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comments5.xml" ContentType="application/vnd.openxmlformats-officedocument.spreadsheetml.comments+xml"/>
  <Override PartName="/xl/drawings/drawing2.xml" ContentType="application/vnd.openxmlformats-officedocument.drawing+xml"/>
  <Override PartName="/xl/comments6.xml" ContentType="application/vnd.openxmlformats-officedocument.spreadsheetml.comments+xml"/>
  <Override PartName="/xl/drawings/drawing3.xml" ContentType="application/vnd.openxmlformats-officedocument.drawing+xml"/>
  <Override PartName="/xl/comments7.xml" ContentType="application/vnd.openxmlformats-officedocument.spreadsheetml.comments+xml"/>
  <Override PartName="/xl/drawings/drawing4.xml" ContentType="application/vnd.openxmlformats-officedocument.drawing+xml"/>
  <Override PartName="/xl/comments8.xml" ContentType="application/vnd.openxmlformats-officedocument.spreadsheetml.comments+xml"/>
  <Override PartName="/xl/drawings/drawing5.xml" ContentType="application/vnd.openxmlformats-officedocument.drawing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drawings/drawing6.xml" ContentType="application/vnd.openxmlformats-officedocument.drawing+xml"/>
  <Override PartName="/xl/comments1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UGAS\11_16_2019\CORE\W1\Template\03\"/>
    </mc:Choice>
  </mc:AlternateContent>
  <bookViews>
    <workbookView xWindow="-120" yWindow="-120" windowWidth="23250" windowHeight="13170" tabRatio="920" firstSheet="2" activeTab="5"/>
  </bookViews>
  <sheets>
    <sheet name="JCI dtd" sheetId="62" state="hidden" r:id="rId1"/>
    <sheet name="Reff (2)" sheetId="60" state="hidden" r:id="rId2"/>
    <sheet name="FI" sheetId="37" r:id="rId3"/>
    <sheet name="TD" sheetId="66" r:id="rId4"/>
    <sheet name="EQ" sheetId="67" r:id="rId5"/>
    <sheet name="Transaction" sheetId="68" r:id="rId6"/>
    <sheet name="Reff" sheetId="6" r:id="rId7"/>
    <sheet name="Mosy (2)" sheetId="63" state="hidden" r:id="rId8"/>
    <sheet name="Schol" sheetId="32" state="hidden" r:id="rId9"/>
    <sheet name="NextG" sheetId="58" state="hidden" r:id="rId10"/>
    <sheet name="Gen" sheetId="64" state="hidden" r:id="rId11"/>
    <sheet name="Health" sheetId="39" state="hidden" r:id="rId12"/>
    <sheet name="Infra" sheetId="59" state="hidden" r:id="rId13"/>
    <sheet name="Growth" sheetId="65" state="hidden" r:id="rId14"/>
  </sheets>
  <definedNames>
    <definedName name="_xlnm._FilterDatabase" localSheetId="2" hidden="1">FI!$B$15:$T$16</definedName>
    <definedName name="_xlnm._FilterDatabase" localSheetId="10" hidden="1">Gen!$B$14:$T$15</definedName>
    <definedName name="_xlnm._FilterDatabase" localSheetId="13" hidden="1">Growth!$B$14:$T$15</definedName>
    <definedName name="_xlnm._FilterDatabase" localSheetId="11" hidden="1">Health!$B$14:$T$15</definedName>
    <definedName name="_xlnm._FilterDatabase" localSheetId="12" hidden="1">Infra!$B$14:$V$15</definedName>
    <definedName name="_xlnm._FilterDatabase" localSheetId="7" hidden="1">'Mosy (2)'!$B$14:$V$15</definedName>
    <definedName name="_xlnm._FilterDatabase" localSheetId="9" hidden="1">NextG!$B$14:$T$15</definedName>
    <definedName name="_xlnm._FilterDatabase" localSheetId="6" hidden="1">Reff!$A$2:$S$352</definedName>
    <definedName name="_xlnm._FilterDatabase" localSheetId="1" hidden="1">'Reff (2)'!$A$2:$S$257</definedName>
    <definedName name="_xlnm._FilterDatabase" localSheetId="8" hidden="1">Schol!$B$14:$Q$15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7" i="37" l="1"/>
  <c r="K37" i="67"/>
  <c r="K38" i="67"/>
  <c r="K39" i="67"/>
  <c r="K40" i="67"/>
  <c r="K41" i="67"/>
  <c r="K42" i="67"/>
  <c r="K43" i="67"/>
  <c r="K44" i="67"/>
  <c r="K45" i="67"/>
  <c r="K46" i="67"/>
  <c r="K47" i="67"/>
  <c r="K48" i="67"/>
  <c r="K49" i="67"/>
  <c r="K50" i="67"/>
  <c r="K51" i="67"/>
  <c r="K52" i="67"/>
  <c r="K53" i="67"/>
  <c r="K54" i="67"/>
  <c r="K55" i="67"/>
  <c r="K56" i="67"/>
  <c r="K57" i="67"/>
  <c r="K58" i="67"/>
  <c r="K59" i="67"/>
  <c r="K60" i="67"/>
  <c r="K61" i="67"/>
  <c r="K62" i="67"/>
  <c r="K63" i="67"/>
  <c r="K64" i="67"/>
  <c r="K65" i="67"/>
  <c r="K66" i="67"/>
  <c r="K67" i="67"/>
  <c r="K68" i="67"/>
  <c r="K69" i="67"/>
  <c r="K70" i="67"/>
  <c r="K71" i="67"/>
  <c r="K72" i="67"/>
  <c r="K73" i="67"/>
  <c r="K74" i="67"/>
  <c r="K75" i="67"/>
  <c r="K76" i="67"/>
  <c r="K77" i="67"/>
  <c r="K78" i="67"/>
  <c r="K79" i="67"/>
  <c r="K80" i="67"/>
  <c r="K81" i="67"/>
  <c r="K82" i="67"/>
  <c r="K83" i="67"/>
  <c r="K84" i="67"/>
  <c r="K85" i="67"/>
  <c r="K86" i="67"/>
  <c r="K87" i="67"/>
  <c r="K88" i="67"/>
  <c r="K89" i="67"/>
  <c r="K90" i="67"/>
  <c r="K91" i="67"/>
  <c r="K92" i="67"/>
  <c r="K93" i="67"/>
  <c r="K94" i="67"/>
  <c r="K95" i="67"/>
  <c r="K96" i="67"/>
  <c r="K97" i="67"/>
  <c r="K98" i="67"/>
  <c r="K99" i="67"/>
  <c r="K100" i="67"/>
  <c r="K101" i="67"/>
  <c r="K102" i="67"/>
  <c r="K103" i="67"/>
  <c r="K104" i="67"/>
  <c r="K105" i="67"/>
  <c r="K106" i="67"/>
  <c r="K107" i="67"/>
  <c r="K108" i="67"/>
  <c r="K109" i="67"/>
  <c r="K110" i="67"/>
  <c r="K111" i="67"/>
  <c r="K112" i="67"/>
  <c r="K113" i="67"/>
  <c r="K114" i="67"/>
  <c r="K115" i="67"/>
  <c r="K116" i="67"/>
  <c r="K117" i="67"/>
  <c r="K118" i="67"/>
  <c r="K119" i="67"/>
  <c r="K120" i="67"/>
  <c r="K121" i="67"/>
  <c r="K122" i="67"/>
  <c r="K123" i="67"/>
  <c r="K124" i="67"/>
  <c r="K125" i="67"/>
  <c r="K126" i="67"/>
  <c r="K127" i="67"/>
  <c r="K128" i="67"/>
  <c r="I48" i="67"/>
  <c r="I49" i="67"/>
  <c r="I50" i="67"/>
  <c r="I51" i="67"/>
  <c r="I52" i="67"/>
  <c r="I53" i="67"/>
  <c r="I54" i="67"/>
  <c r="I55" i="67"/>
  <c r="I56" i="67"/>
  <c r="I57" i="67"/>
  <c r="I58" i="67"/>
  <c r="I59" i="67"/>
  <c r="I60" i="67"/>
  <c r="I61" i="67"/>
  <c r="I62" i="67"/>
  <c r="I63" i="67"/>
  <c r="I64" i="67"/>
  <c r="I65" i="67"/>
  <c r="I66" i="67"/>
  <c r="I67" i="67"/>
  <c r="I68" i="67"/>
  <c r="I69" i="67"/>
  <c r="I70" i="67"/>
  <c r="I71" i="67"/>
  <c r="I72" i="67"/>
  <c r="I73" i="67"/>
  <c r="I74" i="67"/>
  <c r="I75" i="67"/>
  <c r="I76" i="67"/>
  <c r="I77" i="67"/>
  <c r="I78" i="67"/>
  <c r="I79" i="67"/>
  <c r="I80" i="67"/>
  <c r="I81" i="67"/>
  <c r="I82" i="67"/>
  <c r="I83" i="67"/>
  <c r="I84" i="67"/>
  <c r="I85" i="67"/>
  <c r="I86" i="67"/>
  <c r="I87" i="67"/>
  <c r="I88" i="67"/>
  <c r="I89" i="67"/>
  <c r="I90" i="67"/>
  <c r="I91" i="67"/>
  <c r="I92" i="67"/>
  <c r="I93" i="67"/>
  <c r="I94" i="67"/>
  <c r="I95" i="67"/>
  <c r="I96" i="67"/>
  <c r="I97" i="67"/>
  <c r="I98" i="67"/>
  <c r="I99" i="67"/>
  <c r="I100" i="67"/>
  <c r="I101" i="67"/>
  <c r="I102" i="67"/>
  <c r="I103" i="67"/>
  <c r="I104" i="67"/>
  <c r="I105" i="67"/>
  <c r="I106" i="67"/>
  <c r="I107" i="67"/>
  <c r="I108" i="67"/>
  <c r="I109" i="67"/>
  <c r="I110" i="67"/>
  <c r="I111" i="67"/>
  <c r="I112" i="67"/>
  <c r="I113" i="67"/>
  <c r="I114" i="67"/>
  <c r="I115" i="67"/>
  <c r="I116" i="67"/>
  <c r="I117" i="67"/>
  <c r="I118" i="67"/>
  <c r="I119" i="67"/>
  <c r="I120" i="67"/>
  <c r="I121" i="67"/>
  <c r="I122" i="67"/>
  <c r="I123" i="67"/>
  <c r="I124" i="67"/>
  <c r="I125" i="67"/>
  <c r="I126" i="67"/>
  <c r="I127" i="67"/>
  <c r="I128" i="67"/>
  <c r="I37" i="67"/>
  <c r="I38" i="67"/>
  <c r="I39" i="67"/>
  <c r="I40" i="67"/>
  <c r="I41" i="67"/>
  <c r="I42" i="67"/>
  <c r="I43" i="67"/>
  <c r="I44" i="67"/>
  <c r="I45" i="67"/>
  <c r="I46" i="67"/>
  <c r="I47" i="67"/>
  <c r="J31" i="37" l="1"/>
  <c r="J32" i="37"/>
  <c r="J33" i="37"/>
  <c r="J34" i="37"/>
  <c r="J35" i="37"/>
  <c r="J36" i="37"/>
  <c r="J37" i="37"/>
  <c r="J38" i="37"/>
  <c r="J39" i="37"/>
  <c r="J40" i="37"/>
  <c r="J41" i="37"/>
  <c r="J42" i="37"/>
  <c r="J43" i="37"/>
  <c r="J44" i="37"/>
  <c r="J45" i="37"/>
  <c r="J46" i="37"/>
  <c r="J47" i="37"/>
  <c r="J48" i="37"/>
  <c r="J49" i="37"/>
  <c r="J50" i="37"/>
  <c r="J51" i="37"/>
  <c r="J52" i="37"/>
  <c r="J53" i="37"/>
  <c r="J54" i="37"/>
  <c r="J55" i="37"/>
  <c r="J56" i="37"/>
  <c r="J57" i="37"/>
  <c r="J58" i="37"/>
  <c r="J59" i="37"/>
  <c r="J60" i="37"/>
  <c r="J61" i="37"/>
  <c r="J62" i="37"/>
  <c r="J63" i="37"/>
  <c r="J64" i="37"/>
  <c r="J65" i="37"/>
  <c r="J66" i="37"/>
  <c r="J67" i="37"/>
  <c r="J68" i="37"/>
  <c r="J69" i="37"/>
  <c r="J70" i="37"/>
  <c r="J71" i="37"/>
  <c r="J72" i="37"/>
  <c r="J73" i="37"/>
  <c r="J74" i="37"/>
  <c r="J75" i="37"/>
  <c r="J76" i="37"/>
  <c r="J77" i="37"/>
  <c r="J78" i="37"/>
  <c r="J79" i="37"/>
  <c r="J80" i="37"/>
  <c r="J81" i="37"/>
  <c r="J82" i="37"/>
  <c r="J83" i="37"/>
  <c r="J84" i="37"/>
  <c r="J85" i="37"/>
  <c r="J86" i="37"/>
  <c r="J87" i="37"/>
  <c r="J88" i="37"/>
  <c r="J89" i="37"/>
  <c r="J90" i="37"/>
  <c r="J91" i="37"/>
  <c r="J92" i="37"/>
  <c r="J93" i="37"/>
  <c r="J94" i="37"/>
  <c r="J95" i="37"/>
  <c r="J96" i="37"/>
  <c r="J97" i="37"/>
  <c r="J98" i="37"/>
  <c r="J99" i="37"/>
  <c r="J100" i="37"/>
  <c r="J101" i="37"/>
  <c r="J102" i="37"/>
  <c r="J103" i="37"/>
  <c r="J104" i="37"/>
  <c r="J105" i="37"/>
  <c r="J106" i="37"/>
  <c r="J107" i="37"/>
  <c r="J108" i="37"/>
  <c r="J109" i="37"/>
  <c r="J110" i="37"/>
  <c r="J111" i="37"/>
  <c r="J112" i="37"/>
  <c r="J113" i="37"/>
  <c r="J114" i="37"/>
  <c r="J115" i="37"/>
  <c r="J116" i="37"/>
  <c r="J117" i="37"/>
  <c r="J118" i="37"/>
  <c r="J119" i="37"/>
  <c r="J120" i="37"/>
  <c r="J121" i="37"/>
  <c r="J122" i="37"/>
  <c r="J123" i="37"/>
  <c r="J124" i="37"/>
  <c r="J125" i="37"/>
  <c r="J126" i="37"/>
  <c r="J127" i="37"/>
  <c r="J128" i="37"/>
  <c r="J129" i="37"/>
  <c r="J130" i="37"/>
  <c r="J131" i="37"/>
  <c r="J132" i="37"/>
  <c r="J133" i="37"/>
  <c r="J134" i="37"/>
  <c r="J135" i="37"/>
  <c r="J136" i="37"/>
  <c r="J137" i="37"/>
  <c r="J138" i="37"/>
  <c r="J139" i="37"/>
  <c r="J140" i="37"/>
  <c r="J141" i="37"/>
  <c r="J142" i="37"/>
  <c r="J143" i="37"/>
  <c r="J144" i="37"/>
  <c r="J145" i="37"/>
  <c r="J146" i="37"/>
  <c r="J147" i="37"/>
  <c r="J148" i="37"/>
  <c r="J149" i="37"/>
  <c r="J150" i="37"/>
  <c r="J151" i="37"/>
  <c r="J152" i="37"/>
  <c r="J153" i="37"/>
  <c r="J154" i="37"/>
  <c r="J155" i="37"/>
  <c r="J156" i="37"/>
  <c r="J157" i="37"/>
  <c r="J158" i="37"/>
  <c r="J159" i="37"/>
  <c r="J160" i="37"/>
  <c r="J161" i="37"/>
  <c r="J162" i="37"/>
  <c r="J163" i="37"/>
  <c r="J164" i="37"/>
  <c r="J165" i="37"/>
  <c r="J166" i="37"/>
  <c r="J167" i="37"/>
  <c r="J168" i="37"/>
  <c r="J169" i="37"/>
  <c r="J170" i="37"/>
  <c r="J171" i="37"/>
  <c r="J172" i="37"/>
  <c r="J173" i="37"/>
  <c r="J174" i="37"/>
  <c r="J175" i="37"/>
  <c r="J176" i="37"/>
  <c r="J177" i="37"/>
  <c r="J178" i="37"/>
  <c r="J179" i="37"/>
  <c r="J180" i="37"/>
  <c r="J181" i="37"/>
  <c r="J182" i="37"/>
  <c r="J183" i="37"/>
  <c r="J184" i="37"/>
  <c r="J185" i="37"/>
  <c r="J186" i="37"/>
  <c r="J187" i="37"/>
  <c r="J188" i="37"/>
  <c r="J189" i="37"/>
  <c r="J190" i="37"/>
  <c r="J191" i="37"/>
  <c r="J192" i="37"/>
  <c r="J193" i="37"/>
  <c r="J194" i="37"/>
  <c r="J195" i="37"/>
  <c r="J196" i="37"/>
  <c r="J197" i="37"/>
  <c r="J198" i="37"/>
  <c r="J199" i="37"/>
  <c r="J200" i="37"/>
  <c r="J201" i="37"/>
  <c r="J202" i="37"/>
  <c r="J203" i="37"/>
  <c r="J204" i="37"/>
  <c r="J205" i="37"/>
  <c r="J206" i="37"/>
  <c r="J207" i="37"/>
  <c r="J208" i="37"/>
  <c r="J209" i="37"/>
  <c r="J210" i="37"/>
  <c r="J211" i="37"/>
  <c r="J212" i="37"/>
  <c r="J213" i="37"/>
  <c r="J214" i="37"/>
  <c r="J215" i="37"/>
  <c r="J216" i="37"/>
  <c r="J217" i="37"/>
  <c r="J218" i="37"/>
  <c r="J219" i="37"/>
  <c r="J220" i="37"/>
  <c r="J221" i="37"/>
  <c r="J222" i="37"/>
  <c r="J223" i="37"/>
  <c r="J224" i="37"/>
  <c r="J225" i="37"/>
  <c r="J226" i="37"/>
  <c r="J227" i="37"/>
  <c r="J228" i="37"/>
  <c r="J229" i="37"/>
  <c r="J230" i="37"/>
  <c r="J231" i="37"/>
  <c r="J232" i="37"/>
  <c r="J233" i="37"/>
  <c r="J234" i="37"/>
  <c r="J235" i="37"/>
  <c r="J236" i="37"/>
  <c r="J237" i="37"/>
  <c r="J238" i="37"/>
  <c r="J239" i="37"/>
  <c r="J240" i="37"/>
  <c r="J241" i="37"/>
  <c r="J242" i="37"/>
  <c r="J243" i="37"/>
  <c r="J244" i="37"/>
  <c r="J245" i="37"/>
  <c r="J246" i="37"/>
  <c r="J247" i="37"/>
  <c r="J248" i="37"/>
  <c r="J249" i="37"/>
  <c r="J250" i="37"/>
  <c r="J251" i="37"/>
  <c r="J252" i="37"/>
  <c r="J253" i="37"/>
  <c r="J254" i="37"/>
  <c r="J255" i="37"/>
  <c r="J256" i="37"/>
  <c r="J257" i="37"/>
  <c r="J258" i="37"/>
  <c r="J259" i="37"/>
  <c r="J260" i="37"/>
  <c r="J261" i="37"/>
  <c r="J262" i="37"/>
  <c r="J263" i="37"/>
  <c r="J264" i="37"/>
  <c r="J265" i="37"/>
  <c r="J266" i="37"/>
  <c r="J267" i="37"/>
  <c r="J268" i="37"/>
  <c r="J269" i="37"/>
  <c r="J270" i="37"/>
  <c r="J271" i="37"/>
  <c r="J272" i="37"/>
  <c r="J273" i="37"/>
  <c r="J274" i="37"/>
  <c r="J275" i="37"/>
  <c r="J276" i="37"/>
  <c r="J277" i="37"/>
  <c r="J278" i="37"/>
  <c r="J279" i="37"/>
  <c r="J280" i="37"/>
  <c r="J281" i="37"/>
  <c r="J282" i="37"/>
  <c r="J283" i="37"/>
  <c r="J284" i="37"/>
  <c r="J285" i="37"/>
  <c r="J286" i="37"/>
  <c r="J287" i="37"/>
  <c r="J288" i="37"/>
  <c r="J289" i="37"/>
  <c r="J290" i="37"/>
  <c r="J291" i="37"/>
  <c r="J292" i="37"/>
  <c r="J293" i="37"/>
  <c r="J294" i="37"/>
  <c r="J295" i="37"/>
  <c r="J296" i="37"/>
  <c r="J297" i="37"/>
  <c r="J298" i="37"/>
  <c r="J299" i="37"/>
  <c r="J300" i="37"/>
  <c r="J301" i="37"/>
  <c r="J302" i="37"/>
  <c r="J303" i="37"/>
  <c r="J304" i="37"/>
  <c r="J305" i="37"/>
  <c r="J306" i="37"/>
  <c r="J307" i="37"/>
  <c r="J308" i="37"/>
  <c r="J309" i="37"/>
  <c r="J310" i="37"/>
  <c r="J311" i="37"/>
  <c r="J312" i="37"/>
  <c r="J313" i="37"/>
  <c r="J314" i="37"/>
  <c r="J315" i="37"/>
  <c r="J316" i="37"/>
  <c r="J317" i="37"/>
  <c r="J318" i="37"/>
  <c r="J319" i="37"/>
  <c r="J320" i="37"/>
  <c r="J321" i="37"/>
  <c r="J322" i="37"/>
  <c r="J323" i="37"/>
  <c r="J324" i="37"/>
  <c r="J325" i="37"/>
  <c r="J326" i="37"/>
  <c r="J327" i="37"/>
  <c r="J328" i="37"/>
  <c r="J329" i="37"/>
  <c r="J330" i="37"/>
  <c r="J331" i="37"/>
  <c r="J332" i="37"/>
  <c r="J333" i="37"/>
  <c r="J334" i="37"/>
  <c r="J335" i="37"/>
  <c r="J336" i="37"/>
  <c r="J337" i="37"/>
  <c r="J338" i="37"/>
  <c r="J339" i="37"/>
  <c r="J340" i="37"/>
  <c r="J341" i="37"/>
  <c r="J342" i="37"/>
  <c r="J343" i="37"/>
  <c r="J344" i="37"/>
  <c r="J345" i="37"/>
  <c r="J346" i="37"/>
  <c r="J347" i="37"/>
  <c r="J348" i="37"/>
  <c r="J349" i="37"/>
  <c r="J350" i="37"/>
  <c r="J351" i="37"/>
  <c r="J352" i="37"/>
  <c r="J353" i="37"/>
  <c r="J354" i="37"/>
  <c r="J355" i="37"/>
  <c r="J356" i="37"/>
  <c r="J357" i="37"/>
  <c r="J358" i="37"/>
  <c r="J359" i="37"/>
  <c r="J360" i="37"/>
  <c r="J361" i="37"/>
  <c r="J362" i="37"/>
  <c r="J363" i="37"/>
  <c r="J364" i="37"/>
  <c r="J365" i="37"/>
  <c r="J366" i="37"/>
  <c r="J367" i="37"/>
  <c r="J368" i="37"/>
  <c r="J369" i="37"/>
  <c r="J370" i="37"/>
  <c r="J371" i="37"/>
  <c r="J372" i="37"/>
  <c r="J373" i="37"/>
  <c r="J374" i="37"/>
  <c r="J375" i="37"/>
  <c r="J376" i="37"/>
  <c r="J377" i="37"/>
  <c r="J378" i="37"/>
  <c r="J379" i="37"/>
  <c r="J380" i="37"/>
  <c r="J381" i="37"/>
  <c r="J382" i="37"/>
  <c r="J383" i="37"/>
  <c r="J384" i="37"/>
  <c r="J385" i="37"/>
  <c r="J386" i="37"/>
  <c r="J387" i="37"/>
  <c r="J388" i="37"/>
  <c r="J389" i="37"/>
  <c r="J390" i="37"/>
  <c r="J391" i="37"/>
  <c r="J392" i="37"/>
  <c r="J393" i="37"/>
  <c r="J394" i="37"/>
  <c r="J395" i="37"/>
  <c r="J396" i="37"/>
  <c r="J397" i="37"/>
  <c r="J398" i="37"/>
  <c r="J399" i="37"/>
  <c r="J400" i="37"/>
  <c r="J401" i="37"/>
  <c r="J402" i="37"/>
  <c r="J403" i="37"/>
  <c r="J404" i="37"/>
  <c r="J405" i="37"/>
  <c r="J406" i="37"/>
  <c r="J407" i="37"/>
  <c r="J408" i="37"/>
  <c r="J409" i="37"/>
  <c r="J410" i="37"/>
  <c r="J411" i="37"/>
  <c r="J412" i="37"/>
  <c r="J413" i="37"/>
  <c r="J414" i="37"/>
  <c r="J415" i="37"/>
  <c r="J416" i="37"/>
  <c r="J417" i="37"/>
  <c r="J418" i="37"/>
  <c r="J419" i="37"/>
  <c r="J420" i="37"/>
  <c r="J421" i="37"/>
  <c r="J422" i="37"/>
  <c r="J423" i="37"/>
  <c r="J424" i="37"/>
  <c r="J425" i="37"/>
  <c r="J426" i="37"/>
  <c r="J427" i="37"/>
  <c r="J428" i="37"/>
  <c r="J429" i="37"/>
  <c r="J430" i="37"/>
  <c r="J431" i="37"/>
  <c r="J432" i="37"/>
  <c r="J433" i="37"/>
  <c r="J434" i="37"/>
  <c r="J435" i="37"/>
  <c r="J436" i="37"/>
  <c r="J437" i="37"/>
  <c r="J438" i="37"/>
  <c r="J439" i="37"/>
  <c r="J440" i="37"/>
  <c r="J441" i="37"/>
  <c r="J442" i="37"/>
  <c r="J443" i="37"/>
  <c r="J444" i="37"/>
  <c r="J445" i="37"/>
  <c r="J446" i="37"/>
  <c r="J447" i="37"/>
  <c r="J448" i="37"/>
  <c r="J449" i="37"/>
  <c r="J450" i="37"/>
  <c r="J451" i="37"/>
  <c r="J452" i="37"/>
  <c r="J453" i="37"/>
  <c r="J454" i="37"/>
  <c r="J455" i="37"/>
  <c r="J456" i="37"/>
  <c r="J457" i="37"/>
  <c r="J458" i="37"/>
  <c r="J459" i="37"/>
  <c r="J460" i="37"/>
  <c r="J461" i="37"/>
  <c r="J462" i="37"/>
  <c r="J463" i="37"/>
  <c r="J464" i="37"/>
  <c r="J465" i="37"/>
  <c r="J466" i="37"/>
  <c r="J467" i="37"/>
  <c r="J468" i="37"/>
  <c r="J469" i="37"/>
  <c r="J470" i="37"/>
  <c r="J471" i="37"/>
  <c r="J472" i="37"/>
  <c r="J473" i="37"/>
  <c r="J474" i="37"/>
  <c r="J475" i="37"/>
  <c r="J476" i="37"/>
  <c r="J477" i="37"/>
  <c r="J478" i="37"/>
  <c r="J479" i="37"/>
  <c r="J480" i="37"/>
  <c r="J481" i="37"/>
  <c r="J482" i="37"/>
  <c r="J483" i="37"/>
  <c r="J484" i="37"/>
  <c r="J485" i="37"/>
  <c r="J486" i="37"/>
  <c r="J487" i="37"/>
  <c r="J488" i="37"/>
  <c r="J489" i="37"/>
  <c r="J490" i="37"/>
  <c r="J491" i="37"/>
  <c r="J492" i="37"/>
  <c r="J493" i="37"/>
  <c r="J494" i="37"/>
  <c r="J495" i="37"/>
  <c r="J496" i="37"/>
  <c r="J497" i="37"/>
  <c r="J498" i="37"/>
  <c r="J499" i="37"/>
  <c r="J500" i="37"/>
  <c r="J501" i="37"/>
  <c r="J502" i="37"/>
  <c r="J503" i="37"/>
  <c r="J504" i="37"/>
  <c r="J505" i="37"/>
  <c r="J506" i="37"/>
  <c r="J507" i="37"/>
  <c r="J508" i="37"/>
  <c r="J509" i="37"/>
  <c r="J510" i="37"/>
  <c r="J511" i="37"/>
  <c r="J512" i="37"/>
  <c r="J513" i="37"/>
  <c r="J514" i="37"/>
  <c r="J515" i="37"/>
  <c r="J516" i="37"/>
  <c r="J517" i="37"/>
  <c r="J518" i="37"/>
  <c r="J519" i="37"/>
  <c r="J520" i="37"/>
  <c r="J521" i="37"/>
  <c r="J522" i="37"/>
  <c r="J523" i="37"/>
  <c r="J524" i="37"/>
  <c r="J525" i="37"/>
  <c r="J526" i="37"/>
  <c r="J527" i="37"/>
  <c r="J528" i="37"/>
  <c r="J529" i="37"/>
  <c r="J530" i="37"/>
  <c r="J531" i="37"/>
  <c r="J532" i="37"/>
  <c r="J533" i="37"/>
  <c r="J534" i="37"/>
  <c r="J535" i="37"/>
  <c r="J536" i="37"/>
  <c r="J537" i="37"/>
  <c r="J538" i="37"/>
  <c r="J539" i="37"/>
  <c r="J540" i="37"/>
  <c r="J541" i="37"/>
  <c r="J542" i="37"/>
  <c r="J543" i="37"/>
  <c r="J544" i="37"/>
  <c r="J545" i="37"/>
  <c r="J546" i="37"/>
  <c r="J547" i="37"/>
  <c r="J548" i="37"/>
  <c r="J549" i="37"/>
  <c r="J550" i="37"/>
  <c r="J551" i="37"/>
  <c r="J552" i="37"/>
  <c r="J553" i="37"/>
  <c r="J554" i="37"/>
  <c r="J555" i="37"/>
  <c r="J556" i="37"/>
  <c r="J557" i="37"/>
  <c r="J558" i="37"/>
  <c r="J559" i="37"/>
  <c r="J560" i="37"/>
  <c r="J561" i="37"/>
  <c r="J562" i="37"/>
  <c r="J563" i="37"/>
  <c r="J564" i="37"/>
  <c r="J565" i="37"/>
  <c r="J566" i="37"/>
  <c r="J567" i="37"/>
  <c r="J568" i="37"/>
  <c r="J569" i="37"/>
  <c r="J570" i="37"/>
  <c r="J571" i="37"/>
  <c r="J572" i="37"/>
  <c r="J573" i="37"/>
  <c r="J574" i="37"/>
  <c r="J575" i="37"/>
  <c r="J576" i="37"/>
  <c r="J577" i="37"/>
  <c r="J578" i="37"/>
  <c r="J579" i="37"/>
  <c r="J580" i="37"/>
  <c r="J581" i="37"/>
  <c r="J582" i="37"/>
  <c r="J583" i="37"/>
  <c r="J584" i="37"/>
  <c r="J585" i="37"/>
  <c r="J586" i="37"/>
  <c r="J587" i="37"/>
  <c r="J588" i="37"/>
  <c r="J589" i="37"/>
  <c r="J590" i="37"/>
  <c r="J591" i="37"/>
  <c r="J592" i="37"/>
  <c r="J593" i="37"/>
  <c r="J594" i="37"/>
  <c r="J595" i="37"/>
  <c r="J596" i="37"/>
  <c r="J597" i="37"/>
  <c r="J598" i="37"/>
  <c r="J599" i="37"/>
  <c r="J600" i="37"/>
  <c r="J601" i="37"/>
  <c r="J602" i="37"/>
  <c r="J603" i="37"/>
  <c r="J604" i="37"/>
  <c r="J605" i="37"/>
  <c r="J606" i="37"/>
  <c r="J607" i="37"/>
  <c r="J608" i="37"/>
  <c r="J609" i="37"/>
  <c r="J610" i="37"/>
  <c r="J611" i="37"/>
  <c r="J612" i="37"/>
  <c r="J613" i="37"/>
  <c r="J614" i="37"/>
  <c r="J615" i="37"/>
  <c r="J616" i="37"/>
  <c r="J617" i="37"/>
  <c r="J618" i="37"/>
  <c r="J619" i="37"/>
  <c r="J620" i="37"/>
  <c r="J621" i="37"/>
  <c r="J622" i="37"/>
  <c r="J623" i="37"/>
  <c r="J624" i="37"/>
  <c r="J625" i="37"/>
  <c r="J626" i="37"/>
  <c r="J627" i="37"/>
  <c r="J628" i="37"/>
  <c r="J629" i="37"/>
  <c r="J630" i="37"/>
  <c r="I31" i="37"/>
  <c r="I32" i="37"/>
  <c r="I33" i="37"/>
  <c r="I34" i="37"/>
  <c r="I35" i="37"/>
  <c r="I36" i="37"/>
  <c r="I37" i="37"/>
  <c r="I38" i="37"/>
  <c r="I39" i="37"/>
  <c r="I40" i="37"/>
  <c r="I41" i="37"/>
  <c r="I42" i="37"/>
  <c r="I43" i="37"/>
  <c r="I44" i="37"/>
  <c r="I45" i="37"/>
  <c r="I46" i="37"/>
  <c r="I47" i="37"/>
  <c r="I48" i="37"/>
  <c r="I49" i="37"/>
  <c r="I50" i="37"/>
  <c r="I51" i="37"/>
  <c r="I52" i="37"/>
  <c r="I53" i="37"/>
  <c r="I54" i="37"/>
  <c r="I55" i="37"/>
  <c r="I56" i="37"/>
  <c r="I57" i="37"/>
  <c r="I58" i="37"/>
  <c r="I59" i="37"/>
  <c r="I60" i="37"/>
  <c r="I61" i="37"/>
  <c r="I62" i="37"/>
  <c r="I63" i="37"/>
  <c r="I64" i="37"/>
  <c r="I65" i="37"/>
  <c r="I66" i="37"/>
  <c r="I67" i="37"/>
  <c r="I68" i="37"/>
  <c r="I69" i="37"/>
  <c r="I70" i="37"/>
  <c r="I71" i="37"/>
  <c r="I72" i="37"/>
  <c r="I73" i="37"/>
  <c r="I74" i="37"/>
  <c r="I75" i="37"/>
  <c r="I76" i="37"/>
  <c r="I77" i="37"/>
  <c r="I78" i="37"/>
  <c r="I79" i="37"/>
  <c r="I80" i="37"/>
  <c r="I81" i="37"/>
  <c r="I82" i="37"/>
  <c r="I83" i="37"/>
  <c r="I84" i="37"/>
  <c r="I85" i="37"/>
  <c r="I86" i="37"/>
  <c r="I87" i="37"/>
  <c r="I88" i="37"/>
  <c r="I89" i="37"/>
  <c r="I90" i="37"/>
  <c r="I91" i="37"/>
  <c r="I92" i="37"/>
  <c r="I93" i="37"/>
  <c r="I94" i="37"/>
  <c r="I95" i="37"/>
  <c r="I96" i="37"/>
  <c r="I97" i="37"/>
  <c r="I98" i="37"/>
  <c r="I99" i="37"/>
  <c r="I100" i="37"/>
  <c r="I101" i="37"/>
  <c r="I102" i="37"/>
  <c r="I103" i="37"/>
  <c r="I104" i="37"/>
  <c r="I105" i="37"/>
  <c r="I106" i="37"/>
  <c r="I107" i="37"/>
  <c r="I108" i="37"/>
  <c r="I109" i="37"/>
  <c r="I110" i="37"/>
  <c r="K110" i="37" s="1"/>
  <c r="L110" i="37" s="1"/>
  <c r="I111" i="37"/>
  <c r="I112" i="37"/>
  <c r="I113" i="37"/>
  <c r="I114" i="37"/>
  <c r="I115" i="37"/>
  <c r="I116" i="37"/>
  <c r="I117" i="37"/>
  <c r="I118" i="37"/>
  <c r="I119" i="37"/>
  <c r="I120" i="37"/>
  <c r="I121" i="37"/>
  <c r="I122" i="37"/>
  <c r="I123" i="37"/>
  <c r="I124" i="37"/>
  <c r="I125" i="37"/>
  <c r="I126" i="37"/>
  <c r="I127" i="37"/>
  <c r="I128" i="37"/>
  <c r="I129" i="37"/>
  <c r="I130" i="37"/>
  <c r="I131" i="37"/>
  <c r="I132" i="37"/>
  <c r="I133" i="37"/>
  <c r="I134" i="37"/>
  <c r="I135" i="37"/>
  <c r="I136" i="37"/>
  <c r="I137" i="37"/>
  <c r="I138" i="37"/>
  <c r="I139" i="37"/>
  <c r="I140" i="37"/>
  <c r="I141" i="37"/>
  <c r="I142" i="37"/>
  <c r="I143" i="37"/>
  <c r="I144" i="37"/>
  <c r="I145" i="37"/>
  <c r="I146" i="37"/>
  <c r="I147" i="37"/>
  <c r="I148" i="37"/>
  <c r="I149" i="37"/>
  <c r="I150" i="37"/>
  <c r="I151" i="37"/>
  <c r="I152" i="37"/>
  <c r="I153" i="37"/>
  <c r="I154" i="37"/>
  <c r="I155" i="37"/>
  <c r="I156" i="37"/>
  <c r="I157" i="37"/>
  <c r="I158" i="37"/>
  <c r="I159" i="37"/>
  <c r="I160" i="37"/>
  <c r="I161" i="37"/>
  <c r="I162" i="37"/>
  <c r="I163" i="37"/>
  <c r="I164" i="37"/>
  <c r="I165" i="37"/>
  <c r="I166" i="37"/>
  <c r="I167" i="37"/>
  <c r="I168" i="37"/>
  <c r="I169" i="37"/>
  <c r="I170" i="37"/>
  <c r="I171" i="37"/>
  <c r="I172" i="37"/>
  <c r="I173" i="37"/>
  <c r="I174" i="37"/>
  <c r="K174" i="37" s="1"/>
  <c r="L174" i="37" s="1"/>
  <c r="I175" i="37"/>
  <c r="I176" i="37"/>
  <c r="I177" i="37"/>
  <c r="I178" i="37"/>
  <c r="I179" i="37"/>
  <c r="I180" i="37"/>
  <c r="I181" i="37"/>
  <c r="I182" i="37"/>
  <c r="I183" i="37"/>
  <c r="I184" i="37"/>
  <c r="I185" i="37"/>
  <c r="I186" i="37"/>
  <c r="I187" i="37"/>
  <c r="I188" i="37"/>
  <c r="I189" i="37"/>
  <c r="I190" i="37"/>
  <c r="I191" i="37"/>
  <c r="I192" i="37"/>
  <c r="I193" i="37"/>
  <c r="I194" i="37"/>
  <c r="I195" i="37"/>
  <c r="I196" i="37"/>
  <c r="I197" i="37"/>
  <c r="I198" i="37"/>
  <c r="I199" i="37"/>
  <c r="I200" i="37"/>
  <c r="I201" i="37"/>
  <c r="I202" i="37"/>
  <c r="I203" i="37"/>
  <c r="I204" i="37"/>
  <c r="I205" i="37"/>
  <c r="I206" i="37"/>
  <c r="I207" i="37"/>
  <c r="I208" i="37"/>
  <c r="I209" i="37"/>
  <c r="I210" i="37"/>
  <c r="I211" i="37"/>
  <c r="I212" i="37"/>
  <c r="I213" i="37"/>
  <c r="I214" i="37"/>
  <c r="I215" i="37"/>
  <c r="I216" i="37"/>
  <c r="I217" i="37"/>
  <c r="I218" i="37"/>
  <c r="I219" i="37"/>
  <c r="I220" i="37"/>
  <c r="I221" i="37"/>
  <c r="I222" i="37"/>
  <c r="I223" i="37"/>
  <c r="I224" i="37"/>
  <c r="I225" i="37"/>
  <c r="I226" i="37"/>
  <c r="I227" i="37"/>
  <c r="I228" i="37"/>
  <c r="I229" i="37"/>
  <c r="I230" i="37"/>
  <c r="I231" i="37"/>
  <c r="I232" i="37"/>
  <c r="I233" i="37"/>
  <c r="I234" i="37"/>
  <c r="I235" i="37"/>
  <c r="I236" i="37"/>
  <c r="I237" i="37"/>
  <c r="I238" i="37"/>
  <c r="K238" i="37" s="1"/>
  <c r="L238" i="37" s="1"/>
  <c r="I239" i="37"/>
  <c r="I240" i="37"/>
  <c r="I241" i="37"/>
  <c r="I242" i="37"/>
  <c r="I243" i="37"/>
  <c r="I244" i="37"/>
  <c r="I245" i="37"/>
  <c r="I246" i="37"/>
  <c r="I247" i="37"/>
  <c r="I248" i="37"/>
  <c r="I249" i="37"/>
  <c r="I250" i="37"/>
  <c r="I251" i="37"/>
  <c r="I252" i="37"/>
  <c r="I253" i="37"/>
  <c r="I254" i="37"/>
  <c r="I255" i="37"/>
  <c r="I256" i="37"/>
  <c r="I257" i="37"/>
  <c r="I258" i="37"/>
  <c r="I259" i="37"/>
  <c r="I260" i="37"/>
  <c r="I261" i="37"/>
  <c r="I262" i="37"/>
  <c r="I263" i="37"/>
  <c r="I264" i="37"/>
  <c r="I265" i="37"/>
  <c r="I266" i="37"/>
  <c r="I267" i="37"/>
  <c r="I268" i="37"/>
  <c r="I269" i="37"/>
  <c r="I270" i="37"/>
  <c r="I271" i="37"/>
  <c r="I272" i="37"/>
  <c r="I273" i="37"/>
  <c r="I274" i="37"/>
  <c r="I275" i="37"/>
  <c r="I276" i="37"/>
  <c r="I277" i="37"/>
  <c r="I278" i="37"/>
  <c r="I279" i="37"/>
  <c r="I280" i="37"/>
  <c r="I281" i="37"/>
  <c r="I282" i="37"/>
  <c r="I283" i="37"/>
  <c r="I284" i="37"/>
  <c r="I285" i="37"/>
  <c r="I286" i="37"/>
  <c r="I287" i="37"/>
  <c r="I288" i="37"/>
  <c r="I289" i="37"/>
  <c r="I290" i="37"/>
  <c r="I291" i="37"/>
  <c r="I292" i="37"/>
  <c r="I293" i="37"/>
  <c r="I294" i="37"/>
  <c r="I295" i="37"/>
  <c r="I296" i="37"/>
  <c r="I297" i="37"/>
  <c r="I298" i="37"/>
  <c r="I299" i="37"/>
  <c r="I300" i="37"/>
  <c r="I301" i="37"/>
  <c r="I302" i="37"/>
  <c r="I303" i="37"/>
  <c r="I304" i="37"/>
  <c r="I305" i="37"/>
  <c r="I306" i="37"/>
  <c r="I307" i="37"/>
  <c r="I308" i="37"/>
  <c r="I309" i="37"/>
  <c r="I310" i="37"/>
  <c r="I311" i="37"/>
  <c r="I312" i="37"/>
  <c r="I313" i="37"/>
  <c r="I314" i="37"/>
  <c r="I315" i="37"/>
  <c r="I316" i="37"/>
  <c r="I317" i="37"/>
  <c r="I318" i="37"/>
  <c r="I319" i="37"/>
  <c r="I320" i="37"/>
  <c r="I321" i="37"/>
  <c r="I322" i="37"/>
  <c r="I323" i="37"/>
  <c r="I324" i="37"/>
  <c r="I325" i="37"/>
  <c r="I326" i="37"/>
  <c r="I327" i="37"/>
  <c r="I328" i="37"/>
  <c r="I329" i="37"/>
  <c r="I330" i="37"/>
  <c r="I331" i="37"/>
  <c r="I332" i="37"/>
  <c r="I333" i="37"/>
  <c r="I334" i="37"/>
  <c r="I335" i="37"/>
  <c r="I336" i="37"/>
  <c r="I337" i="37"/>
  <c r="I338" i="37"/>
  <c r="I339" i="37"/>
  <c r="I340" i="37"/>
  <c r="I341" i="37"/>
  <c r="I342" i="37"/>
  <c r="I343" i="37"/>
  <c r="I344" i="37"/>
  <c r="I345" i="37"/>
  <c r="I346" i="37"/>
  <c r="I347" i="37"/>
  <c r="I348" i="37"/>
  <c r="I349" i="37"/>
  <c r="I350" i="37"/>
  <c r="I351" i="37"/>
  <c r="I352" i="37"/>
  <c r="I353" i="37"/>
  <c r="I354" i="37"/>
  <c r="I355" i="37"/>
  <c r="I356" i="37"/>
  <c r="I357" i="37"/>
  <c r="I358" i="37"/>
  <c r="I359" i="37"/>
  <c r="I360" i="37"/>
  <c r="I361" i="37"/>
  <c r="I362" i="37"/>
  <c r="I363" i="37"/>
  <c r="I364" i="37"/>
  <c r="I365" i="37"/>
  <c r="I366" i="37"/>
  <c r="I367" i="37"/>
  <c r="I368" i="37"/>
  <c r="I369" i="37"/>
  <c r="I370" i="37"/>
  <c r="I371" i="37"/>
  <c r="I372" i="37"/>
  <c r="I373" i="37"/>
  <c r="I374" i="37"/>
  <c r="I375" i="37"/>
  <c r="I376" i="37"/>
  <c r="I377" i="37"/>
  <c r="I378" i="37"/>
  <c r="I379" i="37"/>
  <c r="I380" i="37"/>
  <c r="I381" i="37"/>
  <c r="I382" i="37"/>
  <c r="I383" i="37"/>
  <c r="I384" i="37"/>
  <c r="I385" i="37"/>
  <c r="I386" i="37"/>
  <c r="I387" i="37"/>
  <c r="I388" i="37"/>
  <c r="I389" i="37"/>
  <c r="I390" i="37"/>
  <c r="I391" i="37"/>
  <c r="I392" i="37"/>
  <c r="I393" i="37"/>
  <c r="I394" i="37"/>
  <c r="I395" i="37"/>
  <c r="I396" i="37"/>
  <c r="I397" i="37"/>
  <c r="I398" i="37"/>
  <c r="I399" i="37"/>
  <c r="I400" i="37"/>
  <c r="I401" i="37"/>
  <c r="I402" i="37"/>
  <c r="I403" i="37"/>
  <c r="I404" i="37"/>
  <c r="I405" i="37"/>
  <c r="I406" i="37"/>
  <c r="I407" i="37"/>
  <c r="I408" i="37"/>
  <c r="I409" i="37"/>
  <c r="I410" i="37"/>
  <c r="I411" i="37"/>
  <c r="I412" i="37"/>
  <c r="I413" i="37"/>
  <c r="I414" i="37"/>
  <c r="I415" i="37"/>
  <c r="I416" i="37"/>
  <c r="I417" i="37"/>
  <c r="I418" i="37"/>
  <c r="I419" i="37"/>
  <c r="I420" i="37"/>
  <c r="I421" i="37"/>
  <c r="I422" i="37"/>
  <c r="I423" i="37"/>
  <c r="I424" i="37"/>
  <c r="I425" i="37"/>
  <c r="I426" i="37"/>
  <c r="I427" i="37"/>
  <c r="I428" i="37"/>
  <c r="I429" i="37"/>
  <c r="I430" i="37"/>
  <c r="I431" i="37"/>
  <c r="I432" i="37"/>
  <c r="I433" i="37"/>
  <c r="I434" i="37"/>
  <c r="I435" i="37"/>
  <c r="I436" i="37"/>
  <c r="I437" i="37"/>
  <c r="I438" i="37"/>
  <c r="I439" i="37"/>
  <c r="I440" i="37"/>
  <c r="I441" i="37"/>
  <c r="I442" i="37"/>
  <c r="I443" i="37"/>
  <c r="I444" i="37"/>
  <c r="I445" i="37"/>
  <c r="I446" i="37"/>
  <c r="I447" i="37"/>
  <c r="I448" i="37"/>
  <c r="I449" i="37"/>
  <c r="I450" i="37"/>
  <c r="I451" i="37"/>
  <c r="I452" i="37"/>
  <c r="I453" i="37"/>
  <c r="I454" i="37"/>
  <c r="I455" i="37"/>
  <c r="I456" i="37"/>
  <c r="I457" i="37"/>
  <c r="I458" i="37"/>
  <c r="I459" i="37"/>
  <c r="I460" i="37"/>
  <c r="I461" i="37"/>
  <c r="I462" i="37"/>
  <c r="I463" i="37"/>
  <c r="I464" i="37"/>
  <c r="I465" i="37"/>
  <c r="I466" i="37"/>
  <c r="I467" i="37"/>
  <c r="I468" i="37"/>
  <c r="I469" i="37"/>
  <c r="I470" i="37"/>
  <c r="I471" i="37"/>
  <c r="I472" i="37"/>
  <c r="I473" i="37"/>
  <c r="I474" i="37"/>
  <c r="I475" i="37"/>
  <c r="I476" i="37"/>
  <c r="I477" i="37"/>
  <c r="I478" i="37"/>
  <c r="I479" i="37"/>
  <c r="I480" i="37"/>
  <c r="I481" i="37"/>
  <c r="I482" i="37"/>
  <c r="I483" i="37"/>
  <c r="I484" i="37"/>
  <c r="I485" i="37"/>
  <c r="I486" i="37"/>
  <c r="I487" i="37"/>
  <c r="I488" i="37"/>
  <c r="I489" i="37"/>
  <c r="I490" i="37"/>
  <c r="I491" i="37"/>
  <c r="I492" i="37"/>
  <c r="I493" i="37"/>
  <c r="I494" i="37"/>
  <c r="I495" i="37"/>
  <c r="I496" i="37"/>
  <c r="I497" i="37"/>
  <c r="I498" i="37"/>
  <c r="I499" i="37"/>
  <c r="I500" i="37"/>
  <c r="I501" i="37"/>
  <c r="I502" i="37"/>
  <c r="I503" i="37"/>
  <c r="I504" i="37"/>
  <c r="I505" i="37"/>
  <c r="I506" i="37"/>
  <c r="I507" i="37"/>
  <c r="I508" i="37"/>
  <c r="I509" i="37"/>
  <c r="I510" i="37"/>
  <c r="I511" i="37"/>
  <c r="I512" i="37"/>
  <c r="I513" i="37"/>
  <c r="I514" i="37"/>
  <c r="I515" i="37"/>
  <c r="I516" i="37"/>
  <c r="I517" i="37"/>
  <c r="I518" i="37"/>
  <c r="I519" i="37"/>
  <c r="I520" i="37"/>
  <c r="I521" i="37"/>
  <c r="I522" i="37"/>
  <c r="I523" i="37"/>
  <c r="I524" i="37"/>
  <c r="I525" i="37"/>
  <c r="I526" i="37"/>
  <c r="I527" i="37"/>
  <c r="I528" i="37"/>
  <c r="I529" i="37"/>
  <c r="I530" i="37"/>
  <c r="I531" i="37"/>
  <c r="I532" i="37"/>
  <c r="I533" i="37"/>
  <c r="I534" i="37"/>
  <c r="I535" i="37"/>
  <c r="I536" i="37"/>
  <c r="I537" i="37"/>
  <c r="I538" i="37"/>
  <c r="I539" i="37"/>
  <c r="I540" i="37"/>
  <c r="I541" i="37"/>
  <c r="I542" i="37"/>
  <c r="I543" i="37"/>
  <c r="I544" i="37"/>
  <c r="I545" i="37"/>
  <c r="I546" i="37"/>
  <c r="I547" i="37"/>
  <c r="I548" i="37"/>
  <c r="I549" i="37"/>
  <c r="I550" i="37"/>
  <c r="I551" i="37"/>
  <c r="I552" i="37"/>
  <c r="I553" i="37"/>
  <c r="I554" i="37"/>
  <c r="I555" i="37"/>
  <c r="I556" i="37"/>
  <c r="I557" i="37"/>
  <c r="I558" i="37"/>
  <c r="I559" i="37"/>
  <c r="I560" i="37"/>
  <c r="I561" i="37"/>
  <c r="I562" i="37"/>
  <c r="I563" i="37"/>
  <c r="I564" i="37"/>
  <c r="I565" i="37"/>
  <c r="I566" i="37"/>
  <c r="I567" i="37"/>
  <c r="I568" i="37"/>
  <c r="I569" i="37"/>
  <c r="I570" i="37"/>
  <c r="I571" i="37"/>
  <c r="I572" i="37"/>
  <c r="I573" i="37"/>
  <c r="I574" i="37"/>
  <c r="I575" i="37"/>
  <c r="I576" i="37"/>
  <c r="I577" i="37"/>
  <c r="I578" i="37"/>
  <c r="I579" i="37"/>
  <c r="I580" i="37"/>
  <c r="I581" i="37"/>
  <c r="I582" i="37"/>
  <c r="I583" i="37"/>
  <c r="I584" i="37"/>
  <c r="I585" i="37"/>
  <c r="I586" i="37"/>
  <c r="I587" i="37"/>
  <c r="I588" i="37"/>
  <c r="I589" i="37"/>
  <c r="I590" i="37"/>
  <c r="I591" i="37"/>
  <c r="I592" i="37"/>
  <c r="I593" i="37"/>
  <c r="I594" i="37"/>
  <c r="I595" i="37"/>
  <c r="I596" i="37"/>
  <c r="I597" i="37"/>
  <c r="I598" i="37"/>
  <c r="I599" i="37"/>
  <c r="I600" i="37"/>
  <c r="I601" i="37"/>
  <c r="I602" i="37"/>
  <c r="I603" i="37"/>
  <c r="I604" i="37"/>
  <c r="I605" i="37"/>
  <c r="I606" i="37"/>
  <c r="I607" i="37"/>
  <c r="I608" i="37"/>
  <c r="I609" i="37"/>
  <c r="I610" i="37"/>
  <c r="I611" i="37"/>
  <c r="I612" i="37"/>
  <c r="I613" i="37"/>
  <c r="I614" i="37"/>
  <c r="I615" i="37"/>
  <c r="I616" i="37"/>
  <c r="I617" i="37"/>
  <c r="I618" i="37"/>
  <c r="I619" i="37"/>
  <c r="I620" i="37"/>
  <c r="I621" i="37"/>
  <c r="I622" i="37"/>
  <c r="I623" i="37"/>
  <c r="I624" i="37"/>
  <c r="I625" i="37"/>
  <c r="I626" i="37"/>
  <c r="I627" i="37"/>
  <c r="I628" i="37"/>
  <c r="I629" i="37"/>
  <c r="I630" i="37"/>
  <c r="K446" i="37" l="1"/>
  <c r="L446" i="37" s="1"/>
  <c r="K445" i="37"/>
  <c r="L445" i="37" s="1"/>
  <c r="K413" i="37"/>
  <c r="L413" i="37" s="1"/>
  <c r="K326" i="37"/>
  <c r="L326" i="37" s="1"/>
  <c r="K253" i="37"/>
  <c r="L253" i="37" s="1"/>
  <c r="K62" i="37"/>
  <c r="L62" i="37" s="1"/>
  <c r="K573" i="37"/>
  <c r="L573" i="37" s="1"/>
  <c r="K254" i="37"/>
  <c r="L254" i="37" s="1"/>
  <c r="K517" i="37"/>
  <c r="L517" i="37" s="1"/>
  <c r="K261" i="37"/>
  <c r="L261" i="37" s="1"/>
  <c r="K574" i="37"/>
  <c r="L574" i="37" s="1"/>
  <c r="K582" i="37"/>
  <c r="L582" i="37" s="1"/>
  <c r="K390" i="37"/>
  <c r="L390" i="37" s="1"/>
  <c r="K190" i="37"/>
  <c r="L190" i="37" s="1"/>
  <c r="K142" i="37"/>
  <c r="L142" i="37" s="1"/>
  <c r="K518" i="37"/>
  <c r="L518" i="37" s="1"/>
  <c r="K454" i="37"/>
  <c r="L454" i="37" s="1"/>
  <c r="K382" i="37"/>
  <c r="L382" i="37" s="1"/>
  <c r="K134" i="37"/>
  <c r="L134" i="37" s="1"/>
  <c r="K46" i="37"/>
  <c r="L46" i="37" s="1"/>
  <c r="K509" i="37"/>
  <c r="L509" i="37" s="1"/>
  <c r="K453" i="37"/>
  <c r="L453" i="37" s="1"/>
  <c r="K389" i="37"/>
  <c r="L389" i="37" s="1"/>
  <c r="K349" i="37"/>
  <c r="L349" i="37" s="1"/>
  <c r="K325" i="37"/>
  <c r="L325" i="37" s="1"/>
  <c r="K510" i="37"/>
  <c r="L510" i="37" s="1"/>
  <c r="K318" i="37"/>
  <c r="L318" i="37" s="1"/>
  <c r="K262" i="37"/>
  <c r="L262" i="37" s="1"/>
  <c r="K150" i="37"/>
  <c r="L150" i="37" s="1"/>
  <c r="K126" i="37"/>
  <c r="L126" i="37" s="1"/>
  <c r="K605" i="37"/>
  <c r="L605" i="37" s="1"/>
  <c r="K581" i="37"/>
  <c r="L581" i="37" s="1"/>
  <c r="K541" i="37"/>
  <c r="L541" i="37" s="1"/>
  <c r="K477" i="37"/>
  <c r="L477" i="37" s="1"/>
  <c r="K381" i="37"/>
  <c r="L381" i="37" s="1"/>
  <c r="K317" i="37"/>
  <c r="L317" i="37" s="1"/>
  <c r="K285" i="37"/>
  <c r="L285" i="37" s="1"/>
  <c r="K614" i="37"/>
  <c r="L614" i="37" s="1"/>
  <c r="K606" i="37"/>
  <c r="L606" i="37" s="1"/>
  <c r="K550" i="37"/>
  <c r="L550" i="37" s="1"/>
  <c r="K542" i="37"/>
  <c r="L542" i="37" s="1"/>
  <c r="K486" i="37"/>
  <c r="L486" i="37" s="1"/>
  <c r="K478" i="37"/>
  <c r="L478" i="37" s="1"/>
  <c r="K422" i="37"/>
  <c r="L422" i="37" s="1"/>
  <c r="K414" i="37"/>
  <c r="L414" i="37" s="1"/>
  <c r="K358" i="37"/>
  <c r="L358" i="37" s="1"/>
  <c r="K350" i="37"/>
  <c r="L350" i="37" s="1"/>
  <c r="K294" i="37"/>
  <c r="L294" i="37" s="1"/>
  <c r="K286" i="37"/>
  <c r="L286" i="37" s="1"/>
  <c r="K214" i="37"/>
  <c r="L214" i="37" s="1"/>
  <c r="K206" i="37"/>
  <c r="L206" i="37" s="1"/>
  <c r="K198" i="37"/>
  <c r="L198" i="37" s="1"/>
  <c r="K86" i="37"/>
  <c r="L86" i="37" s="1"/>
  <c r="K78" i="37"/>
  <c r="L78" i="37" s="1"/>
  <c r="K70" i="37"/>
  <c r="L70" i="37" s="1"/>
  <c r="K613" i="37"/>
  <c r="L613" i="37" s="1"/>
  <c r="K549" i="37"/>
  <c r="L549" i="37" s="1"/>
  <c r="K485" i="37"/>
  <c r="L485" i="37" s="1"/>
  <c r="K421" i="37"/>
  <c r="L421" i="37" s="1"/>
  <c r="K357" i="37"/>
  <c r="L357" i="37" s="1"/>
  <c r="K293" i="37"/>
  <c r="L293" i="37" s="1"/>
  <c r="K595" i="37"/>
  <c r="L595" i="37" s="1"/>
  <c r="K563" i="37"/>
  <c r="L563" i="37" s="1"/>
  <c r="K539" i="37"/>
  <c r="L539" i="37" s="1"/>
  <c r="K507" i="37"/>
  <c r="L507" i="37" s="1"/>
  <c r="K475" i="37"/>
  <c r="L475" i="37" s="1"/>
  <c r="K451" i="37"/>
  <c r="L451" i="37" s="1"/>
  <c r="K427" i="37"/>
  <c r="L427" i="37" s="1"/>
  <c r="K395" i="37"/>
  <c r="L395" i="37" s="1"/>
  <c r="K363" i="37"/>
  <c r="L363" i="37" s="1"/>
  <c r="K339" i="37"/>
  <c r="L339" i="37" s="1"/>
  <c r="K307" i="37"/>
  <c r="L307" i="37" s="1"/>
  <c r="K267" i="37"/>
  <c r="L267" i="37" s="1"/>
  <c r="K235" i="37"/>
  <c r="L235" i="37" s="1"/>
  <c r="K203" i="37"/>
  <c r="L203" i="37" s="1"/>
  <c r="K171" i="37"/>
  <c r="L171" i="37" s="1"/>
  <c r="K155" i="37"/>
  <c r="L155" i="37" s="1"/>
  <c r="K131" i="37"/>
  <c r="L131" i="37" s="1"/>
  <c r="K107" i="37"/>
  <c r="L107" i="37" s="1"/>
  <c r="K83" i="37"/>
  <c r="L83" i="37" s="1"/>
  <c r="K59" i="37"/>
  <c r="L59" i="37" s="1"/>
  <c r="K35" i="37"/>
  <c r="L35" i="37" s="1"/>
  <c r="K618" i="37"/>
  <c r="L618" i="37" s="1"/>
  <c r="K586" i="37"/>
  <c r="L586" i="37" s="1"/>
  <c r="K554" i="37"/>
  <c r="L554" i="37" s="1"/>
  <c r="K530" i="37"/>
  <c r="L530" i="37" s="1"/>
  <c r="K506" i="37"/>
  <c r="L506" i="37" s="1"/>
  <c r="K466" i="37"/>
  <c r="L466" i="37" s="1"/>
  <c r="K450" i="37"/>
  <c r="L450" i="37" s="1"/>
  <c r="K418" i="37"/>
  <c r="L418" i="37" s="1"/>
  <c r="K386" i="37"/>
  <c r="L386" i="37" s="1"/>
  <c r="K346" i="37"/>
  <c r="L346" i="37" s="1"/>
  <c r="K314" i="37"/>
  <c r="L314" i="37" s="1"/>
  <c r="K290" i="37"/>
  <c r="L290" i="37" s="1"/>
  <c r="K266" i="37"/>
  <c r="L266" i="37" s="1"/>
  <c r="K234" i="37"/>
  <c r="L234" i="37" s="1"/>
  <c r="K202" i="37"/>
  <c r="L202" i="37" s="1"/>
  <c r="K170" i="37"/>
  <c r="L170" i="37" s="1"/>
  <c r="K146" i="37"/>
  <c r="L146" i="37" s="1"/>
  <c r="K114" i="37"/>
  <c r="L114" i="37" s="1"/>
  <c r="K82" i="37"/>
  <c r="L82" i="37" s="1"/>
  <c r="K50" i="37"/>
  <c r="L50" i="37" s="1"/>
  <c r="K609" i="37"/>
  <c r="L609" i="37" s="1"/>
  <c r="K577" i="37"/>
  <c r="L577" i="37" s="1"/>
  <c r="K545" i="37"/>
  <c r="L545" i="37" s="1"/>
  <c r="K513" i="37"/>
  <c r="L513" i="37" s="1"/>
  <c r="K497" i="37"/>
  <c r="L497" i="37" s="1"/>
  <c r="K465" i="37"/>
  <c r="L465" i="37" s="1"/>
  <c r="K441" i="37"/>
  <c r="L441" i="37" s="1"/>
  <c r="K409" i="37"/>
  <c r="L409" i="37" s="1"/>
  <c r="K385" i="37"/>
  <c r="L385" i="37" s="1"/>
  <c r="K353" i="37"/>
  <c r="L353" i="37" s="1"/>
  <c r="K321" i="37"/>
  <c r="L321" i="37" s="1"/>
  <c r="K289" i="37"/>
  <c r="L289" i="37" s="1"/>
  <c r="K257" i="37"/>
  <c r="L257" i="37" s="1"/>
  <c r="K225" i="37"/>
  <c r="L225" i="37" s="1"/>
  <c r="K201" i="37"/>
  <c r="L201" i="37" s="1"/>
  <c r="K169" i="37"/>
  <c r="L169" i="37" s="1"/>
  <c r="K137" i="37"/>
  <c r="L137" i="37" s="1"/>
  <c r="K113" i="37"/>
  <c r="L113" i="37" s="1"/>
  <c r="K89" i="37"/>
  <c r="L89" i="37" s="1"/>
  <c r="K65" i="37"/>
  <c r="L65" i="37" s="1"/>
  <c r="K41" i="37"/>
  <c r="L41" i="37" s="1"/>
  <c r="K616" i="37"/>
  <c r="L616" i="37" s="1"/>
  <c r="K592" i="37"/>
  <c r="L592" i="37" s="1"/>
  <c r="K560" i="37"/>
  <c r="L560" i="37" s="1"/>
  <c r="K536" i="37"/>
  <c r="L536" i="37" s="1"/>
  <c r="K512" i="37"/>
  <c r="L512" i="37" s="1"/>
  <c r="K480" i="37"/>
  <c r="L480" i="37" s="1"/>
  <c r="K448" i="37"/>
  <c r="L448" i="37" s="1"/>
  <c r="K432" i="37"/>
  <c r="L432" i="37" s="1"/>
  <c r="K400" i="37"/>
  <c r="L400" i="37" s="1"/>
  <c r="K368" i="37"/>
  <c r="L368" i="37" s="1"/>
  <c r="K344" i="37"/>
  <c r="L344" i="37" s="1"/>
  <c r="K320" i="37"/>
  <c r="L320" i="37" s="1"/>
  <c r="K288" i="37"/>
  <c r="L288" i="37" s="1"/>
  <c r="K248" i="37"/>
  <c r="L248" i="37" s="1"/>
  <c r="K224" i="37"/>
  <c r="L224" i="37" s="1"/>
  <c r="K192" i="37"/>
  <c r="L192" i="37" s="1"/>
  <c r="K160" i="37"/>
  <c r="L160" i="37" s="1"/>
  <c r="K144" i="37"/>
  <c r="L144" i="37" s="1"/>
  <c r="K112" i="37"/>
  <c r="L112" i="37" s="1"/>
  <c r="K104" i="37"/>
  <c r="L104" i="37" s="1"/>
  <c r="K80" i="37"/>
  <c r="L80" i="37" s="1"/>
  <c r="K56" i="37"/>
  <c r="L56" i="37" s="1"/>
  <c r="K32" i="37"/>
  <c r="L32" i="37" s="1"/>
  <c r="K599" i="37"/>
  <c r="L599" i="37" s="1"/>
  <c r="K567" i="37"/>
  <c r="L567" i="37" s="1"/>
  <c r="K543" i="37"/>
  <c r="L543" i="37" s="1"/>
  <c r="K503" i="37"/>
  <c r="L503" i="37" s="1"/>
  <c r="K479" i="37"/>
  <c r="L479" i="37" s="1"/>
  <c r="K463" i="37"/>
  <c r="L463" i="37" s="1"/>
  <c r="K431" i="37"/>
  <c r="L431" i="37" s="1"/>
  <c r="K399" i="37"/>
  <c r="L399" i="37" s="1"/>
  <c r="K375" i="37"/>
  <c r="L375" i="37" s="1"/>
  <c r="K351" i="37"/>
  <c r="L351" i="37" s="1"/>
  <c r="K319" i="37"/>
  <c r="L319" i="37" s="1"/>
  <c r="K295" i="37"/>
  <c r="L295" i="37" s="1"/>
  <c r="K271" i="37"/>
  <c r="L271" i="37" s="1"/>
  <c r="K231" i="37"/>
  <c r="L231" i="37" s="1"/>
  <c r="K199" i="37"/>
  <c r="L199" i="37" s="1"/>
  <c r="K175" i="37"/>
  <c r="L175" i="37" s="1"/>
  <c r="K151" i="37"/>
  <c r="L151" i="37" s="1"/>
  <c r="K119" i="37"/>
  <c r="L119" i="37" s="1"/>
  <c r="K87" i="37"/>
  <c r="L87" i="37" s="1"/>
  <c r="K63" i="37"/>
  <c r="L63" i="37" s="1"/>
  <c r="K31" i="37"/>
  <c r="L31" i="37" s="1"/>
  <c r="K611" i="37"/>
  <c r="L611" i="37" s="1"/>
  <c r="K579" i="37"/>
  <c r="L579" i="37" s="1"/>
  <c r="K531" i="37"/>
  <c r="L531" i="37" s="1"/>
  <c r="K499" i="37"/>
  <c r="L499" i="37" s="1"/>
  <c r="K459" i="37"/>
  <c r="L459" i="37" s="1"/>
  <c r="K419" i="37"/>
  <c r="L419" i="37" s="1"/>
  <c r="K387" i="37"/>
  <c r="L387" i="37" s="1"/>
  <c r="K355" i="37"/>
  <c r="L355" i="37" s="1"/>
  <c r="K315" i="37"/>
  <c r="L315" i="37" s="1"/>
  <c r="K283" i="37"/>
  <c r="L283" i="37" s="1"/>
  <c r="K251" i="37"/>
  <c r="L251" i="37" s="1"/>
  <c r="K211" i="37"/>
  <c r="L211" i="37" s="1"/>
  <c r="K187" i="37"/>
  <c r="L187" i="37" s="1"/>
  <c r="K139" i="37"/>
  <c r="L139" i="37" s="1"/>
  <c r="K91" i="37"/>
  <c r="L91" i="37" s="1"/>
  <c r="K626" i="37"/>
  <c r="L626" i="37" s="1"/>
  <c r="K594" i="37"/>
  <c r="L594" i="37" s="1"/>
  <c r="K562" i="37"/>
  <c r="L562" i="37" s="1"/>
  <c r="K522" i="37"/>
  <c r="L522" i="37" s="1"/>
  <c r="K474" i="37"/>
  <c r="L474" i="37" s="1"/>
  <c r="K434" i="37"/>
  <c r="L434" i="37" s="1"/>
  <c r="K394" i="37"/>
  <c r="L394" i="37" s="1"/>
  <c r="K362" i="37"/>
  <c r="L362" i="37" s="1"/>
  <c r="K322" i="37"/>
  <c r="L322" i="37" s="1"/>
  <c r="K282" i="37"/>
  <c r="L282" i="37" s="1"/>
  <c r="K250" i="37"/>
  <c r="L250" i="37" s="1"/>
  <c r="K210" i="37"/>
  <c r="L210" i="37" s="1"/>
  <c r="K162" i="37"/>
  <c r="L162" i="37" s="1"/>
  <c r="K130" i="37"/>
  <c r="L130" i="37" s="1"/>
  <c r="K90" i="37"/>
  <c r="L90" i="37" s="1"/>
  <c r="K42" i="37"/>
  <c r="L42" i="37" s="1"/>
  <c r="K593" i="37"/>
  <c r="L593" i="37" s="1"/>
  <c r="K553" i="37"/>
  <c r="L553" i="37" s="1"/>
  <c r="K521" i="37"/>
  <c r="L521" i="37" s="1"/>
  <c r="K473" i="37"/>
  <c r="L473" i="37" s="1"/>
  <c r="K433" i="37"/>
  <c r="L433" i="37" s="1"/>
  <c r="K401" i="37"/>
  <c r="L401" i="37" s="1"/>
  <c r="K361" i="37"/>
  <c r="L361" i="37" s="1"/>
  <c r="K329" i="37"/>
  <c r="L329" i="37" s="1"/>
  <c r="K297" i="37"/>
  <c r="L297" i="37" s="1"/>
  <c r="K265" i="37"/>
  <c r="L265" i="37" s="1"/>
  <c r="K217" i="37"/>
  <c r="L217" i="37" s="1"/>
  <c r="K177" i="37"/>
  <c r="L177" i="37" s="1"/>
  <c r="K145" i="37"/>
  <c r="L145" i="37" s="1"/>
  <c r="K97" i="37"/>
  <c r="L97" i="37" s="1"/>
  <c r="K49" i="37"/>
  <c r="L49" i="37" s="1"/>
  <c r="K608" i="37"/>
  <c r="L608" i="37" s="1"/>
  <c r="K568" i="37"/>
  <c r="L568" i="37" s="1"/>
  <c r="K528" i="37"/>
  <c r="L528" i="37" s="1"/>
  <c r="K488" i="37"/>
  <c r="L488" i="37" s="1"/>
  <c r="K456" i="37"/>
  <c r="L456" i="37" s="1"/>
  <c r="K408" i="37"/>
  <c r="L408" i="37" s="1"/>
  <c r="K376" i="37"/>
  <c r="L376" i="37" s="1"/>
  <c r="K336" i="37"/>
  <c r="L336" i="37" s="1"/>
  <c r="K296" i="37"/>
  <c r="L296" i="37" s="1"/>
  <c r="K264" i="37"/>
  <c r="L264" i="37" s="1"/>
  <c r="K216" i="37"/>
  <c r="L216" i="37" s="1"/>
  <c r="K184" i="37"/>
  <c r="L184" i="37" s="1"/>
  <c r="K136" i="37"/>
  <c r="L136" i="37" s="1"/>
  <c r="K48" i="37"/>
  <c r="L48" i="37" s="1"/>
  <c r="K615" i="37"/>
  <c r="L615" i="37" s="1"/>
  <c r="K575" i="37"/>
  <c r="L575" i="37" s="1"/>
  <c r="K527" i="37"/>
  <c r="L527" i="37" s="1"/>
  <c r="K495" i="37"/>
  <c r="L495" i="37" s="1"/>
  <c r="K447" i="37"/>
  <c r="L447" i="37" s="1"/>
  <c r="K415" i="37"/>
  <c r="L415" i="37" s="1"/>
  <c r="K383" i="37"/>
  <c r="L383" i="37" s="1"/>
  <c r="K335" i="37"/>
  <c r="L335" i="37" s="1"/>
  <c r="K287" i="37"/>
  <c r="L287" i="37" s="1"/>
  <c r="K247" i="37"/>
  <c r="L247" i="37" s="1"/>
  <c r="K215" i="37"/>
  <c r="L215" i="37" s="1"/>
  <c r="K167" i="37"/>
  <c r="L167" i="37" s="1"/>
  <c r="K135" i="37"/>
  <c r="L135" i="37" s="1"/>
  <c r="K95" i="37"/>
  <c r="L95" i="37" s="1"/>
  <c r="K55" i="37"/>
  <c r="L55" i="37" s="1"/>
  <c r="K630" i="37"/>
  <c r="L630" i="37" s="1"/>
  <c r="K526" i="37"/>
  <c r="L526" i="37" s="1"/>
  <c r="K502" i="37"/>
  <c r="L502" i="37" s="1"/>
  <c r="K470" i="37"/>
  <c r="L470" i="37" s="1"/>
  <c r="K430" i="37"/>
  <c r="L430" i="37" s="1"/>
  <c r="K398" i="37"/>
  <c r="L398" i="37" s="1"/>
  <c r="K374" i="37"/>
  <c r="L374" i="37" s="1"/>
  <c r="K342" i="37"/>
  <c r="L342" i="37" s="1"/>
  <c r="K310" i="37"/>
  <c r="L310" i="37" s="1"/>
  <c r="K270" i="37"/>
  <c r="L270" i="37" s="1"/>
  <c r="K246" i="37"/>
  <c r="L246" i="37" s="1"/>
  <c r="K182" i="37"/>
  <c r="L182" i="37" s="1"/>
  <c r="K158" i="37"/>
  <c r="L158" i="37" s="1"/>
  <c r="K94" i="37"/>
  <c r="L94" i="37" s="1"/>
  <c r="K619" i="37"/>
  <c r="L619" i="37" s="1"/>
  <c r="K603" i="37"/>
  <c r="L603" i="37" s="1"/>
  <c r="K571" i="37"/>
  <c r="L571" i="37" s="1"/>
  <c r="K547" i="37"/>
  <c r="L547" i="37" s="1"/>
  <c r="K515" i="37"/>
  <c r="L515" i="37" s="1"/>
  <c r="K491" i="37"/>
  <c r="L491" i="37" s="1"/>
  <c r="K467" i="37"/>
  <c r="L467" i="37" s="1"/>
  <c r="K435" i="37"/>
  <c r="L435" i="37" s="1"/>
  <c r="K403" i="37"/>
  <c r="L403" i="37" s="1"/>
  <c r="K379" i="37"/>
  <c r="L379" i="37" s="1"/>
  <c r="K347" i="37"/>
  <c r="L347" i="37" s="1"/>
  <c r="K323" i="37"/>
  <c r="L323" i="37" s="1"/>
  <c r="K299" i="37"/>
  <c r="L299" i="37" s="1"/>
  <c r="K275" i="37"/>
  <c r="L275" i="37" s="1"/>
  <c r="K243" i="37"/>
  <c r="L243" i="37" s="1"/>
  <c r="K219" i="37"/>
  <c r="L219" i="37" s="1"/>
  <c r="K195" i="37"/>
  <c r="L195" i="37" s="1"/>
  <c r="K163" i="37"/>
  <c r="L163" i="37" s="1"/>
  <c r="K147" i="37"/>
  <c r="L147" i="37" s="1"/>
  <c r="K123" i="37"/>
  <c r="L123" i="37" s="1"/>
  <c r="K99" i="37"/>
  <c r="L99" i="37" s="1"/>
  <c r="K75" i="37"/>
  <c r="L75" i="37" s="1"/>
  <c r="K51" i="37"/>
  <c r="L51" i="37" s="1"/>
  <c r="K43" i="37"/>
  <c r="L43" i="37" s="1"/>
  <c r="K602" i="37"/>
  <c r="L602" i="37" s="1"/>
  <c r="K570" i="37"/>
  <c r="L570" i="37" s="1"/>
  <c r="K546" i="37"/>
  <c r="L546" i="37" s="1"/>
  <c r="K514" i="37"/>
  <c r="L514" i="37" s="1"/>
  <c r="K498" i="37"/>
  <c r="L498" i="37" s="1"/>
  <c r="K482" i="37"/>
  <c r="L482" i="37" s="1"/>
  <c r="K458" i="37"/>
  <c r="L458" i="37" s="1"/>
  <c r="K426" i="37"/>
  <c r="L426" i="37" s="1"/>
  <c r="K410" i="37"/>
  <c r="L410" i="37" s="1"/>
  <c r="K378" i="37"/>
  <c r="L378" i="37" s="1"/>
  <c r="K354" i="37"/>
  <c r="L354" i="37" s="1"/>
  <c r="K330" i="37"/>
  <c r="L330" i="37" s="1"/>
  <c r="K306" i="37"/>
  <c r="L306" i="37" s="1"/>
  <c r="K274" i="37"/>
  <c r="L274" i="37" s="1"/>
  <c r="K242" i="37"/>
  <c r="L242" i="37" s="1"/>
  <c r="K226" i="37"/>
  <c r="L226" i="37" s="1"/>
  <c r="K194" i="37"/>
  <c r="L194" i="37" s="1"/>
  <c r="K178" i="37"/>
  <c r="L178" i="37" s="1"/>
  <c r="K154" i="37"/>
  <c r="L154" i="37" s="1"/>
  <c r="K122" i="37"/>
  <c r="L122" i="37" s="1"/>
  <c r="K106" i="37"/>
  <c r="L106" i="37" s="1"/>
  <c r="K74" i="37"/>
  <c r="L74" i="37" s="1"/>
  <c r="K58" i="37"/>
  <c r="L58" i="37" s="1"/>
  <c r="K34" i="37"/>
  <c r="L34" i="37" s="1"/>
  <c r="K625" i="37"/>
  <c r="L625" i="37" s="1"/>
  <c r="K601" i="37"/>
  <c r="L601" i="37" s="1"/>
  <c r="K569" i="37"/>
  <c r="L569" i="37" s="1"/>
  <c r="K537" i="37"/>
  <c r="L537" i="37" s="1"/>
  <c r="K505" i="37"/>
  <c r="L505" i="37" s="1"/>
  <c r="K489" i="37"/>
  <c r="L489" i="37" s="1"/>
  <c r="K457" i="37"/>
  <c r="L457" i="37" s="1"/>
  <c r="K425" i="37"/>
  <c r="L425" i="37" s="1"/>
  <c r="K393" i="37"/>
  <c r="L393" i="37" s="1"/>
  <c r="K369" i="37"/>
  <c r="L369" i="37" s="1"/>
  <c r="K345" i="37"/>
  <c r="L345" i="37" s="1"/>
  <c r="K313" i="37"/>
  <c r="L313" i="37" s="1"/>
  <c r="K281" i="37"/>
  <c r="L281" i="37" s="1"/>
  <c r="K249" i="37"/>
  <c r="L249" i="37" s="1"/>
  <c r="K241" i="37"/>
  <c r="L241" i="37" s="1"/>
  <c r="K209" i="37"/>
  <c r="L209" i="37" s="1"/>
  <c r="K185" i="37"/>
  <c r="L185" i="37" s="1"/>
  <c r="K161" i="37"/>
  <c r="L161" i="37" s="1"/>
  <c r="K129" i="37"/>
  <c r="L129" i="37" s="1"/>
  <c r="K105" i="37"/>
  <c r="L105" i="37" s="1"/>
  <c r="K81" i="37"/>
  <c r="L81" i="37" s="1"/>
  <c r="K57" i="37"/>
  <c r="L57" i="37" s="1"/>
  <c r="K33" i="37"/>
  <c r="L33" i="37" s="1"/>
  <c r="K624" i="37"/>
  <c r="L624" i="37" s="1"/>
  <c r="K600" i="37"/>
  <c r="L600" i="37" s="1"/>
  <c r="K576" i="37"/>
  <c r="L576" i="37" s="1"/>
  <c r="K552" i="37"/>
  <c r="L552" i="37" s="1"/>
  <c r="K520" i="37"/>
  <c r="L520" i="37" s="1"/>
  <c r="K496" i="37"/>
  <c r="L496" i="37" s="1"/>
  <c r="K472" i="37"/>
  <c r="L472" i="37" s="1"/>
  <c r="K440" i="37"/>
  <c r="L440" i="37" s="1"/>
  <c r="K416" i="37"/>
  <c r="L416" i="37" s="1"/>
  <c r="K392" i="37"/>
  <c r="L392" i="37" s="1"/>
  <c r="K360" i="37"/>
  <c r="L360" i="37" s="1"/>
  <c r="K328" i="37"/>
  <c r="L328" i="37" s="1"/>
  <c r="K304" i="37"/>
  <c r="L304" i="37" s="1"/>
  <c r="K280" i="37"/>
  <c r="L280" i="37" s="1"/>
  <c r="K256" i="37"/>
  <c r="L256" i="37" s="1"/>
  <c r="K232" i="37"/>
  <c r="L232" i="37" s="1"/>
  <c r="K200" i="37"/>
  <c r="L200" i="37" s="1"/>
  <c r="K168" i="37"/>
  <c r="L168" i="37" s="1"/>
  <c r="K152" i="37"/>
  <c r="L152" i="37" s="1"/>
  <c r="K120" i="37"/>
  <c r="L120" i="37" s="1"/>
  <c r="K96" i="37"/>
  <c r="L96" i="37" s="1"/>
  <c r="K88" i="37"/>
  <c r="L88" i="37" s="1"/>
  <c r="K64" i="37"/>
  <c r="L64" i="37" s="1"/>
  <c r="K40" i="37"/>
  <c r="L40" i="37" s="1"/>
  <c r="K607" i="37"/>
  <c r="L607" i="37" s="1"/>
  <c r="K583" i="37"/>
  <c r="L583" i="37" s="1"/>
  <c r="K559" i="37"/>
  <c r="L559" i="37" s="1"/>
  <c r="K535" i="37"/>
  <c r="L535" i="37" s="1"/>
  <c r="K511" i="37"/>
  <c r="L511" i="37" s="1"/>
  <c r="K487" i="37"/>
  <c r="L487" i="37" s="1"/>
  <c r="K455" i="37"/>
  <c r="L455" i="37" s="1"/>
  <c r="K423" i="37"/>
  <c r="L423" i="37" s="1"/>
  <c r="K391" i="37"/>
  <c r="L391" i="37" s="1"/>
  <c r="K359" i="37"/>
  <c r="L359" i="37" s="1"/>
  <c r="K327" i="37"/>
  <c r="L327" i="37" s="1"/>
  <c r="K311" i="37"/>
  <c r="L311" i="37" s="1"/>
  <c r="K279" i="37"/>
  <c r="L279" i="37" s="1"/>
  <c r="K255" i="37"/>
  <c r="L255" i="37" s="1"/>
  <c r="K239" i="37"/>
  <c r="L239" i="37" s="1"/>
  <c r="K207" i="37"/>
  <c r="L207" i="37" s="1"/>
  <c r="K191" i="37"/>
  <c r="L191" i="37" s="1"/>
  <c r="K159" i="37"/>
  <c r="L159" i="37" s="1"/>
  <c r="K127" i="37"/>
  <c r="L127" i="37" s="1"/>
  <c r="K103" i="37"/>
  <c r="L103" i="37" s="1"/>
  <c r="K71" i="37"/>
  <c r="L71" i="37" s="1"/>
  <c r="K39" i="37"/>
  <c r="L39" i="37" s="1"/>
  <c r="K622" i="37"/>
  <c r="L622" i="37" s="1"/>
  <c r="K590" i="37"/>
  <c r="L590" i="37" s="1"/>
  <c r="K566" i="37"/>
  <c r="L566" i="37" s="1"/>
  <c r="K534" i="37"/>
  <c r="L534" i="37" s="1"/>
  <c r="K462" i="37"/>
  <c r="L462" i="37" s="1"/>
  <c r="K438" i="37"/>
  <c r="L438" i="37" s="1"/>
  <c r="K406" i="37"/>
  <c r="L406" i="37" s="1"/>
  <c r="K366" i="37"/>
  <c r="L366" i="37" s="1"/>
  <c r="K334" i="37"/>
  <c r="L334" i="37" s="1"/>
  <c r="K302" i="37"/>
  <c r="L302" i="37" s="1"/>
  <c r="K278" i="37"/>
  <c r="L278" i="37" s="1"/>
  <c r="K230" i="37"/>
  <c r="L230" i="37" s="1"/>
  <c r="K222" i="37"/>
  <c r="L222" i="37" s="1"/>
  <c r="K166" i="37"/>
  <c r="L166" i="37" s="1"/>
  <c r="K118" i="37"/>
  <c r="L118" i="37" s="1"/>
  <c r="K102" i="37"/>
  <c r="L102" i="37" s="1"/>
  <c r="K54" i="37"/>
  <c r="L54" i="37" s="1"/>
  <c r="K38" i="37"/>
  <c r="L38" i="37" s="1"/>
  <c r="K629" i="37"/>
  <c r="L629" i="37" s="1"/>
  <c r="K621" i="37"/>
  <c r="L621" i="37" s="1"/>
  <c r="K597" i="37"/>
  <c r="L597" i="37" s="1"/>
  <c r="K589" i="37"/>
  <c r="L589" i="37" s="1"/>
  <c r="K565" i="37"/>
  <c r="L565" i="37" s="1"/>
  <c r="K557" i="37"/>
  <c r="L557" i="37" s="1"/>
  <c r="K533" i="37"/>
  <c r="L533" i="37" s="1"/>
  <c r="K525" i="37"/>
  <c r="L525" i="37" s="1"/>
  <c r="K501" i="37"/>
  <c r="L501" i="37" s="1"/>
  <c r="K493" i="37"/>
  <c r="L493" i="37" s="1"/>
  <c r="K469" i="37"/>
  <c r="L469" i="37" s="1"/>
  <c r="K461" i="37"/>
  <c r="L461" i="37" s="1"/>
  <c r="K437" i="37"/>
  <c r="L437" i="37" s="1"/>
  <c r="K429" i="37"/>
  <c r="L429" i="37" s="1"/>
  <c r="K405" i="37"/>
  <c r="L405" i="37" s="1"/>
  <c r="K397" i="37"/>
  <c r="L397" i="37" s="1"/>
  <c r="K373" i="37"/>
  <c r="L373" i="37" s="1"/>
  <c r="K365" i="37"/>
  <c r="L365" i="37" s="1"/>
  <c r="K341" i="37"/>
  <c r="L341" i="37" s="1"/>
  <c r="K333" i="37"/>
  <c r="L333" i="37" s="1"/>
  <c r="K309" i="37"/>
  <c r="L309" i="37" s="1"/>
  <c r="K301" i="37"/>
  <c r="L301" i="37" s="1"/>
  <c r="K277" i="37"/>
  <c r="L277" i="37" s="1"/>
  <c r="K269" i="37"/>
  <c r="L269" i="37" s="1"/>
  <c r="K627" i="37"/>
  <c r="L627" i="37" s="1"/>
  <c r="K587" i="37"/>
  <c r="L587" i="37" s="1"/>
  <c r="K555" i="37"/>
  <c r="L555" i="37" s="1"/>
  <c r="K523" i="37"/>
  <c r="L523" i="37" s="1"/>
  <c r="K483" i="37"/>
  <c r="L483" i="37" s="1"/>
  <c r="K443" i="37"/>
  <c r="L443" i="37" s="1"/>
  <c r="K411" i="37"/>
  <c r="L411" i="37" s="1"/>
  <c r="K371" i="37"/>
  <c r="L371" i="37" s="1"/>
  <c r="K331" i="37"/>
  <c r="L331" i="37" s="1"/>
  <c r="K291" i="37"/>
  <c r="L291" i="37" s="1"/>
  <c r="K259" i="37"/>
  <c r="L259" i="37" s="1"/>
  <c r="K227" i="37"/>
  <c r="L227" i="37" s="1"/>
  <c r="K179" i="37"/>
  <c r="L179" i="37" s="1"/>
  <c r="K115" i="37"/>
  <c r="L115" i="37" s="1"/>
  <c r="K67" i="37"/>
  <c r="L67" i="37" s="1"/>
  <c r="K610" i="37"/>
  <c r="L610" i="37" s="1"/>
  <c r="K578" i="37"/>
  <c r="L578" i="37" s="1"/>
  <c r="K538" i="37"/>
  <c r="L538" i="37" s="1"/>
  <c r="K490" i="37"/>
  <c r="L490" i="37" s="1"/>
  <c r="K442" i="37"/>
  <c r="L442" i="37" s="1"/>
  <c r="K402" i="37"/>
  <c r="L402" i="37" s="1"/>
  <c r="K370" i="37"/>
  <c r="L370" i="37" s="1"/>
  <c r="K338" i="37"/>
  <c r="L338" i="37" s="1"/>
  <c r="K298" i="37"/>
  <c r="L298" i="37" s="1"/>
  <c r="K258" i="37"/>
  <c r="L258" i="37" s="1"/>
  <c r="K218" i="37"/>
  <c r="L218" i="37" s="1"/>
  <c r="K186" i="37"/>
  <c r="L186" i="37" s="1"/>
  <c r="K138" i="37"/>
  <c r="L138" i="37" s="1"/>
  <c r="K98" i="37"/>
  <c r="L98" i="37" s="1"/>
  <c r="K66" i="37"/>
  <c r="L66" i="37" s="1"/>
  <c r="K617" i="37"/>
  <c r="L617" i="37" s="1"/>
  <c r="K585" i="37"/>
  <c r="L585" i="37" s="1"/>
  <c r="K561" i="37"/>
  <c r="L561" i="37" s="1"/>
  <c r="K529" i="37"/>
  <c r="L529" i="37" s="1"/>
  <c r="K481" i="37"/>
  <c r="L481" i="37" s="1"/>
  <c r="K449" i="37"/>
  <c r="L449" i="37" s="1"/>
  <c r="K417" i="37"/>
  <c r="L417" i="37" s="1"/>
  <c r="K377" i="37"/>
  <c r="L377" i="37" s="1"/>
  <c r="K337" i="37"/>
  <c r="L337" i="37" s="1"/>
  <c r="K305" i="37"/>
  <c r="L305" i="37" s="1"/>
  <c r="K273" i="37"/>
  <c r="L273" i="37" s="1"/>
  <c r="K233" i="37"/>
  <c r="L233" i="37" s="1"/>
  <c r="K193" i="37"/>
  <c r="L193" i="37" s="1"/>
  <c r="K153" i="37"/>
  <c r="L153" i="37" s="1"/>
  <c r="K121" i="37"/>
  <c r="L121" i="37" s="1"/>
  <c r="K73" i="37"/>
  <c r="L73" i="37" s="1"/>
  <c r="K584" i="37"/>
  <c r="L584" i="37" s="1"/>
  <c r="K544" i="37"/>
  <c r="L544" i="37" s="1"/>
  <c r="K504" i="37"/>
  <c r="L504" i="37" s="1"/>
  <c r="K464" i="37"/>
  <c r="L464" i="37" s="1"/>
  <c r="K424" i="37"/>
  <c r="L424" i="37" s="1"/>
  <c r="K384" i="37"/>
  <c r="L384" i="37" s="1"/>
  <c r="K352" i="37"/>
  <c r="L352" i="37" s="1"/>
  <c r="K312" i="37"/>
  <c r="L312" i="37" s="1"/>
  <c r="K272" i="37"/>
  <c r="L272" i="37" s="1"/>
  <c r="K240" i="37"/>
  <c r="L240" i="37" s="1"/>
  <c r="K208" i="37"/>
  <c r="L208" i="37" s="1"/>
  <c r="K176" i="37"/>
  <c r="L176" i="37" s="1"/>
  <c r="K128" i="37"/>
  <c r="L128" i="37" s="1"/>
  <c r="K72" i="37"/>
  <c r="L72" i="37" s="1"/>
  <c r="K623" i="37"/>
  <c r="L623" i="37" s="1"/>
  <c r="K591" i="37"/>
  <c r="L591" i="37" s="1"/>
  <c r="K551" i="37"/>
  <c r="L551" i="37" s="1"/>
  <c r="K519" i="37"/>
  <c r="L519" i="37" s="1"/>
  <c r="K471" i="37"/>
  <c r="L471" i="37" s="1"/>
  <c r="K439" i="37"/>
  <c r="L439" i="37" s="1"/>
  <c r="K407" i="37"/>
  <c r="L407" i="37" s="1"/>
  <c r="K367" i="37"/>
  <c r="L367" i="37" s="1"/>
  <c r="K343" i="37"/>
  <c r="L343" i="37" s="1"/>
  <c r="K303" i="37"/>
  <c r="L303" i="37" s="1"/>
  <c r="K263" i="37"/>
  <c r="L263" i="37" s="1"/>
  <c r="K223" i="37"/>
  <c r="L223" i="37" s="1"/>
  <c r="K183" i="37"/>
  <c r="L183" i="37" s="1"/>
  <c r="K143" i="37"/>
  <c r="L143" i="37" s="1"/>
  <c r="K111" i="37"/>
  <c r="L111" i="37" s="1"/>
  <c r="K79" i="37"/>
  <c r="L79" i="37" s="1"/>
  <c r="K47" i="37"/>
  <c r="L47" i="37" s="1"/>
  <c r="K598" i="37"/>
  <c r="L598" i="37" s="1"/>
  <c r="K558" i="37"/>
  <c r="L558" i="37" s="1"/>
  <c r="K494" i="37"/>
  <c r="L494" i="37" s="1"/>
  <c r="K628" i="37"/>
  <c r="L628" i="37" s="1"/>
  <c r="K620" i="37"/>
  <c r="L620" i="37" s="1"/>
  <c r="K612" i="37"/>
  <c r="L612" i="37" s="1"/>
  <c r="K604" i="37"/>
  <c r="L604" i="37" s="1"/>
  <c r="K596" i="37"/>
  <c r="L596" i="37" s="1"/>
  <c r="K588" i="37"/>
  <c r="L588" i="37" s="1"/>
  <c r="K580" i="37"/>
  <c r="L580" i="37" s="1"/>
  <c r="K572" i="37"/>
  <c r="L572" i="37" s="1"/>
  <c r="K564" i="37"/>
  <c r="L564" i="37" s="1"/>
  <c r="K556" i="37"/>
  <c r="L556" i="37" s="1"/>
  <c r="K548" i="37"/>
  <c r="L548" i="37" s="1"/>
  <c r="K540" i="37"/>
  <c r="L540" i="37" s="1"/>
  <c r="K532" i="37"/>
  <c r="L532" i="37" s="1"/>
  <c r="K524" i="37"/>
  <c r="L524" i="37" s="1"/>
  <c r="K516" i="37"/>
  <c r="L516" i="37" s="1"/>
  <c r="K508" i="37"/>
  <c r="L508" i="37" s="1"/>
  <c r="K500" i="37"/>
  <c r="L500" i="37" s="1"/>
  <c r="K492" i="37"/>
  <c r="L492" i="37" s="1"/>
  <c r="K484" i="37"/>
  <c r="L484" i="37" s="1"/>
  <c r="K476" i="37"/>
  <c r="L476" i="37" s="1"/>
  <c r="K468" i="37"/>
  <c r="L468" i="37" s="1"/>
  <c r="K460" i="37"/>
  <c r="L460" i="37" s="1"/>
  <c r="K452" i="37"/>
  <c r="L452" i="37" s="1"/>
  <c r="K444" i="37"/>
  <c r="L444" i="37" s="1"/>
  <c r="K436" i="37"/>
  <c r="L436" i="37" s="1"/>
  <c r="K428" i="37"/>
  <c r="L428" i="37" s="1"/>
  <c r="K420" i="37"/>
  <c r="L420" i="37" s="1"/>
  <c r="K412" i="37"/>
  <c r="L412" i="37" s="1"/>
  <c r="K404" i="37"/>
  <c r="L404" i="37" s="1"/>
  <c r="K396" i="37"/>
  <c r="L396" i="37" s="1"/>
  <c r="K388" i="37"/>
  <c r="L388" i="37" s="1"/>
  <c r="K380" i="37"/>
  <c r="L380" i="37" s="1"/>
  <c r="K372" i="37"/>
  <c r="L372" i="37" s="1"/>
  <c r="K364" i="37"/>
  <c r="L364" i="37" s="1"/>
  <c r="K356" i="37"/>
  <c r="L356" i="37" s="1"/>
  <c r="K348" i="37"/>
  <c r="L348" i="37" s="1"/>
  <c r="K340" i="37"/>
  <c r="L340" i="37" s="1"/>
  <c r="K332" i="37"/>
  <c r="L332" i="37" s="1"/>
  <c r="K324" i="37"/>
  <c r="L324" i="37" s="1"/>
  <c r="K316" i="37"/>
  <c r="L316" i="37" s="1"/>
  <c r="K308" i="37"/>
  <c r="L308" i="37" s="1"/>
  <c r="K300" i="37"/>
  <c r="L300" i="37" s="1"/>
  <c r="K292" i="37"/>
  <c r="L292" i="37" s="1"/>
  <c r="K284" i="37"/>
  <c r="L284" i="37" s="1"/>
  <c r="K276" i="37"/>
  <c r="L276" i="37" s="1"/>
  <c r="K268" i="37"/>
  <c r="L268" i="37" s="1"/>
  <c r="K260" i="37"/>
  <c r="L260" i="37" s="1"/>
  <c r="K252" i="37"/>
  <c r="L252" i="37" s="1"/>
  <c r="K244" i="37"/>
  <c r="L244" i="37" s="1"/>
  <c r="K236" i="37"/>
  <c r="L236" i="37" s="1"/>
  <c r="K228" i="37"/>
  <c r="L228" i="37" s="1"/>
  <c r="K220" i="37"/>
  <c r="L220" i="37" s="1"/>
  <c r="K212" i="37"/>
  <c r="L212" i="37" s="1"/>
  <c r="K204" i="37"/>
  <c r="L204" i="37" s="1"/>
  <c r="K196" i="37"/>
  <c r="L196" i="37" s="1"/>
  <c r="K188" i="37"/>
  <c r="L188" i="37" s="1"/>
  <c r="K180" i="37"/>
  <c r="L180" i="37" s="1"/>
  <c r="K172" i="37"/>
  <c r="L172" i="37" s="1"/>
  <c r="K164" i="37"/>
  <c r="L164" i="37" s="1"/>
  <c r="K156" i="37"/>
  <c r="L156" i="37" s="1"/>
  <c r="K148" i="37"/>
  <c r="L148" i="37" s="1"/>
  <c r="K140" i="37"/>
  <c r="L140" i="37" s="1"/>
  <c r="K132" i="37"/>
  <c r="L132" i="37" s="1"/>
  <c r="K124" i="37"/>
  <c r="L124" i="37" s="1"/>
  <c r="K116" i="37"/>
  <c r="L116" i="37" s="1"/>
  <c r="K108" i="37"/>
  <c r="L108" i="37" s="1"/>
  <c r="K100" i="37"/>
  <c r="L100" i="37" s="1"/>
  <c r="K92" i="37"/>
  <c r="L92" i="37" s="1"/>
  <c r="K84" i="37"/>
  <c r="L84" i="37" s="1"/>
  <c r="K76" i="37"/>
  <c r="L76" i="37" s="1"/>
  <c r="K68" i="37"/>
  <c r="L68" i="37" s="1"/>
  <c r="K60" i="37"/>
  <c r="L60" i="37" s="1"/>
  <c r="K52" i="37"/>
  <c r="L52" i="37" s="1"/>
  <c r="K44" i="37"/>
  <c r="L44" i="37" s="1"/>
  <c r="K36" i="37"/>
  <c r="L36" i="37" s="1"/>
  <c r="K237" i="37"/>
  <c r="L237" i="37" s="1"/>
  <c r="K213" i="37"/>
  <c r="L213" i="37" s="1"/>
  <c r="K189" i="37"/>
  <c r="L189" i="37" s="1"/>
  <c r="K173" i="37"/>
  <c r="L173" i="37" s="1"/>
  <c r="K141" i="37"/>
  <c r="L141" i="37" s="1"/>
  <c r="K133" i="37"/>
  <c r="L133" i="37" s="1"/>
  <c r="K109" i="37"/>
  <c r="L109" i="37" s="1"/>
  <c r="K93" i="37"/>
  <c r="L93" i="37" s="1"/>
  <c r="K77" i="37"/>
  <c r="L77" i="37" s="1"/>
  <c r="K61" i="37"/>
  <c r="L61" i="37" s="1"/>
  <c r="K45" i="37"/>
  <c r="L45" i="37" s="1"/>
  <c r="K37" i="37"/>
  <c r="L37" i="37" s="1"/>
  <c r="K229" i="37"/>
  <c r="L229" i="37" s="1"/>
  <c r="K197" i="37"/>
  <c r="L197" i="37" s="1"/>
  <c r="K157" i="37"/>
  <c r="L157" i="37" s="1"/>
  <c r="K117" i="37"/>
  <c r="L117" i="37" s="1"/>
  <c r="K245" i="37"/>
  <c r="L245" i="37" s="1"/>
  <c r="K221" i="37"/>
  <c r="L221" i="37" s="1"/>
  <c r="K205" i="37"/>
  <c r="L205" i="37" s="1"/>
  <c r="K181" i="37"/>
  <c r="L181" i="37" s="1"/>
  <c r="K165" i="37"/>
  <c r="L165" i="37" s="1"/>
  <c r="K149" i="37"/>
  <c r="L149" i="37" s="1"/>
  <c r="K125" i="37"/>
  <c r="L125" i="37" s="1"/>
  <c r="K101" i="37"/>
  <c r="L101" i="37" s="1"/>
  <c r="K85" i="37"/>
  <c r="L85" i="37" s="1"/>
  <c r="K69" i="37"/>
  <c r="L69" i="37" s="1"/>
  <c r="K53" i="37"/>
  <c r="L53" i="37" s="1"/>
  <c r="O54" i="37"/>
  <c r="O55" i="37"/>
  <c r="O56" i="37"/>
  <c r="O57" i="37"/>
  <c r="O58" i="37"/>
  <c r="O59" i="37"/>
  <c r="O60" i="37"/>
  <c r="O61" i="37"/>
  <c r="O62" i="37"/>
  <c r="O63" i="37"/>
  <c r="O64" i="37"/>
  <c r="O65" i="37"/>
  <c r="O66" i="37"/>
  <c r="O67" i="37"/>
  <c r="O68" i="37"/>
  <c r="O69" i="37"/>
  <c r="O70" i="37"/>
  <c r="O71" i="37"/>
  <c r="O72" i="37"/>
  <c r="O73" i="37"/>
  <c r="O74" i="37"/>
  <c r="O75" i="37"/>
  <c r="O76" i="37"/>
  <c r="O77" i="37"/>
  <c r="O78" i="37"/>
  <c r="O79" i="37"/>
  <c r="O80" i="37"/>
  <c r="O81" i="37"/>
  <c r="O82" i="37"/>
  <c r="O83" i="37"/>
  <c r="O84" i="37"/>
  <c r="O85" i="37"/>
  <c r="O86" i="37"/>
  <c r="O87" i="37"/>
  <c r="O88" i="37"/>
  <c r="O89" i="37"/>
  <c r="O90" i="37"/>
  <c r="O91" i="37"/>
  <c r="O92" i="37"/>
  <c r="O93" i="37"/>
  <c r="O94" i="37"/>
  <c r="O95" i="37"/>
  <c r="O96" i="37"/>
  <c r="O97" i="37"/>
  <c r="O98" i="37"/>
  <c r="O99" i="37"/>
  <c r="O100" i="37"/>
  <c r="O101" i="37"/>
  <c r="O102" i="37"/>
  <c r="O103" i="37"/>
  <c r="O104" i="37"/>
  <c r="O105" i="37"/>
  <c r="O106" i="37"/>
  <c r="O107" i="37"/>
  <c r="O108" i="37"/>
  <c r="O109" i="37"/>
  <c r="O110" i="37"/>
  <c r="O111" i="37"/>
  <c r="O112" i="37"/>
  <c r="O113" i="37"/>
  <c r="O114" i="37"/>
  <c r="O115" i="37"/>
  <c r="O116" i="37"/>
  <c r="O117" i="37"/>
  <c r="O118" i="37"/>
  <c r="O119" i="37"/>
  <c r="O120" i="37"/>
  <c r="O121" i="37"/>
  <c r="O122" i="37"/>
  <c r="O123" i="37"/>
  <c r="O124" i="37"/>
  <c r="O125" i="37"/>
  <c r="O126" i="37"/>
  <c r="O127" i="37"/>
  <c r="O128" i="37"/>
  <c r="O129" i="37"/>
  <c r="O130" i="37"/>
  <c r="O131" i="37"/>
  <c r="O132" i="37"/>
  <c r="O133" i="37"/>
  <c r="O134" i="37"/>
  <c r="O135" i="37"/>
  <c r="O136" i="37"/>
  <c r="O137" i="37"/>
  <c r="O138" i="37"/>
  <c r="O139" i="37"/>
  <c r="O140" i="37"/>
  <c r="O141" i="37"/>
  <c r="O142" i="37"/>
  <c r="O143" i="37"/>
  <c r="O144" i="37"/>
  <c r="O145" i="37"/>
  <c r="O146" i="37"/>
  <c r="O147" i="37"/>
  <c r="O148" i="37"/>
  <c r="O149" i="37"/>
  <c r="O150" i="37"/>
  <c r="O151" i="37"/>
  <c r="O152" i="37"/>
  <c r="O153" i="37"/>
  <c r="O154" i="37"/>
  <c r="O155" i="37"/>
  <c r="O156" i="37"/>
  <c r="O157" i="37"/>
  <c r="O158" i="37"/>
  <c r="O159" i="37"/>
  <c r="O160" i="37"/>
  <c r="O161" i="37"/>
  <c r="O162" i="37"/>
  <c r="O163" i="37"/>
  <c r="O164" i="37"/>
  <c r="O165" i="37"/>
  <c r="O166" i="37"/>
  <c r="O167" i="37"/>
  <c r="O168" i="37"/>
  <c r="O169" i="37"/>
  <c r="O170" i="37"/>
  <c r="O171" i="37"/>
  <c r="O172" i="37"/>
  <c r="O173" i="37"/>
  <c r="O174" i="37"/>
  <c r="O175" i="37"/>
  <c r="O176" i="37"/>
  <c r="O177" i="37"/>
  <c r="O178" i="37"/>
  <c r="O179" i="37"/>
  <c r="O180" i="37"/>
  <c r="O181" i="37"/>
  <c r="O182" i="37"/>
  <c r="O183" i="37"/>
  <c r="O184" i="37"/>
  <c r="O185" i="37"/>
  <c r="O186" i="37"/>
  <c r="O187" i="37"/>
  <c r="O188" i="37"/>
  <c r="O189" i="37"/>
  <c r="O190" i="37"/>
  <c r="O191" i="37"/>
  <c r="O192" i="37"/>
  <c r="O193" i="37"/>
  <c r="O194" i="37"/>
  <c r="O195" i="37"/>
  <c r="O196" i="37"/>
  <c r="O197" i="37"/>
  <c r="O198" i="37"/>
  <c r="O199" i="37"/>
  <c r="O200" i="37"/>
  <c r="O201" i="37"/>
  <c r="O202" i="37"/>
  <c r="O203" i="37"/>
  <c r="O204" i="37"/>
  <c r="O205" i="37"/>
  <c r="O206" i="37"/>
  <c r="O207" i="37"/>
  <c r="O208" i="37"/>
  <c r="O209" i="37"/>
  <c r="O210" i="37"/>
  <c r="O211" i="37"/>
  <c r="O212" i="37"/>
  <c r="O213" i="37"/>
  <c r="O214" i="37"/>
  <c r="O215" i="37"/>
  <c r="O216" i="37"/>
  <c r="O217" i="37"/>
  <c r="O218" i="37"/>
  <c r="O219" i="37"/>
  <c r="O220" i="37"/>
  <c r="O221" i="37"/>
  <c r="O222" i="37"/>
  <c r="O223" i="37"/>
  <c r="O224" i="37"/>
  <c r="O225" i="37"/>
  <c r="O226" i="37"/>
  <c r="O227" i="37"/>
  <c r="O228" i="37"/>
  <c r="O229" i="37"/>
  <c r="O230" i="37"/>
  <c r="O231" i="37"/>
  <c r="O232" i="37"/>
  <c r="O233" i="37"/>
  <c r="O234" i="37"/>
  <c r="O235" i="37"/>
  <c r="O236" i="37"/>
  <c r="O237" i="37"/>
  <c r="O238" i="37"/>
  <c r="O239" i="37"/>
  <c r="O240" i="37"/>
  <c r="O241" i="37"/>
  <c r="O242" i="37"/>
  <c r="O243" i="37"/>
  <c r="O244" i="37"/>
  <c r="O245" i="37"/>
  <c r="O246" i="37"/>
  <c r="O247" i="37"/>
  <c r="O248" i="37"/>
  <c r="O249" i="37"/>
  <c r="O250" i="37"/>
  <c r="O251" i="37"/>
  <c r="O252" i="37"/>
  <c r="O253" i="37"/>
  <c r="O254" i="37"/>
  <c r="O255" i="37"/>
  <c r="O256" i="37"/>
  <c r="O257" i="37"/>
  <c r="O258" i="37"/>
  <c r="O259" i="37"/>
  <c r="O260" i="37"/>
  <c r="O261" i="37"/>
  <c r="O262" i="37"/>
  <c r="O263" i="37"/>
  <c r="O264" i="37"/>
  <c r="O265" i="37"/>
  <c r="O266" i="37"/>
  <c r="O267" i="37"/>
  <c r="O268" i="37"/>
  <c r="O269" i="37"/>
  <c r="O270" i="37"/>
  <c r="O271" i="37"/>
  <c r="O272" i="37"/>
  <c r="O273" i="37"/>
  <c r="O274" i="37"/>
  <c r="O275" i="37"/>
  <c r="O276" i="37"/>
  <c r="O277" i="37"/>
  <c r="O278" i="37"/>
  <c r="O279" i="37"/>
  <c r="O280" i="37"/>
  <c r="O281" i="37"/>
  <c r="O282" i="37"/>
  <c r="O283" i="37"/>
  <c r="O284" i="37"/>
  <c r="O285" i="37"/>
  <c r="O286" i="37"/>
  <c r="O287" i="37"/>
  <c r="O288" i="37"/>
  <c r="O289" i="37"/>
  <c r="O290" i="37"/>
  <c r="O291" i="37"/>
  <c r="O292" i="37"/>
  <c r="O293" i="37"/>
  <c r="O294" i="37"/>
  <c r="O295" i="37"/>
  <c r="O296" i="37"/>
  <c r="O297" i="37"/>
  <c r="O298" i="37"/>
  <c r="O299" i="37"/>
  <c r="O300" i="37"/>
  <c r="O301" i="37"/>
  <c r="O302" i="37"/>
  <c r="O303" i="37"/>
  <c r="O304" i="37"/>
  <c r="O305" i="37"/>
  <c r="O306" i="37"/>
  <c r="O307" i="37"/>
  <c r="O308" i="37"/>
  <c r="O309" i="37"/>
  <c r="O310" i="37"/>
  <c r="O311" i="37"/>
  <c r="O312" i="37"/>
  <c r="O313" i="37"/>
  <c r="O314" i="37"/>
  <c r="O315" i="37"/>
  <c r="O316" i="37"/>
  <c r="O317" i="37"/>
  <c r="O318" i="37"/>
  <c r="O319" i="37"/>
  <c r="O320" i="37"/>
  <c r="O321" i="37"/>
  <c r="O322" i="37"/>
  <c r="O323" i="37"/>
  <c r="O324" i="37"/>
  <c r="O325" i="37"/>
  <c r="O326" i="37"/>
  <c r="O327" i="37"/>
  <c r="O328" i="37"/>
  <c r="O329" i="37"/>
  <c r="O330" i="37"/>
  <c r="O331" i="37"/>
  <c r="O332" i="37"/>
  <c r="O333" i="37"/>
  <c r="O334" i="37"/>
  <c r="O335" i="37"/>
  <c r="O336" i="37"/>
  <c r="O337" i="37"/>
  <c r="O338" i="37"/>
  <c r="O339" i="37"/>
  <c r="O340" i="37"/>
  <c r="O341" i="37"/>
  <c r="O342" i="37"/>
  <c r="O343" i="37"/>
  <c r="O344" i="37"/>
  <c r="O345" i="37"/>
  <c r="O346" i="37"/>
  <c r="O347" i="37"/>
  <c r="O348" i="37"/>
  <c r="O349" i="37"/>
  <c r="O350" i="37"/>
  <c r="O351" i="37"/>
  <c r="O352" i="37"/>
  <c r="O353" i="37"/>
  <c r="O354" i="37"/>
  <c r="O355" i="37"/>
  <c r="O356" i="37"/>
  <c r="O357" i="37"/>
  <c r="O358" i="37"/>
  <c r="O359" i="37"/>
  <c r="O360" i="37"/>
  <c r="O361" i="37"/>
  <c r="O362" i="37"/>
  <c r="O363" i="37"/>
  <c r="O364" i="37"/>
  <c r="O365" i="37"/>
  <c r="O366" i="37"/>
  <c r="O367" i="37"/>
  <c r="O368" i="37"/>
  <c r="O369" i="37"/>
  <c r="O370" i="37"/>
  <c r="O371" i="37"/>
  <c r="O372" i="37"/>
  <c r="O373" i="37"/>
  <c r="O374" i="37"/>
  <c r="O375" i="37"/>
  <c r="O376" i="37"/>
  <c r="O377" i="37"/>
  <c r="O378" i="37"/>
  <c r="O379" i="37"/>
  <c r="O380" i="37"/>
  <c r="O381" i="37"/>
  <c r="O382" i="37"/>
  <c r="O383" i="37"/>
  <c r="O384" i="37"/>
  <c r="O385" i="37"/>
  <c r="O386" i="37"/>
  <c r="O387" i="37"/>
  <c r="O388" i="37"/>
  <c r="O389" i="37"/>
  <c r="O390" i="37"/>
  <c r="O391" i="37"/>
  <c r="O392" i="37"/>
  <c r="O393" i="37"/>
  <c r="O394" i="37"/>
  <c r="O395" i="37"/>
  <c r="O396" i="37"/>
  <c r="O397" i="37"/>
  <c r="O398" i="37"/>
  <c r="O399" i="37"/>
  <c r="O400" i="37"/>
  <c r="O401" i="37"/>
  <c r="O402" i="37"/>
  <c r="O403" i="37"/>
  <c r="O404" i="37"/>
  <c r="O405" i="37"/>
  <c r="O406" i="37"/>
  <c r="O407" i="37"/>
  <c r="O408" i="37"/>
  <c r="O409" i="37"/>
  <c r="O410" i="37"/>
  <c r="O411" i="37"/>
  <c r="O412" i="37"/>
  <c r="O413" i="37"/>
  <c r="O414" i="37"/>
  <c r="O415" i="37"/>
  <c r="O416" i="37"/>
  <c r="O417" i="37"/>
  <c r="O418" i="37"/>
  <c r="O419" i="37"/>
  <c r="O420" i="37"/>
  <c r="O421" i="37"/>
  <c r="O422" i="37"/>
  <c r="O423" i="37"/>
  <c r="O424" i="37"/>
  <c r="O425" i="37"/>
  <c r="O426" i="37"/>
  <c r="O427" i="37"/>
  <c r="O428" i="37"/>
  <c r="O429" i="37"/>
  <c r="O430" i="37"/>
  <c r="O431" i="37"/>
  <c r="O432" i="37"/>
  <c r="O433" i="37"/>
  <c r="O434" i="37"/>
  <c r="O435" i="37"/>
  <c r="O436" i="37"/>
  <c r="O437" i="37"/>
  <c r="O438" i="37"/>
  <c r="O439" i="37"/>
  <c r="O440" i="37"/>
  <c r="O441" i="37"/>
  <c r="O442" i="37"/>
  <c r="O443" i="37"/>
  <c r="O444" i="37"/>
  <c r="O445" i="37"/>
  <c r="O446" i="37"/>
  <c r="O447" i="37"/>
  <c r="O448" i="37"/>
  <c r="O449" i="37"/>
  <c r="O450" i="37"/>
  <c r="O451" i="37"/>
  <c r="O452" i="37"/>
  <c r="O453" i="37"/>
  <c r="O454" i="37"/>
  <c r="O455" i="37"/>
  <c r="O456" i="37"/>
  <c r="O457" i="37"/>
  <c r="O458" i="37"/>
  <c r="O459" i="37"/>
  <c r="O460" i="37"/>
  <c r="O461" i="37"/>
  <c r="O462" i="37"/>
  <c r="O463" i="37"/>
  <c r="O464" i="37"/>
  <c r="O465" i="37"/>
  <c r="O466" i="37"/>
  <c r="O467" i="37"/>
  <c r="O468" i="37"/>
  <c r="O469" i="37"/>
  <c r="O470" i="37"/>
  <c r="O471" i="37"/>
  <c r="O472" i="37"/>
  <c r="O473" i="37"/>
  <c r="O474" i="37"/>
  <c r="O475" i="37"/>
  <c r="O476" i="37"/>
  <c r="O477" i="37"/>
  <c r="O478" i="37"/>
  <c r="O479" i="37"/>
  <c r="O480" i="37"/>
  <c r="O481" i="37"/>
  <c r="O482" i="37"/>
  <c r="O483" i="37"/>
  <c r="O484" i="37"/>
  <c r="O485" i="37"/>
  <c r="O486" i="37"/>
  <c r="O487" i="37"/>
  <c r="O488" i="37"/>
  <c r="O489" i="37"/>
  <c r="O490" i="37"/>
  <c r="O491" i="37"/>
  <c r="O492" i="37"/>
  <c r="O493" i="37"/>
  <c r="O494" i="37"/>
  <c r="O495" i="37"/>
  <c r="O496" i="37"/>
  <c r="O497" i="37"/>
  <c r="O498" i="37"/>
  <c r="O499" i="37"/>
  <c r="O500" i="37"/>
  <c r="O501" i="37"/>
  <c r="O502" i="37"/>
  <c r="O503" i="37"/>
  <c r="O504" i="37"/>
  <c r="O505" i="37"/>
  <c r="O506" i="37"/>
  <c r="O507" i="37"/>
  <c r="O508" i="37"/>
  <c r="O509" i="37"/>
  <c r="O510" i="37"/>
  <c r="O511" i="37"/>
  <c r="O512" i="37"/>
  <c r="O513" i="37"/>
  <c r="O514" i="37"/>
  <c r="O515" i="37"/>
  <c r="O516" i="37"/>
  <c r="O517" i="37"/>
  <c r="O518" i="37"/>
  <c r="O519" i="37"/>
  <c r="O520" i="37"/>
  <c r="O521" i="37"/>
  <c r="O522" i="37"/>
  <c r="O523" i="37"/>
  <c r="O524" i="37"/>
  <c r="O525" i="37"/>
  <c r="O526" i="37"/>
  <c r="O527" i="37"/>
  <c r="O528" i="37"/>
  <c r="O529" i="37"/>
  <c r="O530" i="37"/>
  <c r="O531" i="37"/>
  <c r="O532" i="37"/>
  <c r="O533" i="37"/>
  <c r="O534" i="37"/>
  <c r="O535" i="37"/>
  <c r="O536" i="37"/>
  <c r="O537" i="37"/>
  <c r="O538" i="37"/>
  <c r="O539" i="37"/>
  <c r="O540" i="37"/>
  <c r="O541" i="37"/>
  <c r="O542" i="37"/>
  <c r="O543" i="37"/>
  <c r="O544" i="37"/>
  <c r="O545" i="37"/>
  <c r="O546" i="37"/>
  <c r="O547" i="37"/>
  <c r="O548" i="37"/>
  <c r="O549" i="37"/>
  <c r="O550" i="37"/>
  <c r="O551" i="37"/>
  <c r="O552" i="37"/>
  <c r="O553" i="37"/>
  <c r="O554" i="37"/>
  <c r="O555" i="37"/>
  <c r="O556" i="37"/>
  <c r="O557" i="37"/>
  <c r="O558" i="37"/>
  <c r="O559" i="37"/>
  <c r="O560" i="37"/>
  <c r="O561" i="37"/>
  <c r="O562" i="37"/>
  <c r="O563" i="37"/>
  <c r="O564" i="37"/>
  <c r="O565" i="37"/>
  <c r="O566" i="37"/>
  <c r="O567" i="37"/>
  <c r="O568" i="37"/>
  <c r="O569" i="37"/>
  <c r="O570" i="37"/>
  <c r="O571" i="37"/>
  <c r="O572" i="37"/>
  <c r="O573" i="37"/>
  <c r="O574" i="37"/>
  <c r="O575" i="37"/>
  <c r="O576" i="37"/>
  <c r="O577" i="37"/>
  <c r="O578" i="37"/>
  <c r="O579" i="37"/>
  <c r="O580" i="37"/>
  <c r="O581" i="37"/>
  <c r="O582" i="37"/>
  <c r="O583" i="37"/>
  <c r="O584" i="37"/>
  <c r="O585" i="37"/>
  <c r="O586" i="37"/>
  <c r="O587" i="37"/>
  <c r="O588" i="37"/>
  <c r="O589" i="37"/>
  <c r="O590" i="37"/>
  <c r="O591" i="37"/>
  <c r="O592" i="37"/>
  <c r="O593" i="37"/>
  <c r="O594" i="37"/>
  <c r="O595" i="37"/>
  <c r="O596" i="37"/>
  <c r="O597" i="37"/>
  <c r="O598" i="37"/>
  <c r="O599" i="37"/>
  <c r="O600" i="37"/>
  <c r="O601" i="37"/>
  <c r="O602" i="37"/>
  <c r="O603" i="37"/>
  <c r="O604" i="37"/>
  <c r="O605" i="37"/>
  <c r="O606" i="37"/>
  <c r="O607" i="37"/>
  <c r="O608" i="37"/>
  <c r="O609" i="37"/>
  <c r="O610" i="37"/>
  <c r="O611" i="37"/>
  <c r="O612" i="37"/>
  <c r="O613" i="37"/>
  <c r="O614" i="37"/>
  <c r="O615" i="37"/>
  <c r="O616" i="37"/>
  <c r="O617" i="37"/>
  <c r="O618" i="37"/>
  <c r="O619" i="37"/>
  <c r="O620" i="37"/>
  <c r="O621" i="37"/>
  <c r="O622" i="37"/>
  <c r="O623" i="37"/>
  <c r="O624" i="37"/>
  <c r="O625" i="37"/>
  <c r="O626" i="37"/>
  <c r="O627" i="37"/>
  <c r="O628" i="37"/>
  <c r="O629" i="37"/>
  <c r="O630" i="37"/>
  <c r="O31" i="37"/>
  <c r="O32" i="37"/>
  <c r="O33" i="37"/>
  <c r="O34" i="37"/>
  <c r="O35" i="37"/>
  <c r="O36" i="37"/>
  <c r="O37" i="37"/>
  <c r="O38" i="37"/>
  <c r="O39" i="37"/>
  <c r="O40" i="37"/>
  <c r="O41" i="37"/>
  <c r="O42" i="37"/>
  <c r="O43" i="37"/>
  <c r="O44" i="37"/>
  <c r="O45" i="37"/>
  <c r="O46" i="37"/>
  <c r="O47" i="37"/>
  <c r="O48" i="37"/>
  <c r="O49" i="37"/>
  <c r="O50" i="37"/>
  <c r="O51" i="37"/>
  <c r="O52" i="37"/>
  <c r="O53" i="37"/>
  <c r="O18" i="37"/>
  <c r="O19" i="37"/>
  <c r="O20" i="37"/>
  <c r="O21" i="37"/>
  <c r="O22" i="37"/>
  <c r="O23" i="37"/>
  <c r="O24" i="37"/>
  <c r="O25" i="37"/>
  <c r="O26" i="37"/>
  <c r="O27" i="37"/>
  <c r="O28" i="37"/>
  <c r="O29" i="37"/>
  <c r="O30" i="37"/>
  <c r="O17" i="37"/>
  <c r="E8" i="37" l="1"/>
  <c r="E7" i="37"/>
  <c r="E9" i="37" l="1"/>
  <c r="E10" i="37" s="1"/>
  <c r="J37" i="67"/>
  <c r="J45" i="67"/>
  <c r="J53" i="67"/>
  <c r="J61" i="67"/>
  <c r="J69" i="67"/>
  <c r="J77" i="67"/>
  <c r="J85" i="67"/>
  <c r="J93" i="67"/>
  <c r="J101" i="67"/>
  <c r="J109" i="67"/>
  <c r="J117" i="67"/>
  <c r="J125" i="67"/>
  <c r="J38" i="67"/>
  <c r="J54" i="67"/>
  <c r="J62" i="67"/>
  <c r="J70" i="67"/>
  <c r="J78" i="67"/>
  <c r="J86" i="67"/>
  <c r="J102" i="67"/>
  <c r="J110" i="67"/>
  <c r="J126" i="67"/>
  <c r="J39" i="67"/>
  <c r="J63" i="67"/>
  <c r="J71" i="67"/>
  <c r="J79" i="67"/>
  <c r="J103" i="67"/>
  <c r="J119" i="67"/>
  <c r="J65" i="67"/>
  <c r="J81" i="67"/>
  <c r="J113" i="67"/>
  <c r="J50" i="67"/>
  <c r="J66" i="67"/>
  <c r="J90" i="67"/>
  <c r="J106" i="67"/>
  <c r="J46" i="67"/>
  <c r="J94" i="67"/>
  <c r="J118" i="67"/>
  <c r="J55" i="67"/>
  <c r="J87" i="67"/>
  <c r="J111" i="67"/>
  <c r="J57" i="67"/>
  <c r="J97" i="67"/>
  <c r="J114" i="67"/>
  <c r="J47" i="67"/>
  <c r="J95" i="67"/>
  <c r="J127" i="67"/>
  <c r="J49" i="67"/>
  <c r="J89" i="67"/>
  <c r="J42" i="67"/>
  <c r="J82" i="67"/>
  <c r="J122" i="67"/>
  <c r="J40" i="67"/>
  <c r="J48" i="67"/>
  <c r="J56" i="67"/>
  <c r="J64" i="67"/>
  <c r="J72" i="67"/>
  <c r="J80" i="67"/>
  <c r="J88" i="67"/>
  <c r="J96" i="67"/>
  <c r="J104" i="67"/>
  <c r="J112" i="67"/>
  <c r="J120" i="67"/>
  <c r="J128" i="67"/>
  <c r="J41" i="67"/>
  <c r="J73" i="67"/>
  <c r="J105" i="67"/>
  <c r="J121" i="67"/>
  <c r="J58" i="67"/>
  <c r="J74" i="67"/>
  <c r="J98" i="67"/>
  <c r="J52" i="67"/>
  <c r="J84" i="67"/>
  <c r="J116" i="67"/>
  <c r="J91" i="67"/>
  <c r="J123" i="67"/>
  <c r="J100" i="67"/>
  <c r="J107" i="67"/>
  <c r="J44" i="67"/>
  <c r="J108" i="67"/>
  <c r="J51" i="67"/>
  <c r="J83" i="67"/>
  <c r="J59" i="67"/>
  <c r="J92" i="67"/>
  <c r="J99" i="67"/>
  <c r="J75" i="67"/>
  <c r="J115" i="67"/>
  <c r="J60" i="67"/>
  <c r="J124" i="67"/>
  <c r="J67" i="67"/>
  <c r="J76" i="67"/>
  <c r="J68" i="67"/>
  <c r="J43" i="67"/>
  <c r="M31" i="37"/>
  <c r="M39" i="37"/>
  <c r="M47" i="37"/>
  <c r="M55" i="37"/>
  <c r="M63" i="37"/>
  <c r="M71" i="37"/>
  <c r="M79" i="37"/>
  <c r="M87" i="37"/>
  <c r="M95" i="37"/>
  <c r="M103" i="37"/>
  <c r="M111" i="37"/>
  <c r="M119" i="37"/>
  <c r="M127" i="37"/>
  <c r="M135" i="37"/>
  <c r="M143" i="37"/>
  <c r="M151" i="37"/>
  <c r="M159" i="37"/>
  <c r="M167" i="37"/>
  <c r="M175" i="37"/>
  <c r="M183" i="37"/>
  <c r="M191" i="37"/>
  <c r="M199" i="37"/>
  <c r="M207" i="37"/>
  <c r="M215" i="37"/>
  <c r="M223" i="37"/>
  <c r="M231" i="37"/>
  <c r="M239" i="37"/>
  <c r="M247" i="37"/>
  <c r="M255" i="37"/>
  <c r="M263" i="37"/>
  <c r="M271" i="37"/>
  <c r="M279" i="37"/>
  <c r="M287" i="37"/>
  <c r="M295" i="37"/>
  <c r="M303" i="37"/>
  <c r="M311" i="37"/>
  <c r="M319" i="37"/>
  <c r="M327" i="37"/>
  <c r="M335" i="37"/>
  <c r="M343" i="37"/>
  <c r="M351" i="37"/>
  <c r="M359" i="37"/>
  <c r="M367" i="37"/>
  <c r="M375" i="37"/>
  <c r="M383" i="37"/>
  <c r="M391" i="37"/>
  <c r="M399" i="37"/>
  <c r="M407" i="37"/>
  <c r="M415" i="37"/>
  <c r="M423" i="37"/>
  <c r="M431" i="37"/>
  <c r="M439" i="37"/>
  <c r="M447" i="37"/>
  <c r="M455" i="37"/>
  <c r="M463" i="37"/>
  <c r="M471" i="37"/>
  <c r="M479" i="37"/>
  <c r="M487" i="37"/>
  <c r="M495" i="37"/>
  <c r="M503" i="37"/>
  <c r="M511" i="37"/>
  <c r="M519" i="37"/>
  <c r="M527" i="37"/>
  <c r="M535" i="37"/>
  <c r="M543" i="37"/>
  <c r="M551" i="37"/>
  <c r="M559" i="37"/>
  <c r="M567" i="37"/>
  <c r="M575" i="37"/>
  <c r="M583" i="37"/>
  <c r="M591" i="37"/>
  <c r="M599" i="37"/>
  <c r="M607" i="37"/>
  <c r="M615" i="37"/>
  <c r="M623" i="37"/>
  <c r="M40" i="37"/>
  <c r="M48" i="37"/>
  <c r="M56" i="37"/>
  <c r="M64" i="37"/>
  <c r="M72" i="37"/>
  <c r="M88" i="37"/>
  <c r="M96" i="37"/>
  <c r="M104" i="37"/>
  <c r="M120" i="37"/>
  <c r="M128" i="37"/>
  <c r="M136" i="37"/>
  <c r="M152" i="37"/>
  <c r="M160" i="37"/>
  <c r="M176" i="37"/>
  <c r="M184" i="37"/>
  <c r="M200" i="37"/>
  <c r="M208" i="37"/>
  <c r="M224" i="37"/>
  <c r="M232" i="37"/>
  <c r="M240" i="37"/>
  <c r="M256" i="37"/>
  <c r="M264" i="37"/>
  <c r="M280" i="37"/>
  <c r="M288" i="37"/>
  <c r="M304" i="37"/>
  <c r="M312" i="37"/>
  <c r="M328" i="37"/>
  <c r="M336" i="37"/>
  <c r="M352" i="37"/>
  <c r="M360" i="37"/>
  <c r="M368" i="37"/>
  <c r="M384" i="37"/>
  <c r="M392" i="37"/>
  <c r="M408" i="37"/>
  <c r="M416" i="37"/>
  <c r="M432" i="37"/>
  <c r="M440" i="37"/>
  <c r="M456" i="37"/>
  <c r="M464" i="37"/>
  <c r="M480" i="37"/>
  <c r="M488" i="37"/>
  <c r="M504" i="37"/>
  <c r="M512" i="37"/>
  <c r="M528" i="37"/>
  <c r="M536" i="37"/>
  <c r="M544" i="37"/>
  <c r="M560" i="37"/>
  <c r="M568" i="37"/>
  <c r="M584" i="37"/>
  <c r="M592" i="37"/>
  <c r="M600" i="37"/>
  <c r="M616" i="37"/>
  <c r="M624" i="37"/>
  <c r="M43" i="37"/>
  <c r="M75" i="37"/>
  <c r="M91" i="37"/>
  <c r="M115" i="37"/>
  <c r="M139" i="37"/>
  <c r="M147" i="37"/>
  <c r="M179" i="37"/>
  <c r="M195" i="37"/>
  <c r="M227" i="37"/>
  <c r="M243" i="37"/>
  <c r="M267" i="37"/>
  <c r="M291" i="37"/>
  <c r="M315" i="37"/>
  <c r="M339" i="37"/>
  <c r="M363" i="37"/>
  <c r="M379" i="37"/>
  <c r="M403" i="37"/>
  <c r="M427" i="37"/>
  <c r="M451" i="37"/>
  <c r="M475" i="37"/>
  <c r="M499" i="37"/>
  <c r="M523" i="37"/>
  <c r="M547" i="37"/>
  <c r="M571" i="37"/>
  <c r="M595" i="37"/>
  <c r="M619" i="37"/>
  <c r="M52" i="37"/>
  <c r="M76" i="37"/>
  <c r="M92" i="37"/>
  <c r="M100" i="37"/>
  <c r="M116" i="37"/>
  <c r="M148" i="37"/>
  <c r="M164" i="37"/>
  <c r="M180" i="37"/>
  <c r="M212" i="37"/>
  <c r="M228" i="37"/>
  <c r="M252" i="37"/>
  <c r="M268" i="37"/>
  <c r="M300" i="37"/>
  <c r="M316" i="37"/>
  <c r="M340" i="37"/>
  <c r="M356" i="37"/>
  <c r="M380" i="37"/>
  <c r="M404" i="37"/>
  <c r="M428" i="37"/>
  <c r="M452" i="37"/>
  <c r="M476" i="37"/>
  <c r="M500" i="37"/>
  <c r="M516" i="37"/>
  <c r="M540" i="37"/>
  <c r="M564" i="37"/>
  <c r="M588" i="37"/>
  <c r="M620" i="37"/>
  <c r="M45" i="37"/>
  <c r="M69" i="37"/>
  <c r="M93" i="37"/>
  <c r="M109" i="37"/>
  <c r="M133" i="37"/>
  <c r="M149" i="37"/>
  <c r="M181" i="37"/>
  <c r="M197" i="37"/>
  <c r="M229" i="37"/>
  <c r="M245" i="37"/>
  <c r="M277" i="37"/>
  <c r="M309" i="37"/>
  <c r="M325" i="37"/>
  <c r="M357" i="37"/>
  <c r="M373" i="37"/>
  <c r="M405" i="37"/>
  <c r="M421" i="37"/>
  <c r="M453" i="37"/>
  <c r="M461" i="37"/>
  <c r="M493" i="37"/>
  <c r="M509" i="37"/>
  <c r="M541" i="37"/>
  <c r="M557" i="37"/>
  <c r="M589" i="37"/>
  <c r="M605" i="37"/>
  <c r="M32" i="37"/>
  <c r="M80" i="37"/>
  <c r="M112" i="37"/>
  <c r="M144" i="37"/>
  <c r="M168" i="37"/>
  <c r="M192" i="37"/>
  <c r="M216" i="37"/>
  <c r="M248" i="37"/>
  <c r="M272" i="37"/>
  <c r="M296" i="37"/>
  <c r="M320" i="37"/>
  <c r="M344" i="37"/>
  <c r="M376" i="37"/>
  <c r="M400" i="37"/>
  <c r="M424" i="37"/>
  <c r="M448" i="37"/>
  <c r="M472" i="37"/>
  <c r="M496" i="37"/>
  <c r="M520" i="37"/>
  <c r="M552" i="37"/>
  <c r="M576" i="37"/>
  <c r="M608" i="37"/>
  <c r="M67" i="37"/>
  <c r="M123" i="37"/>
  <c r="M171" i="37"/>
  <c r="M219" i="37"/>
  <c r="M251" i="37"/>
  <c r="M299" i="37"/>
  <c r="M347" i="37"/>
  <c r="M395" i="37"/>
  <c r="M443" i="37"/>
  <c r="M491" i="37"/>
  <c r="M539" i="37"/>
  <c r="M587" i="37"/>
  <c r="M36" i="37"/>
  <c r="M132" i="37"/>
  <c r="M204" i="37"/>
  <c r="M244" i="37"/>
  <c r="M276" i="37"/>
  <c r="M324" i="37"/>
  <c r="M372" i="37"/>
  <c r="M420" i="37"/>
  <c r="M460" i="37"/>
  <c r="M508" i="37"/>
  <c r="M556" i="37"/>
  <c r="M596" i="37"/>
  <c r="M61" i="37"/>
  <c r="M117" i="37"/>
  <c r="M165" i="37"/>
  <c r="M213" i="37"/>
  <c r="M253" i="37"/>
  <c r="M293" i="37"/>
  <c r="M341" i="37"/>
  <c r="M381" i="37"/>
  <c r="M429" i="37"/>
  <c r="M485" i="37"/>
  <c r="M525" i="37"/>
  <c r="M565" i="37"/>
  <c r="M613" i="37"/>
  <c r="M33" i="37"/>
  <c r="M41" i="37"/>
  <c r="M49" i="37"/>
  <c r="M57" i="37"/>
  <c r="M65" i="37"/>
  <c r="M73" i="37"/>
  <c r="M81" i="37"/>
  <c r="M89" i="37"/>
  <c r="M97" i="37"/>
  <c r="M105" i="37"/>
  <c r="M113" i="37"/>
  <c r="M121" i="37"/>
  <c r="M129" i="37"/>
  <c r="M137" i="37"/>
  <c r="M145" i="37"/>
  <c r="M153" i="37"/>
  <c r="M161" i="37"/>
  <c r="M169" i="37"/>
  <c r="M177" i="37"/>
  <c r="M185" i="37"/>
  <c r="M193" i="37"/>
  <c r="M201" i="37"/>
  <c r="M209" i="37"/>
  <c r="M217" i="37"/>
  <c r="M225" i="37"/>
  <c r="M233" i="37"/>
  <c r="M241" i="37"/>
  <c r="M249" i="37"/>
  <c r="M257" i="37"/>
  <c r="M265" i="37"/>
  <c r="M273" i="37"/>
  <c r="M281" i="37"/>
  <c r="M289" i="37"/>
  <c r="M297" i="37"/>
  <c r="M305" i="37"/>
  <c r="M313" i="37"/>
  <c r="M321" i="37"/>
  <c r="M329" i="37"/>
  <c r="M337" i="37"/>
  <c r="M345" i="37"/>
  <c r="M353" i="37"/>
  <c r="M361" i="37"/>
  <c r="M369" i="37"/>
  <c r="M377" i="37"/>
  <c r="M385" i="37"/>
  <c r="M393" i="37"/>
  <c r="M401" i="37"/>
  <c r="M409" i="37"/>
  <c r="M417" i="37"/>
  <c r="M425" i="37"/>
  <c r="M433" i="37"/>
  <c r="M441" i="37"/>
  <c r="M449" i="37"/>
  <c r="M457" i="37"/>
  <c r="M465" i="37"/>
  <c r="M473" i="37"/>
  <c r="M481" i="37"/>
  <c r="M489" i="37"/>
  <c r="M497" i="37"/>
  <c r="M505" i="37"/>
  <c r="M513" i="37"/>
  <c r="M521" i="37"/>
  <c r="M529" i="37"/>
  <c r="M537" i="37"/>
  <c r="M545" i="37"/>
  <c r="M553" i="37"/>
  <c r="M561" i="37"/>
  <c r="M569" i="37"/>
  <c r="M577" i="37"/>
  <c r="M585" i="37"/>
  <c r="M593" i="37"/>
  <c r="M601" i="37"/>
  <c r="M609" i="37"/>
  <c r="M617" i="37"/>
  <c r="M625" i="37"/>
  <c r="M51" i="37"/>
  <c r="M99" i="37"/>
  <c r="M163" i="37"/>
  <c r="M211" i="37"/>
  <c r="M275" i="37"/>
  <c r="M323" i="37"/>
  <c r="M371" i="37"/>
  <c r="M411" i="37"/>
  <c r="M459" i="37"/>
  <c r="M507" i="37"/>
  <c r="M555" i="37"/>
  <c r="M603" i="37"/>
  <c r="M68" i="37"/>
  <c r="M140" i="37"/>
  <c r="M188" i="37"/>
  <c r="M236" i="37"/>
  <c r="M284" i="37"/>
  <c r="M348" i="37"/>
  <c r="M388" i="37"/>
  <c r="M436" i="37"/>
  <c r="M484" i="37"/>
  <c r="M532" i="37"/>
  <c r="M572" i="37"/>
  <c r="M612" i="37"/>
  <c r="M53" i="37"/>
  <c r="M125" i="37"/>
  <c r="M173" i="37"/>
  <c r="M221" i="37"/>
  <c r="M261" i="37"/>
  <c r="M301" i="37"/>
  <c r="M349" i="37"/>
  <c r="M389" i="37"/>
  <c r="M437" i="37"/>
  <c r="M469" i="37"/>
  <c r="M517" i="37"/>
  <c r="M573" i="37"/>
  <c r="M621" i="37"/>
  <c r="M34" i="37"/>
  <c r="M42" i="37"/>
  <c r="M50" i="37"/>
  <c r="M58" i="37"/>
  <c r="M66" i="37"/>
  <c r="M74" i="37"/>
  <c r="M82" i="37"/>
  <c r="M90" i="37"/>
  <c r="M98" i="37"/>
  <c r="M106" i="37"/>
  <c r="M114" i="37"/>
  <c r="M122" i="37"/>
  <c r="M130" i="37"/>
  <c r="M138" i="37"/>
  <c r="M146" i="37"/>
  <c r="M154" i="37"/>
  <c r="M162" i="37"/>
  <c r="M170" i="37"/>
  <c r="M178" i="37"/>
  <c r="M186" i="37"/>
  <c r="M194" i="37"/>
  <c r="M202" i="37"/>
  <c r="M210" i="37"/>
  <c r="M218" i="37"/>
  <c r="M226" i="37"/>
  <c r="M234" i="37"/>
  <c r="M242" i="37"/>
  <c r="M250" i="37"/>
  <c r="M258" i="37"/>
  <c r="M266" i="37"/>
  <c r="M274" i="37"/>
  <c r="M282" i="37"/>
  <c r="M290" i="37"/>
  <c r="M298" i="37"/>
  <c r="M306" i="37"/>
  <c r="M314" i="37"/>
  <c r="M322" i="37"/>
  <c r="M330" i="37"/>
  <c r="M338" i="37"/>
  <c r="M346" i="37"/>
  <c r="M354" i="37"/>
  <c r="M362" i="37"/>
  <c r="M370" i="37"/>
  <c r="M378" i="37"/>
  <c r="M386" i="37"/>
  <c r="M394" i="37"/>
  <c r="M402" i="37"/>
  <c r="M410" i="37"/>
  <c r="M418" i="37"/>
  <c r="M426" i="37"/>
  <c r="M434" i="37"/>
  <c r="M442" i="37"/>
  <c r="M450" i="37"/>
  <c r="M458" i="37"/>
  <c r="M466" i="37"/>
  <c r="M474" i="37"/>
  <c r="M482" i="37"/>
  <c r="M490" i="37"/>
  <c r="M498" i="37"/>
  <c r="M506" i="37"/>
  <c r="M514" i="37"/>
  <c r="M522" i="37"/>
  <c r="M530" i="37"/>
  <c r="M538" i="37"/>
  <c r="M546" i="37"/>
  <c r="M554" i="37"/>
  <c r="M562" i="37"/>
  <c r="M570" i="37"/>
  <c r="M578" i="37"/>
  <c r="M586" i="37"/>
  <c r="M594" i="37"/>
  <c r="M602" i="37"/>
  <c r="M610" i="37"/>
  <c r="M618" i="37"/>
  <c r="M626" i="37"/>
  <c r="M35" i="37"/>
  <c r="M59" i="37"/>
  <c r="M83" i="37"/>
  <c r="M107" i="37"/>
  <c r="M131" i="37"/>
  <c r="M155" i="37"/>
  <c r="M187" i="37"/>
  <c r="M203" i="37"/>
  <c r="M235" i="37"/>
  <c r="M259" i="37"/>
  <c r="M283" i="37"/>
  <c r="M307" i="37"/>
  <c r="M331" i="37"/>
  <c r="M355" i="37"/>
  <c r="M387" i="37"/>
  <c r="M419" i="37"/>
  <c r="M435" i="37"/>
  <c r="M467" i="37"/>
  <c r="M483" i="37"/>
  <c r="M515" i="37"/>
  <c r="M531" i="37"/>
  <c r="M563" i="37"/>
  <c r="M579" i="37"/>
  <c r="M611" i="37"/>
  <c r="M627" i="37"/>
  <c r="M44" i="37"/>
  <c r="M60" i="37"/>
  <c r="M84" i="37"/>
  <c r="M108" i="37"/>
  <c r="M124" i="37"/>
  <c r="M156" i="37"/>
  <c r="M172" i="37"/>
  <c r="M196" i="37"/>
  <c r="M220" i="37"/>
  <c r="M260" i="37"/>
  <c r="M292" i="37"/>
  <c r="M308" i="37"/>
  <c r="M332" i="37"/>
  <c r="M364" i="37"/>
  <c r="M396" i="37"/>
  <c r="M412" i="37"/>
  <c r="M444" i="37"/>
  <c r="M468" i="37"/>
  <c r="M492" i="37"/>
  <c r="M524" i="37"/>
  <c r="M548" i="37"/>
  <c r="M580" i="37"/>
  <c r="M604" i="37"/>
  <c r="M628" i="37"/>
  <c r="M37" i="37"/>
  <c r="M77" i="37"/>
  <c r="M85" i="37"/>
  <c r="M101" i="37"/>
  <c r="M141" i="37"/>
  <c r="M157" i="37"/>
  <c r="M189" i="37"/>
  <c r="M205" i="37"/>
  <c r="M237" i="37"/>
  <c r="M269" i="37"/>
  <c r="M285" i="37"/>
  <c r="M317" i="37"/>
  <c r="M333" i="37"/>
  <c r="M365" i="37"/>
  <c r="M397" i="37"/>
  <c r="M413" i="37"/>
  <c r="M445" i="37"/>
  <c r="M477" i="37"/>
  <c r="M501" i="37"/>
  <c r="M533" i="37"/>
  <c r="M549" i="37"/>
  <c r="M581" i="37"/>
  <c r="M597" i="37"/>
  <c r="M629" i="37"/>
  <c r="M78" i="37"/>
  <c r="M142" i="37"/>
  <c r="M206" i="37"/>
  <c r="M270" i="37"/>
  <c r="M334" i="37"/>
  <c r="M398" i="37"/>
  <c r="M462" i="37"/>
  <c r="M526" i="37"/>
  <c r="M590" i="37"/>
  <c r="M86" i="37"/>
  <c r="M214" i="37"/>
  <c r="M278" i="37"/>
  <c r="M342" i="37"/>
  <c r="M406" i="37"/>
  <c r="M470" i="37"/>
  <c r="M598" i="37"/>
  <c r="M110" i="37"/>
  <c r="M238" i="37"/>
  <c r="M366" i="37"/>
  <c r="M494" i="37"/>
  <c r="M622" i="37"/>
  <c r="M54" i="37"/>
  <c r="M182" i="37"/>
  <c r="M374" i="37"/>
  <c r="M502" i="37"/>
  <c r="M630" i="37"/>
  <c r="M126" i="37"/>
  <c r="M254" i="37"/>
  <c r="M382" i="37"/>
  <c r="M574" i="37"/>
  <c r="M150" i="37"/>
  <c r="M534" i="37"/>
  <c r="M70" i="37"/>
  <c r="M262" i="37"/>
  <c r="M454" i="37"/>
  <c r="M94" i="37"/>
  <c r="M158" i="37"/>
  <c r="M222" i="37"/>
  <c r="M286" i="37"/>
  <c r="M350" i="37"/>
  <c r="M414" i="37"/>
  <c r="M478" i="37"/>
  <c r="M542" i="37"/>
  <c r="M606" i="37"/>
  <c r="M46" i="37"/>
  <c r="M174" i="37"/>
  <c r="M302" i="37"/>
  <c r="M430" i="37"/>
  <c r="M558" i="37"/>
  <c r="M118" i="37"/>
  <c r="M246" i="37"/>
  <c r="M438" i="37"/>
  <c r="M566" i="37"/>
  <c r="M62" i="37"/>
  <c r="M318" i="37"/>
  <c r="M446" i="37"/>
  <c r="M134" i="37"/>
  <c r="M198" i="37"/>
  <c r="M326" i="37"/>
  <c r="M390" i="37"/>
  <c r="M518" i="37"/>
  <c r="M582" i="37"/>
  <c r="M38" i="37"/>
  <c r="M102" i="37"/>
  <c r="M166" i="37"/>
  <c r="M230" i="37"/>
  <c r="M294" i="37"/>
  <c r="M358" i="37"/>
  <c r="M422" i="37"/>
  <c r="M486" i="37"/>
  <c r="M550" i="37"/>
  <c r="M614" i="37"/>
  <c r="M310" i="37"/>
  <c r="M190" i="37"/>
  <c r="M510" i="37"/>
  <c r="J30" i="68"/>
  <c r="H32" i="68" l="1"/>
  <c r="G32" i="68"/>
  <c r="K32" i="68"/>
  <c r="E30" i="68"/>
  <c r="L30" i="68"/>
  <c r="K30" i="68"/>
  <c r="K36" i="67"/>
  <c r="I36" i="67"/>
  <c r="K35" i="67"/>
  <c r="I35" i="67"/>
  <c r="K34" i="67"/>
  <c r="I34" i="67"/>
  <c r="K33" i="67"/>
  <c r="I33" i="67"/>
  <c r="K32" i="67"/>
  <c r="I32" i="67"/>
  <c r="K31" i="67"/>
  <c r="I31" i="67"/>
  <c r="K30" i="67"/>
  <c r="I30" i="67"/>
  <c r="K29" i="67"/>
  <c r="I29" i="67"/>
  <c r="K28" i="67"/>
  <c r="I28" i="67"/>
  <c r="K27" i="67"/>
  <c r="I27" i="67"/>
  <c r="K26" i="67"/>
  <c r="I26" i="67"/>
  <c r="K25" i="67"/>
  <c r="I25" i="67"/>
  <c r="K24" i="67"/>
  <c r="I24" i="67"/>
  <c r="K23" i="67"/>
  <c r="I23" i="67"/>
  <c r="K22" i="67"/>
  <c r="I22" i="67"/>
  <c r="K21" i="67"/>
  <c r="I21" i="67"/>
  <c r="K20" i="67"/>
  <c r="I20" i="67"/>
  <c r="K19" i="67"/>
  <c r="I19" i="67"/>
  <c r="K18" i="67"/>
  <c r="I18" i="67"/>
  <c r="K17" i="67"/>
  <c r="I17" i="67"/>
  <c r="K16" i="67"/>
  <c r="I16" i="67"/>
  <c r="K15" i="67"/>
  <c r="I15" i="67"/>
  <c r="K14" i="67"/>
  <c r="I14" i="67"/>
  <c r="K13" i="67"/>
  <c r="I13" i="67"/>
  <c r="K12" i="67"/>
  <c r="I12" i="67"/>
  <c r="K11" i="67"/>
  <c r="I11" i="67"/>
  <c r="K10" i="67"/>
  <c r="I10" i="67"/>
  <c r="K9" i="67"/>
  <c r="I9" i="67"/>
  <c r="K8" i="67"/>
  <c r="I8" i="67"/>
  <c r="K7" i="67"/>
  <c r="I7" i="67"/>
  <c r="K6" i="67"/>
  <c r="I6" i="67"/>
  <c r="K5" i="67"/>
  <c r="I5" i="67"/>
  <c r="K4" i="67"/>
  <c r="I4" i="67"/>
  <c r="K3" i="67"/>
  <c r="I3" i="67"/>
  <c r="J32" i="68" l="1"/>
  <c r="L3" i="37"/>
  <c r="G3" i="6" l="1"/>
  <c r="K3" i="6"/>
  <c r="J4" i="6"/>
  <c r="J3" i="6"/>
  <c r="H61" i="6" l="1"/>
  <c r="N215" i="6" l="1"/>
  <c r="A215" i="6" s="1"/>
  <c r="L215" i="6"/>
  <c r="K215" i="6"/>
  <c r="J215" i="6"/>
  <c r="I215" i="6"/>
  <c r="E215" i="6"/>
  <c r="E4" i="6" l="1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" i="6"/>
  <c r="H3" i="6" s="1"/>
  <c r="O3" i="6" s="1"/>
  <c r="L246" i="6" l="1"/>
  <c r="K246" i="6"/>
  <c r="J246" i="6"/>
  <c r="N246" i="6" l="1"/>
  <c r="A246" i="6" s="1"/>
  <c r="I246" i="6"/>
  <c r="N205" i="6"/>
  <c r="A205" i="6" s="1"/>
  <c r="L205" i="6"/>
  <c r="K205" i="6"/>
  <c r="J205" i="6"/>
  <c r="I205" i="6"/>
  <c r="N114" i="6" l="1"/>
  <c r="A114" i="6" s="1"/>
  <c r="L114" i="6"/>
  <c r="K114" i="6"/>
  <c r="J114" i="6"/>
  <c r="I114" i="6"/>
  <c r="N232" i="6" l="1"/>
  <c r="A232" i="6" s="1"/>
  <c r="L232" i="6"/>
  <c r="K232" i="6"/>
  <c r="J232" i="6"/>
  <c r="I232" i="6"/>
  <c r="N202" i="6" l="1"/>
  <c r="A202" i="6" s="1"/>
  <c r="L202" i="6"/>
  <c r="K202" i="6"/>
  <c r="J202" i="6"/>
  <c r="I202" i="6"/>
  <c r="N43" i="6" l="1"/>
  <c r="L43" i="6"/>
  <c r="K43" i="6"/>
  <c r="J43" i="6"/>
  <c r="I43" i="6"/>
  <c r="G43" i="6" l="1"/>
  <c r="H43" i="6" s="1"/>
  <c r="O43" i="6" l="1"/>
  <c r="I328" i="6"/>
  <c r="I329" i="6"/>
  <c r="I330" i="6"/>
  <c r="I331" i="6"/>
  <c r="I332" i="6"/>
  <c r="I333" i="6"/>
  <c r="I334" i="6"/>
  <c r="I335" i="6"/>
  <c r="I336" i="6"/>
  <c r="I337" i="6"/>
  <c r="I338" i="6"/>
  <c r="I339" i="6"/>
  <c r="I340" i="6"/>
  <c r="I341" i="6"/>
  <c r="I342" i="6"/>
  <c r="I343" i="6"/>
  <c r="I344" i="6"/>
  <c r="I345" i="6"/>
  <c r="I346" i="6"/>
  <c r="I347" i="6"/>
  <c r="I348" i="6"/>
  <c r="I349" i="6"/>
  <c r="I350" i="6"/>
  <c r="I351" i="6"/>
  <c r="I352" i="6"/>
  <c r="S43" i="6" l="1"/>
  <c r="N259" i="6" l="1"/>
  <c r="A259" i="6" s="1"/>
  <c r="L259" i="6"/>
  <c r="K259" i="6"/>
  <c r="J259" i="6"/>
  <c r="I259" i="6"/>
  <c r="N258" i="6"/>
  <c r="A258" i="6" s="1"/>
  <c r="L258" i="6"/>
  <c r="K258" i="6"/>
  <c r="J258" i="6"/>
  <c r="I258" i="6"/>
  <c r="N191" i="6" l="1"/>
  <c r="A191" i="6" s="1"/>
  <c r="L191" i="6"/>
  <c r="K191" i="6"/>
  <c r="J191" i="6"/>
  <c r="I191" i="6"/>
  <c r="N190" i="6"/>
  <c r="A190" i="6" s="1"/>
  <c r="L190" i="6"/>
  <c r="K190" i="6"/>
  <c r="J190" i="6"/>
  <c r="I190" i="6"/>
  <c r="N188" i="6"/>
  <c r="A188" i="6" s="1"/>
  <c r="L188" i="6"/>
  <c r="K188" i="6"/>
  <c r="J188" i="6"/>
  <c r="I188" i="6"/>
  <c r="N122" i="6"/>
  <c r="A122" i="6" s="1"/>
  <c r="L122" i="6"/>
  <c r="K122" i="6"/>
  <c r="J122" i="6"/>
  <c r="I122" i="6"/>
  <c r="I123" i="6"/>
  <c r="J123" i="6"/>
  <c r="K123" i="6"/>
  <c r="L123" i="6"/>
  <c r="N123" i="6"/>
  <c r="N256" i="6" l="1"/>
  <c r="A256" i="6" s="1"/>
  <c r="L256" i="6"/>
  <c r="K256" i="6"/>
  <c r="J256" i="6"/>
  <c r="I256" i="6"/>
  <c r="N163" i="6" l="1"/>
  <c r="A163" i="6" s="1"/>
  <c r="L163" i="6"/>
  <c r="K163" i="6"/>
  <c r="J163" i="6"/>
  <c r="I163" i="6"/>
  <c r="N86" i="6" l="1"/>
  <c r="A86" i="6" s="1"/>
  <c r="L86" i="6"/>
  <c r="K86" i="6"/>
  <c r="J86" i="6"/>
  <c r="I86" i="6"/>
  <c r="N195" i="6"/>
  <c r="A195" i="6" s="1"/>
  <c r="L195" i="6"/>
  <c r="K195" i="6"/>
  <c r="J195" i="6"/>
  <c r="I195" i="6"/>
  <c r="N196" i="6"/>
  <c r="A196" i="6" s="1"/>
  <c r="L196" i="6"/>
  <c r="K196" i="6"/>
  <c r="J196" i="6"/>
  <c r="I196" i="6"/>
  <c r="E166" i="65" l="1"/>
  <c r="P165" i="65"/>
  <c r="Q165" i="65" s="1"/>
  <c r="O165" i="65"/>
  <c r="N165" i="65"/>
  <c r="M165" i="65"/>
  <c r="P164" i="65"/>
  <c r="Q164" i="65" s="1"/>
  <c r="O164" i="65"/>
  <c r="N164" i="65"/>
  <c r="M164" i="65"/>
  <c r="P163" i="65"/>
  <c r="Q163" i="65" s="1"/>
  <c r="O163" i="65"/>
  <c r="N163" i="65"/>
  <c r="M163" i="65"/>
  <c r="P162" i="65"/>
  <c r="Q162" i="65" s="1"/>
  <c r="O162" i="65"/>
  <c r="N162" i="65"/>
  <c r="M162" i="65"/>
  <c r="P161" i="65"/>
  <c r="Q161" i="65" s="1"/>
  <c r="O161" i="65"/>
  <c r="N161" i="65"/>
  <c r="M161" i="65"/>
  <c r="P160" i="65"/>
  <c r="Q160" i="65" s="1"/>
  <c r="O160" i="65"/>
  <c r="N160" i="65"/>
  <c r="M160" i="65"/>
  <c r="P159" i="65"/>
  <c r="Q159" i="65" s="1"/>
  <c r="O159" i="65"/>
  <c r="N159" i="65"/>
  <c r="M159" i="65"/>
  <c r="P158" i="65"/>
  <c r="Q158" i="65" s="1"/>
  <c r="O158" i="65"/>
  <c r="N158" i="65"/>
  <c r="M158" i="65"/>
  <c r="P157" i="65"/>
  <c r="Q157" i="65" s="1"/>
  <c r="O157" i="65"/>
  <c r="N157" i="65"/>
  <c r="M157" i="65"/>
  <c r="P156" i="65"/>
  <c r="Q156" i="65" s="1"/>
  <c r="O156" i="65"/>
  <c r="N156" i="65"/>
  <c r="M156" i="65"/>
  <c r="P155" i="65"/>
  <c r="Q155" i="65" s="1"/>
  <c r="O155" i="65"/>
  <c r="N155" i="65"/>
  <c r="M155" i="65"/>
  <c r="P154" i="65"/>
  <c r="Q154" i="65" s="1"/>
  <c r="O154" i="65"/>
  <c r="N154" i="65"/>
  <c r="M154" i="65"/>
  <c r="P153" i="65"/>
  <c r="Q153" i="65" s="1"/>
  <c r="O153" i="65"/>
  <c r="N153" i="65"/>
  <c r="M153" i="65"/>
  <c r="P152" i="65"/>
  <c r="Q152" i="65" s="1"/>
  <c r="O152" i="65"/>
  <c r="N152" i="65"/>
  <c r="M152" i="65"/>
  <c r="P151" i="65"/>
  <c r="Q151" i="65" s="1"/>
  <c r="O151" i="65"/>
  <c r="N151" i="65"/>
  <c r="M151" i="65"/>
  <c r="P150" i="65"/>
  <c r="Q150" i="65" s="1"/>
  <c r="O150" i="65"/>
  <c r="N150" i="65"/>
  <c r="M150" i="65"/>
  <c r="P149" i="65"/>
  <c r="Q149" i="65" s="1"/>
  <c r="O149" i="65"/>
  <c r="N149" i="65"/>
  <c r="M149" i="65"/>
  <c r="P148" i="65"/>
  <c r="Q148" i="65" s="1"/>
  <c r="O148" i="65"/>
  <c r="N148" i="65"/>
  <c r="M148" i="65"/>
  <c r="P147" i="65"/>
  <c r="Q147" i="65" s="1"/>
  <c r="O147" i="65"/>
  <c r="N147" i="65"/>
  <c r="M147" i="65"/>
  <c r="P146" i="65"/>
  <c r="Q146" i="65" s="1"/>
  <c r="O146" i="65"/>
  <c r="N146" i="65"/>
  <c r="M146" i="65"/>
  <c r="P145" i="65"/>
  <c r="Q145" i="65" s="1"/>
  <c r="O145" i="65"/>
  <c r="N145" i="65"/>
  <c r="M145" i="65"/>
  <c r="P144" i="65"/>
  <c r="Q144" i="65" s="1"/>
  <c r="O144" i="65"/>
  <c r="N144" i="65"/>
  <c r="M144" i="65"/>
  <c r="P143" i="65"/>
  <c r="Q143" i="65" s="1"/>
  <c r="O143" i="65"/>
  <c r="N143" i="65"/>
  <c r="M143" i="65"/>
  <c r="P142" i="65"/>
  <c r="Q142" i="65" s="1"/>
  <c r="O142" i="65"/>
  <c r="N142" i="65"/>
  <c r="M142" i="65"/>
  <c r="P141" i="65"/>
  <c r="Q141" i="65" s="1"/>
  <c r="O141" i="65"/>
  <c r="N141" i="65"/>
  <c r="M141" i="65"/>
  <c r="P140" i="65"/>
  <c r="Q140" i="65" s="1"/>
  <c r="O140" i="65"/>
  <c r="N140" i="65"/>
  <c r="M140" i="65"/>
  <c r="P139" i="65"/>
  <c r="Q139" i="65" s="1"/>
  <c r="O139" i="65"/>
  <c r="N139" i="65"/>
  <c r="M139" i="65"/>
  <c r="P138" i="65"/>
  <c r="Q138" i="65" s="1"/>
  <c r="O138" i="65"/>
  <c r="N138" i="65"/>
  <c r="M138" i="65"/>
  <c r="P137" i="65"/>
  <c r="Q137" i="65" s="1"/>
  <c r="O137" i="65"/>
  <c r="N137" i="65"/>
  <c r="M137" i="65"/>
  <c r="P136" i="65"/>
  <c r="Q136" i="65" s="1"/>
  <c r="O136" i="65"/>
  <c r="N136" i="65"/>
  <c r="M136" i="65"/>
  <c r="D118" i="65"/>
  <c r="D117" i="65"/>
  <c r="A117" i="65"/>
  <c r="A118" i="65" s="1"/>
  <c r="G106" i="65"/>
  <c r="F106" i="65"/>
  <c r="E106" i="65"/>
  <c r="G105" i="65"/>
  <c r="F105" i="65"/>
  <c r="E105" i="65"/>
  <c r="G104" i="65"/>
  <c r="F104" i="65"/>
  <c r="E104" i="65"/>
  <c r="G103" i="65"/>
  <c r="F103" i="65"/>
  <c r="E103" i="65"/>
  <c r="G102" i="65"/>
  <c r="F102" i="65"/>
  <c r="E102" i="65"/>
  <c r="G101" i="65"/>
  <c r="F101" i="65"/>
  <c r="E101" i="65"/>
  <c r="G100" i="65"/>
  <c r="F100" i="65"/>
  <c r="E100" i="65"/>
  <c r="G99" i="65"/>
  <c r="F99" i="65"/>
  <c r="E99" i="65"/>
  <c r="G98" i="65"/>
  <c r="F98" i="65"/>
  <c r="E98" i="65"/>
  <c r="G97" i="65"/>
  <c r="F97" i="65"/>
  <c r="E97" i="65"/>
  <c r="G96" i="65"/>
  <c r="F96" i="65"/>
  <c r="E96" i="65"/>
  <c r="G95" i="65"/>
  <c r="F95" i="65"/>
  <c r="E95" i="65"/>
  <c r="G94" i="65"/>
  <c r="F94" i="65"/>
  <c r="E94" i="65"/>
  <c r="G93" i="65"/>
  <c r="F93" i="65"/>
  <c r="E93" i="65"/>
  <c r="G92" i="65"/>
  <c r="F92" i="65"/>
  <c r="E92" i="65"/>
  <c r="G91" i="65"/>
  <c r="F91" i="65"/>
  <c r="E91" i="65"/>
  <c r="G90" i="65"/>
  <c r="F90" i="65"/>
  <c r="E90" i="65"/>
  <c r="G89" i="65"/>
  <c r="F89" i="65"/>
  <c r="E89" i="65"/>
  <c r="G88" i="65"/>
  <c r="F88" i="65"/>
  <c r="E88" i="65"/>
  <c r="G87" i="65"/>
  <c r="F87" i="65"/>
  <c r="E87" i="65"/>
  <c r="G86" i="65"/>
  <c r="F86" i="65"/>
  <c r="E86" i="65"/>
  <c r="G85" i="65"/>
  <c r="F85" i="65"/>
  <c r="E85" i="65"/>
  <c r="G84" i="65"/>
  <c r="F84" i="65"/>
  <c r="E84" i="65"/>
  <c r="G83" i="65"/>
  <c r="F83" i="65"/>
  <c r="E83" i="65"/>
  <c r="G82" i="65"/>
  <c r="F82" i="65"/>
  <c r="E82" i="65"/>
  <c r="G81" i="65"/>
  <c r="F81" i="65"/>
  <c r="E81" i="65"/>
  <c r="G80" i="65"/>
  <c r="F80" i="65"/>
  <c r="E80" i="65"/>
  <c r="G79" i="65"/>
  <c r="F79" i="65"/>
  <c r="E79" i="65"/>
  <c r="G78" i="65"/>
  <c r="F78" i="65"/>
  <c r="E78" i="65"/>
  <c r="G77" i="65"/>
  <c r="F77" i="65"/>
  <c r="E77" i="65"/>
  <c r="G76" i="65"/>
  <c r="F76" i="65"/>
  <c r="E76" i="65"/>
  <c r="G75" i="65"/>
  <c r="F75" i="65"/>
  <c r="E75" i="65"/>
  <c r="G74" i="65"/>
  <c r="F74" i="65"/>
  <c r="E74" i="65"/>
  <c r="A74" i="65"/>
  <c r="A75" i="65" s="1"/>
  <c r="A76" i="65" s="1"/>
  <c r="A77" i="65" s="1"/>
  <c r="A78" i="65" s="1"/>
  <c r="A79" i="65" s="1"/>
  <c r="A80" i="65" s="1"/>
  <c r="A81" i="65" s="1"/>
  <c r="A82" i="65" s="1"/>
  <c r="A83" i="65" s="1"/>
  <c r="A84" i="65" s="1"/>
  <c r="A85" i="65" s="1"/>
  <c r="A86" i="65" s="1"/>
  <c r="A87" i="65" s="1"/>
  <c r="A88" i="65" s="1"/>
  <c r="A89" i="65" s="1"/>
  <c r="A90" i="65" s="1"/>
  <c r="A91" i="65" s="1"/>
  <c r="A92" i="65" s="1"/>
  <c r="A93" i="65" s="1"/>
  <c r="A94" i="65" s="1"/>
  <c r="A95" i="65" s="1"/>
  <c r="A96" i="65" s="1"/>
  <c r="A97" i="65" s="1"/>
  <c r="A98" i="65" s="1"/>
  <c r="A99" i="65" s="1"/>
  <c r="A100" i="65" s="1"/>
  <c r="A101" i="65" s="1"/>
  <c r="A102" i="65" s="1"/>
  <c r="A103" i="65" s="1"/>
  <c r="A104" i="65" s="1"/>
  <c r="A105" i="65" s="1"/>
  <c r="A106" i="65" s="1"/>
  <c r="G73" i="65"/>
  <c r="F73" i="65"/>
  <c r="E73" i="65"/>
  <c r="S30" i="65"/>
  <c r="R30" i="65"/>
  <c r="Q30" i="65"/>
  <c r="P30" i="65"/>
  <c r="O30" i="65"/>
  <c r="N30" i="65"/>
  <c r="D30" i="65"/>
  <c r="T29" i="65"/>
  <c r="S29" i="65"/>
  <c r="R29" i="65"/>
  <c r="Q29" i="65"/>
  <c r="P29" i="65"/>
  <c r="O29" i="65"/>
  <c r="N29" i="65"/>
  <c r="D29" i="65"/>
  <c r="S28" i="65"/>
  <c r="R28" i="65"/>
  <c r="Q28" i="65"/>
  <c r="P28" i="65"/>
  <c r="O28" i="65"/>
  <c r="N28" i="65"/>
  <c r="D28" i="65"/>
  <c r="S27" i="65"/>
  <c r="R27" i="65"/>
  <c r="Q27" i="65"/>
  <c r="P27" i="65"/>
  <c r="O27" i="65"/>
  <c r="N27" i="65"/>
  <c r="D27" i="65"/>
  <c r="T26" i="65"/>
  <c r="S26" i="65"/>
  <c r="R26" i="65"/>
  <c r="Q26" i="65"/>
  <c r="P26" i="65"/>
  <c r="O26" i="65"/>
  <c r="N26" i="65"/>
  <c r="D26" i="65"/>
  <c r="T25" i="65"/>
  <c r="S25" i="65"/>
  <c r="R25" i="65"/>
  <c r="Q25" i="65"/>
  <c r="P25" i="65"/>
  <c r="O25" i="65"/>
  <c r="N25" i="65"/>
  <c r="E25" i="65"/>
  <c r="D25" i="65"/>
  <c r="T24" i="65"/>
  <c r="S24" i="65"/>
  <c r="R24" i="65"/>
  <c r="Q24" i="65"/>
  <c r="P24" i="65"/>
  <c r="O24" i="65"/>
  <c r="N24" i="65"/>
  <c r="D24" i="65"/>
  <c r="T23" i="65"/>
  <c r="S23" i="65"/>
  <c r="R23" i="65"/>
  <c r="Q23" i="65"/>
  <c r="P23" i="65"/>
  <c r="O23" i="65"/>
  <c r="N23" i="65"/>
  <c r="D23" i="65"/>
  <c r="T22" i="65"/>
  <c r="S22" i="65"/>
  <c r="R22" i="65"/>
  <c r="Q22" i="65"/>
  <c r="P22" i="65"/>
  <c r="O22" i="65"/>
  <c r="N22" i="65"/>
  <c r="D22" i="65"/>
  <c r="T21" i="65"/>
  <c r="S21" i="65"/>
  <c r="R21" i="65"/>
  <c r="Q21" i="65"/>
  <c r="P21" i="65"/>
  <c r="O21" i="65"/>
  <c r="N21" i="65"/>
  <c r="D21" i="65"/>
  <c r="T20" i="65"/>
  <c r="S20" i="65"/>
  <c r="R20" i="65"/>
  <c r="Q20" i="65"/>
  <c r="P20" i="65"/>
  <c r="O20" i="65"/>
  <c r="N20" i="65"/>
  <c r="D20" i="65"/>
  <c r="T19" i="65"/>
  <c r="S19" i="65"/>
  <c r="R19" i="65"/>
  <c r="Q19" i="65"/>
  <c r="P19" i="65"/>
  <c r="O19" i="65"/>
  <c r="N19" i="65"/>
  <c r="D19" i="65"/>
  <c r="T18" i="65"/>
  <c r="S18" i="65"/>
  <c r="R18" i="65"/>
  <c r="Q18" i="65"/>
  <c r="P18" i="65"/>
  <c r="O18" i="65"/>
  <c r="N18" i="65"/>
  <c r="D18" i="65"/>
  <c r="S17" i="65"/>
  <c r="R17" i="65"/>
  <c r="Q17" i="65"/>
  <c r="P17" i="65"/>
  <c r="O17" i="65"/>
  <c r="N17" i="65"/>
  <c r="D17" i="65"/>
  <c r="S16" i="65"/>
  <c r="R16" i="65"/>
  <c r="Q16" i="65"/>
  <c r="P16" i="65"/>
  <c r="O16" i="65"/>
  <c r="N16" i="65"/>
  <c r="E16" i="65"/>
  <c r="D16" i="65"/>
  <c r="A16" i="65"/>
  <c r="A17" i="65" s="1"/>
  <c r="A18" i="65" s="1"/>
  <c r="A19" i="65" s="1"/>
  <c r="A20" i="65" s="1"/>
  <c r="A21" i="65" s="1"/>
  <c r="A22" i="65" s="1"/>
  <c r="A23" i="65" s="1"/>
  <c r="A24" i="65" s="1"/>
  <c r="A25" i="65" s="1"/>
  <c r="A26" i="65" s="1"/>
  <c r="A27" i="65" s="1"/>
  <c r="A28" i="65" s="1"/>
  <c r="A29" i="65" s="1"/>
  <c r="A30" i="65" s="1"/>
  <c r="P107" i="59"/>
  <c r="Q107" i="59" s="1"/>
  <c r="O107" i="59"/>
  <c r="N107" i="59"/>
  <c r="M107" i="59"/>
  <c r="P106" i="59"/>
  <c r="Q106" i="59" s="1"/>
  <c r="O106" i="59"/>
  <c r="N106" i="59"/>
  <c r="M106" i="59"/>
  <c r="P105" i="59"/>
  <c r="Q105" i="59" s="1"/>
  <c r="O105" i="59"/>
  <c r="N105" i="59"/>
  <c r="M105" i="59"/>
  <c r="P104" i="59"/>
  <c r="Q104" i="59" s="1"/>
  <c r="O104" i="59"/>
  <c r="N104" i="59"/>
  <c r="M104" i="59"/>
  <c r="P103" i="59"/>
  <c r="Q103" i="59" s="1"/>
  <c r="O103" i="59"/>
  <c r="N103" i="59"/>
  <c r="M103" i="59"/>
  <c r="P102" i="59"/>
  <c r="Q102" i="59" s="1"/>
  <c r="O102" i="59"/>
  <c r="N102" i="59"/>
  <c r="M102" i="59"/>
  <c r="P101" i="59"/>
  <c r="Q101" i="59" s="1"/>
  <c r="O101" i="59"/>
  <c r="N101" i="59"/>
  <c r="M101" i="59"/>
  <c r="P100" i="59"/>
  <c r="Q100" i="59" s="1"/>
  <c r="O100" i="59"/>
  <c r="N100" i="59"/>
  <c r="M100" i="59"/>
  <c r="P99" i="59"/>
  <c r="Q99" i="59" s="1"/>
  <c r="O99" i="59"/>
  <c r="N99" i="59"/>
  <c r="M99" i="59"/>
  <c r="P98" i="59"/>
  <c r="Q98" i="59" s="1"/>
  <c r="O98" i="59"/>
  <c r="N98" i="59"/>
  <c r="M98" i="59"/>
  <c r="P97" i="59"/>
  <c r="Q97" i="59" s="1"/>
  <c r="O97" i="59"/>
  <c r="N97" i="59"/>
  <c r="M97" i="59"/>
  <c r="P96" i="59"/>
  <c r="Q96" i="59" s="1"/>
  <c r="O96" i="59"/>
  <c r="N96" i="59"/>
  <c r="M96" i="59"/>
  <c r="P95" i="59"/>
  <c r="Q95" i="59" s="1"/>
  <c r="O95" i="59"/>
  <c r="N95" i="59"/>
  <c r="M95" i="59"/>
  <c r="P94" i="59"/>
  <c r="Q94" i="59" s="1"/>
  <c r="O94" i="59"/>
  <c r="N94" i="59"/>
  <c r="M94" i="59"/>
  <c r="P93" i="59"/>
  <c r="Q93" i="59" s="1"/>
  <c r="O93" i="59"/>
  <c r="N93" i="59"/>
  <c r="M93" i="59"/>
  <c r="P92" i="59"/>
  <c r="O92" i="59"/>
  <c r="N92" i="59"/>
  <c r="M92" i="59"/>
  <c r="P91" i="59"/>
  <c r="O91" i="59"/>
  <c r="N91" i="59"/>
  <c r="M91" i="59"/>
  <c r="P90" i="59"/>
  <c r="O90" i="59"/>
  <c r="N90" i="59"/>
  <c r="M90" i="59"/>
  <c r="P89" i="59"/>
  <c r="O89" i="59"/>
  <c r="N89" i="59"/>
  <c r="M89" i="59"/>
  <c r="P88" i="59"/>
  <c r="O88" i="59"/>
  <c r="N88" i="59"/>
  <c r="M88" i="59"/>
  <c r="P87" i="59"/>
  <c r="O87" i="59"/>
  <c r="N87" i="59"/>
  <c r="M87" i="59"/>
  <c r="P86" i="59"/>
  <c r="O86" i="59"/>
  <c r="N86" i="59"/>
  <c r="M86" i="59"/>
  <c r="I86" i="59"/>
  <c r="E86" i="59"/>
  <c r="E87" i="59" s="1"/>
  <c r="E108" i="59" s="1"/>
  <c r="P85" i="59"/>
  <c r="O85" i="59"/>
  <c r="N85" i="59"/>
  <c r="M85" i="59"/>
  <c r="I85" i="59"/>
  <c r="P84" i="59"/>
  <c r="O84" i="59"/>
  <c r="N84" i="59"/>
  <c r="M84" i="59"/>
  <c r="B84" i="59"/>
  <c r="U72" i="59"/>
  <c r="D72" i="59"/>
  <c r="T58" i="59"/>
  <c r="S58" i="59"/>
  <c r="R58" i="59"/>
  <c r="Q58" i="59"/>
  <c r="P58" i="59"/>
  <c r="O58" i="59"/>
  <c r="N58" i="59"/>
  <c r="D58" i="59"/>
  <c r="T57" i="59"/>
  <c r="S57" i="59"/>
  <c r="R57" i="59"/>
  <c r="Q57" i="59"/>
  <c r="P57" i="59"/>
  <c r="O57" i="59"/>
  <c r="N57" i="59"/>
  <c r="D57" i="59"/>
  <c r="T56" i="59"/>
  <c r="S56" i="59"/>
  <c r="R56" i="59"/>
  <c r="Q56" i="59"/>
  <c r="P56" i="59"/>
  <c r="O56" i="59"/>
  <c r="N56" i="59"/>
  <c r="D56" i="59"/>
  <c r="T55" i="59"/>
  <c r="S55" i="59"/>
  <c r="R55" i="59"/>
  <c r="Q55" i="59"/>
  <c r="P55" i="59"/>
  <c r="O55" i="59"/>
  <c r="N55" i="59"/>
  <c r="D55" i="59"/>
  <c r="T54" i="59"/>
  <c r="S54" i="59"/>
  <c r="R54" i="59"/>
  <c r="Q54" i="59"/>
  <c r="P54" i="59"/>
  <c r="O54" i="59"/>
  <c r="N54" i="59"/>
  <c r="D54" i="59"/>
  <c r="T53" i="59"/>
  <c r="S53" i="59"/>
  <c r="R53" i="59"/>
  <c r="Q53" i="59"/>
  <c r="P53" i="59"/>
  <c r="O53" i="59"/>
  <c r="N53" i="59"/>
  <c r="D53" i="59"/>
  <c r="T52" i="59"/>
  <c r="S52" i="59"/>
  <c r="R52" i="59"/>
  <c r="Q52" i="59"/>
  <c r="P52" i="59"/>
  <c r="O52" i="59"/>
  <c r="N52" i="59"/>
  <c r="D52" i="59"/>
  <c r="T51" i="59"/>
  <c r="S51" i="59"/>
  <c r="R51" i="59"/>
  <c r="Q51" i="59"/>
  <c r="P51" i="59"/>
  <c r="O51" i="59"/>
  <c r="N51" i="59"/>
  <c r="D51" i="59"/>
  <c r="T50" i="59"/>
  <c r="S50" i="59"/>
  <c r="R50" i="59"/>
  <c r="Q50" i="59"/>
  <c r="P50" i="59"/>
  <c r="O50" i="59"/>
  <c r="N50" i="59"/>
  <c r="D50" i="59"/>
  <c r="T49" i="59"/>
  <c r="S49" i="59"/>
  <c r="R49" i="59"/>
  <c r="Q49" i="59"/>
  <c r="P49" i="59"/>
  <c r="O49" i="59"/>
  <c r="N49" i="59"/>
  <c r="D49" i="59"/>
  <c r="T48" i="59"/>
  <c r="S48" i="59"/>
  <c r="R48" i="59"/>
  <c r="Q48" i="59"/>
  <c r="P48" i="59"/>
  <c r="O48" i="59"/>
  <c r="N48" i="59"/>
  <c r="D48" i="59"/>
  <c r="T47" i="59"/>
  <c r="S47" i="59"/>
  <c r="R47" i="59"/>
  <c r="Q47" i="59"/>
  <c r="P47" i="59"/>
  <c r="O47" i="59"/>
  <c r="N47" i="59"/>
  <c r="D47" i="59"/>
  <c r="T46" i="59"/>
  <c r="S46" i="59"/>
  <c r="R46" i="59"/>
  <c r="Q46" i="59"/>
  <c r="P46" i="59"/>
  <c r="O46" i="59"/>
  <c r="N46" i="59"/>
  <c r="D46" i="59"/>
  <c r="T45" i="59"/>
  <c r="S45" i="59"/>
  <c r="R45" i="59"/>
  <c r="Q45" i="59"/>
  <c r="P45" i="59"/>
  <c r="O45" i="59"/>
  <c r="N45" i="59"/>
  <c r="D45" i="59"/>
  <c r="T44" i="59"/>
  <c r="S44" i="59"/>
  <c r="R44" i="59"/>
  <c r="Q44" i="59"/>
  <c r="P44" i="59"/>
  <c r="O44" i="59"/>
  <c r="N44" i="59"/>
  <c r="D44" i="59"/>
  <c r="T43" i="59"/>
  <c r="S43" i="59"/>
  <c r="R43" i="59"/>
  <c r="Q43" i="59"/>
  <c r="P43" i="59"/>
  <c r="O43" i="59"/>
  <c r="N43" i="59"/>
  <c r="D43" i="59"/>
  <c r="T42" i="59"/>
  <c r="S42" i="59"/>
  <c r="R42" i="59"/>
  <c r="Q42" i="59"/>
  <c r="P42" i="59"/>
  <c r="O42" i="59"/>
  <c r="N42" i="59"/>
  <c r="D42" i="59"/>
  <c r="T41" i="59"/>
  <c r="S41" i="59"/>
  <c r="R41" i="59"/>
  <c r="Q41" i="59"/>
  <c r="P41" i="59"/>
  <c r="O41" i="59"/>
  <c r="N41" i="59"/>
  <c r="D41" i="59"/>
  <c r="T40" i="59"/>
  <c r="S40" i="59"/>
  <c r="R40" i="59"/>
  <c r="Q40" i="59"/>
  <c r="P40" i="59"/>
  <c r="O40" i="59"/>
  <c r="N40" i="59"/>
  <c r="D40" i="59"/>
  <c r="T39" i="59"/>
  <c r="S39" i="59"/>
  <c r="R39" i="59"/>
  <c r="Q39" i="59"/>
  <c r="P39" i="59"/>
  <c r="O39" i="59"/>
  <c r="N39" i="59"/>
  <c r="D39" i="59"/>
  <c r="T38" i="59"/>
  <c r="S38" i="59"/>
  <c r="R38" i="59"/>
  <c r="Q38" i="59"/>
  <c r="P38" i="59"/>
  <c r="O38" i="59"/>
  <c r="N38" i="59"/>
  <c r="D38" i="59"/>
  <c r="T37" i="59"/>
  <c r="S37" i="59"/>
  <c r="R37" i="59"/>
  <c r="Q37" i="59"/>
  <c r="P37" i="59"/>
  <c r="O37" i="59"/>
  <c r="N37" i="59"/>
  <c r="D37" i="59"/>
  <c r="T36" i="59"/>
  <c r="S36" i="59"/>
  <c r="R36" i="59"/>
  <c r="Q36" i="59"/>
  <c r="P36" i="59"/>
  <c r="O36" i="59"/>
  <c r="N36" i="59"/>
  <c r="D36" i="59"/>
  <c r="T35" i="59"/>
  <c r="S35" i="59"/>
  <c r="R35" i="59"/>
  <c r="Q35" i="59"/>
  <c r="P35" i="59"/>
  <c r="O35" i="59"/>
  <c r="N35" i="59"/>
  <c r="D35" i="59"/>
  <c r="T34" i="59"/>
  <c r="S34" i="59"/>
  <c r="R34" i="59"/>
  <c r="Q34" i="59"/>
  <c r="P34" i="59"/>
  <c r="O34" i="59"/>
  <c r="N34" i="59"/>
  <c r="D34" i="59"/>
  <c r="T33" i="59"/>
  <c r="S33" i="59"/>
  <c r="R33" i="59"/>
  <c r="Q33" i="59"/>
  <c r="P33" i="59"/>
  <c r="O33" i="59"/>
  <c r="N33" i="59"/>
  <c r="D33" i="59"/>
  <c r="T32" i="59"/>
  <c r="S32" i="59"/>
  <c r="R32" i="59"/>
  <c r="Q32" i="59"/>
  <c r="P32" i="59"/>
  <c r="O32" i="59"/>
  <c r="N32" i="59"/>
  <c r="D32" i="59"/>
  <c r="T31" i="59"/>
  <c r="S31" i="59"/>
  <c r="R31" i="59"/>
  <c r="Q31" i="59"/>
  <c r="P31" i="59"/>
  <c r="O31" i="59"/>
  <c r="N31" i="59"/>
  <c r="D31" i="59"/>
  <c r="T30" i="59"/>
  <c r="S30" i="59"/>
  <c r="R30" i="59"/>
  <c r="Q30" i="59"/>
  <c r="P30" i="59"/>
  <c r="O30" i="59"/>
  <c r="N30" i="59"/>
  <c r="D30" i="59"/>
  <c r="T29" i="59"/>
  <c r="S29" i="59"/>
  <c r="R29" i="59"/>
  <c r="Q29" i="59"/>
  <c r="P29" i="59"/>
  <c r="O29" i="59"/>
  <c r="N29" i="59"/>
  <c r="D29" i="59"/>
  <c r="T28" i="59"/>
  <c r="S28" i="59"/>
  <c r="R28" i="59"/>
  <c r="Q28" i="59"/>
  <c r="P28" i="59"/>
  <c r="O28" i="59"/>
  <c r="N28" i="59"/>
  <c r="D28" i="59"/>
  <c r="T27" i="59"/>
  <c r="S27" i="59"/>
  <c r="R27" i="59"/>
  <c r="Q27" i="59"/>
  <c r="P27" i="59"/>
  <c r="O27" i="59"/>
  <c r="N27" i="59"/>
  <c r="D27" i="59"/>
  <c r="T26" i="59"/>
  <c r="S26" i="59"/>
  <c r="R26" i="59"/>
  <c r="Q26" i="59"/>
  <c r="P26" i="59"/>
  <c r="O26" i="59"/>
  <c r="N26" i="59"/>
  <c r="D26" i="59"/>
  <c r="T25" i="59"/>
  <c r="S25" i="59"/>
  <c r="R25" i="59"/>
  <c r="Q25" i="59"/>
  <c r="P25" i="59"/>
  <c r="O25" i="59"/>
  <c r="N25" i="59"/>
  <c r="D25" i="59"/>
  <c r="T24" i="59"/>
  <c r="S24" i="59"/>
  <c r="R24" i="59"/>
  <c r="Q24" i="59"/>
  <c r="P24" i="59"/>
  <c r="O24" i="59"/>
  <c r="N24" i="59"/>
  <c r="D24" i="59"/>
  <c r="T23" i="59"/>
  <c r="S23" i="59"/>
  <c r="R23" i="59"/>
  <c r="Q23" i="59"/>
  <c r="P23" i="59"/>
  <c r="O23" i="59"/>
  <c r="N23" i="59"/>
  <c r="D23" i="59"/>
  <c r="T22" i="59"/>
  <c r="S22" i="59"/>
  <c r="R22" i="59"/>
  <c r="Q22" i="59"/>
  <c r="P22" i="59"/>
  <c r="O22" i="59"/>
  <c r="N22" i="59"/>
  <c r="D22" i="59"/>
  <c r="T21" i="59"/>
  <c r="S21" i="59"/>
  <c r="R21" i="59"/>
  <c r="Q21" i="59"/>
  <c r="P21" i="59"/>
  <c r="O21" i="59"/>
  <c r="N21" i="59"/>
  <c r="D21" i="59"/>
  <c r="T20" i="59"/>
  <c r="S20" i="59"/>
  <c r="R20" i="59"/>
  <c r="Q20" i="59"/>
  <c r="P20" i="59"/>
  <c r="O20" i="59"/>
  <c r="N20" i="59"/>
  <c r="D20" i="59"/>
  <c r="T19" i="59"/>
  <c r="S19" i="59"/>
  <c r="R19" i="59"/>
  <c r="Q19" i="59"/>
  <c r="P19" i="59"/>
  <c r="O19" i="59"/>
  <c r="N19" i="59"/>
  <c r="D19" i="59"/>
  <c r="T18" i="59"/>
  <c r="S18" i="59"/>
  <c r="R18" i="59"/>
  <c r="Q18" i="59"/>
  <c r="P18" i="59"/>
  <c r="O18" i="59"/>
  <c r="N18" i="59"/>
  <c r="D18" i="59"/>
  <c r="S17" i="59"/>
  <c r="R17" i="59"/>
  <c r="Q17" i="59"/>
  <c r="P17" i="59"/>
  <c r="O17" i="59"/>
  <c r="N17" i="59"/>
  <c r="E17" i="59"/>
  <c r="D17" i="59"/>
  <c r="A17" i="59"/>
  <c r="A18" i="59" s="1"/>
  <c r="A19" i="59" s="1"/>
  <c r="A20" i="59" s="1"/>
  <c r="A21" i="59" s="1"/>
  <c r="A22" i="59" s="1"/>
  <c r="A23" i="59" s="1"/>
  <c r="A24" i="59" s="1"/>
  <c r="A25" i="59" s="1"/>
  <c r="A26" i="59" s="1"/>
  <c r="A27" i="59" s="1"/>
  <c r="A28" i="59" s="1"/>
  <c r="A29" i="59" s="1"/>
  <c r="A30" i="59" s="1"/>
  <c r="A31" i="59" s="1"/>
  <c r="A32" i="59" s="1"/>
  <c r="A33" i="59" s="1"/>
  <c r="A34" i="59" s="1"/>
  <c r="A35" i="59" s="1"/>
  <c r="A36" i="59" s="1"/>
  <c r="A37" i="59" s="1"/>
  <c r="A38" i="59" s="1"/>
  <c r="A39" i="59" s="1"/>
  <c r="A40" i="59" s="1"/>
  <c r="A41" i="59" s="1"/>
  <c r="A42" i="59" s="1"/>
  <c r="A43" i="59" s="1"/>
  <c r="A44" i="59" s="1"/>
  <c r="A45" i="59" s="1"/>
  <c r="A46" i="59" s="1"/>
  <c r="A47" i="59" s="1"/>
  <c r="A48" i="59" s="1"/>
  <c r="A49" i="59" s="1"/>
  <c r="A50" i="59" s="1"/>
  <c r="A51" i="59" s="1"/>
  <c r="A52" i="59" s="1"/>
  <c r="A53" i="59" s="1"/>
  <c r="A54" i="59" s="1"/>
  <c r="A55" i="59" s="1"/>
  <c r="A56" i="59" s="1"/>
  <c r="A57" i="59" s="1"/>
  <c r="A58" i="59" s="1"/>
  <c r="S16" i="59"/>
  <c r="R16" i="59"/>
  <c r="Q16" i="59"/>
  <c r="P16" i="59"/>
  <c r="O16" i="59"/>
  <c r="N16" i="59"/>
  <c r="E16" i="59"/>
  <c r="D16" i="59"/>
  <c r="E6" i="59"/>
  <c r="E5" i="59"/>
  <c r="O3" i="59"/>
  <c r="O2" i="59"/>
  <c r="E102" i="39"/>
  <c r="P101" i="39"/>
  <c r="Q101" i="39" s="1"/>
  <c r="O101" i="39"/>
  <c r="N101" i="39"/>
  <c r="M101" i="39"/>
  <c r="P100" i="39"/>
  <c r="Q100" i="39" s="1"/>
  <c r="O100" i="39"/>
  <c r="N100" i="39"/>
  <c r="M100" i="39"/>
  <c r="P99" i="39"/>
  <c r="Q99" i="39" s="1"/>
  <c r="O99" i="39"/>
  <c r="N99" i="39"/>
  <c r="M99" i="39"/>
  <c r="P98" i="39"/>
  <c r="Q98" i="39" s="1"/>
  <c r="O98" i="39"/>
  <c r="N98" i="39"/>
  <c r="M98" i="39"/>
  <c r="P97" i="39"/>
  <c r="Q97" i="39" s="1"/>
  <c r="O97" i="39"/>
  <c r="N97" i="39"/>
  <c r="M97" i="39"/>
  <c r="P96" i="39"/>
  <c r="Q96" i="39" s="1"/>
  <c r="O96" i="39"/>
  <c r="N96" i="39"/>
  <c r="M96" i="39"/>
  <c r="P95" i="39"/>
  <c r="Q95" i="39" s="1"/>
  <c r="O95" i="39"/>
  <c r="N95" i="39"/>
  <c r="M95" i="39"/>
  <c r="P94" i="39"/>
  <c r="Q94" i="39" s="1"/>
  <c r="O94" i="39"/>
  <c r="N94" i="39"/>
  <c r="M94" i="39"/>
  <c r="P93" i="39"/>
  <c r="Q93" i="39" s="1"/>
  <c r="O93" i="39"/>
  <c r="N93" i="39"/>
  <c r="M93" i="39"/>
  <c r="P92" i="39"/>
  <c r="Q92" i="39" s="1"/>
  <c r="O92" i="39"/>
  <c r="N92" i="39"/>
  <c r="M92" i="39"/>
  <c r="P91" i="39"/>
  <c r="Q91" i="39" s="1"/>
  <c r="O91" i="39"/>
  <c r="N91" i="39"/>
  <c r="M91" i="39"/>
  <c r="P90" i="39"/>
  <c r="Q90" i="39" s="1"/>
  <c r="O90" i="39"/>
  <c r="N90" i="39"/>
  <c r="M90" i="39"/>
  <c r="P89" i="39"/>
  <c r="Q89" i="39" s="1"/>
  <c r="O89" i="39"/>
  <c r="N89" i="39"/>
  <c r="M89" i="39"/>
  <c r="P88" i="39"/>
  <c r="Q88" i="39" s="1"/>
  <c r="O88" i="39"/>
  <c r="N88" i="39"/>
  <c r="M88" i="39"/>
  <c r="P87" i="39"/>
  <c r="Q87" i="39" s="1"/>
  <c r="O87" i="39"/>
  <c r="N87" i="39"/>
  <c r="M87" i="39"/>
  <c r="P86" i="39"/>
  <c r="Q86" i="39" s="1"/>
  <c r="O86" i="39"/>
  <c r="N86" i="39"/>
  <c r="M86" i="39"/>
  <c r="P85" i="39"/>
  <c r="Q85" i="39" s="1"/>
  <c r="O85" i="39"/>
  <c r="N85" i="39"/>
  <c r="M85" i="39"/>
  <c r="P84" i="39"/>
  <c r="Q84" i="39" s="1"/>
  <c r="O84" i="39"/>
  <c r="N84" i="39"/>
  <c r="M84" i="39"/>
  <c r="P83" i="39"/>
  <c r="Q83" i="39" s="1"/>
  <c r="O83" i="39"/>
  <c r="N83" i="39"/>
  <c r="M83" i="39"/>
  <c r="P82" i="39"/>
  <c r="Q82" i="39" s="1"/>
  <c r="O82" i="39"/>
  <c r="N82" i="39"/>
  <c r="M82" i="39"/>
  <c r="P81" i="39"/>
  <c r="Q81" i="39" s="1"/>
  <c r="O81" i="39"/>
  <c r="N81" i="39"/>
  <c r="M81" i="39"/>
  <c r="P80" i="39"/>
  <c r="Q80" i="39" s="1"/>
  <c r="O80" i="39"/>
  <c r="N80" i="39"/>
  <c r="M80" i="39"/>
  <c r="P79" i="39"/>
  <c r="Q79" i="39" s="1"/>
  <c r="O79" i="39"/>
  <c r="N79" i="39"/>
  <c r="M79" i="39"/>
  <c r="P78" i="39"/>
  <c r="Q78" i="39" s="1"/>
  <c r="O78" i="39"/>
  <c r="N78" i="39"/>
  <c r="M78" i="39"/>
  <c r="P77" i="39"/>
  <c r="Q77" i="39" s="1"/>
  <c r="O77" i="39"/>
  <c r="N77" i="39"/>
  <c r="M77" i="39"/>
  <c r="D65" i="39"/>
  <c r="D64" i="39"/>
  <c r="D63" i="39"/>
  <c r="T55" i="39"/>
  <c r="S55" i="39"/>
  <c r="R55" i="39"/>
  <c r="Q55" i="39"/>
  <c r="P55" i="39"/>
  <c r="O55" i="39"/>
  <c r="N55" i="39"/>
  <c r="D55" i="39"/>
  <c r="T54" i="39"/>
  <c r="S54" i="39"/>
  <c r="R54" i="39"/>
  <c r="Q54" i="39"/>
  <c r="P54" i="39"/>
  <c r="O54" i="39"/>
  <c r="N54" i="39"/>
  <c r="D54" i="39"/>
  <c r="T53" i="39"/>
  <c r="S53" i="39"/>
  <c r="R53" i="39"/>
  <c r="Q53" i="39"/>
  <c r="P53" i="39"/>
  <c r="O53" i="39"/>
  <c r="N53" i="39"/>
  <c r="D53" i="39"/>
  <c r="T52" i="39"/>
  <c r="S52" i="39"/>
  <c r="R52" i="39"/>
  <c r="Q52" i="39"/>
  <c r="P52" i="39"/>
  <c r="O52" i="39"/>
  <c r="N52" i="39"/>
  <c r="D52" i="39"/>
  <c r="T51" i="39"/>
  <c r="S51" i="39"/>
  <c r="R51" i="39"/>
  <c r="Q51" i="39"/>
  <c r="P51" i="39"/>
  <c r="O51" i="39"/>
  <c r="N51" i="39"/>
  <c r="D51" i="39"/>
  <c r="T50" i="39"/>
  <c r="S50" i="39"/>
  <c r="R50" i="39"/>
  <c r="Q50" i="39"/>
  <c r="P50" i="39"/>
  <c r="O50" i="39"/>
  <c r="N50" i="39"/>
  <c r="D50" i="39"/>
  <c r="S49" i="39"/>
  <c r="R49" i="39"/>
  <c r="Q49" i="39"/>
  <c r="P49" i="39"/>
  <c r="O49" i="39"/>
  <c r="N49" i="39"/>
  <c r="D49" i="39"/>
  <c r="T48" i="39"/>
  <c r="S48" i="39"/>
  <c r="R48" i="39"/>
  <c r="Q48" i="39"/>
  <c r="P48" i="39"/>
  <c r="O48" i="39"/>
  <c r="N48" i="39"/>
  <c r="D48" i="39"/>
  <c r="T47" i="39"/>
  <c r="S47" i="39"/>
  <c r="R47" i="39"/>
  <c r="Q47" i="39"/>
  <c r="P47" i="39"/>
  <c r="O47" i="39"/>
  <c r="N47" i="39"/>
  <c r="D47" i="39"/>
  <c r="T46" i="39"/>
  <c r="S46" i="39"/>
  <c r="R46" i="39"/>
  <c r="Q46" i="39"/>
  <c r="P46" i="39"/>
  <c r="O46" i="39"/>
  <c r="N46" i="39"/>
  <c r="D46" i="39"/>
  <c r="T45" i="39"/>
  <c r="S45" i="39"/>
  <c r="R45" i="39"/>
  <c r="Q45" i="39"/>
  <c r="P45" i="39"/>
  <c r="O45" i="39"/>
  <c r="N45" i="39"/>
  <c r="D45" i="39"/>
  <c r="T44" i="39"/>
  <c r="S44" i="39"/>
  <c r="R44" i="39"/>
  <c r="Q44" i="39"/>
  <c r="P44" i="39"/>
  <c r="O44" i="39"/>
  <c r="N44" i="39"/>
  <c r="D44" i="39"/>
  <c r="T43" i="39"/>
  <c r="S43" i="39"/>
  <c r="R43" i="39"/>
  <c r="Q43" i="39"/>
  <c r="P43" i="39"/>
  <c r="O43" i="39"/>
  <c r="N43" i="39"/>
  <c r="D43" i="39"/>
  <c r="T42" i="39"/>
  <c r="S42" i="39"/>
  <c r="R42" i="39"/>
  <c r="Q42" i="39"/>
  <c r="P42" i="39"/>
  <c r="O42" i="39"/>
  <c r="N42" i="39"/>
  <c r="D42" i="39"/>
  <c r="T41" i="39"/>
  <c r="S41" i="39"/>
  <c r="R41" i="39"/>
  <c r="Q41" i="39"/>
  <c r="P41" i="39"/>
  <c r="O41" i="39"/>
  <c r="N41" i="39"/>
  <c r="D41" i="39"/>
  <c r="T40" i="39"/>
  <c r="S40" i="39"/>
  <c r="R40" i="39"/>
  <c r="Q40" i="39"/>
  <c r="P40" i="39"/>
  <c r="O40" i="39"/>
  <c r="N40" i="39"/>
  <c r="D40" i="39"/>
  <c r="T39" i="39"/>
  <c r="S39" i="39"/>
  <c r="R39" i="39"/>
  <c r="Q39" i="39"/>
  <c r="P39" i="39"/>
  <c r="O39" i="39"/>
  <c r="N39" i="39"/>
  <c r="D39" i="39"/>
  <c r="T38" i="39"/>
  <c r="S38" i="39"/>
  <c r="R38" i="39"/>
  <c r="Q38" i="39"/>
  <c r="P38" i="39"/>
  <c r="O38" i="39"/>
  <c r="N38" i="39"/>
  <c r="D38" i="39"/>
  <c r="T37" i="39"/>
  <c r="S37" i="39"/>
  <c r="R37" i="39"/>
  <c r="Q37" i="39"/>
  <c r="P37" i="39"/>
  <c r="O37" i="39"/>
  <c r="N37" i="39"/>
  <c r="D37" i="39"/>
  <c r="T36" i="39"/>
  <c r="S36" i="39"/>
  <c r="R36" i="39"/>
  <c r="Q36" i="39"/>
  <c r="P36" i="39"/>
  <c r="O36" i="39"/>
  <c r="N36" i="39"/>
  <c r="D36" i="39"/>
  <c r="T35" i="39"/>
  <c r="S35" i="39"/>
  <c r="R35" i="39"/>
  <c r="Q35" i="39"/>
  <c r="P35" i="39"/>
  <c r="O35" i="39"/>
  <c r="N35" i="39"/>
  <c r="D35" i="39"/>
  <c r="T34" i="39"/>
  <c r="S34" i="39"/>
  <c r="R34" i="39"/>
  <c r="Q34" i="39"/>
  <c r="P34" i="39"/>
  <c r="O34" i="39"/>
  <c r="N34" i="39"/>
  <c r="D34" i="39"/>
  <c r="T33" i="39"/>
  <c r="S33" i="39"/>
  <c r="R33" i="39"/>
  <c r="Q33" i="39"/>
  <c r="P33" i="39"/>
  <c r="O33" i="39"/>
  <c r="N33" i="39"/>
  <c r="D33" i="39"/>
  <c r="T32" i="39"/>
  <c r="S32" i="39"/>
  <c r="R32" i="39"/>
  <c r="Q32" i="39"/>
  <c r="P32" i="39"/>
  <c r="O32" i="39"/>
  <c r="N32" i="39"/>
  <c r="D32" i="39"/>
  <c r="T31" i="39"/>
  <c r="S31" i="39"/>
  <c r="R31" i="39"/>
  <c r="Q31" i="39"/>
  <c r="P31" i="39"/>
  <c r="O31" i="39"/>
  <c r="N31" i="39"/>
  <c r="D31" i="39"/>
  <c r="T30" i="39"/>
  <c r="S30" i="39"/>
  <c r="R30" i="39"/>
  <c r="Q30" i="39"/>
  <c r="P30" i="39"/>
  <c r="O30" i="39"/>
  <c r="N30" i="39"/>
  <c r="D30" i="39"/>
  <c r="T29" i="39"/>
  <c r="S29" i="39"/>
  <c r="R29" i="39"/>
  <c r="Q29" i="39"/>
  <c r="P29" i="39"/>
  <c r="O29" i="39"/>
  <c r="N29" i="39"/>
  <c r="D29" i="39"/>
  <c r="T28" i="39"/>
  <c r="S28" i="39"/>
  <c r="R28" i="39"/>
  <c r="Q28" i="39"/>
  <c r="P28" i="39"/>
  <c r="O28" i="39"/>
  <c r="N28" i="39"/>
  <c r="D28" i="39"/>
  <c r="T27" i="39"/>
  <c r="S27" i="39"/>
  <c r="R27" i="39"/>
  <c r="Q27" i="39"/>
  <c r="P27" i="39"/>
  <c r="O27" i="39"/>
  <c r="N27" i="39"/>
  <c r="D27" i="39"/>
  <c r="T26" i="39"/>
  <c r="S26" i="39"/>
  <c r="R26" i="39"/>
  <c r="Q26" i="39"/>
  <c r="P26" i="39"/>
  <c r="O26" i="39"/>
  <c r="N26" i="39"/>
  <c r="D26" i="39"/>
  <c r="T25" i="39"/>
  <c r="S25" i="39"/>
  <c r="R25" i="39"/>
  <c r="Q25" i="39"/>
  <c r="P25" i="39"/>
  <c r="O25" i="39"/>
  <c r="N25" i="39"/>
  <c r="D25" i="39"/>
  <c r="T24" i="39"/>
  <c r="S24" i="39"/>
  <c r="R24" i="39"/>
  <c r="Q24" i="39"/>
  <c r="P24" i="39"/>
  <c r="O24" i="39"/>
  <c r="N24" i="39"/>
  <c r="D24" i="39"/>
  <c r="S23" i="39"/>
  <c r="R23" i="39"/>
  <c r="Q23" i="39"/>
  <c r="P23" i="39"/>
  <c r="O23" i="39"/>
  <c r="N23" i="39"/>
  <c r="D23" i="39"/>
  <c r="T22" i="39"/>
  <c r="S22" i="39"/>
  <c r="R22" i="39"/>
  <c r="Q22" i="39"/>
  <c r="P22" i="39"/>
  <c r="O22" i="39"/>
  <c r="N22" i="39"/>
  <c r="D22" i="39"/>
  <c r="T21" i="39"/>
  <c r="S21" i="39"/>
  <c r="R21" i="39"/>
  <c r="Q21" i="39"/>
  <c r="P21" i="39"/>
  <c r="O21" i="39"/>
  <c r="N21" i="39"/>
  <c r="D21" i="39"/>
  <c r="T20" i="39"/>
  <c r="S20" i="39"/>
  <c r="R20" i="39"/>
  <c r="Q20" i="39"/>
  <c r="P20" i="39"/>
  <c r="O20" i="39"/>
  <c r="N20" i="39"/>
  <c r="E20" i="39"/>
  <c r="D20" i="39"/>
  <c r="T19" i="39"/>
  <c r="S19" i="39"/>
  <c r="R19" i="39"/>
  <c r="Q19" i="39"/>
  <c r="P19" i="39"/>
  <c r="O19" i="39"/>
  <c r="N19" i="39"/>
  <c r="D19" i="39"/>
  <c r="T18" i="39"/>
  <c r="S18" i="39"/>
  <c r="R18" i="39"/>
  <c r="Q18" i="39"/>
  <c r="P18" i="39"/>
  <c r="O18" i="39"/>
  <c r="N18" i="39"/>
  <c r="D18" i="39"/>
  <c r="T17" i="39"/>
  <c r="S17" i="39"/>
  <c r="R17" i="39"/>
  <c r="Q17" i="39"/>
  <c r="P17" i="39"/>
  <c r="O17" i="39"/>
  <c r="N17" i="39"/>
  <c r="E17" i="39"/>
  <c r="D17" i="39"/>
  <c r="A17" i="39"/>
  <c r="A18" i="39" s="1"/>
  <c r="A19" i="39" s="1"/>
  <c r="A20" i="39" s="1"/>
  <c r="A21" i="39" s="1"/>
  <c r="A22" i="39" s="1"/>
  <c r="A23" i="39" s="1"/>
  <c r="A24" i="39" s="1"/>
  <c r="A25" i="39" s="1"/>
  <c r="A26" i="39" s="1"/>
  <c r="A27" i="39" s="1"/>
  <c r="A28" i="39" s="1"/>
  <c r="A29" i="39" s="1"/>
  <c r="A30" i="39" s="1"/>
  <c r="A31" i="39" s="1"/>
  <c r="A32" i="39" s="1"/>
  <c r="A33" i="39" s="1"/>
  <c r="A34" i="39" s="1"/>
  <c r="A35" i="39" s="1"/>
  <c r="A36" i="39" s="1"/>
  <c r="A37" i="39" s="1"/>
  <c r="A38" i="39" s="1"/>
  <c r="A39" i="39" s="1"/>
  <c r="A40" i="39" s="1"/>
  <c r="A41" i="39" s="1"/>
  <c r="A42" i="39" s="1"/>
  <c r="A43" i="39" s="1"/>
  <c r="A44" i="39" s="1"/>
  <c r="A45" i="39" s="1"/>
  <c r="A46" i="39" s="1"/>
  <c r="A47" i="39" s="1"/>
  <c r="A48" i="39" s="1"/>
  <c r="A49" i="39" s="1"/>
  <c r="A50" i="39" s="1"/>
  <c r="A51" i="39" s="1"/>
  <c r="A52" i="39" s="1"/>
  <c r="A53" i="39" s="1"/>
  <c r="A54" i="39" s="1"/>
  <c r="A55" i="39" s="1"/>
  <c r="T16" i="39"/>
  <c r="S16" i="39"/>
  <c r="R16" i="39"/>
  <c r="Q16" i="39"/>
  <c r="P16" i="39"/>
  <c r="O16" i="39"/>
  <c r="N16" i="39"/>
  <c r="O3" i="39"/>
  <c r="O2" i="39"/>
  <c r="E163" i="64"/>
  <c r="P162" i="64"/>
  <c r="Q162" i="64" s="1"/>
  <c r="O162" i="64"/>
  <c r="N162" i="64"/>
  <c r="M162" i="64"/>
  <c r="P161" i="64"/>
  <c r="Q161" i="64" s="1"/>
  <c r="O161" i="64"/>
  <c r="N161" i="64"/>
  <c r="M161" i="64"/>
  <c r="P160" i="64"/>
  <c r="Q160" i="64" s="1"/>
  <c r="O160" i="64"/>
  <c r="N160" i="64"/>
  <c r="M160" i="64"/>
  <c r="P159" i="64"/>
  <c r="Q159" i="64" s="1"/>
  <c r="O159" i="64"/>
  <c r="N159" i="64"/>
  <c r="M159" i="64"/>
  <c r="P158" i="64"/>
  <c r="Q158" i="64" s="1"/>
  <c r="O158" i="64"/>
  <c r="N158" i="64"/>
  <c r="M158" i="64"/>
  <c r="P157" i="64"/>
  <c r="Q157" i="64" s="1"/>
  <c r="O157" i="64"/>
  <c r="N157" i="64"/>
  <c r="M157" i="64"/>
  <c r="P156" i="64"/>
  <c r="Q156" i="64" s="1"/>
  <c r="O156" i="64"/>
  <c r="N156" i="64"/>
  <c r="M156" i="64"/>
  <c r="P155" i="64"/>
  <c r="Q155" i="64" s="1"/>
  <c r="O155" i="64"/>
  <c r="N155" i="64"/>
  <c r="M155" i="64"/>
  <c r="P154" i="64"/>
  <c r="Q154" i="64" s="1"/>
  <c r="O154" i="64"/>
  <c r="N154" i="64"/>
  <c r="M154" i="64"/>
  <c r="P153" i="64"/>
  <c r="Q153" i="64" s="1"/>
  <c r="O153" i="64"/>
  <c r="N153" i="64"/>
  <c r="M153" i="64"/>
  <c r="P152" i="64"/>
  <c r="Q152" i="64" s="1"/>
  <c r="O152" i="64"/>
  <c r="N152" i="64"/>
  <c r="M152" i="64"/>
  <c r="P151" i="64"/>
  <c r="Q151" i="64" s="1"/>
  <c r="O151" i="64"/>
  <c r="N151" i="64"/>
  <c r="M151" i="64"/>
  <c r="P150" i="64"/>
  <c r="Q150" i="64" s="1"/>
  <c r="O150" i="64"/>
  <c r="N150" i="64"/>
  <c r="M150" i="64"/>
  <c r="P149" i="64"/>
  <c r="Q149" i="64" s="1"/>
  <c r="O149" i="64"/>
  <c r="N149" i="64"/>
  <c r="M149" i="64"/>
  <c r="P148" i="64"/>
  <c r="Q148" i="64" s="1"/>
  <c r="O148" i="64"/>
  <c r="N148" i="64"/>
  <c r="M148" i="64"/>
  <c r="P147" i="64"/>
  <c r="Q147" i="64" s="1"/>
  <c r="O147" i="64"/>
  <c r="N147" i="64"/>
  <c r="M147" i="64"/>
  <c r="P146" i="64"/>
  <c r="Q146" i="64" s="1"/>
  <c r="O146" i="64"/>
  <c r="N146" i="64"/>
  <c r="M146" i="64"/>
  <c r="P145" i="64"/>
  <c r="Q145" i="64" s="1"/>
  <c r="O145" i="64"/>
  <c r="N145" i="64"/>
  <c r="M145" i="64"/>
  <c r="P144" i="64"/>
  <c r="Q144" i="64" s="1"/>
  <c r="O144" i="64"/>
  <c r="N144" i="64"/>
  <c r="M144" i="64"/>
  <c r="P143" i="64"/>
  <c r="Q143" i="64" s="1"/>
  <c r="O143" i="64"/>
  <c r="N143" i="64"/>
  <c r="M143" i="64"/>
  <c r="P142" i="64"/>
  <c r="Q142" i="64" s="1"/>
  <c r="O142" i="64"/>
  <c r="N142" i="64"/>
  <c r="M142" i="64"/>
  <c r="P141" i="64"/>
  <c r="Q141" i="64" s="1"/>
  <c r="O141" i="64"/>
  <c r="N141" i="64"/>
  <c r="M141" i="64"/>
  <c r="P140" i="64"/>
  <c r="Q140" i="64" s="1"/>
  <c r="O140" i="64"/>
  <c r="N140" i="64"/>
  <c r="M140" i="64"/>
  <c r="P139" i="64"/>
  <c r="O139" i="64"/>
  <c r="N139" i="64"/>
  <c r="M139" i="64"/>
  <c r="P138" i="64"/>
  <c r="O138" i="64"/>
  <c r="N138" i="64"/>
  <c r="M138" i="64"/>
  <c r="P137" i="64"/>
  <c r="O137" i="64"/>
  <c r="N137" i="64"/>
  <c r="M137" i="64"/>
  <c r="P136" i="64"/>
  <c r="O136" i="64"/>
  <c r="N136" i="64"/>
  <c r="M136" i="64"/>
  <c r="P135" i="64"/>
  <c r="O135" i="64"/>
  <c r="N135" i="64"/>
  <c r="M135" i="64"/>
  <c r="D118" i="64"/>
  <c r="D117" i="64"/>
  <c r="A117" i="64"/>
  <c r="A118" i="64" s="1"/>
  <c r="G109" i="64"/>
  <c r="F109" i="64"/>
  <c r="E109" i="64"/>
  <c r="G108" i="64"/>
  <c r="F108" i="64"/>
  <c r="E108" i="64"/>
  <c r="G107" i="64"/>
  <c r="F107" i="64"/>
  <c r="E107" i="64"/>
  <c r="G106" i="64"/>
  <c r="F106" i="64"/>
  <c r="E106" i="64"/>
  <c r="G105" i="64"/>
  <c r="F105" i="64"/>
  <c r="E105" i="64"/>
  <c r="G104" i="64"/>
  <c r="F104" i="64"/>
  <c r="E104" i="64"/>
  <c r="G103" i="64"/>
  <c r="F103" i="64"/>
  <c r="E103" i="64"/>
  <c r="G102" i="64"/>
  <c r="F102" i="64"/>
  <c r="E102" i="64"/>
  <c r="G101" i="64"/>
  <c r="F101" i="64"/>
  <c r="E101" i="64"/>
  <c r="G100" i="64"/>
  <c r="F100" i="64"/>
  <c r="E100" i="64"/>
  <c r="G99" i="64"/>
  <c r="F99" i="64"/>
  <c r="E99" i="64"/>
  <c r="G98" i="64"/>
  <c r="F98" i="64"/>
  <c r="E98" i="64"/>
  <c r="G97" i="64"/>
  <c r="F97" i="64"/>
  <c r="E97" i="64"/>
  <c r="G96" i="64"/>
  <c r="F96" i="64"/>
  <c r="E96" i="64"/>
  <c r="G95" i="64"/>
  <c r="F95" i="64"/>
  <c r="E95" i="64"/>
  <c r="G94" i="64"/>
  <c r="F94" i="64"/>
  <c r="E94" i="64"/>
  <c r="G93" i="64"/>
  <c r="F93" i="64"/>
  <c r="E93" i="64"/>
  <c r="G92" i="64"/>
  <c r="F92" i="64"/>
  <c r="E92" i="64"/>
  <c r="G91" i="64"/>
  <c r="F91" i="64"/>
  <c r="E91" i="64"/>
  <c r="G90" i="64"/>
  <c r="F90" i="64"/>
  <c r="E90" i="64"/>
  <c r="G89" i="64"/>
  <c r="F89" i="64"/>
  <c r="E89" i="64"/>
  <c r="G88" i="64"/>
  <c r="F88" i="64"/>
  <c r="E88" i="64"/>
  <c r="G87" i="64"/>
  <c r="F87" i="64"/>
  <c r="E87" i="64"/>
  <c r="G86" i="64"/>
  <c r="F86" i="64"/>
  <c r="E86" i="64"/>
  <c r="G85" i="64"/>
  <c r="F85" i="64"/>
  <c r="E85" i="64"/>
  <c r="G84" i="64"/>
  <c r="F84" i="64"/>
  <c r="E84" i="64"/>
  <c r="G83" i="64"/>
  <c r="F83" i="64"/>
  <c r="E83" i="64"/>
  <c r="G82" i="64"/>
  <c r="F82" i="64"/>
  <c r="E82" i="64"/>
  <c r="G81" i="64"/>
  <c r="F81" i="64"/>
  <c r="E81" i="64"/>
  <c r="G80" i="64"/>
  <c r="F80" i="64"/>
  <c r="E80" i="64"/>
  <c r="G79" i="64"/>
  <c r="F79" i="64"/>
  <c r="E79" i="64"/>
  <c r="G78" i="64"/>
  <c r="F78" i="64"/>
  <c r="E78" i="64"/>
  <c r="G77" i="64"/>
  <c r="F77" i="64"/>
  <c r="E77" i="64"/>
  <c r="G76" i="64"/>
  <c r="F76" i="64"/>
  <c r="E76" i="64"/>
  <c r="G75" i="64"/>
  <c r="F75" i="64"/>
  <c r="E75" i="64"/>
  <c r="G74" i="64"/>
  <c r="F74" i="64"/>
  <c r="E74" i="64"/>
  <c r="A74" i="64"/>
  <c r="A75" i="64" s="1"/>
  <c r="A76" i="64" s="1"/>
  <c r="A77" i="64" s="1"/>
  <c r="A78" i="64" s="1"/>
  <c r="A79" i="64" s="1"/>
  <c r="A80" i="64" s="1"/>
  <c r="A81" i="64" s="1"/>
  <c r="A82" i="64" s="1"/>
  <c r="A83" i="64" s="1"/>
  <c r="A84" i="64" s="1"/>
  <c r="A85" i="64" s="1"/>
  <c r="A86" i="64" s="1"/>
  <c r="A87" i="64" s="1"/>
  <c r="A88" i="64" s="1"/>
  <c r="A89" i="64" s="1"/>
  <c r="A90" i="64" s="1"/>
  <c r="A91" i="64" s="1"/>
  <c r="A92" i="64" s="1"/>
  <c r="A93" i="64" s="1"/>
  <c r="A94" i="64" s="1"/>
  <c r="A95" i="64" s="1"/>
  <c r="A96" i="64" s="1"/>
  <c r="A97" i="64" s="1"/>
  <c r="A98" i="64" s="1"/>
  <c r="A99" i="64" s="1"/>
  <c r="A100" i="64" s="1"/>
  <c r="A101" i="64" s="1"/>
  <c r="A102" i="64" s="1"/>
  <c r="A103" i="64" s="1"/>
  <c r="A104" i="64" s="1"/>
  <c r="A105" i="64" s="1"/>
  <c r="A106" i="64" s="1"/>
  <c r="A107" i="64" s="1"/>
  <c r="A108" i="64" s="1"/>
  <c r="A109" i="64" s="1"/>
  <c r="G73" i="64"/>
  <c r="F73" i="64"/>
  <c r="E73" i="64"/>
  <c r="T55" i="64"/>
  <c r="S55" i="64"/>
  <c r="R55" i="64"/>
  <c r="Q55" i="64"/>
  <c r="P55" i="64"/>
  <c r="O55" i="64"/>
  <c r="N55" i="64"/>
  <c r="D55" i="64"/>
  <c r="T54" i="64"/>
  <c r="S54" i="64"/>
  <c r="R54" i="64"/>
  <c r="Q54" i="64"/>
  <c r="P54" i="64"/>
  <c r="O54" i="64"/>
  <c r="N54" i="64"/>
  <c r="D54" i="64"/>
  <c r="T53" i="64"/>
  <c r="S53" i="64"/>
  <c r="R53" i="64"/>
  <c r="Q53" i="64"/>
  <c r="P53" i="64"/>
  <c r="O53" i="64"/>
  <c r="N53" i="64"/>
  <c r="D53" i="64"/>
  <c r="T52" i="64"/>
  <c r="S52" i="64"/>
  <c r="R52" i="64"/>
  <c r="Q52" i="64"/>
  <c r="P52" i="64"/>
  <c r="O52" i="64"/>
  <c r="N52" i="64"/>
  <c r="D52" i="64"/>
  <c r="T51" i="64"/>
  <c r="S51" i="64"/>
  <c r="R51" i="64"/>
  <c r="Q51" i="64"/>
  <c r="P51" i="64"/>
  <c r="O51" i="64"/>
  <c r="N51" i="64"/>
  <c r="D51" i="64"/>
  <c r="T50" i="64"/>
  <c r="S50" i="64"/>
  <c r="R50" i="64"/>
  <c r="Q50" i="64"/>
  <c r="P50" i="64"/>
  <c r="O50" i="64"/>
  <c r="N50" i="64"/>
  <c r="D50" i="64"/>
  <c r="T49" i="64"/>
  <c r="S49" i="64"/>
  <c r="R49" i="64"/>
  <c r="Q49" i="64"/>
  <c r="P49" i="64"/>
  <c r="O49" i="64"/>
  <c r="N49" i="64"/>
  <c r="D49" i="64"/>
  <c r="T48" i="64"/>
  <c r="S48" i="64"/>
  <c r="R48" i="64"/>
  <c r="Q48" i="64"/>
  <c r="P48" i="64"/>
  <c r="O48" i="64"/>
  <c r="N48" i="64"/>
  <c r="D48" i="64"/>
  <c r="T47" i="64"/>
  <c r="S47" i="64"/>
  <c r="R47" i="64"/>
  <c r="Q47" i="64"/>
  <c r="P47" i="64"/>
  <c r="O47" i="64"/>
  <c r="N47" i="64"/>
  <c r="D47" i="64"/>
  <c r="T46" i="64"/>
  <c r="S46" i="64"/>
  <c r="R46" i="64"/>
  <c r="Q46" i="64"/>
  <c r="P46" i="64"/>
  <c r="O46" i="64"/>
  <c r="N46" i="64"/>
  <c r="D46" i="64"/>
  <c r="T45" i="64"/>
  <c r="S45" i="64"/>
  <c r="R45" i="64"/>
  <c r="Q45" i="64"/>
  <c r="P45" i="64"/>
  <c r="O45" i="64"/>
  <c r="N45" i="64"/>
  <c r="D45" i="64"/>
  <c r="T44" i="64"/>
  <c r="S44" i="64"/>
  <c r="R44" i="64"/>
  <c r="Q44" i="64"/>
  <c r="P44" i="64"/>
  <c r="O44" i="64"/>
  <c r="N44" i="64"/>
  <c r="D44" i="64"/>
  <c r="T43" i="64"/>
  <c r="S43" i="64"/>
  <c r="R43" i="64"/>
  <c r="Q43" i="64"/>
  <c r="P43" i="64"/>
  <c r="O43" i="64"/>
  <c r="N43" i="64"/>
  <c r="D43" i="64"/>
  <c r="T42" i="64"/>
  <c r="S42" i="64"/>
  <c r="R42" i="64"/>
  <c r="Q42" i="64"/>
  <c r="P42" i="64"/>
  <c r="O42" i="64"/>
  <c r="N42" i="64"/>
  <c r="D42" i="64"/>
  <c r="T41" i="64"/>
  <c r="S41" i="64"/>
  <c r="R41" i="64"/>
  <c r="Q41" i="64"/>
  <c r="P41" i="64"/>
  <c r="O41" i="64"/>
  <c r="N41" i="64"/>
  <c r="D41" i="64"/>
  <c r="T40" i="64"/>
  <c r="S40" i="64"/>
  <c r="R40" i="64"/>
  <c r="Q40" i="64"/>
  <c r="P40" i="64"/>
  <c r="O40" i="64"/>
  <c r="N40" i="64"/>
  <c r="D40" i="64"/>
  <c r="T39" i="64"/>
  <c r="S39" i="64"/>
  <c r="R39" i="64"/>
  <c r="Q39" i="64"/>
  <c r="P39" i="64"/>
  <c r="O39" i="64"/>
  <c r="N39" i="64"/>
  <c r="D39" i="64"/>
  <c r="T38" i="64"/>
  <c r="S38" i="64"/>
  <c r="R38" i="64"/>
  <c r="Q38" i="64"/>
  <c r="P38" i="64"/>
  <c r="O38" i="64"/>
  <c r="N38" i="64"/>
  <c r="E38" i="64"/>
  <c r="D38" i="64"/>
  <c r="T37" i="64"/>
  <c r="S37" i="64"/>
  <c r="R37" i="64"/>
  <c r="Q37" i="64"/>
  <c r="P37" i="64"/>
  <c r="O37" i="64"/>
  <c r="N37" i="64"/>
  <c r="E37" i="64"/>
  <c r="D37" i="64"/>
  <c r="T36" i="64"/>
  <c r="S36" i="64"/>
  <c r="R36" i="64"/>
  <c r="Q36" i="64"/>
  <c r="P36" i="64"/>
  <c r="O36" i="64"/>
  <c r="N36" i="64"/>
  <c r="T35" i="64"/>
  <c r="S35" i="64"/>
  <c r="R35" i="64"/>
  <c r="Q35" i="64"/>
  <c r="P35" i="64"/>
  <c r="O35" i="64"/>
  <c r="N35" i="64"/>
  <c r="D35" i="64"/>
  <c r="T34" i="64"/>
  <c r="S34" i="64"/>
  <c r="R34" i="64"/>
  <c r="Q34" i="64"/>
  <c r="P34" i="64"/>
  <c r="O34" i="64"/>
  <c r="N34" i="64"/>
  <c r="D34" i="64"/>
  <c r="T33" i="64"/>
  <c r="S33" i="64"/>
  <c r="R33" i="64"/>
  <c r="Q33" i="64"/>
  <c r="P33" i="64"/>
  <c r="O33" i="64"/>
  <c r="N33" i="64"/>
  <c r="D33" i="64"/>
  <c r="T32" i="64"/>
  <c r="S32" i="64"/>
  <c r="R32" i="64"/>
  <c r="Q32" i="64"/>
  <c r="P32" i="64"/>
  <c r="O32" i="64"/>
  <c r="N32" i="64"/>
  <c r="E32" i="64"/>
  <c r="D32" i="64"/>
  <c r="T31" i="64"/>
  <c r="S31" i="64"/>
  <c r="R31" i="64"/>
  <c r="Q31" i="64"/>
  <c r="P31" i="64"/>
  <c r="O31" i="64"/>
  <c r="N31" i="64"/>
  <c r="D31" i="64"/>
  <c r="T30" i="64"/>
  <c r="S30" i="64"/>
  <c r="R30" i="64"/>
  <c r="Q30" i="64"/>
  <c r="P30" i="64"/>
  <c r="O30" i="64"/>
  <c r="N30" i="64"/>
  <c r="D30" i="64"/>
  <c r="T29" i="64"/>
  <c r="S29" i="64"/>
  <c r="R29" i="64"/>
  <c r="Q29" i="64"/>
  <c r="P29" i="64"/>
  <c r="O29" i="64"/>
  <c r="N29" i="64"/>
  <c r="D29" i="64"/>
  <c r="T28" i="64"/>
  <c r="S28" i="64"/>
  <c r="R28" i="64"/>
  <c r="Q28" i="64"/>
  <c r="P28" i="64"/>
  <c r="O28" i="64"/>
  <c r="N28" i="64"/>
  <c r="D28" i="64"/>
  <c r="T27" i="64"/>
  <c r="S27" i="64"/>
  <c r="R27" i="64"/>
  <c r="Q27" i="64"/>
  <c r="P27" i="64"/>
  <c r="O27" i="64"/>
  <c r="N27" i="64"/>
  <c r="E27" i="64"/>
  <c r="D27" i="64"/>
  <c r="T26" i="64"/>
  <c r="S26" i="64"/>
  <c r="R26" i="64"/>
  <c r="Q26" i="64"/>
  <c r="P26" i="64"/>
  <c r="O26" i="64"/>
  <c r="N26" i="64"/>
  <c r="D26" i="64"/>
  <c r="T25" i="64"/>
  <c r="S25" i="64"/>
  <c r="R25" i="64"/>
  <c r="Q25" i="64"/>
  <c r="P25" i="64"/>
  <c r="O25" i="64"/>
  <c r="N25" i="64"/>
  <c r="D25" i="64"/>
  <c r="T24" i="64"/>
  <c r="S24" i="64"/>
  <c r="R24" i="64"/>
  <c r="Q24" i="64"/>
  <c r="P24" i="64"/>
  <c r="O24" i="64"/>
  <c r="N24" i="64"/>
  <c r="D24" i="64"/>
  <c r="T23" i="64"/>
  <c r="S23" i="64"/>
  <c r="R23" i="64"/>
  <c r="Q23" i="64"/>
  <c r="P23" i="64"/>
  <c r="O23" i="64"/>
  <c r="N23" i="64"/>
  <c r="D23" i="64"/>
  <c r="T22" i="64"/>
  <c r="S22" i="64"/>
  <c r="R22" i="64"/>
  <c r="Q22" i="64"/>
  <c r="P22" i="64"/>
  <c r="O22" i="64"/>
  <c r="N22" i="64"/>
  <c r="D22" i="64"/>
  <c r="T21" i="64"/>
  <c r="S21" i="64"/>
  <c r="R21" i="64"/>
  <c r="Q21" i="64"/>
  <c r="P21" i="64"/>
  <c r="O21" i="64"/>
  <c r="N21" i="64"/>
  <c r="E21" i="64"/>
  <c r="D21" i="64"/>
  <c r="T20" i="64"/>
  <c r="S20" i="64"/>
  <c r="R20" i="64"/>
  <c r="Q20" i="64"/>
  <c r="P20" i="64"/>
  <c r="O20" i="64"/>
  <c r="N20" i="64"/>
  <c r="E20" i="64"/>
  <c r="D20" i="64"/>
  <c r="T19" i="64"/>
  <c r="S19" i="64"/>
  <c r="R19" i="64"/>
  <c r="Q19" i="64"/>
  <c r="P19" i="64"/>
  <c r="O19" i="64"/>
  <c r="N19" i="64"/>
  <c r="D19" i="64"/>
  <c r="T18" i="64"/>
  <c r="S18" i="64"/>
  <c r="R18" i="64"/>
  <c r="Q18" i="64"/>
  <c r="P18" i="64"/>
  <c r="O18" i="64"/>
  <c r="N18" i="64"/>
  <c r="D18" i="64"/>
  <c r="T17" i="64"/>
  <c r="S17" i="64"/>
  <c r="R17" i="64"/>
  <c r="Q17" i="64"/>
  <c r="P17" i="64"/>
  <c r="O17" i="64"/>
  <c r="N17" i="64"/>
  <c r="D17" i="64"/>
  <c r="T16" i="64"/>
  <c r="S16" i="64"/>
  <c r="R16" i="64"/>
  <c r="Q16" i="64"/>
  <c r="P16" i="64"/>
  <c r="O16" i="64"/>
  <c r="N16" i="64"/>
  <c r="D16" i="64"/>
  <c r="A16" i="64"/>
  <c r="A17" i="64" s="1"/>
  <c r="A18" i="64" s="1"/>
  <c r="A19" i="64" s="1"/>
  <c r="A20" i="64" s="1"/>
  <c r="A21" i="64" s="1"/>
  <c r="A22" i="64" s="1"/>
  <c r="A23" i="64" s="1"/>
  <c r="A24" i="64" s="1"/>
  <c r="A25" i="64" s="1"/>
  <c r="A26" i="64" s="1"/>
  <c r="A27" i="64" s="1"/>
  <c r="A28" i="64" s="1"/>
  <c r="A29" i="64" s="1"/>
  <c r="A30" i="64" s="1"/>
  <c r="A31" i="64" s="1"/>
  <c r="A32" i="64" s="1"/>
  <c r="A33" i="64" s="1"/>
  <c r="A34" i="64" s="1"/>
  <c r="A35" i="64" s="1"/>
  <c r="A36" i="64" s="1"/>
  <c r="A37" i="64" s="1"/>
  <c r="A38" i="64" s="1"/>
  <c r="A39" i="64" s="1"/>
  <c r="A40" i="64" s="1"/>
  <c r="A41" i="64" s="1"/>
  <c r="A42" i="64" s="1"/>
  <c r="A43" i="64" s="1"/>
  <c r="A44" i="64" s="1"/>
  <c r="A45" i="64" s="1"/>
  <c r="A46" i="64" s="1"/>
  <c r="A47" i="64" s="1"/>
  <c r="A48" i="64" s="1"/>
  <c r="A49" i="64" s="1"/>
  <c r="A50" i="64" s="1"/>
  <c r="A51" i="64" s="1"/>
  <c r="A52" i="64" s="1"/>
  <c r="A53" i="64" s="1"/>
  <c r="A54" i="64" s="1"/>
  <c r="A55" i="64" s="1"/>
  <c r="E168" i="58"/>
  <c r="P167" i="58"/>
  <c r="Q167" i="58" s="1"/>
  <c r="O167" i="58"/>
  <c r="N167" i="58"/>
  <c r="M167" i="58"/>
  <c r="P166" i="58"/>
  <c r="Q166" i="58" s="1"/>
  <c r="O166" i="58"/>
  <c r="N166" i="58"/>
  <c r="M166" i="58"/>
  <c r="P165" i="58"/>
  <c r="Q165" i="58" s="1"/>
  <c r="O165" i="58"/>
  <c r="N165" i="58"/>
  <c r="M165" i="58"/>
  <c r="P164" i="58"/>
  <c r="Q164" i="58" s="1"/>
  <c r="O164" i="58"/>
  <c r="N164" i="58"/>
  <c r="M164" i="58"/>
  <c r="P163" i="58"/>
  <c r="Q163" i="58" s="1"/>
  <c r="O163" i="58"/>
  <c r="N163" i="58"/>
  <c r="M163" i="58"/>
  <c r="P162" i="58"/>
  <c r="Q162" i="58" s="1"/>
  <c r="O162" i="58"/>
  <c r="N162" i="58"/>
  <c r="M162" i="58"/>
  <c r="P161" i="58"/>
  <c r="Q161" i="58" s="1"/>
  <c r="O161" i="58"/>
  <c r="N161" i="58"/>
  <c r="M161" i="58"/>
  <c r="P160" i="58"/>
  <c r="Q160" i="58" s="1"/>
  <c r="O160" i="58"/>
  <c r="N160" i="58"/>
  <c r="M160" i="58"/>
  <c r="P159" i="58"/>
  <c r="Q159" i="58" s="1"/>
  <c r="O159" i="58"/>
  <c r="N159" i="58"/>
  <c r="M159" i="58"/>
  <c r="P158" i="58"/>
  <c r="Q158" i="58" s="1"/>
  <c r="O158" i="58"/>
  <c r="N158" i="58"/>
  <c r="M158" i="58"/>
  <c r="P157" i="58"/>
  <c r="Q157" i="58" s="1"/>
  <c r="O157" i="58"/>
  <c r="N157" i="58"/>
  <c r="M157" i="58"/>
  <c r="P156" i="58"/>
  <c r="Q156" i="58" s="1"/>
  <c r="O156" i="58"/>
  <c r="N156" i="58"/>
  <c r="M156" i="58"/>
  <c r="P155" i="58"/>
  <c r="Q155" i="58" s="1"/>
  <c r="O155" i="58"/>
  <c r="N155" i="58"/>
  <c r="M155" i="58"/>
  <c r="P154" i="58"/>
  <c r="Q154" i="58" s="1"/>
  <c r="O154" i="58"/>
  <c r="N154" i="58"/>
  <c r="M154" i="58"/>
  <c r="P153" i="58"/>
  <c r="Q153" i="58" s="1"/>
  <c r="O153" i="58"/>
  <c r="N153" i="58"/>
  <c r="M153" i="58"/>
  <c r="P152" i="58"/>
  <c r="Q152" i="58" s="1"/>
  <c r="O152" i="58"/>
  <c r="N152" i="58"/>
  <c r="M152" i="58"/>
  <c r="P151" i="58"/>
  <c r="Q151" i="58" s="1"/>
  <c r="O151" i="58"/>
  <c r="N151" i="58"/>
  <c r="M151" i="58"/>
  <c r="P150" i="58"/>
  <c r="Q150" i="58" s="1"/>
  <c r="O150" i="58"/>
  <c r="N150" i="58"/>
  <c r="M150" i="58"/>
  <c r="P149" i="58"/>
  <c r="Q149" i="58" s="1"/>
  <c r="O149" i="58"/>
  <c r="N149" i="58"/>
  <c r="M149" i="58"/>
  <c r="P148" i="58"/>
  <c r="Q148" i="58" s="1"/>
  <c r="O148" i="58"/>
  <c r="N148" i="58"/>
  <c r="M148" i="58"/>
  <c r="P147" i="58"/>
  <c r="Q147" i="58" s="1"/>
  <c r="O147" i="58"/>
  <c r="N147" i="58"/>
  <c r="M147" i="58"/>
  <c r="P146" i="58"/>
  <c r="Q146" i="58" s="1"/>
  <c r="O146" i="58"/>
  <c r="N146" i="58"/>
  <c r="M146" i="58"/>
  <c r="P145" i="58"/>
  <c r="Q145" i="58" s="1"/>
  <c r="O145" i="58"/>
  <c r="N145" i="58"/>
  <c r="M145" i="58"/>
  <c r="P144" i="58"/>
  <c r="Q144" i="58" s="1"/>
  <c r="O144" i="58"/>
  <c r="N144" i="58"/>
  <c r="M144" i="58"/>
  <c r="P143" i="58"/>
  <c r="Q143" i="58" s="1"/>
  <c r="O143" i="58"/>
  <c r="N143" i="58"/>
  <c r="M143" i="58"/>
  <c r="P142" i="58"/>
  <c r="Q142" i="58" s="1"/>
  <c r="O142" i="58"/>
  <c r="N142" i="58"/>
  <c r="M142" i="58"/>
  <c r="P141" i="58"/>
  <c r="Q141" i="58" s="1"/>
  <c r="O141" i="58"/>
  <c r="N141" i="58"/>
  <c r="M141" i="58"/>
  <c r="P140" i="58"/>
  <c r="Q140" i="58" s="1"/>
  <c r="O140" i="58"/>
  <c r="N140" i="58"/>
  <c r="M140" i="58"/>
  <c r="D120" i="58"/>
  <c r="D119" i="58"/>
  <c r="D118" i="58"/>
  <c r="D117" i="58"/>
  <c r="G109" i="58"/>
  <c r="F109" i="58"/>
  <c r="E109" i="58"/>
  <c r="E108" i="58"/>
  <c r="J108" i="58" s="1"/>
  <c r="G107" i="58"/>
  <c r="F107" i="58"/>
  <c r="E107" i="58"/>
  <c r="G106" i="58"/>
  <c r="F106" i="58"/>
  <c r="E106" i="58"/>
  <c r="G105" i="58"/>
  <c r="F105" i="58"/>
  <c r="E105" i="58"/>
  <c r="G104" i="58"/>
  <c r="F104" i="58"/>
  <c r="E104" i="58"/>
  <c r="G103" i="58"/>
  <c r="F103" i="58"/>
  <c r="E103" i="58"/>
  <c r="G102" i="58"/>
  <c r="F102" i="58"/>
  <c r="E102" i="58"/>
  <c r="G101" i="58"/>
  <c r="F101" i="58"/>
  <c r="E101" i="58"/>
  <c r="G100" i="58"/>
  <c r="F100" i="58"/>
  <c r="E100" i="58"/>
  <c r="G99" i="58"/>
  <c r="F99" i="58"/>
  <c r="E99" i="58"/>
  <c r="G98" i="58"/>
  <c r="F98" i="58"/>
  <c r="E98" i="58"/>
  <c r="G97" i="58"/>
  <c r="F97" i="58"/>
  <c r="E97" i="58"/>
  <c r="G96" i="58"/>
  <c r="F96" i="58"/>
  <c r="E96" i="58"/>
  <c r="G95" i="58"/>
  <c r="F95" i="58"/>
  <c r="E95" i="58"/>
  <c r="G94" i="58"/>
  <c r="F94" i="58"/>
  <c r="E94" i="58"/>
  <c r="G93" i="58"/>
  <c r="F93" i="58"/>
  <c r="E93" i="58"/>
  <c r="G92" i="58"/>
  <c r="F92" i="58"/>
  <c r="E92" i="58"/>
  <c r="G91" i="58"/>
  <c r="F91" i="58"/>
  <c r="E91" i="58"/>
  <c r="G90" i="58"/>
  <c r="F90" i="58"/>
  <c r="E90" i="58"/>
  <c r="G89" i="58"/>
  <c r="F89" i="58"/>
  <c r="E89" i="58"/>
  <c r="G88" i="58"/>
  <c r="F88" i="58"/>
  <c r="E88" i="58"/>
  <c r="G87" i="58"/>
  <c r="F87" i="58"/>
  <c r="E87" i="58"/>
  <c r="G86" i="58"/>
  <c r="F86" i="58"/>
  <c r="E86" i="58"/>
  <c r="G85" i="58"/>
  <c r="F85" i="58"/>
  <c r="E85" i="58"/>
  <c r="G84" i="58"/>
  <c r="F84" i="58"/>
  <c r="E84" i="58"/>
  <c r="G83" i="58"/>
  <c r="F83" i="58"/>
  <c r="E83" i="58"/>
  <c r="G82" i="58"/>
  <c r="F82" i="58"/>
  <c r="E82" i="58"/>
  <c r="G81" i="58"/>
  <c r="F81" i="58"/>
  <c r="E81" i="58"/>
  <c r="G80" i="58"/>
  <c r="F80" i="58"/>
  <c r="E80" i="58"/>
  <c r="G79" i="58"/>
  <c r="F79" i="58"/>
  <c r="E79" i="58"/>
  <c r="G78" i="58"/>
  <c r="F78" i="58"/>
  <c r="E78" i="58"/>
  <c r="G77" i="58"/>
  <c r="F77" i="58"/>
  <c r="E77" i="58"/>
  <c r="G76" i="58"/>
  <c r="F76" i="58"/>
  <c r="E76" i="58"/>
  <c r="G75" i="58"/>
  <c r="F75" i="58"/>
  <c r="E75" i="58"/>
  <c r="G74" i="58"/>
  <c r="F74" i="58"/>
  <c r="E74" i="58"/>
  <c r="A74" i="58"/>
  <c r="A75" i="58" s="1"/>
  <c r="A76" i="58" s="1"/>
  <c r="A77" i="58" s="1"/>
  <c r="A78" i="58" s="1"/>
  <c r="A79" i="58" s="1"/>
  <c r="A80" i="58" s="1"/>
  <c r="A81" i="58" s="1"/>
  <c r="A82" i="58" s="1"/>
  <c r="A83" i="58" s="1"/>
  <c r="A84" i="58" s="1"/>
  <c r="A85" i="58" s="1"/>
  <c r="A86" i="58" s="1"/>
  <c r="A87" i="58" s="1"/>
  <c r="A88" i="58" s="1"/>
  <c r="A89" i="58" s="1"/>
  <c r="A90" i="58" s="1"/>
  <c r="A91" i="58" s="1"/>
  <c r="A92" i="58" s="1"/>
  <c r="A93" i="58" s="1"/>
  <c r="A94" i="58" s="1"/>
  <c r="A95" i="58" s="1"/>
  <c r="A96" i="58" s="1"/>
  <c r="A97" i="58" s="1"/>
  <c r="A98" i="58" s="1"/>
  <c r="A99" i="58" s="1"/>
  <c r="A100" i="58" s="1"/>
  <c r="A101" i="58" s="1"/>
  <c r="A102" i="58" s="1"/>
  <c r="A103" i="58" s="1"/>
  <c r="A104" i="58" s="1"/>
  <c r="A105" i="58" s="1"/>
  <c r="A106" i="58" s="1"/>
  <c r="A107" i="58" s="1"/>
  <c r="A108" i="58" s="1"/>
  <c r="A109" i="58" s="1"/>
  <c r="G73" i="58"/>
  <c r="F73" i="58"/>
  <c r="E73" i="58"/>
  <c r="T55" i="58"/>
  <c r="S55" i="58"/>
  <c r="R55" i="58"/>
  <c r="Q55" i="58"/>
  <c r="P55" i="58"/>
  <c r="O55" i="58"/>
  <c r="N55" i="58"/>
  <c r="D55" i="58"/>
  <c r="S54" i="58"/>
  <c r="R54" i="58"/>
  <c r="Q54" i="58"/>
  <c r="P54" i="58"/>
  <c r="O54" i="58"/>
  <c r="N54" i="58"/>
  <c r="D54" i="58"/>
  <c r="T53" i="58"/>
  <c r="S53" i="58"/>
  <c r="R53" i="58"/>
  <c r="Q53" i="58"/>
  <c r="P53" i="58"/>
  <c r="O53" i="58"/>
  <c r="N53" i="58"/>
  <c r="D53" i="58"/>
  <c r="T52" i="58"/>
  <c r="S52" i="58"/>
  <c r="R52" i="58"/>
  <c r="Q52" i="58"/>
  <c r="P52" i="58"/>
  <c r="O52" i="58"/>
  <c r="N52" i="58"/>
  <c r="D52" i="58"/>
  <c r="T51" i="58"/>
  <c r="S51" i="58"/>
  <c r="R51" i="58"/>
  <c r="Q51" i="58"/>
  <c r="P51" i="58"/>
  <c r="O51" i="58"/>
  <c r="N51" i="58"/>
  <c r="D51" i="58"/>
  <c r="T50" i="58"/>
  <c r="S50" i="58"/>
  <c r="R50" i="58"/>
  <c r="Q50" i="58"/>
  <c r="P50" i="58"/>
  <c r="O50" i="58"/>
  <c r="N50" i="58"/>
  <c r="D50" i="58"/>
  <c r="T49" i="58"/>
  <c r="S49" i="58"/>
  <c r="R49" i="58"/>
  <c r="Q49" i="58"/>
  <c r="P49" i="58"/>
  <c r="O49" i="58"/>
  <c r="N49" i="58"/>
  <c r="D49" i="58"/>
  <c r="T48" i="58"/>
  <c r="S48" i="58"/>
  <c r="R48" i="58"/>
  <c r="Q48" i="58"/>
  <c r="P48" i="58"/>
  <c r="O48" i="58"/>
  <c r="N48" i="58"/>
  <c r="D48" i="58"/>
  <c r="T47" i="58"/>
  <c r="S47" i="58"/>
  <c r="R47" i="58"/>
  <c r="Q47" i="58"/>
  <c r="P47" i="58"/>
  <c r="O47" i="58"/>
  <c r="N47" i="58"/>
  <c r="D47" i="58"/>
  <c r="T46" i="58"/>
  <c r="S46" i="58"/>
  <c r="R46" i="58"/>
  <c r="Q46" i="58"/>
  <c r="P46" i="58"/>
  <c r="O46" i="58"/>
  <c r="N46" i="58"/>
  <c r="D46" i="58"/>
  <c r="T45" i="58"/>
  <c r="S45" i="58"/>
  <c r="R45" i="58"/>
  <c r="Q45" i="58"/>
  <c r="P45" i="58"/>
  <c r="O45" i="58"/>
  <c r="N45" i="58"/>
  <c r="D45" i="58"/>
  <c r="S44" i="58"/>
  <c r="R44" i="58"/>
  <c r="Q44" i="58"/>
  <c r="P44" i="58"/>
  <c r="O44" i="58"/>
  <c r="N44" i="58"/>
  <c r="E44" i="58"/>
  <c r="D44" i="58"/>
  <c r="T43" i="58"/>
  <c r="S43" i="58"/>
  <c r="R43" i="58"/>
  <c r="Q43" i="58"/>
  <c r="P43" i="58"/>
  <c r="O43" i="58"/>
  <c r="N43" i="58"/>
  <c r="D43" i="58"/>
  <c r="T42" i="58"/>
  <c r="S42" i="58"/>
  <c r="R42" i="58"/>
  <c r="Q42" i="58"/>
  <c r="P42" i="58"/>
  <c r="O42" i="58"/>
  <c r="N42" i="58"/>
  <c r="D42" i="58"/>
  <c r="S41" i="58"/>
  <c r="R41" i="58"/>
  <c r="Q41" i="58"/>
  <c r="P41" i="58"/>
  <c r="O41" i="58"/>
  <c r="N41" i="58"/>
  <c r="D41" i="58"/>
  <c r="T40" i="58"/>
  <c r="S40" i="58"/>
  <c r="R40" i="58"/>
  <c r="Q40" i="58"/>
  <c r="P40" i="58"/>
  <c r="O40" i="58"/>
  <c r="N40" i="58"/>
  <c r="D40" i="58"/>
  <c r="T39" i="58"/>
  <c r="S39" i="58"/>
  <c r="R39" i="58"/>
  <c r="Q39" i="58"/>
  <c r="P39" i="58"/>
  <c r="O39" i="58"/>
  <c r="N39" i="58"/>
  <c r="D39" i="58"/>
  <c r="T38" i="58"/>
  <c r="S38" i="58"/>
  <c r="R38" i="58"/>
  <c r="Q38" i="58"/>
  <c r="P38" i="58"/>
  <c r="O38" i="58"/>
  <c r="N38" i="58"/>
  <c r="D38" i="58"/>
  <c r="T37" i="58"/>
  <c r="S37" i="58"/>
  <c r="R37" i="58"/>
  <c r="Q37" i="58"/>
  <c r="P37" i="58"/>
  <c r="O37" i="58"/>
  <c r="N37" i="58"/>
  <c r="D37" i="58"/>
  <c r="S36" i="58"/>
  <c r="R36" i="58"/>
  <c r="Q36" i="58"/>
  <c r="P36" i="58"/>
  <c r="O36" i="58"/>
  <c r="N36" i="58"/>
  <c r="D36" i="58"/>
  <c r="T35" i="58"/>
  <c r="S35" i="58"/>
  <c r="R35" i="58"/>
  <c r="Q35" i="58"/>
  <c r="P35" i="58"/>
  <c r="O35" i="58"/>
  <c r="N35" i="58"/>
  <c r="D35" i="58"/>
  <c r="T34" i="58"/>
  <c r="S34" i="58"/>
  <c r="R34" i="58"/>
  <c r="Q34" i="58"/>
  <c r="P34" i="58"/>
  <c r="O34" i="58"/>
  <c r="N34" i="58"/>
  <c r="D34" i="58"/>
  <c r="T33" i="58"/>
  <c r="S33" i="58"/>
  <c r="R33" i="58"/>
  <c r="Q33" i="58"/>
  <c r="P33" i="58"/>
  <c r="O33" i="58"/>
  <c r="N33" i="58"/>
  <c r="D33" i="58"/>
  <c r="T32" i="58"/>
  <c r="S32" i="58"/>
  <c r="R32" i="58"/>
  <c r="Q32" i="58"/>
  <c r="P32" i="58"/>
  <c r="O32" i="58"/>
  <c r="N32" i="58"/>
  <c r="D32" i="58"/>
  <c r="T31" i="58"/>
  <c r="S31" i="58"/>
  <c r="R31" i="58"/>
  <c r="Q31" i="58"/>
  <c r="P31" i="58"/>
  <c r="O31" i="58"/>
  <c r="N31" i="58"/>
  <c r="D31" i="58"/>
  <c r="S30" i="58"/>
  <c r="R30" i="58"/>
  <c r="Q30" i="58"/>
  <c r="P30" i="58"/>
  <c r="O30" i="58"/>
  <c r="N30" i="58"/>
  <c r="D30" i="58"/>
  <c r="T29" i="58"/>
  <c r="S29" i="58"/>
  <c r="R29" i="58"/>
  <c r="Q29" i="58"/>
  <c r="P29" i="58"/>
  <c r="O29" i="58"/>
  <c r="N29" i="58"/>
  <c r="D29" i="58"/>
  <c r="T28" i="58"/>
  <c r="S28" i="58"/>
  <c r="R28" i="58"/>
  <c r="Q28" i="58"/>
  <c r="P28" i="58"/>
  <c r="O28" i="58"/>
  <c r="N28" i="58"/>
  <c r="D28" i="58"/>
  <c r="T27" i="58"/>
  <c r="S27" i="58"/>
  <c r="R27" i="58"/>
  <c r="Q27" i="58"/>
  <c r="P27" i="58"/>
  <c r="O27" i="58"/>
  <c r="N27" i="58"/>
  <c r="D27" i="58"/>
  <c r="T26" i="58"/>
  <c r="S26" i="58"/>
  <c r="R26" i="58"/>
  <c r="Q26" i="58"/>
  <c r="P26" i="58"/>
  <c r="O26" i="58"/>
  <c r="N26" i="58"/>
  <c r="D26" i="58"/>
  <c r="T25" i="58"/>
  <c r="S25" i="58"/>
  <c r="R25" i="58"/>
  <c r="Q25" i="58"/>
  <c r="P25" i="58"/>
  <c r="O25" i="58"/>
  <c r="N25" i="58"/>
  <c r="D25" i="58"/>
  <c r="T24" i="58"/>
  <c r="S24" i="58"/>
  <c r="R24" i="58"/>
  <c r="Q24" i="58"/>
  <c r="P24" i="58"/>
  <c r="O24" i="58"/>
  <c r="N24" i="58"/>
  <c r="D24" i="58"/>
  <c r="T23" i="58"/>
  <c r="S23" i="58"/>
  <c r="R23" i="58"/>
  <c r="Q23" i="58"/>
  <c r="P23" i="58"/>
  <c r="O23" i="58"/>
  <c r="N23" i="58"/>
  <c r="D23" i="58"/>
  <c r="T22" i="58"/>
  <c r="S22" i="58"/>
  <c r="R22" i="58"/>
  <c r="Q22" i="58"/>
  <c r="P22" i="58"/>
  <c r="O22" i="58"/>
  <c r="N22" i="58"/>
  <c r="D22" i="58"/>
  <c r="T21" i="58"/>
  <c r="S21" i="58"/>
  <c r="R21" i="58"/>
  <c r="Q21" i="58"/>
  <c r="P21" i="58"/>
  <c r="O21" i="58"/>
  <c r="N21" i="58"/>
  <c r="D21" i="58"/>
  <c r="S20" i="58"/>
  <c r="R20" i="58"/>
  <c r="Q20" i="58"/>
  <c r="P20" i="58"/>
  <c r="O20" i="58"/>
  <c r="N20" i="58"/>
  <c r="E20" i="58"/>
  <c r="D20" i="58"/>
  <c r="T19" i="58"/>
  <c r="S19" i="58"/>
  <c r="R19" i="58"/>
  <c r="Q19" i="58"/>
  <c r="P19" i="58"/>
  <c r="O19" i="58"/>
  <c r="N19" i="58"/>
  <c r="D19" i="58"/>
  <c r="T18" i="58"/>
  <c r="S18" i="58"/>
  <c r="R18" i="58"/>
  <c r="Q18" i="58"/>
  <c r="P18" i="58"/>
  <c r="O18" i="58"/>
  <c r="N18" i="58"/>
  <c r="D18" i="58"/>
  <c r="T17" i="58"/>
  <c r="S17" i="58"/>
  <c r="R17" i="58"/>
  <c r="Q17" i="58"/>
  <c r="P17" i="58"/>
  <c r="O17" i="58"/>
  <c r="N17" i="58"/>
  <c r="D17" i="58"/>
  <c r="S16" i="58"/>
  <c r="R16" i="58"/>
  <c r="Q16" i="58"/>
  <c r="P16" i="58"/>
  <c r="O16" i="58"/>
  <c r="N16" i="58"/>
  <c r="E16" i="58"/>
  <c r="D16" i="58"/>
  <c r="A16" i="58"/>
  <c r="A17" i="58" s="1"/>
  <c r="A18" i="58" s="1"/>
  <c r="A19" i="58" s="1"/>
  <c r="A20" i="58" s="1"/>
  <c r="A21" i="58" s="1"/>
  <c r="A22" i="58" s="1"/>
  <c r="A23" i="58" s="1"/>
  <c r="A24" i="58" s="1"/>
  <c r="A25" i="58" s="1"/>
  <c r="A26" i="58" s="1"/>
  <c r="A27" i="58" s="1"/>
  <c r="A28" i="58" s="1"/>
  <c r="A29" i="58" s="1"/>
  <c r="A30" i="58" s="1"/>
  <c r="A31" i="58" s="1"/>
  <c r="A32" i="58" s="1"/>
  <c r="A33" i="58" s="1"/>
  <c r="A34" i="58" s="1"/>
  <c r="A35" i="58" s="1"/>
  <c r="A36" i="58" s="1"/>
  <c r="A37" i="58" s="1"/>
  <c r="A38" i="58" s="1"/>
  <c r="A39" i="58" s="1"/>
  <c r="A40" i="58" s="1"/>
  <c r="A41" i="58" s="1"/>
  <c r="A42" i="58" s="1"/>
  <c r="A43" i="58" s="1"/>
  <c r="A44" i="58" s="1"/>
  <c r="A45" i="58" s="1"/>
  <c r="A46" i="58" s="1"/>
  <c r="A47" i="58" s="1"/>
  <c r="A48" i="58" s="1"/>
  <c r="A49" i="58" s="1"/>
  <c r="A50" i="58" s="1"/>
  <c r="A51" i="58" s="1"/>
  <c r="A52" i="58" s="1"/>
  <c r="A53" i="58" s="1"/>
  <c r="A54" i="58" s="1"/>
  <c r="A55" i="58" s="1"/>
  <c r="E151" i="32"/>
  <c r="P150" i="32"/>
  <c r="Q150" i="32" s="1"/>
  <c r="O150" i="32"/>
  <c r="N150" i="32"/>
  <c r="M150" i="32"/>
  <c r="P149" i="32"/>
  <c r="Q149" i="32" s="1"/>
  <c r="O149" i="32"/>
  <c r="N149" i="32"/>
  <c r="M149" i="32"/>
  <c r="P148" i="32"/>
  <c r="Q148" i="32" s="1"/>
  <c r="O148" i="32"/>
  <c r="N148" i="32"/>
  <c r="M148" i="32"/>
  <c r="P147" i="32"/>
  <c r="Q147" i="32" s="1"/>
  <c r="O147" i="32"/>
  <c r="N147" i="32"/>
  <c r="M147" i="32"/>
  <c r="P146" i="32"/>
  <c r="Q146" i="32" s="1"/>
  <c r="O146" i="32"/>
  <c r="N146" i="32"/>
  <c r="M146" i="32"/>
  <c r="P145" i="32"/>
  <c r="Q145" i="32" s="1"/>
  <c r="O145" i="32"/>
  <c r="N145" i="32"/>
  <c r="M145" i="32"/>
  <c r="P144" i="32"/>
  <c r="Q144" i="32" s="1"/>
  <c r="O144" i="32"/>
  <c r="N144" i="32"/>
  <c r="M144" i="32"/>
  <c r="P143" i="32"/>
  <c r="Q143" i="32" s="1"/>
  <c r="O143" i="32"/>
  <c r="N143" i="32"/>
  <c r="M143" i="32"/>
  <c r="P142" i="32"/>
  <c r="Q142" i="32" s="1"/>
  <c r="O142" i="32"/>
  <c r="N142" i="32"/>
  <c r="M142" i="32"/>
  <c r="P141" i="32"/>
  <c r="Q141" i="32" s="1"/>
  <c r="O141" i="32"/>
  <c r="N141" i="32"/>
  <c r="M141" i="32"/>
  <c r="P140" i="32"/>
  <c r="Q140" i="32" s="1"/>
  <c r="O140" i="32"/>
  <c r="N140" i="32"/>
  <c r="M140" i="32"/>
  <c r="P139" i="32"/>
  <c r="Q139" i="32" s="1"/>
  <c r="O139" i="32"/>
  <c r="N139" i="32"/>
  <c r="M139" i="32"/>
  <c r="P138" i="32"/>
  <c r="Q138" i="32" s="1"/>
  <c r="O138" i="32"/>
  <c r="N138" i="32"/>
  <c r="M138" i="32"/>
  <c r="P137" i="32"/>
  <c r="Q137" i="32" s="1"/>
  <c r="O137" i="32"/>
  <c r="N137" i="32"/>
  <c r="M137" i="32"/>
  <c r="P136" i="32"/>
  <c r="Q136" i="32" s="1"/>
  <c r="O136" i="32"/>
  <c r="N136" i="32"/>
  <c r="M136" i="32"/>
  <c r="P135" i="32"/>
  <c r="Q135" i="32" s="1"/>
  <c r="O135" i="32"/>
  <c r="N135" i="32"/>
  <c r="M135" i="32"/>
  <c r="P134" i="32"/>
  <c r="Q134" i="32" s="1"/>
  <c r="O134" i="32"/>
  <c r="N134" i="32"/>
  <c r="M134" i="32"/>
  <c r="P133" i="32"/>
  <c r="Q133" i="32" s="1"/>
  <c r="O133" i="32"/>
  <c r="N133" i="32"/>
  <c r="M133" i="32"/>
  <c r="O132" i="32"/>
  <c r="N132" i="32"/>
  <c r="M132" i="32"/>
  <c r="P131" i="32"/>
  <c r="Q131" i="32" s="1"/>
  <c r="O131" i="32"/>
  <c r="N131" i="32"/>
  <c r="M131" i="32"/>
  <c r="P130" i="32"/>
  <c r="Q130" i="32" s="1"/>
  <c r="O130" i="32"/>
  <c r="N130" i="32"/>
  <c r="M130" i="32"/>
  <c r="P129" i="32"/>
  <c r="Q129" i="32" s="1"/>
  <c r="O129" i="32"/>
  <c r="N129" i="32"/>
  <c r="M129" i="32"/>
  <c r="P128" i="32"/>
  <c r="Q128" i="32" s="1"/>
  <c r="O128" i="32"/>
  <c r="N128" i="32"/>
  <c r="M128" i="32"/>
  <c r="P127" i="32"/>
  <c r="Q127" i="32" s="1"/>
  <c r="O127" i="32"/>
  <c r="N127" i="32"/>
  <c r="M127" i="32"/>
  <c r="P126" i="32"/>
  <c r="Q126" i="32" s="1"/>
  <c r="O126" i="32"/>
  <c r="N126" i="32"/>
  <c r="M126" i="32"/>
  <c r="P125" i="32"/>
  <c r="Q125" i="32" s="1"/>
  <c r="O125" i="32"/>
  <c r="N125" i="32"/>
  <c r="M125" i="32"/>
  <c r="P124" i="32"/>
  <c r="Q124" i="32" s="1"/>
  <c r="O124" i="32"/>
  <c r="N124" i="32"/>
  <c r="M124" i="32"/>
  <c r="P123" i="32"/>
  <c r="Q123" i="32" s="1"/>
  <c r="O123" i="32"/>
  <c r="N123" i="32"/>
  <c r="M123" i="32"/>
  <c r="P122" i="32"/>
  <c r="O122" i="32"/>
  <c r="N122" i="32"/>
  <c r="M122" i="32"/>
  <c r="D102" i="32"/>
  <c r="D101" i="32"/>
  <c r="D100" i="32"/>
  <c r="T92" i="32"/>
  <c r="S92" i="32"/>
  <c r="R92" i="32"/>
  <c r="Q92" i="32"/>
  <c r="P92" i="32"/>
  <c r="O92" i="32"/>
  <c r="N92" i="32"/>
  <c r="D92" i="32"/>
  <c r="S91" i="32"/>
  <c r="R91" i="32"/>
  <c r="Q91" i="32"/>
  <c r="P91" i="32"/>
  <c r="O91" i="32"/>
  <c r="N91" i="32"/>
  <c r="D91" i="32"/>
  <c r="S90" i="32"/>
  <c r="R90" i="32"/>
  <c r="Q90" i="32"/>
  <c r="P90" i="32"/>
  <c r="O90" i="32"/>
  <c r="N90" i="32"/>
  <c r="D90" i="32"/>
  <c r="T89" i="32"/>
  <c r="S89" i="32"/>
  <c r="R89" i="32"/>
  <c r="Q89" i="32"/>
  <c r="P89" i="32"/>
  <c r="O89" i="32"/>
  <c r="N89" i="32"/>
  <c r="D89" i="32"/>
  <c r="T88" i="32"/>
  <c r="S88" i="32"/>
  <c r="R88" i="32"/>
  <c r="Q88" i="32"/>
  <c r="P88" i="32"/>
  <c r="O88" i="32"/>
  <c r="N88" i="32"/>
  <c r="D88" i="32"/>
  <c r="T87" i="32"/>
  <c r="S87" i="32"/>
  <c r="R87" i="32"/>
  <c r="Q87" i="32"/>
  <c r="P87" i="32"/>
  <c r="O87" i="32"/>
  <c r="N87" i="32"/>
  <c r="D87" i="32"/>
  <c r="S86" i="32"/>
  <c r="R86" i="32"/>
  <c r="Q86" i="32"/>
  <c r="P86" i="32"/>
  <c r="O86" i="32"/>
  <c r="N86" i="32"/>
  <c r="D86" i="32"/>
  <c r="T85" i="32"/>
  <c r="S85" i="32"/>
  <c r="R85" i="32"/>
  <c r="Q85" i="32"/>
  <c r="P85" i="32"/>
  <c r="O85" i="32"/>
  <c r="N85" i="32"/>
  <c r="D85" i="32"/>
  <c r="S84" i="32"/>
  <c r="R84" i="32"/>
  <c r="Q84" i="32"/>
  <c r="P84" i="32"/>
  <c r="O84" i="32"/>
  <c r="N84" i="32"/>
  <c r="D84" i="32"/>
  <c r="T83" i="32"/>
  <c r="S83" i="32"/>
  <c r="R83" i="32"/>
  <c r="Q83" i="32"/>
  <c r="P83" i="32"/>
  <c r="O83" i="32"/>
  <c r="N83" i="32"/>
  <c r="D83" i="32"/>
  <c r="T82" i="32"/>
  <c r="S82" i="32"/>
  <c r="R82" i="32"/>
  <c r="Q82" i="32"/>
  <c r="P82" i="32"/>
  <c r="O82" i="32"/>
  <c r="N82" i="32"/>
  <c r="D82" i="32"/>
  <c r="T81" i="32"/>
  <c r="S81" i="32"/>
  <c r="R81" i="32"/>
  <c r="Q81" i="32"/>
  <c r="P81" i="32"/>
  <c r="O81" i="32"/>
  <c r="N81" i="32"/>
  <c r="D81" i="32"/>
  <c r="T80" i="32"/>
  <c r="S80" i="32"/>
  <c r="R80" i="32"/>
  <c r="Q80" i="32"/>
  <c r="P80" i="32"/>
  <c r="O80" i="32"/>
  <c r="N80" i="32"/>
  <c r="D80" i="32"/>
  <c r="T79" i="32"/>
  <c r="S79" i="32"/>
  <c r="R79" i="32"/>
  <c r="Q79" i="32"/>
  <c r="P79" i="32"/>
  <c r="O79" i="32"/>
  <c r="N79" i="32"/>
  <c r="D79" i="32"/>
  <c r="T78" i="32"/>
  <c r="S78" i="32"/>
  <c r="R78" i="32"/>
  <c r="Q78" i="32"/>
  <c r="P78" i="32"/>
  <c r="O78" i="32"/>
  <c r="N78" i="32"/>
  <c r="D78" i="32"/>
  <c r="T77" i="32"/>
  <c r="S77" i="32"/>
  <c r="R77" i="32"/>
  <c r="Q77" i="32"/>
  <c r="P77" i="32"/>
  <c r="O77" i="32"/>
  <c r="N77" i="32"/>
  <c r="D77" i="32"/>
  <c r="T76" i="32"/>
  <c r="S76" i="32"/>
  <c r="R76" i="32"/>
  <c r="Q76" i="32"/>
  <c r="P76" i="32"/>
  <c r="O76" i="32"/>
  <c r="N76" i="32"/>
  <c r="D76" i="32"/>
  <c r="T75" i="32"/>
  <c r="S75" i="32"/>
  <c r="R75" i="32"/>
  <c r="Q75" i="32"/>
  <c r="P75" i="32"/>
  <c r="O75" i="32"/>
  <c r="N75" i="32"/>
  <c r="D75" i="32"/>
  <c r="T74" i="32"/>
  <c r="S74" i="32"/>
  <c r="R74" i="32"/>
  <c r="Q74" i="32"/>
  <c r="P74" i="32"/>
  <c r="O74" i="32"/>
  <c r="N74" i="32"/>
  <c r="D74" i="32"/>
  <c r="T73" i="32"/>
  <c r="S73" i="32"/>
  <c r="R73" i="32"/>
  <c r="Q73" i="32"/>
  <c r="P73" i="32"/>
  <c r="O73" i="32"/>
  <c r="N73" i="32"/>
  <c r="D73" i="32"/>
  <c r="T72" i="32"/>
  <c r="S72" i="32"/>
  <c r="R72" i="32"/>
  <c r="Q72" i="32"/>
  <c r="P72" i="32"/>
  <c r="O72" i="32"/>
  <c r="N72" i="32"/>
  <c r="D72" i="32"/>
  <c r="T71" i="32"/>
  <c r="S71" i="32"/>
  <c r="R71" i="32"/>
  <c r="Q71" i="32"/>
  <c r="P71" i="32"/>
  <c r="O71" i="32"/>
  <c r="N71" i="32"/>
  <c r="D71" i="32"/>
  <c r="T70" i="32"/>
  <c r="S70" i="32"/>
  <c r="R70" i="32"/>
  <c r="Q70" i="32"/>
  <c r="P70" i="32"/>
  <c r="O70" i="32"/>
  <c r="N70" i="32"/>
  <c r="E70" i="32"/>
  <c r="D70" i="32"/>
  <c r="S69" i="32"/>
  <c r="R69" i="32"/>
  <c r="Q69" i="32"/>
  <c r="P69" i="32"/>
  <c r="O69" i="32"/>
  <c r="N69" i="32"/>
  <c r="D69" i="32"/>
  <c r="T68" i="32"/>
  <c r="S68" i="32"/>
  <c r="R68" i="32"/>
  <c r="Q68" i="32"/>
  <c r="P68" i="32"/>
  <c r="O68" i="32"/>
  <c r="N68" i="32"/>
  <c r="D68" i="32"/>
  <c r="T67" i="32"/>
  <c r="S67" i="32"/>
  <c r="R67" i="32"/>
  <c r="Q67" i="32"/>
  <c r="P67" i="32"/>
  <c r="O67" i="32"/>
  <c r="N67" i="32"/>
  <c r="D67" i="32"/>
  <c r="T66" i="32"/>
  <c r="S66" i="32"/>
  <c r="R66" i="32"/>
  <c r="Q66" i="32"/>
  <c r="P66" i="32"/>
  <c r="O66" i="32"/>
  <c r="N66" i="32"/>
  <c r="D66" i="32"/>
  <c r="T65" i="32"/>
  <c r="S65" i="32"/>
  <c r="R65" i="32"/>
  <c r="Q65" i="32"/>
  <c r="P65" i="32"/>
  <c r="O65" i="32"/>
  <c r="N65" i="32"/>
  <c r="D65" i="32"/>
  <c r="S64" i="32"/>
  <c r="R64" i="32"/>
  <c r="Q64" i="32"/>
  <c r="P64" i="32"/>
  <c r="O64" i="32"/>
  <c r="N64" i="32"/>
  <c r="D64" i="32"/>
  <c r="T63" i="32"/>
  <c r="S63" i="32"/>
  <c r="R63" i="32"/>
  <c r="Q63" i="32"/>
  <c r="P63" i="32"/>
  <c r="O63" i="32"/>
  <c r="N63" i="32"/>
  <c r="D63" i="32"/>
  <c r="S62" i="32"/>
  <c r="R62" i="32"/>
  <c r="Q62" i="32"/>
  <c r="P62" i="32"/>
  <c r="O62" i="32"/>
  <c r="N62" i="32"/>
  <c r="D62" i="32"/>
  <c r="T61" i="32"/>
  <c r="S61" i="32"/>
  <c r="R61" i="32"/>
  <c r="Q61" i="32"/>
  <c r="P61" i="32"/>
  <c r="O61" i="32"/>
  <c r="N61" i="32"/>
  <c r="D61" i="32"/>
  <c r="T60" i="32"/>
  <c r="S60" i="32"/>
  <c r="R60" i="32"/>
  <c r="Q60" i="32"/>
  <c r="P60" i="32"/>
  <c r="O60" i="32"/>
  <c r="N60" i="32"/>
  <c r="D60" i="32"/>
  <c r="T59" i="32"/>
  <c r="S59" i="32"/>
  <c r="R59" i="32"/>
  <c r="Q59" i="32"/>
  <c r="P59" i="32"/>
  <c r="O59" i="32"/>
  <c r="N59" i="32"/>
  <c r="D59" i="32"/>
  <c r="T58" i="32"/>
  <c r="S58" i="32"/>
  <c r="R58" i="32"/>
  <c r="Q58" i="32"/>
  <c r="P58" i="32"/>
  <c r="O58" i="32"/>
  <c r="N58" i="32"/>
  <c r="D58" i="32"/>
  <c r="T57" i="32"/>
  <c r="S57" i="32"/>
  <c r="R57" i="32"/>
  <c r="Q57" i="32"/>
  <c r="P57" i="32"/>
  <c r="O57" i="32"/>
  <c r="N57" i="32"/>
  <c r="D57" i="32"/>
  <c r="T56" i="32"/>
  <c r="S56" i="32"/>
  <c r="R56" i="32"/>
  <c r="Q56" i="32"/>
  <c r="P56" i="32"/>
  <c r="O56" i="32"/>
  <c r="N56" i="32"/>
  <c r="D56" i="32"/>
  <c r="T55" i="32"/>
  <c r="S55" i="32"/>
  <c r="R55" i="32"/>
  <c r="Q55" i="32"/>
  <c r="P55" i="32"/>
  <c r="O55" i="32"/>
  <c r="N55" i="32"/>
  <c r="D55" i="32"/>
  <c r="S54" i="32"/>
  <c r="R54" i="32"/>
  <c r="Q54" i="32"/>
  <c r="P54" i="32"/>
  <c r="O54" i="32"/>
  <c r="N54" i="32"/>
  <c r="D54" i="32"/>
  <c r="T53" i="32"/>
  <c r="S53" i="32"/>
  <c r="R53" i="32"/>
  <c r="Q53" i="32"/>
  <c r="P53" i="32"/>
  <c r="O53" i="32"/>
  <c r="N53" i="32"/>
  <c r="D53" i="32"/>
  <c r="T52" i="32"/>
  <c r="S52" i="32"/>
  <c r="R52" i="32"/>
  <c r="Q52" i="32"/>
  <c r="P52" i="32"/>
  <c r="O52" i="32"/>
  <c r="N52" i="32"/>
  <c r="D52" i="32"/>
  <c r="T51" i="32"/>
  <c r="S51" i="32"/>
  <c r="R51" i="32"/>
  <c r="Q51" i="32"/>
  <c r="P51" i="32"/>
  <c r="O51" i="32"/>
  <c r="N51" i="32"/>
  <c r="D51" i="32"/>
  <c r="T50" i="32"/>
  <c r="S50" i="32"/>
  <c r="R50" i="32"/>
  <c r="Q50" i="32"/>
  <c r="P50" i="32"/>
  <c r="O50" i="32"/>
  <c r="N50" i="32"/>
  <c r="D50" i="32"/>
  <c r="T49" i="32"/>
  <c r="S49" i="32"/>
  <c r="R49" i="32"/>
  <c r="Q49" i="32"/>
  <c r="P49" i="32"/>
  <c r="O49" i="32"/>
  <c r="N49" i="32"/>
  <c r="D49" i="32"/>
  <c r="T48" i="32"/>
  <c r="S48" i="32"/>
  <c r="R48" i="32"/>
  <c r="Q48" i="32"/>
  <c r="P48" i="32"/>
  <c r="O48" i="32"/>
  <c r="N48" i="32"/>
  <c r="D48" i="32"/>
  <c r="T47" i="32"/>
  <c r="S47" i="32"/>
  <c r="R47" i="32"/>
  <c r="Q47" i="32"/>
  <c r="P47" i="32"/>
  <c r="O47" i="32"/>
  <c r="N47" i="32"/>
  <c r="D47" i="32"/>
  <c r="T46" i="32"/>
  <c r="S46" i="32"/>
  <c r="R46" i="32"/>
  <c r="Q46" i="32"/>
  <c r="P46" i="32"/>
  <c r="O46" i="32"/>
  <c r="N46" i="32"/>
  <c r="D46" i="32"/>
  <c r="T45" i="32"/>
  <c r="S45" i="32"/>
  <c r="R45" i="32"/>
  <c r="Q45" i="32"/>
  <c r="P45" i="32"/>
  <c r="O45" i="32"/>
  <c r="N45" i="32"/>
  <c r="D45" i="32"/>
  <c r="T44" i="32"/>
  <c r="S44" i="32"/>
  <c r="R44" i="32"/>
  <c r="Q44" i="32"/>
  <c r="P44" i="32"/>
  <c r="O44" i="32"/>
  <c r="N44" i="32"/>
  <c r="D44" i="32"/>
  <c r="T43" i="32"/>
  <c r="S43" i="32"/>
  <c r="R43" i="32"/>
  <c r="Q43" i="32"/>
  <c r="P43" i="32"/>
  <c r="O43" i="32"/>
  <c r="N43" i="32"/>
  <c r="D43" i="32"/>
  <c r="S42" i="32"/>
  <c r="R42" i="32"/>
  <c r="Q42" i="32"/>
  <c r="P42" i="32"/>
  <c r="O42" i="32"/>
  <c r="N42" i="32"/>
  <c r="D42" i="32"/>
  <c r="S41" i="32"/>
  <c r="R41" i="32"/>
  <c r="Q41" i="32"/>
  <c r="P41" i="32"/>
  <c r="O41" i="32"/>
  <c r="N41" i="32"/>
  <c r="D41" i="32"/>
  <c r="T40" i="32"/>
  <c r="S40" i="32"/>
  <c r="R40" i="32"/>
  <c r="Q40" i="32"/>
  <c r="P40" i="32"/>
  <c r="O40" i="32"/>
  <c r="N40" i="32"/>
  <c r="E40" i="32"/>
  <c r="D40" i="32"/>
  <c r="S39" i="32"/>
  <c r="R39" i="32"/>
  <c r="Q39" i="32"/>
  <c r="P39" i="32"/>
  <c r="O39" i="32"/>
  <c r="N39" i="32"/>
  <c r="D39" i="32"/>
  <c r="T38" i="32"/>
  <c r="S38" i="32"/>
  <c r="R38" i="32"/>
  <c r="Q38" i="32"/>
  <c r="P38" i="32"/>
  <c r="O38" i="32"/>
  <c r="N38" i="32"/>
  <c r="D38" i="32"/>
  <c r="T37" i="32"/>
  <c r="S37" i="32"/>
  <c r="R37" i="32"/>
  <c r="Q37" i="32"/>
  <c r="P37" i="32"/>
  <c r="O37" i="32"/>
  <c r="N37" i="32"/>
  <c r="D37" i="32"/>
  <c r="T36" i="32"/>
  <c r="S36" i="32"/>
  <c r="R36" i="32"/>
  <c r="Q36" i="32"/>
  <c r="P36" i="32"/>
  <c r="O36" i="32"/>
  <c r="N36" i="32"/>
  <c r="D36" i="32"/>
  <c r="T35" i="32"/>
  <c r="S35" i="32"/>
  <c r="R35" i="32"/>
  <c r="Q35" i="32"/>
  <c r="P35" i="32"/>
  <c r="O35" i="32"/>
  <c r="N35" i="32"/>
  <c r="D35" i="32"/>
  <c r="T34" i="32"/>
  <c r="S34" i="32"/>
  <c r="R34" i="32"/>
  <c r="Q34" i="32"/>
  <c r="P34" i="32"/>
  <c r="O34" i="32"/>
  <c r="N34" i="32"/>
  <c r="D34" i="32"/>
  <c r="T33" i="32"/>
  <c r="S33" i="32"/>
  <c r="R33" i="32"/>
  <c r="Q33" i="32"/>
  <c r="P33" i="32"/>
  <c r="O33" i="32"/>
  <c r="N33" i="32"/>
  <c r="D33" i="32"/>
  <c r="T32" i="32"/>
  <c r="S32" i="32"/>
  <c r="R32" i="32"/>
  <c r="Q32" i="32"/>
  <c r="P32" i="32"/>
  <c r="O32" i="32"/>
  <c r="N32" i="32"/>
  <c r="D32" i="32"/>
  <c r="T31" i="32"/>
  <c r="S31" i="32"/>
  <c r="R31" i="32"/>
  <c r="Q31" i="32"/>
  <c r="P31" i="32"/>
  <c r="O31" i="32"/>
  <c r="N31" i="32"/>
  <c r="D31" i="32"/>
  <c r="S30" i="32"/>
  <c r="R30" i="32"/>
  <c r="Q30" i="32"/>
  <c r="P30" i="32"/>
  <c r="O30" i="32"/>
  <c r="N30" i="32"/>
  <c r="D30" i="32"/>
  <c r="T29" i="32"/>
  <c r="S29" i="32"/>
  <c r="R29" i="32"/>
  <c r="Q29" i="32"/>
  <c r="P29" i="32"/>
  <c r="O29" i="32"/>
  <c r="N29" i="32"/>
  <c r="D29" i="32"/>
  <c r="T28" i="32"/>
  <c r="S28" i="32"/>
  <c r="R28" i="32"/>
  <c r="Q28" i="32"/>
  <c r="P28" i="32"/>
  <c r="O28" i="32"/>
  <c r="N28" i="32"/>
  <c r="E28" i="32"/>
  <c r="D28" i="32"/>
  <c r="T27" i="32"/>
  <c r="S27" i="32"/>
  <c r="R27" i="32"/>
  <c r="Q27" i="32"/>
  <c r="P27" i="32"/>
  <c r="O27" i="32"/>
  <c r="N27" i="32"/>
  <c r="D27" i="32"/>
  <c r="T26" i="32"/>
  <c r="S26" i="32"/>
  <c r="R26" i="32"/>
  <c r="Q26" i="32"/>
  <c r="P26" i="32"/>
  <c r="O26" i="32"/>
  <c r="N26" i="32"/>
  <c r="D26" i="32"/>
  <c r="T25" i="32"/>
  <c r="S25" i="32"/>
  <c r="R25" i="32"/>
  <c r="Q25" i="32"/>
  <c r="P25" i="32"/>
  <c r="O25" i="32"/>
  <c r="N25" i="32"/>
  <c r="D25" i="32"/>
  <c r="T24" i="32"/>
  <c r="S24" i="32"/>
  <c r="R24" i="32"/>
  <c r="Q24" i="32"/>
  <c r="P24" i="32"/>
  <c r="O24" i="32"/>
  <c r="N24" i="32"/>
  <c r="D24" i="32"/>
  <c r="T23" i="32"/>
  <c r="S23" i="32"/>
  <c r="R23" i="32"/>
  <c r="Q23" i="32"/>
  <c r="P23" i="32"/>
  <c r="O23" i="32"/>
  <c r="N23" i="32"/>
  <c r="D23" i="32"/>
  <c r="T22" i="32"/>
  <c r="S22" i="32"/>
  <c r="R22" i="32"/>
  <c r="Q22" i="32"/>
  <c r="P22" i="32"/>
  <c r="O22" i="32"/>
  <c r="N22" i="32"/>
  <c r="E22" i="32"/>
  <c r="D22" i="32"/>
  <c r="T21" i="32"/>
  <c r="S21" i="32"/>
  <c r="R21" i="32"/>
  <c r="Q21" i="32"/>
  <c r="P21" i="32"/>
  <c r="O21" i="32"/>
  <c r="N21" i="32"/>
  <c r="D21" i="32"/>
  <c r="T20" i="32"/>
  <c r="S20" i="32"/>
  <c r="R20" i="32"/>
  <c r="Q20" i="32"/>
  <c r="P20" i="32"/>
  <c r="O20" i="32"/>
  <c r="N20" i="32"/>
  <c r="D20" i="32"/>
  <c r="T19" i="32"/>
  <c r="S19" i="32"/>
  <c r="R19" i="32"/>
  <c r="Q19" i="32"/>
  <c r="P19" i="32"/>
  <c r="O19" i="32"/>
  <c r="N19" i="32"/>
  <c r="D19" i="32"/>
  <c r="S18" i="32"/>
  <c r="R18" i="32"/>
  <c r="Q18" i="32"/>
  <c r="P18" i="32"/>
  <c r="O18" i="32"/>
  <c r="N18" i="32"/>
  <c r="D18" i="32"/>
  <c r="S17" i="32"/>
  <c r="R17" i="32"/>
  <c r="Q17" i="32"/>
  <c r="P17" i="32"/>
  <c r="O17" i="32"/>
  <c r="N17" i="32"/>
  <c r="E17" i="32"/>
  <c r="D17" i="32"/>
  <c r="A17" i="32"/>
  <c r="A18" i="32" s="1"/>
  <c r="A19" i="32" s="1"/>
  <c r="A20" i="32" s="1"/>
  <c r="A21" i="32" s="1"/>
  <c r="A22" i="32" s="1"/>
  <c r="A23" i="32" s="1"/>
  <c r="A24" i="32" s="1"/>
  <c r="A25" i="32" s="1"/>
  <c r="A26" i="32" s="1"/>
  <c r="A27" i="32" s="1"/>
  <c r="A28" i="32" s="1"/>
  <c r="A29" i="32" s="1"/>
  <c r="A30" i="32" s="1"/>
  <c r="A31" i="32" s="1"/>
  <c r="A32" i="32" s="1"/>
  <c r="A33" i="32" s="1"/>
  <c r="A34" i="32" s="1"/>
  <c r="A35" i="32" s="1"/>
  <c r="A36" i="32" s="1"/>
  <c r="A37" i="32" s="1"/>
  <c r="A38" i="32" s="1"/>
  <c r="A39" i="32" s="1"/>
  <c r="A40" i="32" s="1"/>
  <c r="A41" i="32" s="1"/>
  <c r="A42" i="32" s="1"/>
  <c r="A43" i="32" s="1"/>
  <c r="A44" i="32" s="1"/>
  <c r="A45" i="32" s="1"/>
  <c r="A46" i="32" s="1"/>
  <c r="A47" i="32" s="1"/>
  <c r="A48" i="32" s="1"/>
  <c r="A49" i="32" s="1"/>
  <c r="A50" i="32" s="1"/>
  <c r="A51" i="32" s="1"/>
  <c r="A52" i="32" s="1"/>
  <c r="A53" i="32" s="1"/>
  <c r="A54" i="32" s="1"/>
  <c r="A55" i="32" s="1"/>
  <c r="A56" i="32" s="1"/>
  <c r="A57" i="32" s="1"/>
  <c r="A58" i="32" s="1"/>
  <c r="A59" i="32" s="1"/>
  <c r="A60" i="32" s="1"/>
  <c r="A61" i="32" s="1"/>
  <c r="A62" i="32" s="1"/>
  <c r="A63" i="32" s="1"/>
  <c r="A64" i="32" s="1"/>
  <c r="A65" i="32" s="1"/>
  <c r="A66" i="32" s="1"/>
  <c r="A67" i="32" s="1"/>
  <c r="A68" i="32" s="1"/>
  <c r="A69" i="32" s="1"/>
  <c r="T16" i="32"/>
  <c r="S16" i="32"/>
  <c r="R16" i="32"/>
  <c r="P16" i="32"/>
  <c r="O16" i="32"/>
  <c r="N16" i="32"/>
  <c r="E67" i="63"/>
  <c r="P66" i="63"/>
  <c r="Q66" i="63" s="1"/>
  <c r="O66" i="63"/>
  <c r="N66" i="63"/>
  <c r="M66" i="63"/>
  <c r="P65" i="63"/>
  <c r="Q65" i="63" s="1"/>
  <c r="O65" i="63"/>
  <c r="N65" i="63"/>
  <c r="M65" i="63"/>
  <c r="P64" i="63"/>
  <c r="Q64" i="63" s="1"/>
  <c r="O64" i="63"/>
  <c r="N64" i="63"/>
  <c r="M64" i="63"/>
  <c r="P63" i="63"/>
  <c r="Q63" i="63" s="1"/>
  <c r="O63" i="63"/>
  <c r="N63" i="63"/>
  <c r="M63" i="63"/>
  <c r="P62" i="63"/>
  <c r="Q62" i="63" s="1"/>
  <c r="O62" i="63"/>
  <c r="N62" i="63"/>
  <c r="M62" i="63"/>
  <c r="P61" i="63"/>
  <c r="Q61" i="63" s="1"/>
  <c r="O61" i="63"/>
  <c r="N61" i="63"/>
  <c r="M61" i="63"/>
  <c r="P60" i="63"/>
  <c r="Q60" i="63" s="1"/>
  <c r="O60" i="63"/>
  <c r="N60" i="63"/>
  <c r="M60" i="63"/>
  <c r="P59" i="63"/>
  <c r="Q59" i="63" s="1"/>
  <c r="O59" i="63"/>
  <c r="N59" i="63"/>
  <c r="M59" i="63"/>
  <c r="P58" i="63"/>
  <c r="Q58" i="63" s="1"/>
  <c r="O58" i="63"/>
  <c r="N58" i="63"/>
  <c r="M58" i="63"/>
  <c r="P57" i="63"/>
  <c r="Q57" i="63" s="1"/>
  <c r="O57" i="63"/>
  <c r="N57" i="63"/>
  <c r="M57" i="63"/>
  <c r="P56" i="63"/>
  <c r="Q56" i="63" s="1"/>
  <c r="O56" i="63"/>
  <c r="N56" i="63"/>
  <c r="M56" i="63"/>
  <c r="P55" i="63"/>
  <c r="Q55" i="63" s="1"/>
  <c r="O55" i="63"/>
  <c r="N55" i="63"/>
  <c r="M55" i="63"/>
  <c r="P54" i="63"/>
  <c r="Q54" i="63" s="1"/>
  <c r="O54" i="63"/>
  <c r="N54" i="63"/>
  <c r="M54" i="63"/>
  <c r="P53" i="63"/>
  <c r="Q53" i="63" s="1"/>
  <c r="O53" i="63"/>
  <c r="N53" i="63"/>
  <c r="M53" i="63"/>
  <c r="P52" i="63"/>
  <c r="Q52" i="63" s="1"/>
  <c r="O52" i="63"/>
  <c r="N52" i="63"/>
  <c r="M52" i="63"/>
  <c r="P51" i="63"/>
  <c r="Q51" i="63" s="1"/>
  <c r="O51" i="63"/>
  <c r="N51" i="63"/>
  <c r="M51" i="63"/>
  <c r="P50" i="63"/>
  <c r="Q50" i="63" s="1"/>
  <c r="O50" i="63"/>
  <c r="N50" i="63"/>
  <c r="M50" i="63"/>
  <c r="P49" i="63"/>
  <c r="Q49" i="63" s="1"/>
  <c r="O49" i="63"/>
  <c r="N49" i="63"/>
  <c r="M49" i="63"/>
  <c r="P48" i="63"/>
  <c r="O48" i="63"/>
  <c r="N48" i="63"/>
  <c r="M48" i="63"/>
  <c r="P47" i="63"/>
  <c r="O47" i="63"/>
  <c r="N47" i="63"/>
  <c r="M47" i="63"/>
  <c r="U32" i="63"/>
  <c r="D32" i="63"/>
  <c r="T20" i="63"/>
  <c r="S20" i="63"/>
  <c r="R20" i="63"/>
  <c r="Q20" i="63"/>
  <c r="P20" i="63"/>
  <c r="O20" i="63"/>
  <c r="N20" i="63"/>
  <c r="D20" i="63"/>
  <c r="T19" i="63"/>
  <c r="S19" i="63"/>
  <c r="R19" i="63"/>
  <c r="Q19" i="63"/>
  <c r="P19" i="63"/>
  <c r="O19" i="63"/>
  <c r="N19" i="63"/>
  <c r="D19" i="63"/>
  <c r="T18" i="63"/>
  <c r="S18" i="63"/>
  <c r="R18" i="63"/>
  <c r="Q18" i="63"/>
  <c r="P18" i="63"/>
  <c r="O18" i="63"/>
  <c r="N18" i="63"/>
  <c r="E18" i="63"/>
  <c r="D18" i="63"/>
  <c r="T17" i="63"/>
  <c r="S17" i="63"/>
  <c r="R17" i="63"/>
  <c r="Q17" i="63"/>
  <c r="P17" i="63"/>
  <c r="O17" i="63"/>
  <c r="N17" i="63"/>
  <c r="D17" i="63"/>
  <c r="A17" i="63"/>
  <c r="A18" i="63" s="1"/>
  <c r="A19" i="63" s="1"/>
  <c r="A20" i="63" s="1"/>
  <c r="T16" i="63"/>
  <c r="S16" i="63"/>
  <c r="R16" i="63"/>
  <c r="Q16" i="63"/>
  <c r="P16" i="63"/>
  <c r="O16" i="63"/>
  <c r="N16" i="63"/>
  <c r="O3" i="63"/>
  <c r="O2" i="63"/>
  <c r="N352" i="6"/>
  <c r="A352" i="6" s="1"/>
  <c r="L352" i="6"/>
  <c r="K352" i="6"/>
  <c r="J352" i="6"/>
  <c r="N351" i="6"/>
  <c r="A351" i="6" s="1"/>
  <c r="L351" i="6"/>
  <c r="K351" i="6"/>
  <c r="J351" i="6"/>
  <c r="N350" i="6"/>
  <c r="A350" i="6" s="1"/>
  <c r="L350" i="6"/>
  <c r="K350" i="6"/>
  <c r="J350" i="6"/>
  <c r="N349" i="6"/>
  <c r="A349" i="6" s="1"/>
  <c r="L349" i="6"/>
  <c r="K349" i="6"/>
  <c r="J349" i="6"/>
  <c r="N348" i="6"/>
  <c r="A348" i="6" s="1"/>
  <c r="L348" i="6"/>
  <c r="K348" i="6"/>
  <c r="J348" i="6"/>
  <c r="N347" i="6"/>
  <c r="A347" i="6" s="1"/>
  <c r="L347" i="6"/>
  <c r="K347" i="6"/>
  <c r="J347" i="6"/>
  <c r="N346" i="6"/>
  <c r="A346" i="6" s="1"/>
  <c r="L346" i="6"/>
  <c r="K346" i="6"/>
  <c r="J346" i="6"/>
  <c r="N345" i="6"/>
  <c r="A345" i="6" s="1"/>
  <c r="L345" i="6"/>
  <c r="K345" i="6"/>
  <c r="J345" i="6"/>
  <c r="N344" i="6"/>
  <c r="A344" i="6" s="1"/>
  <c r="L344" i="6"/>
  <c r="K344" i="6"/>
  <c r="J344" i="6"/>
  <c r="N343" i="6"/>
  <c r="A343" i="6" s="1"/>
  <c r="L343" i="6"/>
  <c r="K343" i="6"/>
  <c r="J343" i="6"/>
  <c r="N342" i="6"/>
  <c r="A342" i="6" s="1"/>
  <c r="L342" i="6"/>
  <c r="K342" i="6"/>
  <c r="J342" i="6"/>
  <c r="N341" i="6"/>
  <c r="A341" i="6" s="1"/>
  <c r="L341" i="6"/>
  <c r="K341" i="6"/>
  <c r="J341" i="6"/>
  <c r="N340" i="6"/>
  <c r="A340" i="6" s="1"/>
  <c r="L340" i="6"/>
  <c r="K340" i="6"/>
  <c r="J340" i="6"/>
  <c r="N339" i="6"/>
  <c r="A339" i="6" s="1"/>
  <c r="L339" i="6"/>
  <c r="K339" i="6"/>
  <c r="J339" i="6"/>
  <c r="N338" i="6"/>
  <c r="A338" i="6" s="1"/>
  <c r="L338" i="6"/>
  <c r="K338" i="6"/>
  <c r="J338" i="6"/>
  <c r="N337" i="6"/>
  <c r="A337" i="6" s="1"/>
  <c r="L337" i="6"/>
  <c r="K337" i="6"/>
  <c r="J337" i="6"/>
  <c r="N336" i="6"/>
  <c r="A336" i="6" s="1"/>
  <c r="L336" i="6"/>
  <c r="K336" i="6"/>
  <c r="J336" i="6"/>
  <c r="N335" i="6"/>
  <c r="A335" i="6" s="1"/>
  <c r="L335" i="6"/>
  <c r="K335" i="6"/>
  <c r="J335" i="6"/>
  <c r="N334" i="6"/>
  <c r="A334" i="6" s="1"/>
  <c r="L334" i="6"/>
  <c r="K334" i="6"/>
  <c r="J334" i="6"/>
  <c r="N333" i="6"/>
  <c r="A333" i="6" s="1"/>
  <c r="L333" i="6"/>
  <c r="K333" i="6"/>
  <c r="J333" i="6"/>
  <c r="N332" i="6"/>
  <c r="A332" i="6" s="1"/>
  <c r="L332" i="6"/>
  <c r="K332" i="6"/>
  <c r="J332" i="6"/>
  <c r="N331" i="6"/>
  <c r="A331" i="6" s="1"/>
  <c r="L331" i="6"/>
  <c r="K331" i="6"/>
  <c r="J331" i="6"/>
  <c r="N330" i="6"/>
  <c r="A330" i="6" s="1"/>
  <c r="L330" i="6"/>
  <c r="K330" i="6"/>
  <c r="J330" i="6"/>
  <c r="N329" i="6"/>
  <c r="A329" i="6" s="1"/>
  <c r="L329" i="6"/>
  <c r="K329" i="6"/>
  <c r="J329" i="6"/>
  <c r="N328" i="6"/>
  <c r="A328" i="6" s="1"/>
  <c r="L328" i="6"/>
  <c r="J328" i="6"/>
  <c r="N327" i="6"/>
  <c r="A327" i="6" s="1"/>
  <c r="L327" i="6"/>
  <c r="K327" i="6"/>
  <c r="J327" i="6"/>
  <c r="I327" i="6"/>
  <c r="N326" i="6"/>
  <c r="A326" i="6" s="1"/>
  <c r="L326" i="6"/>
  <c r="K326" i="6"/>
  <c r="J326" i="6"/>
  <c r="I326" i="6"/>
  <c r="N325" i="6"/>
  <c r="A325" i="6" s="1"/>
  <c r="L325" i="6"/>
  <c r="K325" i="6"/>
  <c r="J325" i="6"/>
  <c r="I325" i="6"/>
  <c r="N324" i="6"/>
  <c r="A324" i="6" s="1"/>
  <c r="L324" i="6"/>
  <c r="K324" i="6"/>
  <c r="J324" i="6"/>
  <c r="I324" i="6"/>
  <c r="N323" i="6"/>
  <c r="A323" i="6" s="1"/>
  <c r="L323" i="6"/>
  <c r="K323" i="6"/>
  <c r="J323" i="6"/>
  <c r="I323" i="6"/>
  <c r="N322" i="6"/>
  <c r="A322" i="6" s="1"/>
  <c r="L322" i="6"/>
  <c r="K322" i="6"/>
  <c r="J322" i="6"/>
  <c r="I322" i="6"/>
  <c r="N321" i="6"/>
  <c r="A321" i="6" s="1"/>
  <c r="L321" i="6"/>
  <c r="K321" i="6"/>
  <c r="J321" i="6"/>
  <c r="I321" i="6"/>
  <c r="N320" i="6"/>
  <c r="A320" i="6" s="1"/>
  <c r="L320" i="6"/>
  <c r="K320" i="6"/>
  <c r="J320" i="6"/>
  <c r="I320" i="6"/>
  <c r="N319" i="6"/>
  <c r="A319" i="6" s="1"/>
  <c r="L319" i="6"/>
  <c r="K319" i="6"/>
  <c r="J319" i="6"/>
  <c r="I319" i="6"/>
  <c r="N318" i="6"/>
  <c r="A318" i="6" s="1"/>
  <c r="L318" i="6"/>
  <c r="K318" i="6"/>
  <c r="J318" i="6"/>
  <c r="I318" i="6"/>
  <c r="N317" i="6"/>
  <c r="A317" i="6" s="1"/>
  <c r="L317" i="6"/>
  <c r="K317" i="6"/>
  <c r="J317" i="6"/>
  <c r="I317" i="6"/>
  <c r="N316" i="6"/>
  <c r="A316" i="6" s="1"/>
  <c r="L316" i="6"/>
  <c r="K316" i="6"/>
  <c r="J316" i="6"/>
  <c r="I316" i="6"/>
  <c r="N315" i="6"/>
  <c r="A315" i="6" s="1"/>
  <c r="L315" i="6"/>
  <c r="K315" i="6"/>
  <c r="J315" i="6"/>
  <c r="I315" i="6"/>
  <c r="N314" i="6"/>
  <c r="A314" i="6" s="1"/>
  <c r="L314" i="6"/>
  <c r="K314" i="6"/>
  <c r="J314" i="6"/>
  <c r="I314" i="6"/>
  <c r="N313" i="6"/>
  <c r="A313" i="6" s="1"/>
  <c r="L313" i="6"/>
  <c r="K313" i="6"/>
  <c r="J313" i="6"/>
  <c r="I313" i="6"/>
  <c r="N312" i="6"/>
  <c r="A312" i="6" s="1"/>
  <c r="L312" i="6"/>
  <c r="K312" i="6"/>
  <c r="J312" i="6"/>
  <c r="I312" i="6"/>
  <c r="N311" i="6"/>
  <c r="A311" i="6" s="1"/>
  <c r="L311" i="6"/>
  <c r="K311" i="6"/>
  <c r="J311" i="6"/>
  <c r="I311" i="6"/>
  <c r="N310" i="6"/>
  <c r="A310" i="6" s="1"/>
  <c r="L310" i="6"/>
  <c r="K310" i="6"/>
  <c r="J310" i="6"/>
  <c r="I310" i="6"/>
  <c r="N309" i="6"/>
  <c r="A309" i="6" s="1"/>
  <c r="L309" i="6"/>
  <c r="K309" i="6"/>
  <c r="J309" i="6"/>
  <c r="I309" i="6"/>
  <c r="N308" i="6"/>
  <c r="A308" i="6" s="1"/>
  <c r="L308" i="6"/>
  <c r="K308" i="6"/>
  <c r="J308" i="6"/>
  <c r="I308" i="6"/>
  <c r="N307" i="6"/>
  <c r="A307" i="6" s="1"/>
  <c r="L307" i="6"/>
  <c r="K307" i="6"/>
  <c r="J307" i="6"/>
  <c r="I307" i="6"/>
  <c r="N306" i="6"/>
  <c r="A306" i="6" s="1"/>
  <c r="L306" i="6"/>
  <c r="K306" i="6"/>
  <c r="J306" i="6"/>
  <c r="I306" i="6"/>
  <c r="N305" i="6"/>
  <c r="A305" i="6" s="1"/>
  <c r="L305" i="6"/>
  <c r="K305" i="6"/>
  <c r="J305" i="6"/>
  <c r="I305" i="6"/>
  <c r="N304" i="6"/>
  <c r="A304" i="6" s="1"/>
  <c r="L304" i="6"/>
  <c r="K304" i="6"/>
  <c r="J304" i="6"/>
  <c r="I304" i="6"/>
  <c r="N303" i="6"/>
  <c r="A303" i="6" s="1"/>
  <c r="L303" i="6"/>
  <c r="K303" i="6"/>
  <c r="J303" i="6"/>
  <c r="I303" i="6"/>
  <c r="N302" i="6"/>
  <c r="A302" i="6" s="1"/>
  <c r="L302" i="6"/>
  <c r="K302" i="6"/>
  <c r="J302" i="6"/>
  <c r="I302" i="6"/>
  <c r="N301" i="6"/>
  <c r="A301" i="6" s="1"/>
  <c r="L301" i="6"/>
  <c r="K301" i="6"/>
  <c r="J301" i="6"/>
  <c r="I301" i="6"/>
  <c r="N300" i="6"/>
  <c r="A300" i="6" s="1"/>
  <c r="L300" i="6"/>
  <c r="K300" i="6"/>
  <c r="J300" i="6"/>
  <c r="I300" i="6"/>
  <c r="N299" i="6"/>
  <c r="A299" i="6" s="1"/>
  <c r="L299" i="6"/>
  <c r="K299" i="6"/>
  <c r="J299" i="6"/>
  <c r="I299" i="6"/>
  <c r="N298" i="6"/>
  <c r="A298" i="6" s="1"/>
  <c r="L298" i="6"/>
  <c r="K298" i="6"/>
  <c r="J298" i="6"/>
  <c r="I298" i="6"/>
  <c r="N297" i="6"/>
  <c r="A297" i="6" s="1"/>
  <c r="L297" i="6"/>
  <c r="K297" i="6"/>
  <c r="J297" i="6"/>
  <c r="I297" i="6"/>
  <c r="N296" i="6"/>
  <c r="A296" i="6" s="1"/>
  <c r="L296" i="6"/>
  <c r="K296" i="6"/>
  <c r="J296" i="6"/>
  <c r="I296" i="6"/>
  <c r="N295" i="6"/>
  <c r="A295" i="6" s="1"/>
  <c r="L295" i="6"/>
  <c r="K295" i="6"/>
  <c r="J295" i="6"/>
  <c r="I295" i="6"/>
  <c r="N294" i="6"/>
  <c r="A294" i="6" s="1"/>
  <c r="L294" i="6"/>
  <c r="K294" i="6"/>
  <c r="J294" i="6"/>
  <c r="I294" i="6"/>
  <c r="N293" i="6"/>
  <c r="A293" i="6" s="1"/>
  <c r="L293" i="6"/>
  <c r="K293" i="6"/>
  <c r="J293" i="6"/>
  <c r="I293" i="6"/>
  <c r="N292" i="6"/>
  <c r="A292" i="6" s="1"/>
  <c r="L292" i="6"/>
  <c r="K292" i="6"/>
  <c r="J292" i="6"/>
  <c r="I292" i="6"/>
  <c r="N291" i="6"/>
  <c r="A291" i="6" s="1"/>
  <c r="L291" i="6"/>
  <c r="K291" i="6"/>
  <c r="J291" i="6"/>
  <c r="I291" i="6"/>
  <c r="N290" i="6"/>
  <c r="A290" i="6" s="1"/>
  <c r="L290" i="6"/>
  <c r="K290" i="6"/>
  <c r="J290" i="6"/>
  <c r="I290" i="6"/>
  <c r="N289" i="6"/>
  <c r="A289" i="6" s="1"/>
  <c r="L289" i="6"/>
  <c r="K289" i="6"/>
  <c r="J289" i="6"/>
  <c r="I289" i="6"/>
  <c r="N288" i="6"/>
  <c r="A288" i="6" s="1"/>
  <c r="L288" i="6"/>
  <c r="K288" i="6"/>
  <c r="J288" i="6"/>
  <c r="I288" i="6"/>
  <c r="N287" i="6"/>
  <c r="A287" i="6" s="1"/>
  <c r="L287" i="6"/>
  <c r="K287" i="6"/>
  <c r="J287" i="6"/>
  <c r="I287" i="6"/>
  <c r="N286" i="6"/>
  <c r="A286" i="6" s="1"/>
  <c r="L286" i="6"/>
  <c r="K286" i="6"/>
  <c r="J286" i="6"/>
  <c r="I286" i="6"/>
  <c r="N285" i="6"/>
  <c r="A285" i="6" s="1"/>
  <c r="L285" i="6"/>
  <c r="K285" i="6"/>
  <c r="J285" i="6"/>
  <c r="I285" i="6"/>
  <c r="N284" i="6"/>
  <c r="A284" i="6" s="1"/>
  <c r="L284" i="6"/>
  <c r="K284" i="6"/>
  <c r="J284" i="6"/>
  <c r="I284" i="6"/>
  <c r="N283" i="6"/>
  <c r="A283" i="6" s="1"/>
  <c r="L283" i="6"/>
  <c r="K283" i="6"/>
  <c r="J283" i="6"/>
  <c r="I283" i="6"/>
  <c r="N282" i="6"/>
  <c r="A282" i="6" s="1"/>
  <c r="L282" i="6"/>
  <c r="K282" i="6"/>
  <c r="J282" i="6"/>
  <c r="I282" i="6"/>
  <c r="N281" i="6"/>
  <c r="A281" i="6" s="1"/>
  <c r="L281" i="6"/>
  <c r="K281" i="6"/>
  <c r="J281" i="6"/>
  <c r="I281" i="6"/>
  <c r="N280" i="6"/>
  <c r="A280" i="6" s="1"/>
  <c r="L280" i="6"/>
  <c r="K280" i="6"/>
  <c r="J280" i="6"/>
  <c r="I280" i="6"/>
  <c r="N279" i="6"/>
  <c r="A279" i="6" s="1"/>
  <c r="L279" i="6"/>
  <c r="K279" i="6"/>
  <c r="J279" i="6"/>
  <c r="I279" i="6"/>
  <c r="N278" i="6"/>
  <c r="A278" i="6" s="1"/>
  <c r="L278" i="6"/>
  <c r="K278" i="6"/>
  <c r="J278" i="6"/>
  <c r="I278" i="6"/>
  <c r="N277" i="6"/>
  <c r="A277" i="6" s="1"/>
  <c r="L277" i="6"/>
  <c r="K277" i="6"/>
  <c r="J277" i="6"/>
  <c r="I277" i="6"/>
  <c r="N276" i="6"/>
  <c r="A276" i="6" s="1"/>
  <c r="L276" i="6"/>
  <c r="K276" i="6"/>
  <c r="J276" i="6"/>
  <c r="I276" i="6"/>
  <c r="N275" i="6"/>
  <c r="A275" i="6" s="1"/>
  <c r="L275" i="6"/>
  <c r="K275" i="6"/>
  <c r="J275" i="6"/>
  <c r="I275" i="6"/>
  <c r="N274" i="6"/>
  <c r="A274" i="6" s="1"/>
  <c r="L274" i="6"/>
  <c r="K274" i="6"/>
  <c r="J274" i="6"/>
  <c r="I274" i="6"/>
  <c r="N273" i="6"/>
  <c r="A273" i="6" s="1"/>
  <c r="L273" i="6"/>
  <c r="K273" i="6"/>
  <c r="J273" i="6"/>
  <c r="I273" i="6"/>
  <c r="N272" i="6"/>
  <c r="A272" i="6" s="1"/>
  <c r="L272" i="6"/>
  <c r="K272" i="6"/>
  <c r="J272" i="6"/>
  <c r="I272" i="6"/>
  <c r="N271" i="6"/>
  <c r="A271" i="6" s="1"/>
  <c r="L271" i="6"/>
  <c r="K271" i="6"/>
  <c r="J271" i="6"/>
  <c r="I271" i="6"/>
  <c r="N270" i="6"/>
  <c r="A270" i="6" s="1"/>
  <c r="L270" i="6"/>
  <c r="K270" i="6"/>
  <c r="J270" i="6"/>
  <c r="I270" i="6"/>
  <c r="N269" i="6"/>
  <c r="A269" i="6" s="1"/>
  <c r="L269" i="6"/>
  <c r="K269" i="6"/>
  <c r="J269" i="6"/>
  <c r="I269" i="6"/>
  <c r="N268" i="6"/>
  <c r="A268" i="6" s="1"/>
  <c r="L268" i="6"/>
  <c r="K268" i="6"/>
  <c r="J268" i="6"/>
  <c r="I268" i="6"/>
  <c r="N267" i="6"/>
  <c r="A267" i="6" s="1"/>
  <c r="L267" i="6"/>
  <c r="K267" i="6"/>
  <c r="J267" i="6"/>
  <c r="I267" i="6"/>
  <c r="N266" i="6"/>
  <c r="A266" i="6" s="1"/>
  <c r="L266" i="6"/>
  <c r="K266" i="6"/>
  <c r="J266" i="6"/>
  <c r="I266" i="6"/>
  <c r="N265" i="6"/>
  <c r="A265" i="6" s="1"/>
  <c r="L265" i="6"/>
  <c r="K265" i="6"/>
  <c r="J265" i="6"/>
  <c r="I265" i="6"/>
  <c r="N264" i="6"/>
  <c r="A264" i="6" s="1"/>
  <c r="L264" i="6"/>
  <c r="K264" i="6"/>
  <c r="J264" i="6"/>
  <c r="I264" i="6"/>
  <c r="N263" i="6"/>
  <c r="A263" i="6" s="1"/>
  <c r="L263" i="6"/>
  <c r="K263" i="6"/>
  <c r="J263" i="6"/>
  <c r="I263" i="6"/>
  <c r="N262" i="6"/>
  <c r="A262" i="6" s="1"/>
  <c r="L262" i="6"/>
  <c r="K262" i="6"/>
  <c r="J262" i="6"/>
  <c r="I262" i="6"/>
  <c r="N261" i="6"/>
  <c r="A261" i="6" s="1"/>
  <c r="L261" i="6"/>
  <c r="K261" i="6"/>
  <c r="J261" i="6"/>
  <c r="I261" i="6"/>
  <c r="N260" i="6"/>
  <c r="A260" i="6" s="1"/>
  <c r="L260" i="6"/>
  <c r="K260" i="6"/>
  <c r="J260" i="6"/>
  <c r="I260" i="6"/>
  <c r="N257" i="6"/>
  <c r="A257" i="6" s="1"/>
  <c r="L257" i="6"/>
  <c r="K257" i="6"/>
  <c r="J257" i="6"/>
  <c r="I257" i="6"/>
  <c r="N255" i="6"/>
  <c r="A255" i="6" s="1"/>
  <c r="L255" i="6"/>
  <c r="K255" i="6"/>
  <c r="J255" i="6"/>
  <c r="I255" i="6"/>
  <c r="N254" i="6"/>
  <c r="A254" i="6" s="1"/>
  <c r="L254" i="6"/>
  <c r="K254" i="6"/>
  <c r="J254" i="6"/>
  <c r="I254" i="6"/>
  <c r="N253" i="6"/>
  <c r="A253" i="6" s="1"/>
  <c r="L253" i="6"/>
  <c r="K253" i="6"/>
  <c r="J253" i="6"/>
  <c r="I253" i="6"/>
  <c r="N252" i="6"/>
  <c r="A252" i="6" s="1"/>
  <c r="L252" i="6"/>
  <c r="K252" i="6"/>
  <c r="J252" i="6"/>
  <c r="I252" i="6"/>
  <c r="N251" i="6"/>
  <c r="A251" i="6" s="1"/>
  <c r="L251" i="6"/>
  <c r="K251" i="6"/>
  <c r="J251" i="6"/>
  <c r="I251" i="6"/>
  <c r="N250" i="6"/>
  <c r="A250" i="6" s="1"/>
  <c r="L250" i="6"/>
  <c r="K250" i="6"/>
  <c r="J250" i="6"/>
  <c r="I250" i="6"/>
  <c r="N249" i="6"/>
  <c r="A249" i="6" s="1"/>
  <c r="L249" i="6"/>
  <c r="K249" i="6"/>
  <c r="J249" i="6"/>
  <c r="I249" i="6"/>
  <c r="N248" i="6"/>
  <c r="A248" i="6" s="1"/>
  <c r="L248" i="6"/>
  <c r="K248" i="6"/>
  <c r="J248" i="6"/>
  <c r="I248" i="6"/>
  <c r="N247" i="6"/>
  <c r="A247" i="6" s="1"/>
  <c r="L247" i="6"/>
  <c r="K247" i="6"/>
  <c r="J247" i="6"/>
  <c r="I247" i="6"/>
  <c r="N245" i="6"/>
  <c r="A245" i="6" s="1"/>
  <c r="L245" i="6"/>
  <c r="K245" i="6"/>
  <c r="J245" i="6"/>
  <c r="I245" i="6"/>
  <c r="N244" i="6"/>
  <c r="A244" i="6" s="1"/>
  <c r="L244" i="6"/>
  <c r="K244" i="6"/>
  <c r="J244" i="6"/>
  <c r="I244" i="6"/>
  <c r="N243" i="6"/>
  <c r="A243" i="6" s="1"/>
  <c r="L243" i="6"/>
  <c r="K243" i="6"/>
  <c r="J243" i="6"/>
  <c r="I243" i="6"/>
  <c r="N242" i="6"/>
  <c r="A242" i="6" s="1"/>
  <c r="L242" i="6"/>
  <c r="K242" i="6"/>
  <c r="J242" i="6"/>
  <c r="I242" i="6"/>
  <c r="N241" i="6"/>
  <c r="A241" i="6" s="1"/>
  <c r="L241" i="6"/>
  <c r="K241" i="6"/>
  <c r="J241" i="6"/>
  <c r="I241" i="6"/>
  <c r="N240" i="6"/>
  <c r="A240" i="6" s="1"/>
  <c r="L240" i="6"/>
  <c r="K240" i="6"/>
  <c r="J240" i="6"/>
  <c r="I240" i="6"/>
  <c r="N239" i="6"/>
  <c r="A239" i="6" s="1"/>
  <c r="L239" i="6"/>
  <c r="K239" i="6"/>
  <c r="J239" i="6"/>
  <c r="I239" i="6"/>
  <c r="N238" i="6"/>
  <c r="A238" i="6" s="1"/>
  <c r="L238" i="6"/>
  <c r="K238" i="6"/>
  <c r="J238" i="6"/>
  <c r="I238" i="6"/>
  <c r="N237" i="6"/>
  <c r="A237" i="6" s="1"/>
  <c r="L237" i="6"/>
  <c r="K237" i="6"/>
  <c r="J237" i="6"/>
  <c r="I237" i="6"/>
  <c r="N236" i="6"/>
  <c r="A236" i="6" s="1"/>
  <c r="L236" i="6"/>
  <c r="K236" i="6"/>
  <c r="J236" i="6"/>
  <c r="I236" i="6"/>
  <c r="N235" i="6"/>
  <c r="A235" i="6" s="1"/>
  <c r="L235" i="6"/>
  <c r="K235" i="6"/>
  <c r="J235" i="6"/>
  <c r="I235" i="6"/>
  <c r="N234" i="6"/>
  <c r="A234" i="6" s="1"/>
  <c r="L234" i="6"/>
  <c r="K234" i="6"/>
  <c r="J234" i="6"/>
  <c r="I234" i="6"/>
  <c r="N233" i="6"/>
  <c r="A233" i="6" s="1"/>
  <c r="L233" i="6"/>
  <c r="K233" i="6"/>
  <c r="J233" i="6"/>
  <c r="I233" i="6"/>
  <c r="N231" i="6"/>
  <c r="A231" i="6" s="1"/>
  <c r="L231" i="6"/>
  <c r="K231" i="6"/>
  <c r="J231" i="6"/>
  <c r="I231" i="6"/>
  <c r="N230" i="6"/>
  <c r="A230" i="6" s="1"/>
  <c r="L230" i="6"/>
  <c r="K230" i="6"/>
  <c r="J230" i="6"/>
  <c r="I230" i="6"/>
  <c r="N229" i="6"/>
  <c r="A229" i="6" s="1"/>
  <c r="L229" i="6"/>
  <c r="K229" i="6"/>
  <c r="J229" i="6"/>
  <c r="I229" i="6"/>
  <c r="N228" i="6"/>
  <c r="A228" i="6" s="1"/>
  <c r="L228" i="6"/>
  <c r="K228" i="6"/>
  <c r="J228" i="6"/>
  <c r="I228" i="6"/>
  <c r="N227" i="6"/>
  <c r="A227" i="6" s="1"/>
  <c r="L227" i="6"/>
  <c r="K227" i="6"/>
  <c r="J227" i="6"/>
  <c r="I227" i="6"/>
  <c r="N226" i="6"/>
  <c r="A226" i="6" s="1"/>
  <c r="L226" i="6"/>
  <c r="K226" i="6"/>
  <c r="J226" i="6"/>
  <c r="I226" i="6"/>
  <c r="N225" i="6"/>
  <c r="A225" i="6" s="1"/>
  <c r="L225" i="6"/>
  <c r="K225" i="6"/>
  <c r="J225" i="6"/>
  <c r="I225" i="6"/>
  <c r="N224" i="6"/>
  <c r="A224" i="6" s="1"/>
  <c r="L224" i="6"/>
  <c r="K224" i="6"/>
  <c r="J224" i="6"/>
  <c r="I224" i="6"/>
  <c r="N223" i="6"/>
  <c r="A223" i="6" s="1"/>
  <c r="L223" i="6"/>
  <c r="K223" i="6"/>
  <c r="J223" i="6"/>
  <c r="I223" i="6"/>
  <c r="N222" i="6"/>
  <c r="A222" i="6" s="1"/>
  <c r="L222" i="6"/>
  <c r="K222" i="6"/>
  <c r="J222" i="6"/>
  <c r="I222" i="6"/>
  <c r="N221" i="6"/>
  <c r="A221" i="6" s="1"/>
  <c r="L221" i="6"/>
  <c r="K221" i="6"/>
  <c r="J221" i="6"/>
  <c r="I221" i="6"/>
  <c r="N220" i="6"/>
  <c r="A220" i="6" s="1"/>
  <c r="L220" i="6"/>
  <c r="K220" i="6"/>
  <c r="J220" i="6"/>
  <c r="I220" i="6"/>
  <c r="N219" i="6"/>
  <c r="A219" i="6" s="1"/>
  <c r="L219" i="6"/>
  <c r="K219" i="6"/>
  <c r="J219" i="6"/>
  <c r="I219" i="6"/>
  <c r="N218" i="6"/>
  <c r="A218" i="6" s="1"/>
  <c r="L218" i="6"/>
  <c r="K218" i="6"/>
  <c r="J218" i="6"/>
  <c r="I218" i="6"/>
  <c r="N217" i="6"/>
  <c r="A217" i="6" s="1"/>
  <c r="L217" i="6"/>
  <c r="K217" i="6"/>
  <c r="J217" i="6"/>
  <c r="I217" i="6"/>
  <c r="N216" i="6"/>
  <c r="A216" i="6" s="1"/>
  <c r="L216" i="6"/>
  <c r="K216" i="6"/>
  <c r="J216" i="6"/>
  <c r="I216" i="6"/>
  <c r="N214" i="6"/>
  <c r="A214" i="6" s="1"/>
  <c r="L214" i="6"/>
  <c r="K214" i="6"/>
  <c r="J214" i="6"/>
  <c r="I214" i="6"/>
  <c r="N213" i="6"/>
  <c r="A213" i="6" s="1"/>
  <c r="L213" i="6"/>
  <c r="K213" i="6"/>
  <c r="J213" i="6"/>
  <c r="I213" i="6"/>
  <c r="N212" i="6"/>
  <c r="A212" i="6" s="1"/>
  <c r="L212" i="6"/>
  <c r="K212" i="6"/>
  <c r="J212" i="6"/>
  <c r="I212" i="6"/>
  <c r="N211" i="6"/>
  <c r="A211" i="6" s="1"/>
  <c r="L211" i="6"/>
  <c r="K211" i="6"/>
  <c r="J211" i="6"/>
  <c r="I211" i="6"/>
  <c r="N210" i="6"/>
  <c r="A210" i="6" s="1"/>
  <c r="L210" i="6"/>
  <c r="K210" i="6"/>
  <c r="J210" i="6"/>
  <c r="I210" i="6"/>
  <c r="N209" i="6"/>
  <c r="A209" i="6" s="1"/>
  <c r="L209" i="6"/>
  <c r="K209" i="6"/>
  <c r="J209" i="6"/>
  <c r="I209" i="6"/>
  <c r="N208" i="6"/>
  <c r="A208" i="6" s="1"/>
  <c r="L208" i="6"/>
  <c r="K208" i="6"/>
  <c r="J208" i="6"/>
  <c r="I208" i="6"/>
  <c r="N207" i="6"/>
  <c r="A207" i="6" s="1"/>
  <c r="L207" i="6"/>
  <c r="K207" i="6"/>
  <c r="J207" i="6"/>
  <c r="I207" i="6"/>
  <c r="N206" i="6"/>
  <c r="A206" i="6" s="1"/>
  <c r="L206" i="6"/>
  <c r="K206" i="6"/>
  <c r="J206" i="6"/>
  <c r="I206" i="6"/>
  <c r="N204" i="6"/>
  <c r="A204" i="6" s="1"/>
  <c r="L204" i="6"/>
  <c r="K204" i="6"/>
  <c r="J204" i="6"/>
  <c r="I204" i="6"/>
  <c r="N203" i="6"/>
  <c r="A203" i="6" s="1"/>
  <c r="L203" i="6"/>
  <c r="K203" i="6"/>
  <c r="J203" i="6"/>
  <c r="I203" i="6"/>
  <c r="N201" i="6"/>
  <c r="A201" i="6" s="1"/>
  <c r="L201" i="6"/>
  <c r="K201" i="6"/>
  <c r="J201" i="6"/>
  <c r="I201" i="6"/>
  <c r="N200" i="6"/>
  <c r="A200" i="6" s="1"/>
  <c r="L200" i="6"/>
  <c r="K200" i="6"/>
  <c r="J200" i="6"/>
  <c r="I200" i="6"/>
  <c r="N199" i="6"/>
  <c r="A199" i="6" s="1"/>
  <c r="L199" i="6"/>
  <c r="K199" i="6"/>
  <c r="J199" i="6"/>
  <c r="I199" i="6"/>
  <c r="N198" i="6"/>
  <c r="A198" i="6" s="1"/>
  <c r="L198" i="6"/>
  <c r="K198" i="6"/>
  <c r="J198" i="6"/>
  <c r="I198" i="6"/>
  <c r="N197" i="6"/>
  <c r="A197" i="6" s="1"/>
  <c r="L197" i="6"/>
  <c r="K197" i="6"/>
  <c r="J197" i="6"/>
  <c r="I197" i="6"/>
  <c r="N194" i="6"/>
  <c r="A194" i="6" s="1"/>
  <c r="L194" i="6"/>
  <c r="K194" i="6"/>
  <c r="J194" i="6"/>
  <c r="I194" i="6"/>
  <c r="N193" i="6"/>
  <c r="A193" i="6" s="1"/>
  <c r="L193" i="6"/>
  <c r="K193" i="6"/>
  <c r="J193" i="6"/>
  <c r="I193" i="6"/>
  <c r="N192" i="6"/>
  <c r="A192" i="6" s="1"/>
  <c r="L192" i="6"/>
  <c r="K192" i="6"/>
  <c r="J192" i="6"/>
  <c r="I192" i="6"/>
  <c r="N189" i="6"/>
  <c r="A189" i="6" s="1"/>
  <c r="L189" i="6"/>
  <c r="K189" i="6"/>
  <c r="J189" i="6"/>
  <c r="I189" i="6"/>
  <c r="N187" i="6"/>
  <c r="A187" i="6" s="1"/>
  <c r="L187" i="6"/>
  <c r="K187" i="6"/>
  <c r="J187" i="6"/>
  <c r="I187" i="6"/>
  <c r="N186" i="6"/>
  <c r="A186" i="6" s="1"/>
  <c r="L186" i="6"/>
  <c r="K186" i="6"/>
  <c r="J186" i="6"/>
  <c r="I186" i="6"/>
  <c r="N185" i="6"/>
  <c r="A185" i="6" s="1"/>
  <c r="L185" i="6"/>
  <c r="K185" i="6"/>
  <c r="J185" i="6"/>
  <c r="I185" i="6"/>
  <c r="N184" i="6"/>
  <c r="A184" i="6" s="1"/>
  <c r="L184" i="6"/>
  <c r="K184" i="6"/>
  <c r="J184" i="6"/>
  <c r="I184" i="6"/>
  <c r="N183" i="6"/>
  <c r="A183" i="6" s="1"/>
  <c r="L183" i="6"/>
  <c r="K183" i="6"/>
  <c r="J183" i="6"/>
  <c r="I183" i="6"/>
  <c r="N182" i="6"/>
  <c r="A182" i="6" s="1"/>
  <c r="L182" i="6"/>
  <c r="K182" i="6"/>
  <c r="J182" i="6"/>
  <c r="I182" i="6"/>
  <c r="N181" i="6"/>
  <c r="A181" i="6" s="1"/>
  <c r="L181" i="6"/>
  <c r="K181" i="6"/>
  <c r="J181" i="6"/>
  <c r="I181" i="6"/>
  <c r="N180" i="6"/>
  <c r="A180" i="6" s="1"/>
  <c r="L180" i="6"/>
  <c r="K180" i="6"/>
  <c r="J180" i="6"/>
  <c r="I180" i="6"/>
  <c r="N179" i="6"/>
  <c r="A179" i="6" s="1"/>
  <c r="L179" i="6"/>
  <c r="K179" i="6"/>
  <c r="J179" i="6"/>
  <c r="I179" i="6"/>
  <c r="N178" i="6"/>
  <c r="A178" i="6" s="1"/>
  <c r="L178" i="6"/>
  <c r="K178" i="6"/>
  <c r="J178" i="6"/>
  <c r="I178" i="6"/>
  <c r="N177" i="6"/>
  <c r="A177" i="6" s="1"/>
  <c r="L177" i="6"/>
  <c r="K177" i="6"/>
  <c r="J177" i="6"/>
  <c r="I177" i="6"/>
  <c r="N176" i="6"/>
  <c r="A176" i="6" s="1"/>
  <c r="L176" i="6"/>
  <c r="K176" i="6"/>
  <c r="J176" i="6"/>
  <c r="I176" i="6"/>
  <c r="N175" i="6"/>
  <c r="L175" i="6"/>
  <c r="K175" i="6"/>
  <c r="J175" i="6"/>
  <c r="I175" i="6"/>
  <c r="N174" i="6"/>
  <c r="A174" i="6" s="1"/>
  <c r="L174" i="6"/>
  <c r="K174" i="6"/>
  <c r="J174" i="6"/>
  <c r="I174" i="6"/>
  <c r="N173" i="6"/>
  <c r="A173" i="6" s="1"/>
  <c r="L173" i="6"/>
  <c r="K173" i="6"/>
  <c r="J173" i="6"/>
  <c r="I173" i="6"/>
  <c r="N172" i="6"/>
  <c r="A172" i="6" s="1"/>
  <c r="L172" i="6"/>
  <c r="K172" i="6"/>
  <c r="J172" i="6"/>
  <c r="I172" i="6"/>
  <c r="N171" i="6"/>
  <c r="A171" i="6" s="1"/>
  <c r="L171" i="6"/>
  <c r="K171" i="6"/>
  <c r="J171" i="6"/>
  <c r="I171" i="6"/>
  <c r="N170" i="6"/>
  <c r="A170" i="6" s="1"/>
  <c r="L170" i="6"/>
  <c r="K170" i="6"/>
  <c r="J170" i="6"/>
  <c r="I170" i="6"/>
  <c r="N169" i="6"/>
  <c r="A169" i="6" s="1"/>
  <c r="L169" i="6"/>
  <c r="K169" i="6"/>
  <c r="J169" i="6"/>
  <c r="I169" i="6"/>
  <c r="N168" i="6"/>
  <c r="A168" i="6" s="1"/>
  <c r="L168" i="6"/>
  <c r="K168" i="6"/>
  <c r="J168" i="6"/>
  <c r="I168" i="6"/>
  <c r="N167" i="6"/>
  <c r="A167" i="6" s="1"/>
  <c r="L167" i="6"/>
  <c r="K167" i="6"/>
  <c r="J167" i="6"/>
  <c r="I167" i="6"/>
  <c r="N166" i="6"/>
  <c r="A166" i="6" s="1"/>
  <c r="L166" i="6"/>
  <c r="K166" i="6"/>
  <c r="J166" i="6"/>
  <c r="I166" i="6"/>
  <c r="N165" i="6"/>
  <c r="A165" i="6" s="1"/>
  <c r="L165" i="6"/>
  <c r="K165" i="6"/>
  <c r="J165" i="6"/>
  <c r="I165" i="6"/>
  <c r="N164" i="6"/>
  <c r="A164" i="6" s="1"/>
  <c r="L164" i="6"/>
  <c r="K164" i="6"/>
  <c r="J164" i="6"/>
  <c r="I164" i="6"/>
  <c r="N162" i="6"/>
  <c r="A162" i="6" s="1"/>
  <c r="L162" i="6"/>
  <c r="K162" i="6"/>
  <c r="J162" i="6"/>
  <c r="I162" i="6"/>
  <c r="N161" i="6"/>
  <c r="A161" i="6" s="1"/>
  <c r="L161" i="6"/>
  <c r="K161" i="6"/>
  <c r="J161" i="6"/>
  <c r="I161" i="6"/>
  <c r="N160" i="6"/>
  <c r="A160" i="6" s="1"/>
  <c r="L160" i="6"/>
  <c r="K160" i="6"/>
  <c r="J160" i="6"/>
  <c r="I160" i="6"/>
  <c r="N159" i="6"/>
  <c r="A159" i="6" s="1"/>
  <c r="L159" i="6"/>
  <c r="K159" i="6"/>
  <c r="J159" i="6"/>
  <c r="I159" i="6"/>
  <c r="N158" i="6"/>
  <c r="A158" i="6" s="1"/>
  <c r="L158" i="6"/>
  <c r="K158" i="6"/>
  <c r="J158" i="6"/>
  <c r="I158" i="6"/>
  <c r="N157" i="6"/>
  <c r="A157" i="6" s="1"/>
  <c r="L157" i="6"/>
  <c r="K157" i="6"/>
  <c r="J157" i="6"/>
  <c r="I157" i="6"/>
  <c r="N156" i="6"/>
  <c r="A156" i="6" s="1"/>
  <c r="L156" i="6"/>
  <c r="K156" i="6"/>
  <c r="J156" i="6"/>
  <c r="I156" i="6"/>
  <c r="N155" i="6"/>
  <c r="A155" i="6" s="1"/>
  <c r="L155" i="6"/>
  <c r="K155" i="6"/>
  <c r="J155" i="6"/>
  <c r="I155" i="6"/>
  <c r="N154" i="6"/>
  <c r="A154" i="6" s="1"/>
  <c r="L154" i="6"/>
  <c r="K154" i="6"/>
  <c r="J154" i="6"/>
  <c r="I154" i="6"/>
  <c r="N153" i="6"/>
  <c r="A153" i="6" s="1"/>
  <c r="L153" i="6"/>
  <c r="K153" i="6"/>
  <c r="J153" i="6"/>
  <c r="I153" i="6"/>
  <c r="N152" i="6"/>
  <c r="A152" i="6" s="1"/>
  <c r="L152" i="6"/>
  <c r="K152" i="6"/>
  <c r="J152" i="6"/>
  <c r="I152" i="6"/>
  <c r="N151" i="6"/>
  <c r="A151" i="6" s="1"/>
  <c r="L151" i="6"/>
  <c r="K151" i="6"/>
  <c r="J151" i="6"/>
  <c r="I151" i="6"/>
  <c r="N150" i="6"/>
  <c r="A150" i="6" s="1"/>
  <c r="L150" i="6"/>
  <c r="K150" i="6"/>
  <c r="J150" i="6"/>
  <c r="I150" i="6"/>
  <c r="N149" i="6"/>
  <c r="A149" i="6" s="1"/>
  <c r="L149" i="6"/>
  <c r="K149" i="6"/>
  <c r="J149" i="6"/>
  <c r="I149" i="6"/>
  <c r="N148" i="6"/>
  <c r="A148" i="6" s="1"/>
  <c r="L148" i="6"/>
  <c r="K148" i="6"/>
  <c r="J148" i="6"/>
  <c r="I148" i="6"/>
  <c r="N147" i="6"/>
  <c r="A147" i="6" s="1"/>
  <c r="L147" i="6"/>
  <c r="K147" i="6"/>
  <c r="J147" i="6"/>
  <c r="I147" i="6"/>
  <c r="N146" i="6"/>
  <c r="A146" i="6" s="1"/>
  <c r="L146" i="6"/>
  <c r="K146" i="6"/>
  <c r="J146" i="6"/>
  <c r="I146" i="6"/>
  <c r="N145" i="6"/>
  <c r="A145" i="6" s="1"/>
  <c r="L145" i="6"/>
  <c r="K145" i="6"/>
  <c r="J145" i="6"/>
  <c r="I145" i="6"/>
  <c r="N144" i="6"/>
  <c r="A144" i="6" s="1"/>
  <c r="L144" i="6"/>
  <c r="K144" i="6"/>
  <c r="J144" i="6"/>
  <c r="I144" i="6"/>
  <c r="N143" i="6"/>
  <c r="A143" i="6" s="1"/>
  <c r="L143" i="6"/>
  <c r="K143" i="6"/>
  <c r="J143" i="6"/>
  <c r="I143" i="6"/>
  <c r="N142" i="6"/>
  <c r="A142" i="6" s="1"/>
  <c r="L142" i="6"/>
  <c r="K142" i="6"/>
  <c r="J142" i="6"/>
  <c r="I142" i="6"/>
  <c r="N141" i="6"/>
  <c r="A141" i="6" s="1"/>
  <c r="L141" i="6"/>
  <c r="K141" i="6"/>
  <c r="J141" i="6"/>
  <c r="I141" i="6"/>
  <c r="N140" i="6"/>
  <c r="A140" i="6" s="1"/>
  <c r="L140" i="6"/>
  <c r="K140" i="6"/>
  <c r="J140" i="6"/>
  <c r="I140" i="6"/>
  <c r="N139" i="6"/>
  <c r="A139" i="6" s="1"/>
  <c r="L139" i="6"/>
  <c r="K139" i="6"/>
  <c r="J139" i="6"/>
  <c r="I139" i="6"/>
  <c r="N138" i="6"/>
  <c r="A138" i="6" s="1"/>
  <c r="L138" i="6"/>
  <c r="K138" i="6"/>
  <c r="J138" i="6"/>
  <c r="I138" i="6"/>
  <c r="N137" i="6"/>
  <c r="A137" i="6" s="1"/>
  <c r="L137" i="6"/>
  <c r="K137" i="6"/>
  <c r="J137" i="6"/>
  <c r="I137" i="6"/>
  <c r="N136" i="6"/>
  <c r="A136" i="6" s="1"/>
  <c r="L136" i="6"/>
  <c r="K136" i="6"/>
  <c r="J136" i="6"/>
  <c r="I136" i="6"/>
  <c r="N135" i="6"/>
  <c r="A135" i="6" s="1"/>
  <c r="L135" i="6"/>
  <c r="K135" i="6"/>
  <c r="J135" i="6"/>
  <c r="I135" i="6"/>
  <c r="N134" i="6"/>
  <c r="A134" i="6" s="1"/>
  <c r="L134" i="6"/>
  <c r="K134" i="6"/>
  <c r="J134" i="6"/>
  <c r="I134" i="6"/>
  <c r="N133" i="6"/>
  <c r="A133" i="6" s="1"/>
  <c r="L133" i="6"/>
  <c r="K133" i="6"/>
  <c r="J133" i="6"/>
  <c r="I133" i="6"/>
  <c r="N132" i="6"/>
  <c r="A132" i="6" s="1"/>
  <c r="L132" i="6"/>
  <c r="K132" i="6"/>
  <c r="J132" i="6"/>
  <c r="I132" i="6"/>
  <c r="N131" i="6"/>
  <c r="A131" i="6" s="1"/>
  <c r="L131" i="6"/>
  <c r="K131" i="6"/>
  <c r="J131" i="6"/>
  <c r="I131" i="6"/>
  <c r="N130" i="6"/>
  <c r="A130" i="6" s="1"/>
  <c r="L130" i="6"/>
  <c r="K130" i="6"/>
  <c r="J130" i="6"/>
  <c r="I130" i="6"/>
  <c r="N129" i="6"/>
  <c r="A129" i="6" s="1"/>
  <c r="L129" i="6"/>
  <c r="K129" i="6"/>
  <c r="J129" i="6"/>
  <c r="I129" i="6"/>
  <c r="N128" i="6"/>
  <c r="A128" i="6" s="1"/>
  <c r="L128" i="6"/>
  <c r="K128" i="6"/>
  <c r="J128" i="6"/>
  <c r="I128" i="6"/>
  <c r="N127" i="6"/>
  <c r="A127" i="6" s="1"/>
  <c r="L127" i="6"/>
  <c r="K127" i="6"/>
  <c r="J127" i="6"/>
  <c r="I127" i="6"/>
  <c r="N126" i="6"/>
  <c r="A126" i="6" s="1"/>
  <c r="L126" i="6"/>
  <c r="K126" i="6"/>
  <c r="J126" i="6"/>
  <c r="I126" i="6"/>
  <c r="N125" i="6"/>
  <c r="A125" i="6" s="1"/>
  <c r="L125" i="6"/>
  <c r="K125" i="6"/>
  <c r="J125" i="6"/>
  <c r="I125" i="6"/>
  <c r="N124" i="6"/>
  <c r="A124" i="6" s="1"/>
  <c r="L124" i="6"/>
  <c r="K124" i="6"/>
  <c r="J124" i="6"/>
  <c r="I124" i="6"/>
  <c r="N121" i="6"/>
  <c r="A121" i="6" s="1"/>
  <c r="L121" i="6"/>
  <c r="K121" i="6"/>
  <c r="J121" i="6"/>
  <c r="I121" i="6"/>
  <c r="N120" i="6"/>
  <c r="A120" i="6" s="1"/>
  <c r="L120" i="6"/>
  <c r="K120" i="6"/>
  <c r="J120" i="6"/>
  <c r="I120" i="6"/>
  <c r="N119" i="6"/>
  <c r="A119" i="6" s="1"/>
  <c r="L119" i="6"/>
  <c r="K119" i="6"/>
  <c r="J119" i="6"/>
  <c r="I119" i="6"/>
  <c r="N118" i="6"/>
  <c r="A118" i="6" s="1"/>
  <c r="L118" i="6"/>
  <c r="K118" i="6"/>
  <c r="J118" i="6"/>
  <c r="I118" i="6"/>
  <c r="N117" i="6"/>
  <c r="A117" i="6" s="1"/>
  <c r="L117" i="6"/>
  <c r="K117" i="6"/>
  <c r="J117" i="6"/>
  <c r="I117" i="6"/>
  <c r="N116" i="6"/>
  <c r="A116" i="6" s="1"/>
  <c r="L116" i="6"/>
  <c r="K116" i="6"/>
  <c r="J116" i="6"/>
  <c r="I116" i="6"/>
  <c r="N115" i="6"/>
  <c r="A115" i="6" s="1"/>
  <c r="L115" i="6"/>
  <c r="K115" i="6"/>
  <c r="J115" i="6"/>
  <c r="I115" i="6"/>
  <c r="N113" i="6"/>
  <c r="A113" i="6" s="1"/>
  <c r="L113" i="6"/>
  <c r="K113" i="6"/>
  <c r="J113" i="6"/>
  <c r="I113" i="6"/>
  <c r="N112" i="6"/>
  <c r="A112" i="6" s="1"/>
  <c r="L112" i="6"/>
  <c r="K112" i="6"/>
  <c r="J112" i="6"/>
  <c r="I112" i="6"/>
  <c r="N111" i="6"/>
  <c r="A111" i="6" s="1"/>
  <c r="L111" i="6"/>
  <c r="K111" i="6"/>
  <c r="J111" i="6"/>
  <c r="I111" i="6"/>
  <c r="N110" i="6"/>
  <c r="A110" i="6" s="1"/>
  <c r="L110" i="6"/>
  <c r="K110" i="6"/>
  <c r="J110" i="6"/>
  <c r="I110" i="6"/>
  <c r="N109" i="6"/>
  <c r="A109" i="6" s="1"/>
  <c r="L109" i="6"/>
  <c r="K109" i="6"/>
  <c r="J109" i="6"/>
  <c r="I109" i="6"/>
  <c r="N108" i="6"/>
  <c r="A108" i="6" s="1"/>
  <c r="L108" i="6"/>
  <c r="K108" i="6"/>
  <c r="J108" i="6"/>
  <c r="I108" i="6"/>
  <c r="N107" i="6"/>
  <c r="A107" i="6" s="1"/>
  <c r="L107" i="6"/>
  <c r="K107" i="6"/>
  <c r="J107" i="6"/>
  <c r="I107" i="6"/>
  <c r="N106" i="6"/>
  <c r="A106" i="6" s="1"/>
  <c r="L106" i="6"/>
  <c r="K106" i="6"/>
  <c r="J106" i="6"/>
  <c r="I106" i="6"/>
  <c r="N105" i="6"/>
  <c r="A105" i="6" s="1"/>
  <c r="L105" i="6"/>
  <c r="K105" i="6"/>
  <c r="J105" i="6"/>
  <c r="I105" i="6"/>
  <c r="N104" i="6"/>
  <c r="A104" i="6" s="1"/>
  <c r="L104" i="6"/>
  <c r="K104" i="6"/>
  <c r="J104" i="6"/>
  <c r="I104" i="6"/>
  <c r="N103" i="6"/>
  <c r="A103" i="6" s="1"/>
  <c r="L103" i="6"/>
  <c r="K103" i="6"/>
  <c r="J103" i="6"/>
  <c r="I103" i="6"/>
  <c r="N102" i="6"/>
  <c r="A102" i="6" s="1"/>
  <c r="L102" i="6"/>
  <c r="K102" i="6"/>
  <c r="J102" i="6"/>
  <c r="I102" i="6"/>
  <c r="N101" i="6"/>
  <c r="A101" i="6" s="1"/>
  <c r="L101" i="6"/>
  <c r="K101" i="6"/>
  <c r="J101" i="6"/>
  <c r="I101" i="6"/>
  <c r="N100" i="6"/>
  <c r="A100" i="6" s="1"/>
  <c r="L100" i="6"/>
  <c r="K100" i="6"/>
  <c r="J100" i="6"/>
  <c r="I100" i="6"/>
  <c r="N99" i="6"/>
  <c r="A99" i="6" s="1"/>
  <c r="L99" i="6"/>
  <c r="K99" i="6"/>
  <c r="J99" i="6"/>
  <c r="I99" i="6"/>
  <c r="N98" i="6"/>
  <c r="A98" i="6" s="1"/>
  <c r="L98" i="6"/>
  <c r="K98" i="6"/>
  <c r="J98" i="6"/>
  <c r="I98" i="6"/>
  <c r="N97" i="6"/>
  <c r="A97" i="6" s="1"/>
  <c r="L97" i="6"/>
  <c r="K97" i="6"/>
  <c r="J97" i="6"/>
  <c r="I97" i="6"/>
  <c r="N96" i="6"/>
  <c r="A96" i="6" s="1"/>
  <c r="L96" i="6"/>
  <c r="K96" i="6"/>
  <c r="J96" i="6"/>
  <c r="I96" i="6"/>
  <c r="N95" i="6"/>
  <c r="A95" i="6" s="1"/>
  <c r="L95" i="6"/>
  <c r="K95" i="6"/>
  <c r="J95" i="6"/>
  <c r="I95" i="6"/>
  <c r="N94" i="6"/>
  <c r="A94" i="6" s="1"/>
  <c r="L94" i="6"/>
  <c r="K94" i="6"/>
  <c r="J94" i="6"/>
  <c r="I94" i="6"/>
  <c r="N93" i="6"/>
  <c r="A93" i="6" s="1"/>
  <c r="L93" i="6"/>
  <c r="K93" i="6"/>
  <c r="J93" i="6"/>
  <c r="I93" i="6"/>
  <c r="N92" i="6"/>
  <c r="A92" i="6" s="1"/>
  <c r="L92" i="6"/>
  <c r="K92" i="6"/>
  <c r="J92" i="6"/>
  <c r="I92" i="6"/>
  <c r="N91" i="6"/>
  <c r="A91" i="6" s="1"/>
  <c r="L91" i="6"/>
  <c r="K91" i="6"/>
  <c r="J91" i="6"/>
  <c r="I91" i="6"/>
  <c r="N90" i="6"/>
  <c r="A90" i="6" s="1"/>
  <c r="L90" i="6"/>
  <c r="K90" i="6"/>
  <c r="J90" i="6"/>
  <c r="I90" i="6"/>
  <c r="N89" i="6"/>
  <c r="A89" i="6" s="1"/>
  <c r="L89" i="6"/>
  <c r="K89" i="6"/>
  <c r="J89" i="6"/>
  <c r="I89" i="6"/>
  <c r="N88" i="6"/>
  <c r="A88" i="6" s="1"/>
  <c r="L88" i="6"/>
  <c r="K88" i="6"/>
  <c r="J88" i="6"/>
  <c r="I88" i="6"/>
  <c r="N87" i="6"/>
  <c r="A87" i="6" s="1"/>
  <c r="L87" i="6"/>
  <c r="K87" i="6"/>
  <c r="J87" i="6"/>
  <c r="I87" i="6"/>
  <c r="N85" i="6"/>
  <c r="A85" i="6" s="1"/>
  <c r="L85" i="6"/>
  <c r="K85" i="6"/>
  <c r="J85" i="6"/>
  <c r="I85" i="6"/>
  <c r="N84" i="6"/>
  <c r="A84" i="6" s="1"/>
  <c r="L84" i="6"/>
  <c r="K84" i="6"/>
  <c r="J84" i="6"/>
  <c r="I84" i="6"/>
  <c r="N83" i="6"/>
  <c r="L83" i="6"/>
  <c r="K83" i="6"/>
  <c r="J83" i="6"/>
  <c r="I83" i="6"/>
  <c r="N82" i="6"/>
  <c r="A82" i="6" s="1"/>
  <c r="L82" i="6"/>
  <c r="K82" i="6"/>
  <c r="J82" i="6"/>
  <c r="I82" i="6"/>
  <c r="N81" i="6"/>
  <c r="A81" i="6" s="1"/>
  <c r="L81" i="6"/>
  <c r="K81" i="6"/>
  <c r="J81" i="6"/>
  <c r="I81" i="6"/>
  <c r="N80" i="6"/>
  <c r="A80" i="6" s="1"/>
  <c r="L80" i="6"/>
  <c r="K80" i="6"/>
  <c r="J80" i="6"/>
  <c r="I80" i="6"/>
  <c r="N79" i="6"/>
  <c r="A79" i="6" s="1"/>
  <c r="L79" i="6"/>
  <c r="K79" i="6"/>
  <c r="J79" i="6"/>
  <c r="I79" i="6"/>
  <c r="N78" i="6"/>
  <c r="A78" i="6" s="1"/>
  <c r="L78" i="6"/>
  <c r="K78" i="6"/>
  <c r="J78" i="6"/>
  <c r="I78" i="6"/>
  <c r="N77" i="6"/>
  <c r="A77" i="6" s="1"/>
  <c r="L77" i="6"/>
  <c r="K77" i="6"/>
  <c r="J77" i="6"/>
  <c r="I77" i="6"/>
  <c r="N76" i="6"/>
  <c r="A76" i="6" s="1"/>
  <c r="L76" i="6"/>
  <c r="K76" i="6"/>
  <c r="J76" i="6"/>
  <c r="I76" i="6"/>
  <c r="N75" i="6"/>
  <c r="A75" i="6" s="1"/>
  <c r="L75" i="6"/>
  <c r="K75" i="6"/>
  <c r="J75" i="6"/>
  <c r="I75" i="6"/>
  <c r="N74" i="6"/>
  <c r="A74" i="6" s="1"/>
  <c r="L74" i="6"/>
  <c r="K74" i="6"/>
  <c r="J74" i="6"/>
  <c r="I74" i="6"/>
  <c r="N73" i="6"/>
  <c r="A73" i="6" s="1"/>
  <c r="L73" i="6"/>
  <c r="K73" i="6"/>
  <c r="J73" i="6"/>
  <c r="I73" i="6"/>
  <c r="N72" i="6"/>
  <c r="A72" i="6" s="1"/>
  <c r="L72" i="6"/>
  <c r="K72" i="6"/>
  <c r="J72" i="6"/>
  <c r="I72" i="6"/>
  <c r="N71" i="6"/>
  <c r="A71" i="6" s="1"/>
  <c r="L71" i="6"/>
  <c r="K71" i="6"/>
  <c r="J71" i="6"/>
  <c r="I71" i="6"/>
  <c r="N70" i="6"/>
  <c r="A70" i="6" s="1"/>
  <c r="L70" i="6"/>
  <c r="K70" i="6"/>
  <c r="J70" i="6"/>
  <c r="I70" i="6"/>
  <c r="N69" i="6"/>
  <c r="A69" i="6" s="1"/>
  <c r="L69" i="6"/>
  <c r="K69" i="6"/>
  <c r="J69" i="6"/>
  <c r="I69" i="6"/>
  <c r="N68" i="6"/>
  <c r="A68" i="6" s="1"/>
  <c r="L68" i="6"/>
  <c r="K68" i="6"/>
  <c r="J68" i="6"/>
  <c r="I68" i="6"/>
  <c r="N67" i="6"/>
  <c r="A67" i="6" s="1"/>
  <c r="L67" i="6"/>
  <c r="K67" i="6"/>
  <c r="J67" i="6"/>
  <c r="I67" i="6"/>
  <c r="N66" i="6"/>
  <c r="A66" i="6" s="1"/>
  <c r="L66" i="6"/>
  <c r="K66" i="6"/>
  <c r="J66" i="6"/>
  <c r="I66" i="6"/>
  <c r="N65" i="6"/>
  <c r="A65" i="6" s="1"/>
  <c r="L65" i="6"/>
  <c r="K65" i="6"/>
  <c r="J65" i="6"/>
  <c r="I65" i="6"/>
  <c r="N64" i="6"/>
  <c r="A64" i="6" s="1"/>
  <c r="L64" i="6"/>
  <c r="K64" i="6"/>
  <c r="J64" i="6"/>
  <c r="I64" i="6"/>
  <c r="N63" i="6"/>
  <c r="A63" i="6" s="1"/>
  <c r="L63" i="6"/>
  <c r="K63" i="6"/>
  <c r="J63" i="6"/>
  <c r="I63" i="6"/>
  <c r="N62" i="6"/>
  <c r="A62" i="6" s="1"/>
  <c r="L62" i="6"/>
  <c r="K62" i="6"/>
  <c r="J62" i="6"/>
  <c r="I62" i="6"/>
  <c r="N61" i="6"/>
  <c r="A61" i="6" s="1"/>
  <c r="L61" i="6"/>
  <c r="K61" i="6"/>
  <c r="J61" i="6"/>
  <c r="I61" i="6"/>
  <c r="N60" i="6"/>
  <c r="A60" i="6" s="1"/>
  <c r="L60" i="6"/>
  <c r="K60" i="6"/>
  <c r="J60" i="6"/>
  <c r="I60" i="6"/>
  <c r="N59" i="6"/>
  <c r="A59" i="6" s="1"/>
  <c r="L59" i="6"/>
  <c r="K59" i="6"/>
  <c r="J59" i="6"/>
  <c r="I59" i="6"/>
  <c r="N58" i="6"/>
  <c r="A58" i="6" s="1"/>
  <c r="L58" i="6"/>
  <c r="K58" i="6"/>
  <c r="J58" i="6"/>
  <c r="I58" i="6"/>
  <c r="N57" i="6"/>
  <c r="A57" i="6" s="1"/>
  <c r="L57" i="6"/>
  <c r="K57" i="6"/>
  <c r="J57" i="6"/>
  <c r="I57" i="6"/>
  <c r="N56" i="6"/>
  <c r="A56" i="6" s="1"/>
  <c r="L56" i="6"/>
  <c r="K56" i="6"/>
  <c r="J56" i="6"/>
  <c r="I56" i="6"/>
  <c r="N55" i="6"/>
  <c r="A55" i="6" s="1"/>
  <c r="L55" i="6"/>
  <c r="K55" i="6"/>
  <c r="J55" i="6"/>
  <c r="I55" i="6"/>
  <c r="N54" i="6"/>
  <c r="A54" i="6" s="1"/>
  <c r="L54" i="6"/>
  <c r="K54" i="6"/>
  <c r="J54" i="6"/>
  <c r="I54" i="6"/>
  <c r="N53" i="6"/>
  <c r="A53" i="6" s="1"/>
  <c r="L53" i="6"/>
  <c r="K53" i="6"/>
  <c r="J53" i="6"/>
  <c r="I53" i="6"/>
  <c r="N52" i="6"/>
  <c r="A52" i="6" s="1"/>
  <c r="L52" i="6"/>
  <c r="K52" i="6"/>
  <c r="J52" i="6"/>
  <c r="I52" i="6"/>
  <c r="N51" i="6"/>
  <c r="A51" i="6" s="1"/>
  <c r="L51" i="6"/>
  <c r="K51" i="6"/>
  <c r="J51" i="6"/>
  <c r="I51" i="6"/>
  <c r="N50" i="6"/>
  <c r="A50" i="6" s="1"/>
  <c r="L50" i="6"/>
  <c r="K50" i="6"/>
  <c r="J50" i="6"/>
  <c r="I50" i="6"/>
  <c r="N49" i="6"/>
  <c r="A49" i="6" s="1"/>
  <c r="L49" i="6"/>
  <c r="K49" i="6"/>
  <c r="J49" i="6"/>
  <c r="I49" i="6"/>
  <c r="N48" i="6"/>
  <c r="A48" i="6" s="1"/>
  <c r="L48" i="6"/>
  <c r="K48" i="6"/>
  <c r="J48" i="6"/>
  <c r="I48" i="6"/>
  <c r="N47" i="6"/>
  <c r="A47" i="6" s="1"/>
  <c r="L47" i="6"/>
  <c r="K47" i="6"/>
  <c r="J47" i="6"/>
  <c r="I47" i="6"/>
  <c r="N46" i="6"/>
  <c r="A46" i="6" s="1"/>
  <c r="L46" i="6"/>
  <c r="K46" i="6"/>
  <c r="J46" i="6"/>
  <c r="I46" i="6"/>
  <c r="N45" i="6"/>
  <c r="A45" i="6" s="1"/>
  <c r="L45" i="6"/>
  <c r="K45" i="6"/>
  <c r="J45" i="6"/>
  <c r="I45" i="6"/>
  <c r="N44" i="6"/>
  <c r="A44" i="6" s="1"/>
  <c r="L44" i="6"/>
  <c r="K44" i="6"/>
  <c r="J44" i="6"/>
  <c r="I44" i="6"/>
  <c r="N42" i="6"/>
  <c r="L42" i="6"/>
  <c r="K42" i="6"/>
  <c r="J42" i="6"/>
  <c r="I42" i="6"/>
  <c r="N41" i="6"/>
  <c r="L41" i="6"/>
  <c r="K41" i="6"/>
  <c r="J41" i="6"/>
  <c r="I41" i="6"/>
  <c r="N40" i="6"/>
  <c r="L40" i="6"/>
  <c r="K40" i="6"/>
  <c r="J40" i="6"/>
  <c r="I40" i="6"/>
  <c r="N39" i="6"/>
  <c r="A39" i="6" s="1"/>
  <c r="L39" i="6"/>
  <c r="K39" i="6"/>
  <c r="J39" i="6"/>
  <c r="I39" i="6"/>
  <c r="N38" i="6"/>
  <c r="A38" i="6" s="1"/>
  <c r="L38" i="6"/>
  <c r="K38" i="6"/>
  <c r="J38" i="6"/>
  <c r="I38" i="6"/>
  <c r="N37" i="6"/>
  <c r="A37" i="6" s="1"/>
  <c r="L37" i="6"/>
  <c r="K37" i="6"/>
  <c r="J37" i="6"/>
  <c r="I37" i="6"/>
  <c r="N36" i="6"/>
  <c r="A36" i="6" s="1"/>
  <c r="L36" i="6"/>
  <c r="K36" i="6"/>
  <c r="J36" i="6"/>
  <c r="I36" i="6"/>
  <c r="N35" i="6"/>
  <c r="A35" i="6" s="1"/>
  <c r="L35" i="6"/>
  <c r="K35" i="6"/>
  <c r="J35" i="6"/>
  <c r="I35" i="6"/>
  <c r="N34" i="6"/>
  <c r="A34" i="6" s="1"/>
  <c r="L34" i="6"/>
  <c r="K34" i="6"/>
  <c r="J34" i="6"/>
  <c r="I34" i="6"/>
  <c r="N33" i="6"/>
  <c r="A33" i="6" s="1"/>
  <c r="L33" i="6"/>
  <c r="K33" i="6"/>
  <c r="J33" i="6"/>
  <c r="I33" i="6"/>
  <c r="N32" i="6"/>
  <c r="A32" i="6" s="1"/>
  <c r="L32" i="6"/>
  <c r="K32" i="6"/>
  <c r="J32" i="6"/>
  <c r="I32" i="6"/>
  <c r="N31" i="6"/>
  <c r="A31" i="6" s="1"/>
  <c r="L31" i="6"/>
  <c r="K31" i="6"/>
  <c r="J31" i="6"/>
  <c r="I31" i="6"/>
  <c r="N30" i="6"/>
  <c r="A30" i="6" s="1"/>
  <c r="L30" i="6"/>
  <c r="K30" i="6"/>
  <c r="J30" i="6"/>
  <c r="I30" i="6"/>
  <c r="N29" i="6"/>
  <c r="A29" i="6" s="1"/>
  <c r="L29" i="6"/>
  <c r="K29" i="6"/>
  <c r="J29" i="6"/>
  <c r="I29" i="6"/>
  <c r="N28" i="6"/>
  <c r="A28" i="6" s="1"/>
  <c r="L28" i="6"/>
  <c r="K28" i="6"/>
  <c r="J28" i="6"/>
  <c r="I28" i="6"/>
  <c r="N27" i="6"/>
  <c r="A27" i="6" s="1"/>
  <c r="L27" i="6"/>
  <c r="K27" i="6"/>
  <c r="J27" i="6"/>
  <c r="I27" i="6"/>
  <c r="N26" i="6"/>
  <c r="A26" i="6" s="1"/>
  <c r="L26" i="6"/>
  <c r="K26" i="6"/>
  <c r="J26" i="6"/>
  <c r="I26" i="6"/>
  <c r="N25" i="6"/>
  <c r="A25" i="6" s="1"/>
  <c r="L25" i="6"/>
  <c r="K25" i="6"/>
  <c r="J25" i="6"/>
  <c r="I25" i="6"/>
  <c r="N24" i="6"/>
  <c r="A24" i="6" s="1"/>
  <c r="L24" i="6"/>
  <c r="K24" i="6"/>
  <c r="J24" i="6"/>
  <c r="I24" i="6"/>
  <c r="N23" i="6"/>
  <c r="A23" i="6" s="1"/>
  <c r="L23" i="6"/>
  <c r="K23" i="6"/>
  <c r="J23" i="6"/>
  <c r="I23" i="6"/>
  <c r="N22" i="6"/>
  <c r="A22" i="6" s="1"/>
  <c r="L22" i="6"/>
  <c r="K22" i="6"/>
  <c r="J22" i="6"/>
  <c r="I22" i="6"/>
  <c r="N21" i="6"/>
  <c r="A21" i="6" s="1"/>
  <c r="L21" i="6"/>
  <c r="K21" i="6"/>
  <c r="J21" i="6"/>
  <c r="I21" i="6"/>
  <c r="N20" i="6"/>
  <c r="A20" i="6" s="1"/>
  <c r="L20" i="6"/>
  <c r="K20" i="6"/>
  <c r="J20" i="6"/>
  <c r="I20" i="6"/>
  <c r="N19" i="6"/>
  <c r="A19" i="6" s="1"/>
  <c r="L19" i="6"/>
  <c r="K19" i="6"/>
  <c r="J19" i="6"/>
  <c r="I19" i="6"/>
  <c r="N18" i="6"/>
  <c r="A18" i="6" s="1"/>
  <c r="L18" i="6"/>
  <c r="K18" i="6"/>
  <c r="J18" i="6"/>
  <c r="I18" i="6"/>
  <c r="N17" i="6"/>
  <c r="A17" i="6" s="1"/>
  <c r="L17" i="6"/>
  <c r="K17" i="6"/>
  <c r="J17" i="6"/>
  <c r="I17" i="6"/>
  <c r="N16" i="6"/>
  <c r="A16" i="6" s="1"/>
  <c r="L16" i="6"/>
  <c r="K16" i="6"/>
  <c r="J16" i="6"/>
  <c r="I16" i="6"/>
  <c r="N15" i="6"/>
  <c r="A15" i="6" s="1"/>
  <c r="L15" i="6"/>
  <c r="K15" i="6"/>
  <c r="J15" i="6"/>
  <c r="I15" i="6"/>
  <c r="N14" i="6"/>
  <c r="A14" i="6" s="1"/>
  <c r="L14" i="6"/>
  <c r="K14" i="6"/>
  <c r="J14" i="6"/>
  <c r="I14" i="6"/>
  <c r="N13" i="6"/>
  <c r="A13" i="6" s="1"/>
  <c r="L13" i="6"/>
  <c r="K13" i="6"/>
  <c r="J13" i="6"/>
  <c r="I13" i="6"/>
  <c r="N12" i="6"/>
  <c r="A12" i="6" s="1"/>
  <c r="L12" i="6"/>
  <c r="K12" i="6"/>
  <c r="J12" i="6"/>
  <c r="N11" i="6"/>
  <c r="A11" i="6" s="1"/>
  <c r="L11" i="6"/>
  <c r="K11" i="6"/>
  <c r="J11" i="6"/>
  <c r="N10" i="6"/>
  <c r="A10" i="6" s="1"/>
  <c r="L10" i="6"/>
  <c r="K10" i="6"/>
  <c r="J10" i="6"/>
  <c r="N9" i="6"/>
  <c r="A9" i="6" s="1"/>
  <c r="L9" i="6"/>
  <c r="K9" i="6"/>
  <c r="J9" i="6"/>
  <c r="N8" i="6"/>
  <c r="A8" i="6" s="1"/>
  <c r="L8" i="6"/>
  <c r="K8" i="6"/>
  <c r="J8" i="6"/>
  <c r="N7" i="6"/>
  <c r="A7" i="6" s="1"/>
  <c r="L7" i="6"/>
  <c r="K7" i="6"/>
  <c r="J7" i="6"/>
  <c r="N6" i="6"/>
  <c r="A6" i="6" s="1"/>
  <c r="L6" i="6"/>
  <c r="K6" i="6"/>
  <c r="J6" i="6"/>
  <c r="N5" i="6"/>
  <c r="A5" i="6" s="1"/>
  <c r="L5" i="6"/>
  <c r="K5" i="6"/>
  <c r="J5" i="6"/>
  <c r="N4" i="6"/>
  <c r="L4" i="6"/>
  <c r="K4" i="6"/>
  <c r="N3" i="6"/>
  <c r="L3" i="6"/>
  <c r="AG2" i="6"/>
  <c r="AF2" i="6"/>
  <c r="AA2" i="6"/>
  <c r="Z2" i="6"/>
  <c r="R276" i="60"/>
  <c r="N276" i="60"/>
  <c r="A276" i="60" s="1"/>
  <c r="L276" i="60"/>
  <c r="K276" i="60"/>
  <c r="J276" i="60"/>
  <c r="E276" i="60"/>
  <c r="R275" i="60"/>
  <c r="N275" i="60"/>
  <c r="A275" i="60" s="1"/>
  <c r="L275" i="60"/>
  <c r="K275" i="60"/>
  <c r="J275" i="60"/>
  <c r="E275" i="60"/>
  <c r="R274" i="60"/>
  <c r="N274" i="60"/>
  <c r="A274" i="60" s="1"/>
  <c r="L274" i="60"/>
  <c r="K274" i="60"/>
  <c r="J274" i="60"/>
  <c r="E274" i="60"/>
  <c r="R273" i="60"/>
  <c r="N273" i="60"/>
  <c r="A273" i="60" s="1"/>
  <c r="L273" i="60"/>
  <c r="K273" i="60"/>
  <c r="J273" i="60"/>
  <c r="E273" i="60"/>
  <c r="R272" i="60"/>
  <c r="N272" i="60"/>
  <c r="A272" i="60" s="1"/>
  <c r="L272" i="60"/>
  <c r="K272" i="60"/>
  <c r="J272" i="60"/>
  <c r="E272" i="60"/>
  <c r="R271" i="60"/>
  <c r="N271" i="60"/>
  <c r="A271" i="60" s="1"/>
  <c r="L271" i="60"/>
  <c r="K271" i="60"/>
  <c r="J271" i="60"/>
  <c r="E271" i="60"/>
  <c r="R270" i="60"/>
  <c r="N270" i="60"/>
  <c r="A270" i="60" s="1"/>
  <c r="L270" i="60"/>
  <c r="K270" i="60"/>
  <c r="J270" i="60"/>
  <c r="E270" i="60"/>
  <c r="R269" i="60"/>
  <c r="N269" i="60"/>
  <c r="A269" i="60" s="1"/>
  <c r="L269" i="60"/>
  <c r="K269" i="60"/>
  <c r="J269" i="60"/>
  <c r="E269" i="60"/>
  <c r="R268" i="60"/>
  <c r="N268" i="60"/>
  <c r="A268" i="60" s="1"/>
  <c r="L268" i="60"/>
  <c r="K268" i="60"/>
  <c r="J268" i="60"/>
  <c r="E268" i="60"/>
  <c r="R267" i="60"/>
  <c r="N267" i="60"/>
  <c r="A267" i="60" s="1"/>
  <c r="L267" i="60"/>
  <c r="K267" i="60"/>
  <c r="J267" i="60"/>
  <c r="E267" i="60"/>
  <c r="R266" i="60"/>
  <c r="N266" i="60"/>
  <c r="A266" i="60" s="1"/>
  <c r="L266" i="60"/>
  <c r="K266" i="60"/>
  <c r="J266" i="60"/>
  <c r="E266" i="60"/>
  <c r="R265" i="60"/>
  <c r="N265" i="60"/>
  <c r="A265" i="60" s="1"/>
  <c r="L265" i="60"/>
  <c r="K265" i="60"/>
  <c r="J265" i="60"/>
  <c r="E265" i="60"/>
  <c r="R264" i="60"/>
  <c r="N264" i="60"/>
  <c r="A264" i="60" s="1"/>
  <c r="L264" i="60"/>
  <c r="K264" i="60"/>
  <c r="J264" i="60"/>
  <c r="E264" i="60"/>
  <c r="R263" i="60"/>
  <c r="N263" i="60"/>
  <c r="A263" i="60" s="1"/>
  <c r="L263" i="60"/>
  <c r="K263" i="60"/>
  <c r="J263" i="60"/>
  <c r="E263" i="60"/>
  <c r="R262" i="60"/>
  <c r="N262" i="60"/>
  <c r="A262" i="60" s="1"/>
  <c r="L262" i="60"/>
  <c r="K262" i="60"/>
  <c r="J262" i="60"/>
  <c r="E262" i="60"/>
  <c r="R261" i="60"/>
  <c r="N261" i="60"/>
  <c r="A261" i="60" s="1"/>
  <c r="L261" i="60"/>
  <c r="K261" i="60"/>
  <c r="J261" i="60"/>
  <c r="E261" i="60"/>
  <c r="R260" i="60"/>
  <c r="N260" i="60"/>
  <c r="A260" i="60" s="1"/>
  <c r="L260" i="60"/>
  <c r="K260" i="60"/>
  <c r="J260" i="60"/>
  <c r="E260" i="60"/>
  <c r="R259" i="60"/>
  <c r="N259" i="60"/>
  <c r="A259" i="60" s="1"/>
  <c r="L259" i="60"/>
  <c r="K259" i="60"/>
  <c r="J259" i="60"/>
  <c r="E259" i="60"/>
  <c r="R258" i="60"/>
  <c r="N258" i="60"/>
  <c r="A258" i="60" s="1"/>
  <c r="L258" i="60"/>
  <c r="K258" i="60"/>
  <c r="J258" i="60"/>
  <c r="E258" i="60"/>
  <c r="R257" i="60"/>
  <c r="N257" i="60"/>
  <c r="A257" i="60" s="1"/>
  <c r="L257" i="60"/>
  <c r="K257" i="60"/>
  <c r="J257" i="60"/>
  <c r="E257" i="60"/>
  <c r="R256" i="60"/>
  <c r="N256" i="60"/>
  <c r="A256" i="60" s="1"/>
  <c r="L256" i="60"/>
  <c r="K256" i="60"/>
  <c r="J256" i="60"/>
  <c r="G256" i="60"/>
  <c r="E256" i="60"/>
  <c r="R255" i="60"/>
  <c r="N255" i="60"/>
  <c r="A255" i="60" s="1"/>
  <c r="L255" i="60"/>
  <c r="K255" i="60"/>
  <c r="J255" i="60"/>
  <c r="E255" i="60"/>
  <c r="R254" i="60"/>
  <c r="N254" i="60"/>
  <c r="A254" i="60" s="1"/>
  <c r="L254" i="60"/>
  <c r="J254" i="60"/>
  <c r="E254" i="60"/>
  <c r="R253" i="60"/>
  <c r="N253" i="60"/>
  <c r="A253" i="60" s="1"/>
  <c r="L253" i="60"/>
  <c r="K253" i="60"/>
  <c r="J253" i="60"/>
  <c r="I253" i="60"/>
  <c r="E253" i="60"/>
  <c r="R252" i="60"/>
  <c r="N252" i="60"/>
  <c r="A252" i="60" s="1"/>
  <c r="L252" i="60"/>
  <c r="K252" i="60"/>
  <c r="J252" i="60"/>
  <c r="I252" i="60"/>
  <c r="E252" i="60"/>
  <c r="R251" i="60"/>
  <c r="N251" i="60"/>
  <c r="A251" i="60" s="1"/>
  <c r="L251" i="60"/>
  <c r="K251" i="60"/>
  <c r="J251" i="60"/>
  <c r="I251" i="60"/>
  <c r="E251" i="60"/>
  <c r="R250" i="60"/>
  <c r="N250" i="60"/>
  <c r="A250" i="60" s="1"/>
  <c r="L250" i="60"/>
  <c r="K250" i="60"/>
  <c r="J250" i="60"/>
  <c r="I250" i="60"/>
  <c r="E250" i="60"/>
  <c r="R249" i="60"/>
  <c r="N249" i="60"/>
  <c r="A249" i="60" s="1"/>
  <c r="L249" i="60"/>
  <c r="K249" i="60"/>
  <c r="J249" i="60"/>
  <c r="I249" i="60"/>
  <c r="E249" i="60"/>
  <c r="R248" i="60"/>
  <c r="N248" i="60"/>
  <c r="A248" i="60" s="1"/>
  <c r="L248" i="60"/>
  <c r="K248" i="60"/>
  <c r="J248" i="60"/>
  <c r="I248" i="60"/>
  <c r="E248" i="60"/>
  <c r="R247" i="60"/>
  <c r="N247" i="60"/>
  <c r="A247" i="60" s="1"/>
  <c r="L247" i="60"/>
  <c r="K247" i="60"/>
  <c r="J247" i="60"/>
  <c r="I247" i="60"/>
  <c r="E247" i="60"/>
  <c r="R246" i="60"/>
  <c r="N246" i="60"/>
  <c r="A246" i="60" s="1"/>
  <c r="L246" i="60"/>
  <c r="K246" i="60"/>
  <c r="J246" i="60"/>
  <c r="I246" i="60"/>
  <c r="E246" i="60"/>
  <c r="R245" i="60"/>
  <c r="N245" i="60"/>
  <c r="A245" i="60" s="1"/>
  <c r="L245" i="60"/>
  <c r="K245" i="60"/>
  <c r="J245" i="60"/>
  <c r="I245" i="60"/>
  <c r="E245" i="60"/>
  <c r="R244" i="60"/>
  <c r="N244" i="60"/>
  <c r="A244" i="60" s="1"/>
  <c r="L244" i="60"/>
  <c r="K244" i="60"/>
  <c r="J244" i="60"/>
  <c r="I244" i="60"/>
  <c r="E244" i="60"/>
  <c r="R243" i="60"/>
  <c r="N243" i="60"/>
  <c r="A243" i="60" s="1"/>
  <c r="L243" i="60"/>
  <c r="K243" i="60"/>
  <c r="J243" i="60"/>
  <c r="I243" i="60"/>
  <c r="G243" i="60"/>
  <c r="R242" i="60"/>
  <c r="N242" i="60"/>
  <c r="A242" i="60" s="1"/>
  <c r="L242" i="60"/>
  <c r="K242" i="60"/>
  <c r="J242" i="60"/>
  <c r="I242" i="60"/>
  <c r="E242" i="60"/>
  <c r="R241" i="60"/>
  <c r="N241" i="60"/>
  <c r="A241" i="60" s="1"/>
  <c r="L241" i="60"/>
  <c r="K241" i="60"/>
  <c r="J241" i="60"/>
  <c r="I241" i="60"/>
  <c r="E241" i="60"/>
  <c r="R240" i="60"/>
  <c r="N240" i="60"/>
  <c r="A240" i="60" s="1"/>
  <c r="L240" i="60"/>
  <c r="K240" i="60"/>
  <c r="J240" i="60"/>
  <c r="I240" i="60"/>
  <c r="E240" i="60"/>
  <c r="R239" i="60"/>
  <c r="N239" i="60"/>
  <c r="A239" i="60" s="1"/>
  <c r="L239" i="60"/>
  <c r="K239" i="60"/>
  <c r="J239" i="60"/>
  <c r="I239" i="60"/>
  <c r="E239" i="60"/>
  <c r="R238" i="60"/>
  <c r="N238" i="60"/>
  <c r="A238" i="60" s="1"/>
  <c r="L238" i="60"/>
  <c r="K238" i="60"/>
  <c r="J238" i="60"/>
  <c r="I238" i="60"/>
  <c r="E238" i="60"/>
  <c r="R237" i="60"/>
  <c r="N237" i="60"/>
  <c r="A237" i="60" s="1"/>
  <c r="L237" i="60"/>
  <c r="K237" i="60"/>
  <c r="J237" i="60"/>
  <c r="I237" i="60"/>
  <c r="E237" i="60"/>
  <c r="R236" i="60"/>
  <c r="N236" i="60"/>
  <c r="A236" i="60" s="1"/>
  <c r="L236" i="60"/>
  <c r="K236" i="60"/>
  <c r="J236" i="60"/>
  <c r="I236" i="60"/>
  <c r="E236" i="60"/>
  <c r="R235" i="60"/>
  <c r="N235" i="60"/>
  <c r="A235" i="60" s="1"/>
  <c r="L235" i="60"/>
  <c r="K235" i="60"/>
  <c r="J235" i="60"/>
  <c r="I235" i="60"/>
  <c r="E235" i="60"/>
  <c r="R234" i="60"/>
  <c r="N234" i="60"/>
  <c r="A234" i="60" s="1"/>
  <c r="L234" i="60"/>
  <c r="K234" i="60"/>
  <c r="J234" i="60"/>
  <c r="I234" i="60"/>
  <c r="E234" i="60"/>
  <c r="R233" i="60"/>
  <c r="N233" i="60"/>
  <c r="A233" i="60" s="1"/>
  <c r="L233" i="60"/>
  <c r="K233" i="60"/>
  <c r="J233" i="60"/>
  <c r="I233" i="60"/>
  <c r="E233" i="60"/>
  <c r="R232" i="60"/>
  <c r="N232" i="60"/>
  <c r="A232" i="60" s="1"/>
  <c r="L232" i="60"/>
  <c r="K232" i="60"/>
  <c r="J232" i="60"/>
  <c r="I232" i="60"/>
  <c r="E232" i="60"/>
  <c r="R231" i="60"/>
  <c r="N231" i="60"/>
  <c r="A231" i="60" s="1"/>
  <c r="L231" i="60"/>
  <c r="K231" i="60"/>
  <c r="J231" i="60"/>
  <c r="I231" i="60"/>
  <c r="G231" i="60"/>
  <c r="R230" i="60"/>
  <c r="N230" i="60"/>
  <c r="A230" i="60" s="1"/>
  <c r="L230" i="60"/>
  <c r="K230" i="60"/>
  <c r="J230" i="60"/>
  <c r="I230" i="60"/>
  <c r="G230" i="60"/>
  <c r="E230" i="60"/>
  <c r="R229" i="60"/>
  <c r="N229" i="60"/>
  <c r="A229" i="60" s="1"/>
  <c r="L229" i="60"/>
  <c r="K229" i="60"/>
  <c r="J229" i="60"/>
  <c r="I229" i="60"/>
  <c r="E229" i="60"/>
  <c r="R228" i="60"/>
  <c r="N228" i="60"/>
  <c r="A228" i="60" s="1"/>
  <c r="L228" i="60"/>
  <c r="K228" i="60"/>
  <c r="J228" i="60"/>
  <c r="I228" i="60"/>
  <c r="E228" i="60"/>
  <c r="R227" i="60"/>
  <c r="N227" i="60"/>
  <c r="A227" i="60" s="1"/>
  <c r="L227" i="60"/>
  <c r="K227" i="60"/>
  <c r="J227" i="60"/>
  <c r="I227" i="60"/>
  <c r="E227" i="60"/>
  <c r="R226" i="60"/>
  <c r="N226" i="60"/>
  <c r="A226" i="60" s="1"/>
  <c r="L226" i="60"/>
  <c r="K226" i="60"/>
  <c r="J226" i="60"/>
  <c r="I226" i="60"/>
  <c r="E226" i="60"/>
  <c r="R225" i="60"/>
  <c r="N225" i="60"/>
  <c r="A225" i="60" s="1"/>
  <c r="L225" i="60"/>
  <c r="K225" i="60"/>
  <c r="J225" i="60"/>
  <c r="I225" i="60"/>
  <c r="E225" i="60"/>
  <c r="R224" i="60"/>
  <c r="N224" i="60"/>
  <c r="A224" i="60" s="1"/>
  <c r="L224" i="60"/>
  <c r="K224" i="60"/>
  <c r="J224" i="60"/>
  <c r="I224" i="60"/>
  <c r="E224" i="60"/>
  <c r="R223" i="60"/>
  <c r="N223" i="60"/>
  <c r="A223" i="60" s="1"/>
  <c r="L223" i="60"/>
  <c r="K223" i="60"/>
  <c r="J223" i="60"/>
  <c r="I223" i="60"/>
  <c r="G223" i="60"/>
  <c r="E223" i="60"/>
  <c r="R222" i="60"/>
  <c r="N222" i="60"/>
  <c r="A222" i="60" s="1"/>
  <c r="L222" i="60"/>
  <c r="K222" i="60"/>
  <c r="J222" i="60"/>
  <c r="I222" i="60"/>
  <c r="G222" i="60"/>
  <c r="E222" i="60"/>
  <c r="R221" i="60"/>
  <c r="N221" i="60"/>
  <c r="A221" i="60" s="1"/>
  <c r="L221" i="60"/>
  <c r="K221" i="60"/>
  <c r="J221" i="60"/>
  <c r="I221" i="60"/>
  <c r="E221" i="60"/>
  <c r="R220" i="60"/>
  <c r="N220" i="60"/>
  <c r="A220" i="60" s="1"/>
  <c r="L220" i="60"/>
  <c r="K220" i="60"/>
  <c r="J220" i="60"/>
  <c r="I220" i="60"/>
  <c r="E220" i="60"/>
  <c r="R219" i="60"/>
  <c r="N219" i="60"/>
  <c r="A219" i="60" s="1"/>
  <c r="L219" i="60"/>
  <c r="K219" i="60"/>
  <c r="J219" i="60"/>
  <c r="I219" i="60"/>
  <c r="E219" i="60"/>
  <c r="R218" i="60"/>
  <c r="N218" i="60"/>
  <c r="A218" i="60" s="1"/>
  <c r="L218" i="60"/>
  <c r="K218" i="60"/>
  <c r="J218" i="60"/>
  <c r="I218" i="60"/>
  <c r="E218" i="60"/>
  <c r="R217" i="60"/>
  <c r="N217" i="60"/>
  <c r="A217" i="60" s="1"/>
  <c r="L217" i="60"/>
  <c r="K217" i="60"/>
  <c r="J217" i="60"/>
  <c r="I217" i="60"/>
  <c r="E217" i="60"/>
  <c r="R216" i="60"/>
  <c r="N216" i="60"/>
  <c r="A216" i="60" s="1"/>
  <c r="L216" i="60"/>
  <c r="K216" i="60"/>
  <c r="J216" i="60"/>
  <c r="I216" i="60"/>
  <c r="E216" i="60"/>
  <c r="R215" i="60"/>
  <c r="N215" i="60"/>
  <c r="A215" i="60" s="1"/>
  <c r="L215" i="60"/>
  <c r="K215" i="60"/>
  <c r="J215" i="60"/>
  <c r="I215" i="60"/>
  <c r="E215" i="60"/>
  <c r="R214" i="60"/>
  <c r="N214" i="60"/>
  <c r="A214" i="60" s="1"/>
  <c r="L214" i="60"/>
  <c r="K214" i="60"/>
  <c r="J214" i="60"/>
  <c r="I214" i="60"/>
  <c r="E214" i="60"/>
  <c r="R213" i="60"/>
  <c r="N213" i="60"/>
  <c r="A213" i="60" s="1"/>
  <c r="L213" i="60"/>
  <c r="K213" i="60"/>
  <c r="J213" i="60"/>
  <c r="I213" i="60"/>
  <c r="E213" i="60"/>
  <c r="R212" i="60"/>
  <c r="N212" i="60"/>
  <c r="A212" i="60" s="1"/>
  <c r="L212" i="60"/>
  <c r="K212" i="60"/>
  <c r="J212" i="60"/>
  <c r="I212" i="60"/>
  <c r="E212" i="60"/>
  <c r="R211" i="60"/>
  <c r="N211" i="60"/>
  <c r="A211" i="60" s="1"/>
  <c r="L211" i="60"/>
  <c r="K211" i="60"/>
  <c r="J211" i="60"/>
  <c r="I211" i="60"/>
  <c r="E211" i="60"/>
  <c r="R210" i="60"/>
  <c r="N210" i="60"/>
  <c r="A210" i="60" s="1"/>
  <c r="L210" i="60"/>
  <c r="K210" i="60"/>
  <c r="J210" i="60"/>
  <c r="I210" i="60"/>
  <c r="E210" i="60"/>
  <c r="R209" i="60"/>
  <c r="N209" i="60"/>
  <c r="A209" i="60" s="1"/>
  <c r="L209" i="60"/>
  <c r="K209" i="60"/>
  <c r="J209" i="60"/>
  <c r="I209" i="60"/>
  <c r="E209" i="60"/>
  <c r="R208" i="60"/>
  <c r="N208" i="60"/>
  <c r="A208" i="60" s="1"/>
  <c r="L208" i="60"/>
  <c r="K208" i="60"/>
  <c r="J208" i="60"/>
  <c r="I208" i="60"/>
  <c r="E208" i="60"/>
  <c r="R207" i="60"/>
  <c r="N207" i="60"/>
  <c r="A207" i="60" s="1"/>
  <c r="L207" i="60"/>
  <c r="K207" i="60"/>
  <c r="J207" i="60"/>
  <c r="I207" i="60"/>
  <c r="E207" i="60"/>
  <c r="R206" i="60"/>
  <c r="N206" i="60"/>
  <c r="A206" i="60" s="1"/>
  <c r="L206" i="60"/>
  <c r="K206" i="60"/>
  <c r="J206" i="60"/>
  <c r="I206" i="60"/>
  <c r="E206" i="60"/>
  <c r="R205" i="60"/>
  <c r="N205" i="60"/>
  <c r="A205" i="60" s="1"/>
  <c r="L205" i="60"/>
  <c r="K205" i="60"/>
  <c r="J205" i="60"/>
  <c r="I205" i="60"/>
  <c r="E205" i="60"/>
  <c r="R204" i="60"/>
  <c r="N204" i="60"/>
  <c r="A204" i="60" s="1"/>
  <c r="L204" i="60"/>
  <c r="K204" i="60"/>
  <c r="J204" i="60"/>
  <c r="I204" i="60"/>
  <c r="E204" i="60"/>
  <c r="R203" i="60"/>
  <c r="N203" i="60"/>
  <c r="A203" i="60" s="1"/>
  <c r="L203" i="60"/>
  <c r="K203" i="60"/>
  <c r="J203" i="60"/>
  <c r="I203" i="60"/>
  <c r="E203" i="60"/>
  <c r="R202" i="60"/>
  <c r="N202" i="60"/>
  <c r="A202" i="60" s="1"/>
  <c r="L202" i="60"/>
  <c r="K202" i="60"/>
  <c r="J202" i="60"/>
  <c r="I202" i="60"/>
  <c r="R201" i="60"/>
  <c r="N201" i="60"/>
  <c r="A201" i="60" s="1"/>
  <c r="L201" i="60"/>
  <c r="K201" i="60"/>
  <c r="J201" i="60"/>
  <c r="I201" i="60"/>
  <c r="E201" i="60"/>
  <c r="R200" i="60"/>
  <c r="N200" i="60"/>
  <c r="A200" i="60" s="1"/>
  <c r="L200" i="60"/>
  <c r="K200" i="60"/>
  <c r="J200" i="60"/>
  <c r="I200" i="60"/>
  <c r="E200" i="60"/>
  <c r="R199" i="60"/>
  <c r="N199" i="60"/>
  <c r="A199" i="60" s="1"/>
  <c r="L199" i="60"/>
  <c r="K199" i="60"/>
  <c r="J199" i="60"/>
  <c r="I199" i="60"/>
  <c r="G199" i="60"/>
  <c r="E199" i="60"/>
  <c r="R198" i="60"/>
  <c r="N198" i="60"/>
  <c r="A198" i="60" s="1"/>
  <c r="L198" i="60"/>
  <c r="K198" i="60"/>
  <c r="J198" i="60"/>
  <c r="I198" i="60"/>
  <c r="G198" i="60"/>
  <c r="E198" i="60"/>
  <c r="R197" i="60"/>
  <c r="N197" i="60"/>
  <c r="L197" i="60"/>
  <c r="K197" i="60"/>
  <c r="J197" i="60"/>
  <c r="I197" i="60"/>
  <c r="E197" i="60"/>
  <c r="R196" i="60"/>
  <c r="N196" i="60"/>
  <c r="A196" i="60" s="1"/>
  <c r="L196" i="60"/>
  <c r="K196" i="60"/>
  <c r="J196" i="60"/>
  <c r="I196" i="60"/>
  <c r="E196" i="60"/>
  <c r="R195" i="60"/>
  <c r="N195" i="60"/>
  <c r="A195" i="60" s="1"/>
  <c r="L195" i="60"/>
  <c r="K195" i="60"/>
  <c r="J195" i="60"/>
  <c r="I195" i="60"/>
  <c r="E195" i="60"/>
  <c r="R194" i="60"/>
  <c r="N194" i="60"/>
  <c r="A194" i="60" s="1"/>
  <c r="L194" i="60"/>
  <c r="K194" i="60"/>
  <c r="J194" i="60"/>
  <c r="I194" i="60"/>
  <c r="E194" i="60"/>
  <c r="R193" i="60"/>
  <c r="N193" i="60"/>
  <c r="A193" i="60" s="1"/>
  <c r="L193" i="60"/>
  <c r="K193" i="60"/>
  <c r="J193" i="60"/>
  <c r="I193" i="60"/>
  <c r="E193" i="60"/>
  <c r="R192" i="60"/>
  <c r="N192" i="60"/>
  <c r="A192" i="60" s="1"/>
  <c r="L192" i="60"/>
  <c r="K192" i="60"/>
  <c r="J192" i="60"/>
  <c r="I192" i="60"/>
  <c r="E192" i="60"/>
  <c r="R191" i="60"/>
  <c r="N191" i="60"/>
  <c r="A191" i="60" s="1"/>
  <c r="L191" i="60"/>
  <c r="K191" i="60"/>
  <c r="J191" i="60"/>
  <c r="I191" i="60"/>
  <c r="E191" i="60"/>
  <c r="R190" i="60"/>
  <c r="N190" i="60"/>
  <c r="A190" i="60" s="1"/>
  <c r="L190" i="60"/>
  <c r="K190" i="60"/>
  <c r="J190" i="60"/>
  <c r="I190" i="60"/>
  <c r="E190" i="60"/>
  <c r="R189" i="60"/>
  <c r="N189" i="60"/>
  <c r="A189" i="60" s="1"/>
  <c r="L189" i="60"/>
  <c r="K189" i="60"/>
  <c r="J189" i="60"/>
  <c r="I189" i="60"/>
  <c r="E189" i="60"/>
  <c r="R188" i="60"/>
  <c r="N188" i="60"/>
  <c r="A188" i="60" s="1"/>
  <c r="L188" i="60"/>
  <c r="K188" i="60"/>
  <c r="J188" i="60"/>
  <c r="I188" i="60"/>
  <c r="E188" i="60"/>
  <c r="R187" i="60"/>
  <c r="N187" i="60"/>
  <c r="A187" i="60" s="1"/>
  <c r="L187" i="60"/>
  <c r="K187" i="60"/>
  <c r="J187" i="60"/>
  <c r="I187" i="60"/>
  <c r="E187" i="60"/>
  <c r="R186" i="60"/>
  <c r="N186" i="60"/>
  <c r="A186" i="60" s="1"/>
  <c r="L186" i="60"/>
  <c r="K186" i="60"/>
  <c r="J186" i="60"/>
  <c r="I186" i="60"/>
  <c r="E186" i="60"/>
  <c r="R185" i="60"/>
  <c r="N185" i="60"/>
  <c r="A185" i="60" s="1"/>
  <c r="L185" i="60"/>
  <c r="K185" i="60"/>
  <c r="J185" i="60"/>
  <c r="I185" i="60"/>
  <c r="E185" i="60"/>
  <c r="R184" i="60"/>
  <c r="N184" i="60"/>
  <c r="A184" i="60" s="1"/>
  <c r="L184" i="60"/>
  <c r="K184" i="60"/>
  <c r="J184" i="60"/>
  <c r="I184" i="60"/>
  <c r="E184" i="60"/>
  <c r="R183" i="60"/>
  <c r="N183" i="60"/>
  <c r="A183" i="60" s="1"/>
  <c r="L183" i="60"/>
  <c r="K183" i="60"/>
  <c r="J183" i="60"/>
  <c r="I183" i="60"/>
  <c r="E183" i="60"/>
  <c r="R182" i="60"/>
  <c r="N182" i="60"/>
  <c r="A182" i="60" s="1"/>
  <c r="L182" i="60"/>
  <c r="K182" i="60"/>
  <c r="J182" i="60"/>
  <c r="I182" i="60"/>
  <c r="E182" i="60"/>
  <c r="R181" i="60"/>
  <c r="N181" i="60"/>
  <c r="A181" i="60" s="1"/>
  <c r="L181" i="60"/>
  <c r="K181" i="60"/>
  <c r="J181" i="60"/>
  <c r="I181" i="60"/>
  <c r="G181" i="60"/>
  <c r="E181" i="60"/>
  <c r="R180" i="60"/>
  <c r="N180" i="60"/>
  <c r="A180" i="60" s="1"/>
  <c r="L180" i="60"/>
  <c r="K180" i="60"/>
  <c r="J180" i="60"/>
  <c r="I180" i="60"/>
  <c r="E180" i="60"/>
  <c r="R179" i="60"/>
  <c r="N179" i="60"/>
  <c r="A179" i="60" s="1"/>
  <c r="L179" i="60"/>
  <c r="K179" i="60"/>
  <c r="J179" i="60"/>
  <c r="I179" i="60"/>
  <c r="E179" i="60"/>
  <c r="R178" i="60"/>
  <c r="N178" i="60"/>
  <c r="A178" i="60" s="1"/>
  <c r="L178" i="60"/>
  <c r="K178" i="60"/>
  <c r="J178" i="60"/>
  <c r="I178" i="60"/>
  <c r="E178" i="60"/>
  <c r="R177" i="60"/>
  <c r="N177" i="60"/>
  <c r="A177" i="60" s="1"/>
  <c r="L177" i="60"/>
  <c r="K177" i="60"/>
  <c r="J177" i="60"/>
  <c r="I177" i="60"/>
  <c r="E177" i="60"/>
  <c r="R176" i="60"/>
  <c r="N176" i="60"/>
  <c r="A176" i="60" s="1"/>
  <c r="L176" i="60"/>
  <c r="K176" i="60"/>
  <c r="J176" i="60"/>
  <c r="I176" i="60"/>
  <c r="E176" i="60"/>
  <c r="R175" i="60"/>
  <c r="N175" i="60"/>
  <c r="A175" i="60" s="1"/>
  <c r="L175" i="60"/>
  <c r="K175" i="60"/>
  <c r="J175" i="60"/>
  <c r="I175" i="60"/>
  <c r="E175" i="60"/>
  <c r="R174" i="60"/>
  <c r="N174" i="60"/>
  <c r="A174" i="60" s="1"/>
  <c r="L174" i="60"/>
  <c r="K174" i="60"/>
  <c r="J174" i="60"/>
  <c r="I174" i="60"/>
  <c r="E174" i="60"/>
  <c r="R173" i="60"/>
  <c r="N173" i="60"/>
  <c r="A173" i="60" s="1"/>
  <c r="L173" i="60"/>
  <c r="K173" i="60"/>
  <c r="J173" i="60"/>
  <c r="I173" i="60"/>
  <c r="E173" i="60"/>
  <c r="R172" i="60"/>
  <c r="N172" i="60"/>
  <c r="A172" i="60" s="1"/>
  <c r="L172" i="60"/>
  <c r="K172" i="60"/>
  <c r="J172" i="60"/>
  <c r="I172" i="60"/>
  <c r="E172" i="60"/>
  <c r="R171" i="60"/>
  <c r="N171" i="60"/>
  <c r="A171" i="60" s="1"/>
  <c r="L171" i="60"/>
  <c r="K171" i="60"/>
  <c r="J171" i="60"/>
  <c r="I171" i="60"/>
  <c r="E171" i="60"/>
  <c r="R170" i="60"/>
  <c r="N170" i="60"/>
  <c r="A170" i="60" s="1"/>
  <c r="L170" i="60"/>
  <c r="K170" i="60"/>
  <c r="J170" i="60"/>
  <c r="I170" i="60"/>
  <c r="E170" i="60"/>
  <c r="R169" i="60"/>
  <c r="N169" i="60"/>
  <c r="A169" i="60" s="1"/>
  <c r="L169" i="60"/>
  <c r="K169" i="60"/>
  <c r="J169" i="60"/>
  <c r="I169" i="60"/>
  <c r="E169" i="60"/>
  <c r="R168" i="60"/>
  <c r="N168" i="60"/>
  <c r="A168" i="60" s="1"/>
  <c r="L168" i="60"/>
  <c r="K168" i="60"/>
  <c r="J168" i="60"/>
  <c r="I168" i="60"/>
  <c r="G168" i="60"/>
  <c r="E168" i="60"/>
  <c r="R167" i="60"/>
  <c r="N167" i="60"/>
  <c r="A167" i="60" s="1"/>
  <c r="L167" i="60"/>
  <c r="K167" i="60"/>
  <c r="J167" i="60"/>
  <c r="I167" i="60"/>
  <c r="E167" i="60"/>
  <c r="R166" i="60"/>
  <c r="N166" i="60"/>
  <c r="A166" i="60" s="1"/>
  <c r="L166" i="60"/>
  <c r="K166" i="60"/>
  <c r="J166" i="60"/>
  <c r="I166" i="60"/>
  <c r="E166" i="60"/>
  <c r="R165" i="60"/>
  <c r="N165" i="60"/>
  <c r="A165" i="60" s="1"/>
  <c r="L165" i="60"/>
  <c r="K165" i="60"/>
  <c r="J165" i="60"/>
  <c r="I165" i="60"/>
  <c r="E165" i="60"/>
  <c r="R164" i="60"/>
  <c r="N164" i="60"/>
  <c r="A164" i="60" s="1"/>
  <c r="L164" i="60"/>
  <c r="K164" i="60"/>
  <c r="J164" i="60"/>
  <c r="I164" i="60"/>
  <c r="E164" i="60"/>
  <c r="R163" i="60"/>
  <c r="N163" i="60"/>
  <c r="A163" i="60" s="1"/>
  <c r="L163" i="60"/>
  <c r="K163" i="60"/>
  <c r="J163" i="60"/>
  <c r="I163" i="60"/>
  <c r="E163" i="60"/>
  <c r="R162" i="60"/>
  <c r="N162" i="60"/>
  <c r="A162" i="60" s="1"/>
  <c r="L162" i="60"/>
  <c r="K162" i="60"/>
  <c r="J162" i="60"/>
  <c r="I162" i="60"/>
  <c r="E162" i="60"/>
  <c r="R161" i="60"/>
  <c r="N161" i="60"/>
  <c r="A161" i="60" s="1"/>
  <c r="L161" i="60"/>
  <c r="K161" i="60"/>
  <c r="J161" i="60"/>
  <c r="I161" i="60"/>
  <c r="E161" i="60"/>
  <c r="R160" i="60"/>
  <c r="N160" i="60"/>
  <c r="A160" i="60" s="1"/>
  <c r="L160" i="60"/>
  <c r="K160" i="60"/>
  <c r="J160" i="60"/>
  <c r="I160" i="60"/>
  <c r="E160" i="60"/>
  <c r="R159" i="60"/>
  <c r="N159" i="60"/>
  <c r="A159" i="60" s="1"/>
  <c r="L159" i="60"/>
  <c r="K159" i="60"/>
  <c r="J159" i="60"/>
  <c r="I159" i="60"/>
  <c r="E159" i="60"/>
  <c r="R158" i="60"/>
  <c r="N158" i="60"/>
  <c r="A158" i="60" s="1"/>
  <c r="L158" i="60"/>
  <c r="K158" i="60"/>
  <c r="J158" i="60"/>
  <c r="I158" i="60"/>
  <c r="E158" i="60"/>
  <c r="R157" i="60"/>
  <c r="N157" i="60"/>
  <c r="A157" i="60" s="1"/>
  <c r="L157" i="60"/>
  <c r="K157" i="60"/>
  <c r="J157" i="60"/>
  <c r="I157" i="60"/>
  <c r="E157" i="60"/>
  <c r="R156" i="60"/>
  <c r="N156" i="60"/>
  <c r="A156" i="60" s="1"/>
  <c r="L156" i="60"/>
  <c r="K156" i="60"/>
  <c r="J156" i="60"/>
  <c r="I156" i="60"/>
  <c r="G156" i="60"/>
  <c r="E156" i="60"/>
  <c r="R155" i="60"/>
  <c r="N155" i="60"/>
  <c r="A155" i="60" s="1"/>
  <c r="L155" i="60"/>
  <c r="K155" i="60"/>
  <c r="J155" i="60"/>
  <c r="I155" i="60"/>
  <c r="E155" i="60"/>
  <c r="R154" i="60"/>
  <c r="N154" i="60"/>
  <c r="A154" i="60" s="1"/>
  <c r="L154" i="60"/>
  <c r="K154" i="60"/>
  <c r="J154" i="60"/>
  <c r="I154" i="60"/>
  <c r="E154" i="60"/>
  <c r="R153" i="60"/>
  <c r="N153" i="60"/>
  <c r="A153" i="60" s="1"/>
  <c r="L153" i="60"/>
  <c r="K153" i="60"/>
  <c r="J153" i="60"/>
  <c r="I153" i="60"/>
  <c r="E153" i="60"/>
  <c r="R152" i="60"/>
  <c r="N152" i="60"/>
  <c r="A152" i="60" s="1"/>
  <c r="L152" i="60"/>
  <c r="K152" i="60"/>
  <c r="J152" i="60"/>
  <c r="I152" i="60"/>
  <c r="E152" i="60"/>
  <c r="R151" i="60"/>
  <c r="N151" i="60"/>
  <c r="A151" i="60" s="1"/>
  <c r="L151" i="60"/>
  <c r="K151" i="60"/>
  <c r="J151" i="60"/>
  <c r="I151" i="60"/>
  <c r="R150" i="60"/>
  <c r="N150" i="60"/>
  <c r="A150" i="60" s="1"/>
  <c r="L150" i="60"/>
  <c r="K150" i="60"/>
  <c r="J150" i="60"/>
  <c r="I150" i="60"/>
  <c r="E150" i="60"/>
  <c r="R149" i="60"/>
  <c r="N149" i="60"/>
  <c r="A149" i="60" s="1"/>
  <c r="L149" i="60"/>
  <c r="K149" i="60"/>
  <c r="J149" i="60"/>
  <c r="I149" i="60"/>
  <c r="E149" i="60"/>
  <c r="R148" i="60"/>
  <c r="N148" i="60"/>
  <c r="A148" i="60" s="1"/>
  <c r="L148" i="60"/>
  <c r="K148" i="60"/>
  <c r="J148" i="60"/>
  <c r="I148" i="60"/>
  <c r="E148" i="60"/>
  <c r="R147" i="60"/>
  <c r="N147" i="60"/>
  <c r="A147" i="60" s="1"/>
  <c r="L147" i="60"/>
  <c r="K147" i="60"/>
  <c r="J147" i="60"/>
  <c r="I147" i="60"/>
  <c r="E147" i="60"/>
  <c r="R146" i="60"/>
  <c r="N146" i="60"/>
  <c r="A146" i="60" s="1"/>
  <c r="L146" i="60"/>
  <c r="K146" i="60"/>
  <c r="J146" i="60"/>
  <c r="I146" i="60"/>
  <c r="E146" i="60"/>
  <c r="R145" i="60"/>
  <c r="N145" i="60"/>
  <c r="A145" i="60" s="1"/>
  <c r="L145" i="60"/>
  <c r="K145" i="60"/>
  <c r="J145" i="60"/>
  <c r="I145" i="60"/>
  <c r="E145" i="60"/>
  <c r="R144" i="60"/>
  <c r="N144" i="60"/>
  <c r="A144" i="60" s="1"/>
  <c r="L144" i="60"/>
  <c r="K144" i="60"/>
  <c r="J144" i="60"/>
  <c r="I144" i="60"/>
  <c r="E144" i="60"/>
  <c r="R143" i="60"/>
  <c r="N143" i="60"/>
  <c r="A143" i="60" s="1"/>
  <c r="L143" i="60"/>
  <c r="K143" i="60"/>
  <c r="J143" i="60"/>
  <c r="I143" i="60"/>
  <c r="E143" i="60"/>
  <c r="R142" i="60"/>
  <c r="N142" i="60"/>
  <c r="A142" i="60" s="1"/>
  <c r="L142" i="60"/>
  <c r="K142" i="60"/>
  <c r="J142" i="60"/>
  <c r="I142" i="60"/>
  <c r="E142" i="60"/>
  <c r="R141" i="60"/>
  <c r="N141" i="60"/>
  <c r="A141" i="60" s="1"/>
  <c r="L141" i="60"/>
  <c r="K141" i="60"/>
  <c r="J141" i="60"/>
  <c r="I141" i="60"/>
  <c r="E141" i="60"/>
  <c r="R140" i="60"/>
  <c r="N140" i="60"/>
  <c r="A140" i="60" s="1"/>
  <c r="L140" i="60"/>
  <c r="K140" i="60"/>
  <c r="J140" i="60"/>
  <c r="I140" i="60"/>
  <c r="E140" i="60"/>
  <c r="R139" i="60"/>
  <c r="N139" i="60"/>
  <c r="A139" i="60" s="1"/>
  <c r="L139" i="60"/>
  <c r="K139" i="60"/>
  <c r="J139" i="60"/>
  <c r="I139" i="60"/>
  <c r="E139" i="60"/>
  <c r="R138" i="60"/>
  <c r="N138" i="60"/>
  <c r="A138" i="60" s="1"/>
  <c r="L138" i="60"/>
  <c r="K138" i="60"/>
  <c r="J138" i="60"/>
  <c r="I138" i="60"/>
  <c r="G138" i="60"/>
  <c r="E138" i="60"/>
  <c r="R137" i="60"/>
  <c r="N137" i="60"/>
  <c r="A137" i="60" s="1"/>
  <c r="L137" i="60"/>
  <c r="K137" i="60"/>
  <c r="J137" i="60"/>
  <c r="I137" i="60"/>
  <c r="E137" i="60"/>
  <c r="R136" i="60"/>
  <c r="N136" i="60"/>
  <c r="A136" i="60" s="1"/>
  <c r="L136" i="60"/>
  <c r="K136" i="60"/>
  <c r="J136" i="60"/>
  <c r="I136" i="60"/>
  <c r="E136" i="60"/>
  <c r="R135" i="60"/>
  <c r="N135" i="60"/>
  <c r="A135" i="60" s="1"/>
  <c r="L135" i="60"/>
  <c r="K135" i="60"/>
  <c r="J135" i="60"/>
  <c r="I135" i="60"/>
  <c r="E135" i="60"/>
  <c r="R134" i="60"/>
  <c r="N134" i="60"/>
  <c r="A134" i="60" s="1"/>
  <c r="L134" i="60"/>
  <c r="K134" i="60"/>
  <c r="J134" i="60"/>
  <c r="I134" i="60"/>
  <c r="G134" i="60"/>
  <c r="E134" i="60"/>
  <c r="R133" i="60"/>
  <c r="N133" i="60"/>
  <c r="A133" i="60" s="1"/>
  <c r="L133" i="60"/>
  <c r="K133" i="60"/>
  <c r="J133" i="60"/>
  <c r="I133" i="60"/>
  <c r="E133" i="60"/>
  <c r="R132" i="60"/>
  <c r="N132" i="60"/>
  <c r="A132" i="60" s="1"/>
  <c r="L132" i="60"/>
  <c r="K132" i="60"/>
  <c r="J132" i="60"/>
  <c r="I132" i="60"/>
  <c r="E132" i="60"/>
  <c r="R131" i="60"/>
  <c r="N131" i="60"/>
  <c r="A131" i="60" s="1"/>
  <c r="L131" i="60"/>
  <c r="K131" i="60"/>
  <c r="J131" i="60"/>
  <c r="I131" i="60"/>
  <c r="E131" i="60"/>
  <c r="R130" i="60"/>
  <c r="N130" i="60"/>
  <c r="A130" i="60" s="1"/>
  <c r="L130" i="60"/>
  <c r="K130" i="60"/>
  <c r="J130" i="60"/>
  <c r="I130" i="60"/>
  <c r="E130" i="60"/>
  <c r="R129" i="60"/>
  <c r="N129" i="60"/>
  <c r="A129" i="60" s="1"/>
  <c r="L129" i="60"/>
  <c r="K129" i="60"/>
  <c r="J129" i="60"/>
  <c r="I129" i="60"/>
  <c r="E129" i="60"/>
  <c r="R128" i="60"/>
  <c r="N128" i="60"/>
  <c r="A128" i="60" s="1"/>
  <c r="L128" i="60"/>
  <c r="K128" i="60"/>
  <c r="J128" i="60"/>
  <c r="I128" i="60"/>
  <c r="G128" i="60"/>
  <c r="E128" i="60"/>
  <c r="R127" i="60"/>
  <c r="N127" i="60"/>
  <c r="A127" i="60" s="1"/>
  <c r="L127" i="60"/>
  <c r="K127" i="60"/>
  <c r="J127" i="60"/>
  <c r="I127" i="60"/>
  <c r="E127" i="60"/>
  <c r="R126" i="60"/>
  <c r="N126" i="60"/>
  <c r="A126" i="60" s="1"/>
  <c r="L126" i="60"/>
  <c r="K126" i="60"/>
  <c r="J126" i="60"/>
  <c r="I126" i="60"/>
  <c r="E126" i="60"/>
  <c r="R125" i="60"/>
  <c r="N125" i="60"/>
  <c r="A125" i="60" s="1"/>
  <c r="L125" i="60"/>
  <c r="K125" i="60"/>
  <c r="J125" i="60"/>
  <c r="I125" i="60"/>
  <c r="E125" i="60"/>
  <c r="R124" i="60"/>
  <c r="N124" i="60"/>
  <c r="A124" i="60" s="1"/>
  <c r="L124" i="60"/>
  <c r="K124" i="60"/>
  <c r="J124" i="60"/>
  <c r="I124" i="60"/>
  <c r="G124" i="60"/>
  <c r="E124" i="60"/>
  <c r="R123" i="60"/>
  <c r="N123" i="60"/>
  <c r="A123" i="60" s="1"/>
  <c r="L123" i="60"/>
  <c r="K123" i="60"/>
  <c r="J123" i="60"/>
  <c r="I123" i="60"/>
  <c r="E123" i="60"/>
  <c r="R122" i="60"/>
  <c r="N122" i="60"/>
  <c r="A122" i="60" s="1"/>
  <c r="L122" i="60"/>
  <c r="K122" i="60"/>
  <c r="J122" i="60"/>
  <c r="I122" i="60"/>
  <c r="E122" i="60"/>
  <c r="R121" i="60"/>
  <c r="N121" i="60"/>
  <c r="A121" i="60" s="1"/>
  <c r="L121" i="60"/>
  <c r="K121" i="60"/>
  <c r="J121" i="60"/>
  <c r="I121" i="60"/>
  <c r="E121" i="60"/>
  <c r="R120" i="60"/>
  <c r="N120" i="60"/>
  <c r="A120" i="60" s="1"/>
  <c r="L120" i="60"/>
  <c r="K120" i="60"/>
  <c r="J120" i="60"/>
  <c r="I120" i="60"/>
  <c r="E120" i="60"/>
  <c r="R119" i="60"/>
  <c r="N119" i="60"/>
  <c r="A119" i="60" s="1"/>
  <c r="L119" i="60"/>
  <c r="K119" i="60"/>
  <c r="J119" i="60"/>
  <c r="I119" i="60"/>
  <c r="E119" i="60"/>
  <c r="R118" i="60"/>
  <c r="N118" i="60"/>
  <c r="A118" i="60" s="1"/>
  <c r="L118" i="60"/>
  <c r="K118" i="60"/>
  <c r="J118" i="60"/>
  <c r="E118" i="60"/>
  <c r="R117" i="60"/>
  <c r="N117" i="60"/>
  <c r="A117" i="60" s="1"/>
  <c r="L117" i="60"/>
  <c r="K117" i="60"/>
  <c r="J117" i="60"/>
  <c r="I117" i="60"/>
  <c r="G117" i="60"/>
  <c r="E117" i="60"/>
  <c r="R116" i="60"/>
  <c r="N116" i="60"/>
  <c r="A116" i="60" s="1"/>
  <c r="L116" i="60"/>
  <c r="K116" i="60"/>
  <c r="J116" i="60"/>
  <c r="I116" i="60"/>
  <c r="E116" i="60"/>
  <c r="R115" i="60"/>
  <c r="N115" i="60"/>
  <c r="A115" i="60" s="1"/>
  <c r="L115" i="60"/>
  <c r="K115" i="60"/>
  <c r="J115" i="60"/>
  <c r="I115" i="60"/>
  <c r="E115" i="60"/>
  <c r="R114" i="60"/>
  <c r="N114" i="60"/>
  <c r="A114" i="60" s="1"/>
  <c r="L114" i="60"/>
  <c r="K114" i="60"/>
  <c r="J114" i="60"/>
  <c r="I114" i="60"/>
  <c r="E114" i="60"/>
  <c r="R113" i="60"/>
  <c r="N113" i="60"/>
  <c r="A113" i="60" s="1"/>
  <c r="L113" i="60"/>
  <c r="K113" i="60"/>
  <c r="J113" i="60"/>
  <c r="I113" i="60"/>
  <c r="E113" i="60"/>
  <c r="R112" i="60"/>
  <c r="N112" i="60"/>
  <c r="A112" i="60" s="1"/>
  <c r="L112" i="60"/>
  <c r="K112" i="60"/>
  <c r="J112" i="60"/>
  <c r="I112" i="60"/>
  <c r="E112" i="60"/>
  <c r="R111" i="60"/>
  <c r="N111" i="60"/>
  <c r="A111" i="60" s="1"/>
  <c r="L111" i="60"/>
  <c r="K111" i="60"/>
  <c r="J111" i="60"/>
  <c r="I111" i="60"/>
  <c r="E111" i="60"/>
  <c r="R110" i="60"/>
  <c r="N110" i="60"/>
  <c r="A110" i="60" s="1"/>
  <c r="L110" i="60"/>
  <c r="K110" i="60"/>
  <c r="J110" i="60"/>
  <c r="I110" i="60"/>
  <c r="E110" i="60"/>
  <c r="R109" i="60"/>
  <c r="N109" i="60"/>
  <c r="A109" i="60" s="1"/>
  <c r="L109" i="60"/>
  <c r="K109" i="60"/>
  <c r="J109" i="60"/>
  <c r="I109" i="60"/>
  <c r="E109" i="60"/>
  <c r="R108" i="60"/>
  <c r="N108" i="60"/>
  <c r="A108" i="60" s="1"/>
  <c r="L108" i="60"/>
  <c r="K108" i="60"/>
  <c r="J108" i="60"/>
  <c r="I108" i="60"/>
  <c r="E108" i="60"/>
  <c r="R107" i="60"/>
  <c r="N107" i="60"/>
  <c r="A107" i="60" s="1"/>
  <c r="L107" i="60"/>
  <c r="K107" i="60"/>
  <c r="J107" i="60"/>
  <c r="I107" i="60"/>
  <c r="E107" i="60"/>
  <c r="R106" i="60"/>
  <c r="N106" i="60"/>
  <c r="A106" i="60" s="1"/>
  <c r="L106" i="60"/>
  <c r="K106" i="60"/>
  <c r="J106" i="60"/>
  <c r="I106" i="60"/>
  <c r="E106" i="60"/>
  <c r="R105" i="60"/>
  <c r="N105" i="60"/>
  <c r="A105" i="60" s="1"/>
  <c r="L105" i="60"/>
  <c r="K105" i="60"/>
  <c r="J105" i="60"/>
  <c r="I105" i="60"/>
  <c r="E105" i="60"/>
  <c r="R104" i="60"/>
  <c r="N104" i="60"/>
  <c r="A104" i="60" s="1"/>
  <c r="L104" i="60"/>
  <c r="K104" i="60"/>
  <c r="J104" i="60"/>
  <c r="I104" i="60"/>
  <c r="G104" i="60"/>
  <c r="E104" i="60"/>
  <c r="R103" i="60"/>
  <c r="N103" i="60"/>
  <c r="A103" i="60" s="1"/>
  <c r="L103" i="60"/>
  <c r="K103" i="60"/>
  <c r="J103" i="60"/>
  <c r="I103" i="60"/>
  <c r="E103" i="60"/>
  <c r="R102" i="60"/>
  <c r="N102" i="60"/>
  <c r="A102" i="60" s="1"/>
  <c r="L102" i="60"/>
  <c r="K102" i="60"/>
  <c r="J102" i="60"/>
  <c r="I102" i="60"/>
  <c r="E102" i="60"/>
  <c r="R101" i="60"/>
  <c r="N101" i="60"/>
  <c r="A101" i="60" s="1"/>
  <c r="L101" i="60"/>
  <c r="K101" i="60"/>
  <c r="J101" i="60"/>
  <c r="I101" i="60"/>
  <c r="E101" i="60"/>
  <c r="R100" i="60"/>
  <c r="N100" i="60"/>
  <c r="A100" i="60" s="1"/>
  <c r="L100" i="60"/>
  <c r="K100" i="60"/>
  <c r="J100" i="60"/>
  <c r="I100" i="60"/>
  <c r="E100" i="60"/>
  <c r="R99" i="60"/>
  <c r="N99" i="60"/>
  <c r="A99" i="60" s="1"/>
  <c r="L99" i="60"/>
  <c r="K99" i="60"/>
  <c r="J99" i="60"/>
  <c r="I99" i="60"/>
  <c r="G99" i="60"/>
  <c r="E99" i="60"/>
  <c r="R98" i="60"/>
  <c r="N98" i="60"/>
  <c r="A98" i="60" s="1"/>
  <c r="L98" i="60"/>
  <c r="K98" i="60"/>
  <c r="J98" i="60"/>
  <c r="I98" i="60"/>
  <c r="G98" i="60"/>
  <c r="E98" i="60"/>
  <c r="R97" i="60"/>
  <c r="N97" i="60"/>
  <c r="A97" i="60" s="1"/>
  <c r="L97" i="60"/>
  <c r="K97" i="60"/>
  <c r="J97" i="60"/>
  <c r="I97" i="60"/>
  <c r="E97" i="60"/>
  <c r="R96" i="60"/>
  <c r="N96" i="60"/>
  <c r="A96" i="60" s="1"/>
  <c r="L96" i="60"/>
  <c r="K96" i="60"/>
  <c r="J96" i="60"/>
  <c r="I96" i="60"/>
  <c r="E96" i="60"/>
  <c r="R95" i="60"/>
  <c r="N95" i="60"/>
  <c r="A95" i="60" s="1"/>
  <c r="L95" i="60"/>
  <c r="K95" i="60"/>
  <c r="J95" i="60"/>
  <c r="I95" i="60"/>
  <c r="E95" i="60"/>
  <c r="R94" i="60"/>
  <c r="N94" i="60"/>
  <c r="A94" i="60" s="1"/>
  <c r="L94" i="60"/>
  <c r="K94" i="60"/>
  <c r="J94" i="60"/>
  <c r="I94" i="60"/>
  <c r="E94" i="60"/>
  <c r="R93" i="60"/>
  <c r="N93" i="60"/>
  <c r="A93" i="60" s="1"/>
  <c r="L93" i="60"/>
  <c r="K93" i="60"/>
  <c r="J93" i="60"/>
  <c r="I93" i="60"/>
  <c r="E93" i="60"/>
  <c r="R92" i="60"/>
  <c r="N92" i="60"/>
  <c r="A92" i="60" s="1"/>
  <c r="L92" i="60"/>
  <c r="K92" i="60"/>
  <c r="J92" i="60"/>
  <c r="I92" i="60"/>
  <c r="G92" i="60"/>
  <c r="E92" i="60"/>
  <c r="R91" i="60"/>
  <c r="N91" i="60"/>
  <c r="A91" i="60" s="1"/>
  <c r="L91" i="60"/>
  <c r="K91" i="60"/>
  <c r="J91" i="60"/>
  <c r="I91" i="60"/>
  <c r="G91" i="60"/>
  <c r="E91" i="60"/>
  <c r="R90" i="60"/>
  <c r="N90" i="60"/>
  <c r="A90" i="60" s="1"/>
  <c r="L90" i="60"/>
  <c r="K90" i="60"/>
  <c r="J90" i="60"/>
  <c r="I90" i="60"/>
  <c r="G90" i="60"/>
  <c r="E90" i="60"/>
  <c r="R89" i="60"/>
  <c r="N89" i="60"/>
  <c r="A89" i="60" s="1"/>
  <c r="L89" i="60"/>
  <c r="K89" i="60"/>
  <c r="J89" i="60"/>
  <c r="I89" i="60"/>
  <c r="G89" i="60"/>
  <c r="E89" i="60"/>
  <c r="R88" i="60"/>
  <c r="N88" i="60"/>
  <c r="A88" i="60" s="1"/>
  <c r="L88" i="60"/>
  <c r="K88" i="60"/>
  <c r="J88" i="60"/>
  <c r="I88" i="60"/>
  <c r="G88" i="60"/>
  <c r="E88" i="60"/>
  <c r="R87" i="60"/>
  <c r="N87" i="60"/>
  <c r="A87" i="60" s="1"/>
  <c r="L87" i="60"/>
  <c r="K87" i="60"/>
  <c r="J87" i="60"/>
  <c r="G87" i="60"/>
  <c r="E87" i="60"/>
  <c r="R86" i="60"/>
  <c r="N86" i="60"/>
  <c r="A86" i="60" s="1"/>
  <c r="L86" i="60"/>
  <c r="K86" i="60"/>
  <c r="J86" i="60"/>
  <c r="I86" i="60"/>
  <c r="G86" i="60"/>
  <c r="E86" i="60"/>
  <c r="R85" i="60"/>
  <c r="N85" i="60"/>
  <c r="A85" i="60" s="1"/>
  <c r="L85" i="60"/>
  <c r="K85" i="60"/>
  <c r="J85" i="60"/>
  <c r="I85" i="60"/>
  <c r="E85" i="60"/>
  <c r="R84" i="60"/>
  <c r="N84" i="60"/>
  <c r="A84" i="60" s="1"/>
  <c r="L84" i="60"/>
  <c r="K84" i="60"/>
  <c r="J84" i="60"/>
  <c r="I84" i="60"/>
  <c r="E84" i="60"/>
  <c r="R83" i="60"/>
  <c r="N83" i="60"/>
  <c r="A83" i="60" s="1"/>
  <c r="L83" i="60"/>
  <c r="K83" i="60"/>
  <c r="J83" i="60"/>
  <c r="I83" i="60"/>
  <c r="E83" i="60"/>
  <c r="R82" i="60"/>
  <c r="N82" i="60"/>
  <c r="A82" i="60" s="1"/>
  <c r="L82" i="60"/>
  <c r="K82" i="60"/>
  <c r="J82" i="60"/>
  <c r="I82" i="60"/>
  <c r="G82" i="60"/>
  <c r="E82" i="60"/>
  <c r="R81" i="60"/>
  <c r="N81" i="60"/>
  <c r="A81" i="60" s="1"/>
  <c r="L81" i="60"/>
  <c r="K81" i="60"/>
  <c r="J81" i="60"/>
  <c r="I81" i="60"/>
  <c r="G81" i="60"/>
  <c r="E81" i="60"/>
  <c r="R80" i="60"/>
  <c r="N80" i="60"/>
  <c r="A80" i="60" s="1"/>
  <c r="L80" i="60"/>
  <c r="K80" i="60"/>
  <c r="J80" i="60"/>
  <c r="I80" i="60"/>
  <c r="G80" i="60"/>
  <c r="E80" i="60"/>
  <c r="R79" i="60"/>
  <c r="N79" i="60"/>
  <c r="A79" i="60" s="1"/>
  <c r="L79" i="60"/>
  <c r="K79" i="60"/>
  <c r="J79" i="60"/>
  <c r="I79" i="60"/>
  <c r="G79" i="60"/>
  <c r="E79" i="60"/>
  <c r="R78" i="60"/>
  <c r="N78" i="60"/>
  <c r="A78" i="60" s="1"/>
  <c r="L78" i="60"/>
  <c r="K78" i="60"/>
  <c r="J78" i="60"/>
  <c r="I78" i="60"/>
  <c r="G78" i="60"/>
  <c r="E78" i="60"/>
  <c r="R77" i="60"/>
  <c r="N77" i="60"/>
  <c r="A77" i="60" s="1"/>
  <c r="L77" i="60"/>
  <c r="K77" i="60"/>
  <c r="J77" i="60"/>
  <c r="I77" i="60"/>
  <c r="E77" i="60"/>
  <c r="R76" i="60"/>
  <c r="N76" i="60"/>
  <c r="A76" i="60" s="1"/>
  <c r="L76" i="60"/>
  <c r="K76" i="60"/>
  <c r="J76" i="60"/>
  <c r="I76" i="60"/>
  <c r="E76" i="60"/>
  <c r="R75" i="60"/>
  <c r="N75" i="60"/>
  <c r="A75" i="60" s="1"/>
  <c r="L75" i="60"/>
  <c r="K75" i="60"/>
  <c r="J75" i="60"/>
  <c r="I75" i="60"/>
  <c r="E75" i="60"/>
  <c r="R74" i="60"/>
  <c r="N74" i="60"/>
  <c r="A74" i="60" s="1"/>
  <c r="L74" i="60"/>
  <c r="K74" i="60"/>
  <c r="J74" i="60"/>
  <c r="I74" i="60"/>
  <c r="E74" i="60"/>
  <c r="R73" i="60"/>
  <c r="N73" i="60"/>
  <c r="A73" i="60" s="1"/>
  <c r="L73" i="60"/>
  <c r="K73" i="60"/>
  <c r="J73" i="60"/>
  <c r="I73" i="60"/>
  <c r="E73" i="60"/>
  <c r="R72" i="60"/>
  <c r="N72" i="60"/>
  <c r="A72" i="60" s="1"/>
  <c r="L72" i="60"/>
  <c r="K72" i="60"/>
  <c r="J72" i="60"/>
  <c r="I72" i="60"/>
  <c r="E72" i="60"/>
  <c r="R71" i="60"/>
  <c r="N71" i="60"/>
  <c r="A71" i="60" s="1"/>
  <c r="L71" i="60"/>
  <c r="K71" i="60"/>
  <c r="J71" i="60"/>
  <c r="I71" i="60"/>
  <c r="G71" i="60"/>
  <c r="E71" i="60"/>
  <c r="R70" i="60"/>
  <c r="N70" i="60"/>
  <c r="A70" i="60" s="1"/>
  <c r="L70" i="60"/>
  <c r="K70" i="60"/>
  <c r="J70" i="60"/>
  <c r="I70" i="60"/>
  <c r="E70" i="60"/>
  <c r="R69" i="60"/>
  <c r="N69" i="60"/>
  <c r="A69" i="60" s="1"/>
  <c r="L69" i="60"/>
  <c r="K69" i="60"/>
  <c r="J69" i="60"/>
  <c r="I69" i="60"/>
  <c r="E69" i="60"/>
  <c r="R68" i="60"/>
  <c r="N68" i="60"/>
  <c r="A68" i="60" s="1"/>
  <c r="L68" i="60"/>
  <c r="K68" i="60"/>
  <c r="J68" i="60"/>
  <c r="I68" i="60"/>
  <c r="E68" i="60"/>
  <c r="R67" i="60"/>
  <c r="N67" i="60"/>
  <c r="A67" i="60" s="1"/>
  <c r="L67" i="60"/>
  <c r="K67" i="60"/>
  <c r="J67" i="60"/>
  <c r="I67" i="60"/>
  <c r="G67" i="60"/>
  <c r="E67" i="60"/>
  <c r="R66" i="60"/>
  <c r="N66" i="60"/>
  <c r="A66" i="60" s="1"/>
  <c r="L66" i="60"/>
  <c r="K66" i="60"/>
  <c r="J66" i="60"/>
  <c r="I66" i="60"/>
  <c r="G66" i="60"/>
  <c r="E66" i="60"/>
  <c r="R65" i="60"/>
  <c r="N65" i="60"/>
  <c r="A65" i="60" s="1"/>
  <c r="L65" i="60"/>
  <c r="K65" i="60"/>
  <c r="J65" i="60"/>
  <c r="I65" i="60"/>
  <c r="G65" i="60"/>
  <c r="E65" i="60"/>
  <c r="R64" i="60"/>
  <c r="N64" i="60"/>
  <c r="A64" i="60" s="1"/>
  <c r="L64" i="60"/>
  <c r="K64" i="60"/>
  <c r="J64" i="60"/>
  <c r="I64" i="60"/>
  <c r="G64" i="60"/>
  <c r="E64" i="60"/>
  <c r="R63" i="60"/>
  <c r="N63" i="60"/>
  <c r="A63" i="60" s="1"/>
  <c r="L63" i="60"/>
  <c r="K63" i="60"/>
  <c r="J63" i="60"/>
  <c r="I63" i="60"/>
  <c r="G63" i="60"/>
  <c r="E63" i="60"/>
  <c r="R62" i="60"/>
  <c r="N62" i="60"/>
  <c r="A62" i="60" s="1"/>
  <c r="L62" i="60"/>
  <c r="K62" i="60"/>
  <c r="J62" i="60"/>
  <c r="I62" i="60"/>
  <c r="G62" i="60"/>
  <c r="E62" i="60"/>
  <c r="R61" i="60"/>
  <c r="N61" i="60"/>
  <c r="A61" i="60" s="1"/>
  <c r="L61" i="60"/>
  <c r="K61" i="60"/>
  <c r="J61" i="60"/>
  <c r="I61" i="60"/>
  <c r="G61" i="60"/>
  <c r="E61" i="60"/>
  <c r="R60" i="60"/>
  <c r="N60" i="60"/>
  <c r="A60" i="60" s="1"/>
  <c r="L60" i="60"/>
  <c r="K60" i="60"/>
  <c r="J60" i="60"/>
  <c r="I60" i="60"/>
  <c r="G60" i="60"/>
  <c r="E60" i="60"/>
  <c r="R59" i="60"/>
  <c r="N59" i="60"/>
  <c r="A59" i="60" s="1"/>
  <c r="L59" i="60"/>
  <c r="K59" i="60"/>
  <c r="J59" i="60"/>
  <c r="I59" i="60"/>
  <c r="G59" i="60"/>
  <c r="E59" i="60"/>
  <c r="R58" i="60"/>
  <c r="N58" i="60"/>
  <c r="A58" i="60" s="1"/>
  <c r="L58" i="60"/>
  <c r="K58" i="60"/>
  <c r="J58" i="60"/>
  <c r="I58" i="60"/>
  <c r="G58" i="60"/>
  <c r="E58" i="60"/>
  <c r="R57" i="60"/>
  <c r="N57" i="60"/>
  <c r="A57" i="60" s="1"/>
  <c r="L57" i="60"/>
  <c r="K57" i="60"/>
  <c r="J57" i="60"/>
  <c r="I57" i="60"/>
  <c r="G57" i="60"/>
  <c r="E57" i="60"/>
  <c r="R56" i="60"/>
  <c r="N56" i="60"/>
  <c r="A56" i="60" s="1"/>
  <c r="L56" i="60"/>
  <c r="K56" i="60"/>
  <c r="J56" i="60"/>
  <c r="I56" i="60"/>
  <c r="G56" i="60"/>
  <c r="E56" i="60"/>
  <c r="R55" i="60"/>
  <c r="N55" i="60"/>
  <c r="A55" i="60" s="1"/>
  <c r="L55" i="60"/>
  <c r="K55" i="60"/>
  <c r="J55" i="60"/>
  <c r="I55" i="60"/>
  <c r="G55" i="60"/>
  <c r="E55" i="60"/>
  <c r="R54" i="60"/>
  <c r="N54" i="60"/>
  <c r="A54" i="60" s="1"/>
  <c r="L54" i="60"/>
  <c r="K54" i="60"/>
  <c r="J54" i="60"/>
  <c r="I54" i="60"/>
  <c r="G54" i="60"/>
  <c r="E54" i="60"/>
  <c r="R53" i="60"/>
  <c r="N53" i="60"/>
  <c r="A53" i="60" s="1"/>
  <c r="L53" i="60"/>
  <c r="K53" i="60"/>
  <c r="J53" i="60"/>
  <c r="I53" i="60"/>
  <c r="G53" i="60"/>
  <c r="E53" i="60"/>
  <c r="R52" i="60"/>
  <c r="N52" i="60"/>
  <c r="A52" i="60" s="1"/>
  <c r="L52" i="60"/>
  <c r="K52" i="60"/>
  <c r="J52" i="60"/>
  <c r="I52" i="60"/>
  <c r="G52" i="60"/>
  <c r="E52" i="60"/>
  <c r="R51" i="60"/>
  <c r="N51" i="60"/>
  <c r="A51" i="60" s="1"/>
  <c r="L51" i="60"/>
  <c r="K51" i="60"/>
  <c r="J51" i="60"/>
  <c r="I51" i="60"/>
  <c r="G51" i="60"/>
  <c r="E51" i="60"/>
  <c r="R50" i="60"/>
  <c r="N50" i="60"/>
  <c r="A50" i="60" s="1"/>
  <c r="L50" i="60"/>
  <c r="K50" i="60"/>
  <c r="J50" i="60"/>
  <c r="I50" i="60"/>
  <c r="G50" i="60"/>
  <c r="E50" i="60"/>
  <c r="R49" i="60"/>
  <c r="N49" i="60"/>
  <c r="A49" i="60" s="1"/>
  <c r="L49" i="60"/>
  <c r="K49" i="60"/>
  <c r="J49" i="60"/>
  <c r="I49" i="60"/>
  <c r="G49" i="60"/>
  <c r="E49" i="60"/>
  <c r="R48" i="60"/>
  <c r="N48" i="60"/>
  <c r="A48" i="60" s="1"/>
  <c r="L48" i="60"/>
  <c r="K48" i="60"/>
  <c r="J48" i="60"/>
  <c r="I48" i="60"/>
  <c r="G48" i="60"/>
  <c r="E48" i="60"/>
  <c r="R47" i="60"/>
  <c r="N47" i="60"/>
  <c r="A47" i="60" s="1"/>
  <c r="L47" i="60"/>
  <c r="K47" i="60"/>
  <c r="J47" i="60"/>
  <c r="I47" i="60"/>
  <c r="G47" i="60"/>
  <c r="E47" i="60"/>
  <c r="R46" i="60"/>
  <c r="N46" i="60"/>
  <c r="A46" i="60" s="1"/>
  <c r="L46" i="60"/>
  <c r="K46" i="60"/>
  <c r="J46" i="60"/>
  <c r="I46" i="60"/>
  <c r="G46" i="60"/>
  <c r="E46" i="60"/>
  <c r="R45" i="60"/>
  <c r="N45" i="60"/>
  <c r="A45" i="60" s="1"/>
  <c r="L45" i="60"/>
  <c r="K45" i="60"/>
  <c r="J45" i="60"/>
  <c r="I45" i="60"/>
  <c r="G45" i="60"/>
  <c r="E45" i="60"/>
  <c r="R44" i="60"/>
  <c r="N44" i="60"/>
  <c r="A44" i="60" s="1"/>
  <c r="L44" i="60"/>
  <c r="K44" i="60"/>
  <c r="J44" i="60"/>
  <c r="I44" i="60"/>
  <c r="G44" i="60"/>
  <c r="E44" i="60"/>
  <c r="R43" i="60"/>
  <c r="N43" i="60"/>
  <c r="A43" i="60" s="1"/>
  <c r="L43" i="60"/>
  <c r="K43" i="60"/>
  <c r="J43" i="60"/>
  <c r="I43" i="60"/>
  <c r="G43" i="60"/>
  <c r="E43" i="60"/>
  <c r="R42" i="60"/>
  <c r="N42" i="60"/>
  <c r="A42" i="60" s="1"/>
  <c r="L42" i="60"/>
  <c r="K42" i="60"/>
  <c r="J42" i="60"/>
  <c r="I42" i="60"/>
  <c r="G42" i="60"/>
  <c r="E42" i="60"/>
  <c r="R41" i="60"/>
  <c r="N41" i="60"/>
  <c r="A41" i="60" s="1"/>
  <c r="L41" i="60"/>
  <c r="K41" i="60"/>
  <c r="J41" i="60"/>
  <c r="I41" i="60"/>
  <c r="G41" i="60"/>
  <c r="E41" i="60"/>
  <c r="R40" i="60"/>
  <c r="N40" i="60"/>
  <c r="A40" i="60" s="1"/>
  <c r="L40" i="60"/>
  <c r="K40" i="60"/>
  <c r="J40" i="60"/>
  <c r="G40" i="60"/>
  <c r="E40" i="60"/>
  <c r="R39" i="60"/>
  <c r="N39" i="60"/>
  <c r="A39" i="60" s="1"/>
  <c r="L39" i="60"/>
  <c r="K39" i="60"/>
  <c r="J39" i="60"/>
  <c r="I39" i="60"/>
  <c r="E39" i="60"/>
  <c r="R38" i="60"/>
  <c r="N38" i="60"/>
  <c r="A38" i="60" s="1"/>
  <c r="L38" i="60"/>
  <c r="K38" i="60"/>
  <c r="J38" i="60"/>
  <c r="I38" i="60"/>
  <c r="E38" i="60"/>
  <c r="R37" i="60"/>
  <c r="N37" i="60"/>
  <c r="A37" i="60" s="1"/>
  <c r="L37" i="60"/>
  <c r="K37" i="60"/>
  <c r="J37" i="60"/>
  <c r="I37" i="60"/>
  <c r="E37" i="60"/>
  <c r="R36" i="60"/>
  <c r="N36" i="60"/>
  <c r="A36" i="60" s="1"/>
  <c r="L36" i="60"/>
  <c r="K36" i="60"/>
  <c r="J36" i="60"/>
  <c r="I36" i="60"/>
  <c r="E36" i="60"/>
  <c r="R35" i="60"/>
  <c r="N35" i="60"/>
  <c r="A35" i="60" s="1"/>
  <c r="L35" i="60"/>
  <c r="K35" i="60"/>
  <c r="J35" i="60"/>
  <c r="I35" i="60"/>
  <c r="E35" i="60"/>
  <c r="R34" i="60"/>
  <c r="N34" i="60"/>
  <c r="A34" i="60" s="1"/>
  <c r="L34" i="60"/>
  <c r="K34" i="60"/>
  <c r="J34" i="60"/>
  <c r="I34" i="60"/>
  <c r="E34" i="60"/>
  <c r="R33" i="60"/>
  <c r="N33" i="60"/>
  <c r="A33" i="60" s="1"/>
  <c r="L33" i="60"/>
  <c r="K33" i="60"/>
  <c r="J33" i="60"/>
  <c r="I33" i="60"/>
  <c r="E33" i="60"/>
  <c r="R32" i="60"/>
  <c r="N32" i="60"/>
  <c r="A32" i="60" s="1"/>
  <c r="L32" i="60"/>
  <c r="K32" i="60"/>
  <c r="J32" i="60"/>
  <c r="I32" i="60"/>
  <c r="E32" i="60"/>
  <c r="R31" i="60"/>
  <c r="N31" i="60"/>
  <c r="A31" i="60" s="1"/>
  <c r="L31" i="60"/>
  <c r="K31" i="60"/>
  <c r="J31" i="60"/>
  <c r="I31" i="60"/>
  <c r="E31" i="60"/>
  <c r="R30" i="60"/>
  <c r="N30" i="60"/>
  <c r="A30" i="60" s="1"/>
  <c r="L30" i="60"/>
  <c r="K30" i="60"/>
  <c r="J30" i="60"/>
  <c r="I30" i="60"/>
  <c r="E30" i="60"/>
  <c r="R29" i="60"/>
  <c r="N29" i="60"/>
  <c r="A29" i="60" s="1"/>
  <c r="L29" i="60"/>
  <c r="K29" i="60"/>
  <c r="J29" i="60"/>
  <c r="I29" i="60"/>
  <c r="E29" i="60"/>
  <c r="R28" i="60"/>
  <c r="N28" i="60"/>
  <c r="A28" i="60" s="1"/>
  <c r="L28" i="60"/>
  <c r="K28" i="60"/>
  <c r="J28" i="60"/>
  <c r="I28" i="60"/>
  <c r="E28" i="60"/>
  <c r="R27" i="60"/>
  <c r="N27" i="60"/>
  <c r="A27" i="60" s="1"/>
  <c r="L27" i="60"/>
  <c r="K27" i="60"/>
  <c r="J27" i="60"/>
  <c r="I27" i="60"/>
  <c r="E27" i="60"/>
  <c r="R26" i="60"/>
  <c r="N26" i="60"/>
  <c r="A26" i="60" s="1"/>
  <c r="L26" i="60"/>
  <c r="K26" i="60"/>
  <c r="J26" i="60"/>
  <c r="I26" i="60"/>
  <c r="E26" i="60"/>
  <c r="R25" i="60"/>
  <c r="N25" i="60"/>
  <c r="A25" i="60" s="1"/>
  <c r="L25" i="60"/>
  <c r="K25" i="60"/>
  <c r="J25" i="60"/>
  <c r="I25" i="60"/>
  <c r="E25" i="60"/>
  <c r="R24" i="60"/>
  <c r="N24" i="60"/>
  <c r="A24" i="60" s="1"/>
  <c r="L24" i="60"/>
  <c r="K24" i="60"/>
  <c r="J24" i="60"/>
  <c r="I24" i="60"/>
  <c r="E24" i="60"/>
  <c r="R23" i="60"/>
  <c r="N23" i="60"/>
  <c r="A23" i="60" s="1"/>
  <c r="L23" i="60"/>
  <c r="K23" i="60"/>
  <c r="J23" i="60"/>
  <c r="I23" i="60"/>
  <c r="E23" i="60"/>
  <c r="R22" i="60"/>
  <c r="N22" i="60"/>
  <c r="A22" i="60" s="1"/>
  <c r="L22" i="60"/>
  <c r="K22" i="60"/>
  <c r="J22" i="60"/>
  <c r="I22" i="60"/>
  <c r="E22" i="60"/>
  <c r="R21" i="60"/>
  <c r="N21" i="60"/>
  <c r="A21" i="60" s="1"/>
  <c r="L21" i="60"/>
  <c r="K21" i="60"/>
  <c r="J21" i="60"/>
  <c r="I21" i="60"/>
  <c r="E21" i="60"/>
  <c r="R20" i="60"/>
  <c r="N20" i="60"/>
  <c r="A20" i="60" s="1"/>
  <c r="L20" i="60"/>
  <c r="K20" i="60"/>
  <c r="J20" i="60"/>
  <c r="I20" i="60"/>
  <c r="E20" i="60"/>
  <c r="R19" i="60"/>
  <c r="N19" i="60"/>
  <c r="A19" i="60" s="1"/>
  <c r="L19" i="60"/>
  <c r="K19" i="60"/>
  <c r="J19" i="60"/>
  <c r="I19" i="60"/>
  <c r="E19" i="60"/>
  <c r="R18" i="60"/>
  <c r="N18" i="60"/>
  <c r="A18" i="60" s="1"/>
  <c r="L18" i="60"/>
  <c r="K18" i="60"/>
  <c r="J18" i="60"/>
  <c r="I18" i="60"/>
  <c r="E18" i="60"/>
  <c r="R17" i="60"/>
  <c r="N17" i="60"/>
  <c r="A17" i="60" s="1"/>
  <c r="L17" i="60"/>
  <c r="K17" i="60"/>
  <c r="J17" i="60"/>
  <c r="I17" i="60"/>
  <c r="E17" i="60"/>
  <c r="R16" i="60"/>
  <c r="N16" i="60"/>
  <c r="A16" i="60" s="1"/>
  <c r="L16" i="60"/>
  <c r="K16" i="60"/>
  <c r="J16" i="60"/>
  <c r="I16" i="60"/>
  <c r="E16" i="60"/>
  <c r="R15" i="60"/>
  <c r="N15" i="60"/>
  <c r="A15" i="60" s="1"/>
  <c r="L15" i="60"/>
  <c r="K15" i="60"/>
  <c r="J15" i="60"/>
  <c r="I15" i="60"/>
  <c r="E15" i="60"/>
  <c r="R14" i="60"/>
  <c r="N14" i="60"/>
  <c r="A14" i="60" s="1"/>
  <c r="L14" i="60"/>
  <c r="K14" i="60"/>
  <c r="J14" i="60"/>
  <c r="I14" i="60"/>
  <c r="E14" i="60"/>
  <c r="R13" i="60"/>
  <c r="N13" i="60"/>
  <c r="A13" i="60" s="1"/>
  <c r="L13" i="60"/>
  <c r="K13" i="60"/>
  <c r="J13" i="60"/>
  <c r="E13" i="60"/>
  <c r="R12" i="60"/>
  <c r="N12" i="60"/>
  <c r="A12" i="60" s="1"/>
  <c r="L12" i="60"/>
  <c r="K12" i="60"/>
  <c r="J12" i="60"/>
  <c r="E12" i="60"/>
  <c r="R11" i="60"/>
  <c r="N11" i="60"/>
  <c r="A11" i="60" s="1"/>
  <c r="L11" i="60"/>
  <c r="K11" i="60"/>
  <c r="J11" i="60"/>
  <c r="E11" i="60"/>
  <c r="R10" i="60"/>
  <c r="N10" i="60"/>
  <c r="A10" i="60" s="1"/>
  <c r="L10" i="60"/>
  <c r="K10" i="60"/>
  <c r="J10" i="60"/>
  <c r="E10" i="60"/>
  <c r="R9" i="60"/>
  <c r="N9" i="60"/>
  <c r="A9" i="60" s="1"/>
  <c r="L9" i="60"/>
  <c r="K9" i="60"/>
  <c r="J9" i="60"/>
  <c r="E9" i="60"/>
  <c r="R8" i="60"/>
  <c r="N8" i="60"/>
  <c r="A8" i="60" s="1"/>
  <c r="L8" i="60"/>
  <c r="K8" i="60"/>
  <c r="J8" i="60"/>
  <c r="E8" i="60"/>
  <c r="R7" i="60"/>
  <c r="N7" i="60"/>
  <c r="A7" i="60" s="1"/>
  <c r="L7" i="60"/>
  <c r="K7" i="60"/>
  <c r="J7" i="60"/>
  <c r="E7" i="60"/>
  <c r="R6" i="60"/>
  <c r="N6" i="60"/>
  <c r="A6" i="60" s="1"/>
  <c r="L6" i="60"/>
  <c r="K6" i="60"/>
  <c r="J6" i="60"/>
  <c r="E6" i="60"/>
  <c r="R5" i="60"/>
  <c r="N5" i="60"/>
  <c r="L5" i="60"/>
  <c r="K5" i="60"/>
  <c r="J5" i="60"/>
  <c r="E5" i="60"/>
  <c r="R4" i="60"/>
  <c r="N4" i="60"/>
  <c r="A4" i="60" s="1"/>
  <c r="L4" i="60"/>
  <c r="K4" i="60"/>
  <c r="J4" i="60"/>
  <c r="E4" i="60"/>
  <c r="R3" i="60"/>
  <c r="N3" i="60"/>
  <c r="A3" i="60" s="1"/>
  <c r="L3" i="60"/>
  <c r="K3" i="60"/>
  <c r="J3" i="60"/>
  <c r="E3" i="60"/>
  <c r="AG2" i="60"/>
  <c r="AF2" i="60"/>
  <c r="AA2" i="60"/>
  <c r="Z2" i="60"/>
  <c r="E202" i="60"/>
  <c r="H202" i="60" s="1"/>
  <c r="E231" i="60"/>
  <c r="H231" i="60" s="1"/>
  <c r="E151" i="60"/>
  <c r="H151" i="60" s="1"/>
  <c r="E243" i="60"/>
  <c r="H243" i="60" s="1"/>
  <c r="G339" i="6"/>
  <c r="H339" i="6" s="1"/>
  <c r="G327" i="6"/>
  <c r="H327" i="6" s="1"/>
  <c r="G326" i="6"/>
  <c r="H326" i="6" s="1"/>
  <c r="G325" i="6"/>
  <c r="H325" i="6" s="1"/>
  <c r="G324" i="6"/>
  <c r="H324" i="6" s="1"/>
  <c r="G323" i="6"/>
  <c r="H323" i="6" s="1"/>
  <c r="G322" i="6"/>
  <c r="H322" i="6" s="1"/>
  <c r="G321" i="6"/>
  <c r="H321" i="6" s="1"/>
  <c r="G320" i="6"/>
  <c r="H320" i="6" s="1"/>
  <c r="G279" i="6"/>
  <c r="H279" i="6" s="1"/>
  <c r="G157" i="6"/>
  <c r="H157" i="6" s="1"/>
  <c r="G106" i="6"/>
  <c r="H106" i="6" s="1"/>
  <c r="G97" i="6"/>
  <c r="H97" i="6" s="1"/>
  <c r="G92" i="6"/>
  <c r="H92" i="6" s="1"/>
  <c r="G77" i="6"/>
  <c r="H77" i="6" s="1"/>
  <c r="G58" i="6"/>
  <c r="H58" i="6" s="1"/>
  <c r="G57" i="6"/>
  <c r="H57" i="6" s="1"/>
  <c r="G55" i="6"/>
  <c r="H55" i="6" s="1"/>
  <c r="G52" i="6"/>
  <c r="H52" i="6" s="1"/>
  <c r="G47" i="6"/>
  <c r="H47" i="6" s="1"/>
  <c r="G46" i="6"/>
  <c r="H46" i="6" s="1"/>
  <c r="G44" i="6"/>
  <c r="H44" i="6" s="1"/>
  <c r="G50" i="6"/>
  <c r="H50" i="6" s="1"/>
  <c r="G42" i="6"/>
  <c r="H42" i="6" s="1"/>
  <c r="G40" i="6"/>
  <c r="H40" i="6" s="1"/>
  <c r="G22" i="6"/>
  <c r="H22" i="6" s="1"/>
  <c r="G15" i="6"/>
  <c r="H15" i="6" s="1"/>
  <c r="G14" i="6"/>
  <c r="H14" i="6" s="1"/>
  <c r="P2" i="39"/>
  <c r="P2" i="59"/>
  <c r="P2" i="63"/>
  <c r="C43" i="6" l="1"/>
  <c r="A3" i="6"/>
  <c r="G288" i="6"/>
  <c r="H288" i="6" s="1"/>
  <c r="G290" i="6"/>
  <c r="H290" i="6" s="1"/>
  <c r="J6" i="65"/>
  <c r="J81" i="65"/>
  <c r="J89" i="65"/>
  <c r="J97" i="65"/>
  <c r="J105" i="65"/>
  <c r="J6" i="59"/>
  <c r="J74" i="65"/>
  <c r="J82" i="65"/>
  <c r="J90" i="65"/>
  <c r="J98" i="65"/>
  <c r="J106" i="65"/>
  <c r="J81" i="64"/>
  <c r="J89" i="64"/>
  <c r="J97" i="64"/>
  <c r="J105" i="64"/>
  <c r="J75" i="58"/>
  <c r="J83" i="58"/>
  <c r="J91" i="58"/>
  <c r="J99" i="58"/>
  <c r="J107" i="58"/>
  <c r="H124" i="60"/>
  <c r="O124" i="60" s="1"/>
  <c r="J73" i="64"/>
  <c r="J78" i="64"/>
  <c r="J86" i="64"/>
  <c r="J94" i="64"/>
  <c r="J102" i="64"/>
  <c r="J6" i="58"/>
  <c r="T54" i="58"/>
  <c r="J74" i="64"/>
  <c r="J82" i="64"/>
  <c r="J90" i="64"/>
  <c r="J98" i="64"/>
  <c r="J106" i="64"/>
  <c r="A83" i="6"/>
  <c r="O279" i="6"/>
  <c r="C279" i="6" s="1"/>
  <c r="O15" i="6"/>
  <c r="C15" i="6" s="1"/>
  <c r="O327" i="6"/>
  <c r="C327" i="6" s="1"/>
  <c r="O92" i="6"/>
  <c r="C92" i="6" s="1"/>
  <c r="O77" i="6"/>
  <c r="C77" i="6" s="1"/>
  <c r="O322" i="6"/>
  <c r="C322" i="6" s="1"/>
  <c r="H198" i="60"/>
  <c r="O198" i="60" s="1"/>
  <c r="H98" i="60"/>
  <c r="M98" i="60" s="1"/>
  <c r="H117" i="60"/>
  <c r="O117" i="60" s="1"/>
  <c r="S117" i="60" s="1"/>
  <c r="H79" i="60"/>
  <c r="M79" i="60" s="1"/>
  <c r="H168" i="60"/>
  <c r="O168" i="60" s="1"/>
  <c r="S168" i="60" s="1"/>
  <c r="H230" i="60"/>
  <c r="M230" i="60" s="1"/>
  <c r="H47" i="60"/>
  <c r="O47" i="60" s="1"/>
  <c r="C47" i="60" s="1"/>
  <c r="H42" i="60"/>
  <c r="M42" i="60" s="1"/>
  <c r="O157" i="6"/>
  <c r="I109" i="58"/>
  <c r="O323" i="6"/>
  <c r="J80" i="58"/>
  <c r="J88" i="58"/>
  <c r="J96" i="58"/>
  <c r="J104" i="58"/>
  <c r="H50" i="60"/>
  <c r="O50" i="60" s="1"/>
  <c r="H51" i="60"/>
  <c r="M51" i="60" s="1"/>
  <c r="H58" i="60"/>
  <c r="O58" i="60" s="1"/>
  <c r="C58" i="60" s="1"/>
  <c r="H59" i="60"/>
  <c r="O59" i="60" s="1"/>
  <c r="S59" i="60" s="1"/>
  <c r="J76" i="58"/>
  <c r="J84" i="58"/>
  <c r="J92" i="58"/>
  <c r="J100" i="58"/>
  <c r="H66" i="60"/>
  <c r="M66" i="60" s="1"/>
  <c r="J79" i="58"/>
  <c r="J87" i="58"/>
  <c r="J95" i="58"/>
  <c r="J103" i="58"/>
  <c r="I108" i="58"/>
  <c r="K108" i="58" s="1"/>
  <c r="L108" i="58" s="1"/>
  <c r="T44" i="58"/>
  <c r="T27" i="65"/>
  <c r="T16" i="65"/>
  <c r="T64" i="32"/>
  <c r="T90" i="32"/>
  <c r="T23" i="39"/>
  <c r="T49" i="39"/>
  <c r="T16" i="59"/>
  <c r="T18" i="32"/>
  <c r="T30" i="32"/>
  <c r="T91" i="32"/>
  <c r="T41" i="58"/>
  <c r="T54" i="32"/>
  <c r="T86" i="32"/>
  <c r="T16" i="58"/>
  <c r="T30" i="58"/>
  <c r="H41" i="60"/>
  <c r="O41" i="60" s="1"/>
  <c r="S41" i="60" s="1"/>
  <c r="H56" i="60"/>
  <c r="O56" i="60" s="1"/>
  <c r="S56" i="60" s="1"/>
  <c r="H64" i="60"/>
  <c r="M64" i="60" s="1"/>
  <c r="H92" i="60"/>
  <c r="O92" i="60" s="1"/>
  <c r="U92" i="60" s="1"/>
  <c r="H99" i="60"/>
  <c r="M99" i="60" s="1"/>
  <c r="H104" i="60"/>
  <c r="O104" i="60" s="1"/>
  <c r="S104" i="60" s="1"/>
  <c r="H134" i="60"/>
  <c r="H156" i="60"/>
  <c r="M156" i="60" s="1"/>
  <c r="H199" i="60"/>
  <c r="O199" i="60" s="1"/>
  <c r="S199" i="60" s="1"/>
  <c r="H128" i="60"/>
  <c r="O128" i="60" s="1"/>
  <c r="C128" i="60" s="1"/>
  <c r="H256" i="60"/>
  <c r="M256" i="60" s="1"/>
  <c r="T30" i="65"/>
  <c r="T39" i="32"/>
  <c r="T41" i="32"/>
  <c r="T42" i="32"/>
  <c r="T20" i="58"/>
  <c r="J73" i="58"/>
  <c r="J74" i="58"/>
  <c r="J78" i="58"/>
  <c r="J82" i="58"/>
  <c r="J86" i="58"/>
  <c r="J90" i="58"/>
  <c r="J94" i="58"/>
  <c r="J98" i="58"/>
  <c r="J102" i="58"/>
  <c r="J106" i="58"/>
  <c r="J109" i="58"/>
  <c r="J6" i="39"/>
  <c r="E8" i="59"/>
  <c r="T17" i="59"/>
  <c r="T17" i="65"/>
  <c r="J77" i="58"/>
  <c r="J81" i="58"/>
  <c r="J85" i="58"/>
  <c r="J89" i="58"/>
  <c r="J93" i="58"/>
  <c r="J97" i="58"/>
  <c r="J101" i="58"/>
  <c r="J105" i="58"/>
  <c r="J79" i="64"/>
  <c r="J87" i="64"/>
  <c r="J95" i="64"/>
  <c r="J103" i="64"/>
  <c r="T17" i="32"/>
  <c r="T62" i="32"/>
  <c r="T69" i="32"/>
  <c r="T84" i="32"/>
  <c r="T36" i="58"/>
  <c r="J76" i="65"/>
  <c r="J84" i="65"/>
  <c r="J92" i="65"/>
  <c r="J100" i="65"/>
  <c r="O40" i="6"/>
  <c r="H40" i="60"/>
  <c r="O40" i="60" s="1"/>
  <c r="S40" i="60" s="1"/>
  <c r="H44" i="60"/>
  <c r="M44" i="60" s="1"/>
  <c r="H46" i="60"/>
  <c r="O46" i="60" s="1"/>
  <c r="H52" i="60"/>
  <c r="O52" i="60" s="1"/>
  <c r="S52" i="60" s="1"/>
  <c r="H60" i="60"/>
  <c r="O60" i="60" s="1"/>
  <c r="C60" i="60" s="1"/>
  <c r="H71" i="60"/>
  <c r="O71" i="60" s="1"/>
  <c r="H81" i="60"/>
  <c r="O81" i="60" s="1"/>
  <c r="S81" i="60" s="1"/>
  <c r="H48" i="60"/>
  <c r="M48" i="60" s="1"/>
  <c r="H54" i="60"/>
  <c r="H62" i="60"/>
  <c r="M62" i="60" s="1"/>
  <c r="H86" i="60"/>
  <c r="O86" i="60" s="1"/>
  <c r="C86" i="60" s="1"/>
  <c r="H88" i="60"/>
  <c r="M88" i="60" s="1"/>
  <c r="H90" i="60"/>
  <c r="O90" i="60" s="1"/>
  <c r="S90" i="60" s="1"/>
  <c r="H91" i="60"/>
  <c r="M91" i="60" s="1"/>
  <c r="H222" i="60"/>
  <c r="O222" i="60" s="1"/>
  <c r="S222" i="60" s="1"/>
  <c r="H181" i="60"/>
  <c r="O181" i="60" s="1"/>
  <c r="C181" i="60" s="1"/>
  <c r="H65" i="60"/>
  <c r="O65" i="60" s="1"/>
  <c r="S65" i="60" s="1"/>
  <c r="H78" i="60"/>
  <c r="M78" i="60" s="1"/>
  <c r="G35" i="6"/>
  <c r="H35" i="6" s="1"/>
  <c r="H55" i="60"/>
  <c r="M55" i="60" s="1"/>
  <c r="H63" i="60"/>
  <c r="H82" i="60"/>
  <c r="O82" i="60" s="1"/>
  <c r="S82" i="60" s="1"/>
  <c r="H223" i="60"/>
  <c r="G17" i="60"/>
  <c r="H17" i="60" s="1"/>
  <c r="O17" i="60" s="1"/>
  <c r="S17" i="60" s="1"/>
  <c r="G28" i="6"/>
  <c r="H28" i="6" s="1"/>
  <c r="G31" i="60"/>
  <c r="H31" i="60" s="1"/>
  <c r="O31" i="60" s="1"/>
  <c r="G34" i="60"/>
  <c r="H34" i="60" s="1"/>
  <c r="O34" i="60" s="1"/>
  <c r="S34" i="60" s="1"/>
  <c r="G45" i="6"/>
  <c r="H45" i="6" s="1"/>
  <c r="G49" i="6"/>
  <c r="H49" i="6" s="1"/>
  <c r="G26" i="6"/>
  <c r="H26" i="6" s="1"/>
  <c r="G41" i="6"/>
  <c r="H41" i="6" s="1"/>
  <c r="G48" i="6"/>
  <c r="H48" i="6" s="1"/>
  <c r="G54" i="6"/>
  <c r="H54" i="6" s="1"/>
  <c r="G56" i="6"/>
  <c r="H56" i="6" s="1"/>
  <c r="H43" i="60"/>
  <c r="M43" i="60" s="1"/>
  <c r="H61" i="60"/>
  <c r="O61" i="60" s="1"/>
  <c r="S61" i="60" s="1"/>
  <c r="H67" i="60"/>
  <c r="O67" i="60" s="1"/>
  <c r="S67" i="60" s="1"/>
  <c r="H138" i="60"/>
  <c r="H53" i="60"/>
  <c r="M53" i="60" s="1"/>
  <c r="H57" i="60"/>
  <c r="M57" i="60" s="1"/>
  <c r="H80" i="60"/>
  <c r="M80" i="60" s="1"/>
  <c r="G21" i="6"/>
  <c r="H21" i="6" s="1"/>
  <c r="G30" i="6"/>
  <c r="H30" i="6" s="1"/>
  <c r="G27" i="60"/>
  <c r="H27" i="60" s="1"/>
  <c r="O27" i="60" s="1"/>
  <c r="G215" i="60"/>
  <c r="H215" i="60" s="1"/>
  <c r="O215" i="60" s="1"/>
  <c r="S215" i="60" s="1"/>
  <c r="G281" i="6"/>
  <c r="H281" i="6" s="1"/>
  <c r="G20" i="6"/>
  <c r="H20" i="6" s="1"/>
  <c r="G19" i="60"/>
  <c r="H19" i="60" s="1"/>
  <c r="O19" i="60" s="1"/>
  <c r="C19" i="60" s="1"/>
  <c r="G24" i="6"/>
  <c r="H24" i="6" s="1"/>
  <c r="G21" i="60"/>
  <c r="H21" i="60" s="1"/>
  <c r="O21" i="60" s="1"/>
  <c r="C21" i="60" s="1"/>
  <c r="G23" i="6"/>
  <c r="H23" i="6" s="1"/>
  <c r="G20" i="60"/>
  <c r="H20" i="60" s="1"/>
  <c r="O20" i="60" s="1"/>
  <c r="G25" i="6"/>
  <c r="H25" i="6" s="1"/>
  <c r="G22" i="60"/>
  <c r="H22" i="60" s="1"/>
  <c r="O22" i="60" s="1"/>
  <c r="C22" i="60" s="1"/>
  <c r="G19" i="6"/>
  <c r="H19" i="6" s="1"/>
  <c r="G18" i="60"/>
  <c r="H18" i="60" s="1"/>
  <c r="O18" i="60" s="1"/>
  <c r="C18" i="60" s="1"/>
  <c r="G38" i="6"/>
  <c r="H38" i="6" s="1"/>
  <c r="G35" i="60"/>
  <c r="H35" i="60" s="1"/>
  <c r="O35" i="60" s="1"/>
  <c r="S35" i="60" s="1"/>
  <c r="G36" i="6"/>
  <c r="H36" i="6" s="1"/>
  <c r="G33" i="60"/>
  <c r="H33" i="60" s="1"/>
  <c r="O33" i="60" s="1"/>
  <c r="S33" i="60" s="1"/>
  <c r="G39" i="6"/>
  <c r="H39" i="6" s="1"/>
  <c r="G36" i="60"/>
  <c r="H36" i="60" s="1"/>
  <c r="O36" i="60" s="1"/>
  <c r="C36" i="60" s="1"/>
  <c r="G51" i="6"/>
  <c r="H51" i="6" s="1"/>
  <c r="G38" i="60"/>
  <c r="H38" i="60" s="1"/>
  <c r="O38" i="60" s="1"/>
  <c r="S38" i="60" s="1"/>
  <c r="G31" i="6"/>
  <c r="H31" i="6" s="1"/>
  <c r="G28" i="60"/>
  <c r="H28" i="60" s="1"/>
  <c r="O28" i="60" s="1"/>
  <c r="S28" i="60" s="1"/>
  <c r="G53" i="6"/>
  <c r="H53" i="6" s="1"/>
  <c r="G39" i="60"/>
  <c r="H39" i="60" s="1"/>
  <c r="O39" i="60" s="1"/>
  <c r="C39" i="60" s="1"/>
  <c r="G113" i="6"/>
  <c r="H113" i="6" s="1"/>
  <c r="G132" i="60"/>
  <c r="H132" i="60" s="1"/>
  <c r="G16" i="6"/>
  <c r="H16" i="6" s="1"/>
  <c r="G15" i="60"/>
  <c r="H15" i="60" s="1"/>
  <c r="O15" i="60" s="1"/>
  <c r="G287" i="6"/>
  <c r="H287" i="6" s="1"/>
  <c r="G224" i="60"/>
  <c r="H224" i="60" s="1"/>
  <c r="O224" i="60" s="1"/>
  <c r="C224" i="60" s="1"/>
  <c r="G294" i="6"/>
  <c r="H294" i="6" s="1"/>
  <c r="G232" i="60"/>
  <c r="H232" i="60" s="1"/>
  <c r="O232" i="60" s="1"/>
  <c r="C232" i="60" s="1"/>
  <c r="G331" i="6"/>
  <c r="H331" i="6" s="1"/>
  <c r="G257" i="60"/>
  <c r="H257" i="60" s="1"/>
  <c r="O257" i="60" s="1"/>
  <c r="S257" i="60" s="1"/>
  <c r="G303" i="6"/>
  <c r="H303" i="6" s="1"/>
  <c r="G241" i="60"/>
  <c r="H241" i="60" s="1"/>
  <c r="O241" i="60" s="1"/>
  <c r="S241" i="60" s="1"/>
  <c r="G300" i="6"/>
  <c r="H300" i="6" s="1"/>
  <c r="G238" i="60"/>
  <c r="H238" i="60" s="1"/>
  <c r="O238" i="60" s="1"/>
  <c r="S238" i="60" s="1"/>
  <c r="M326" i="6"/>
  <c r="O326" i="6"/>
  <c r="G333" i="6"/>
  <c r="H333" i="6" s="1"/>
  <c r="G259" i="60"/>
  <c r="H259" i="60" s="1"/>
  <c r="O259" i="60" s="1"/>
  <c r="C259" i="60" s="1"/>
  <c r="G334" i="6"/>
  <c r="H334" i="6" s="1"/>
  <c r="G264" i="60"/>
  <c r="H264" i="60" s="1"/>
  <c r="O264" i="60" s="1"/>
  <c r="S264" i="60" s="1"/>
  <c r="G289" i="6"/>
  <c r="H289" i="6" s="1"/>
  <c r="G226" i="60"/>
  <c r="H226" i="60" s="1"/>
  <c r="O226" i="60" s="1"/>
  <c r="C226" i="60" s="1"/>
  <c r="G296" i="6"/>
  <c r="H296" i="6" s="1"/>
  <c r="G234" i="60"/>
  <c r="H234" i="60" s="1"/>
  <c r="O234" i="60" s="1"/>
  <c r="C234" i="60" s="1"/>
  <c r="G338" i="6"/>
  <c r="H338" i="6" s="1"/>
  <c r="G261" i="60"/>
  <c r="H261" i="60" s="1"/>
  <c r="O261" i="60" s="1"/>
  <c r="S261" i="60" s="1"/>
  <c r="G302" i="6"/>
  <c r="H302" i="6" s="1"/>
  <c r="G240" i="60"/>
  <c r="H240" i="60" s="1"/>
  <c r="O240" i="60" s="1"/>
  <c r="S240" i="60" s="1"/>
  <c r="G341" i="6"/>
  <c r="H341" i="6" s="1"/>
  <c r="G262" i="60"/>
  <c r="H262" i="60" s="1"/>
  <c r="O262" i="60" s="1"/>
  <c r="S262" i="60" s="1"/>
  <c r="G286" i="6"/>
  <c r="H286" i="6" s="1"/>
  <c r="G221" i="60"/>
  <c r="H221" i="60" s="1"/>
  <c r="O221" i="60" s="1"/>
  <c r="S221" i="60" s="1"/>
  <c r="G211" i="60"/>
  <c r="H211" i="60" s="1"/>
  <c r="O211" i="60" s="1"/>
  <c r="S211" i="60" s="1"/>
  <c r="G276" i="6"/>
  <c r="H276" i="6" s="1"/>
  <c r="G310" i="6"/>
  <c r="H310" i="6" s="1"/>
  <c r="G250" i="60"/>
  <c r="H250" i="60" s="1"/>
  <c r="O250" i="60" s="1"/>
  <c r="S250" i="60" s="1"/>
  <c r="M97" i="6"/>
  <c r="O97" i="6"/>
  <c r="G292" i="6"/>
  <c r="H292" i="6" s="1"/>
  <c r="G228" i="60"/>
  <c r="H228" i="60" s="1"/>
  <c r="O228" i="60" s="1"/>
  <c r="C228" i="60" s="1"/>
  <c r="G283" i="6"/>
  <c r="H283" i="6" s="1"/>
  <c r="G218" i="60"/>
  <c r="H218" i="60" s="1"/>
  <c r="G298" i="6"/>
  <c r="H298" i="6" s="1"/>
  <c r="G236" i="60"/>
  <c r="H236" i="60" s="1"/>
  <c r="O236" i="60" s="1"/>
  <c r="S236" i="60" s="1"/>
  <c r="G311" i="6"/>
  <c r="H311" i="6" s="1"/>
  <c r="G251" i="60"/>
  <c r="H251" i="60" s="1"/>
  <c r="G278" i="6"/>
  <c r="H278" i="6" s="1"/>
  <c r="G213" i="60"/>
  <c r="H213" i="60" s="1"/>
  <c r="G304" i="6"/>
  <c r="H304" i="6" s="1"/>
  <c r="G244" i="60"/>
  <c r="H244" i="60" s="1"/>
  <c r="O244" i="60" s="1"/>
  <c r="C244" i="60" s="1"/>
  <c r="G329" i="6"/>
  <c r="H329" i="6" s="1"/>
  <c r="G255" i="60"/>
  <c r="H255" i="60" s="1"/>
  <c r="O255" i="60" s="1"/>
  <c r="S255" i="60" s="1"/>
  <c r="G332" i="6"/>
  <c r="H332" i="6" s="1"/>
  <c r="G258" i="60"/>
  <c r="H258" i="60" s="1"/>
  <c r="O258" i="60" s="1"/>
  <c r="C258" i="60" s="1"/>
  <c r="G193" i="6"/>
  <c r="H193" i="6" s="1"/>
  <c r="G178" i="60"/>
  <c r="H178" i="60" s="1"/>
  <c r="G225" i="60"/>
  <c r="H225" i="60" s="1"/>
  <c r="O225" i="60" s="1"/>
  <c r="S225" i="60" s="1"/>
  <c r="G293" i="6"/>
  <c r="H293" i="6" s="1"/>
  <c r="G229" i="60"/>
  <c r="H229" i="60" s="1"/>
  <c r="O229" i="60" s="1"/>
  <c r="S229" i="60" s="1"/>
  <c r="G212" i="60"/>
  <c r="H212" i="60" s="1"/>
  <c r="O212" i="60" s="1"/>
  <c r="C212" i="60" s="1"/>
  <c r="G277" i="6"/>
  <c r="H277" i="6" s="1"/>
  <c r="G282" i="6"/>
  <c r="H282" i="6" s="1"/>
  <c r="G217" i="60"/>
  <c r="H217" i="60" s="1"/>
  <c r="O217" i="60" s="1"/>
  <c r="S217" i="60" s="1"/>
  <c r="G295" i="6"/>
  <c r="H295" i="6" s="1"/>
  <c r="G233" i="60"/>
  <c r="H233" i="60" s="1"/>
  <c r="O233" i="60" s="1"/>
  <c r="S233" i="60" s="1"/>
  <c r="G299" i="6"/>
  <c r="H299" i="6" s="1"/>
  <c r="G237" i="60"/>
  <c r="H237" i="60" s="1"/>
  <c r="O237" i="60" s="1"/>
  <c r="S237" i="60" s="1"/>
  <c r="G265" i="60"/>
  <c r="H265" i="60" s="1"/>
  <c r="O265" i="60" s="1"/>
  <c r="S265" i="60" s="1"/>
  <c r="G335" i="6"/>
  <c r="H335" i="6" s="1"/>
  <c r="G328" i="6"/>
  <c r="H328" i="6" s="1"/>
  <c r="G254" i="60"/>
  <c r="H254" i="60" s="1"/>
  <c r="G337" i="6"/>
  <c r="H337" i="6" s="1"/>
  <c r="G260" i="60"/>
  <c r="H260" i="60" s="1"/>
  <c r="G263" i="60"/>
  <c r="H263" i="60" s="1"/>
  <c r="O263" i="60" s="1"/>
  <c r="C263" i="60" s="1"/>
  <c r="G330" i="6"/>
  <c r="H330" i="6" s="1"/>
  <c r="G242" i="60"/>
  <c r="H242" i="60" s="1"/>
  <c r="O242" i="60" s="1"/>
  <c r="S242" i="60" s="1"/>
  <c r="G146" i="6"/>
  <c r="H146" i="6" s="1"/>
  <c r="G280" i="6"/>
  <c r="H280" i="6" s="1"/>
  <c r="G214" i="60"/>
  <c r="H214" i="60" s="1"/>
  <c r="O214" i="60" s="1"/>
  <c r="G284" i="6"/>
  <c r="H284" i="6" s="1"/>
  <c r="G219" i="60"/>
  <c r="H219" i="60" s="1"/>
  <c r="O219" i="60" s="1"/>
  <c r="S219" i="60" s="1"/>
  <c r="G297" i="6"/>
  <c r="H297" i="6" s="1"/>
  <c r="G235" i="60"/>
  <c r="H235" i="60" s="1"/>
  <c r="G301" i="6"/>
  <c r="H301" i="6" s="1"/>
  <c r="G239" i="60"/>
  <c r="H239" i="60" s="1"/>
  <c r="A5" i="60"/>
  <c r="H45" i="60"/>
  <c r="O243" i="60"/>
  <c r="S243" i="60" s="1"/>
  <c r="M243" i="60"/>
  <c r="O151" i="60"/>
  <c r="C151" i="60" s="1"/>
  <c r="M151" i="60"/>
  <c r="O231" i="60"/>
  <c r="C231" i="60" s="1"/>
  <c r="M231" i="60"/>
  <c r="O202" i="60"/>
  <c r="U202" i="60" s="1"/>
  <c r="M202" i="60"/>
  <c r="O339" i="6"/>
  <c r="O14" i="6"/>
  <c r="O46" i="6"/>
  <c r="O47" i="6"/>
  <c r="H49" i="60"/>
  <c r="O44" i="6"/>
  <c r="O42" i="6"/>
  <c r="O58" i="6"/>
  <c r="O57" i="6"/>
  <c r="H89" i="60"/>
  <c r="O89" i="60" s="1"/>
  <c r="C89" i="60" s="1"/>
  <c r="A4" i="6"/>
  <c r="B4" i="6" s="1"/>
  <c r="O22" i="6"/>
  <c r="O55" i="6"/>
  <c r="O52" i="6"/>
  <c r="M77" i="6"/>
  <c r="H87" i="60"/>
  <c r="O87" i="60" s="1"/>
  <c r="S87" i="60" s="1"/>
  <c r="O50" i="6"/>
  <c r="M323" i="6"/>
  <c r="M327" i="6"/>
  <c r="O320" i="6"/>
  <c r="A70" i="32"/>
  <c r="A71" i="32" s="1"/>
  <c r="A72" i="32" s="1"/>
  <c r="A73" i="32" s="1"/>
  <c r="A74" i="32" s="1"/>
  <c r="A75" i="32" s="1"/>
  <c r="A76" i="32"/>
  <c r="A77" i="32" s="1"/>
  <c r="A78" i="32" s="1"/>
  <c r="A79" i="32" s="1"/>
  <c r="A80" i="32" s="1"/>
  <c r="A81" i="32" s="1"/>
  <c r="A82" i="32" s="1"/>
  <c r="A83" i="32" s="1"/>
  <c r="J6" i="63"/>
  <c r="J6" i="32"/>
  <c r="J75" i="64"/>
  <c r="J83" i="64"/>
  <c r="J91" i="64"/>
  <c r="J99" i="64"/>
  <c r="J107" i="64"/>
  <c r="J76" i="64"/>
  <c r="J84" i="64"/>
  <c r="J92" i="64"/>
  <c r="J100" i="64"/>
  <c r="J108" i="64"/>
  <c r="I73" i="58"/>
  <c r="I74" i="58"/>
  <c r="I75" i="58"/>
  <c r="I76" i="58"/>
  <c r="I77" i="58"/>
  <c r="I78" i="58"/>
  <c r="I79" i="58"/>
  <c r="I80" i="58"/>
  <c r="I81" i="58"/>
  <c r="I82" i="58"/>
  <c r="I83" i="58"/>
  <c r="K83" i="58" s="1"/>
  <c r="L83" i="58" s="1"/>
  <c r="I84" i="58"/>
  <c r="I85" i="58"/>
  <c r="I86" i="58"/>
  <c r="I87" i="58"/>
  <c r="I88" i="58"/>
  <c r="I89" i="58"/>
  <c r="I90" i="58"/>
  <c r="I91" i="58"/>
  <c r="K91" i="58" s="1"/>
  <c r="L91" i="58" s="1"/>
  <c r="I92" i="58"/>
  <c r="I93" i="58"/>
  <c r="I94" i="58"/>
  <c r="I95" i="58"/>
  <c r="I96" i="58"/>
  <c r="I97" i="58"/>
  <c r="I98" i="58"/>
  <c r="I99" i="58"/>
  <c r="I100" i="58"/>
  <c r="I101" i="58"/>
  <c r="I102" i="58"/>
  <c r="I103" i="58"/>
  <c r="I104" i="58"/>
  <c r="I105" i="58"/>
  <c r="I106" i="58"/>
  <c r="I107" i="58"/>
  <c r="E13" i="64"/>
  <c r="J6" i="64"/>
  <c r="J77" i="64"/>
  <c r="J85" i="64"/>
  <c r="J93" i="64"/>
  <c r="J101" i="64"/>
  <c r="J109" i="64"/>
  <c r="J80" i="64"/>
  <c r="J88" i="64"/>
  <c r="J96" i="64"/>
  <c r="J104" i="64"/>
  <c r="J75" i="65"/>
  <c r="J83" i="65"/>
  <c r="J91" i="65"/>
  <c r="J99" i="65"/>
  <c r="T28" i="65"/>
  <c r="J73" i="65"/>
  <c r="J78" i="65"/>
  <c r="J86" i="65"/>
  <c r="J94" i="65"/>
  <c r="J102" i="65"/>
  <c r="I73" i="64"/>
  <c r="I74" i="64"/>
  <c r="I75" i="64"/>
  <c r="I76" i="64"/>
  <c r="I77" i="64"/>
  <c r="I78" i="64"/>
  <c r="I79" i="64"/>
  <c r="I80" i="64"/>
  <c r="I81" i="64"/>
  <c r="I82" i="64"/>
  <c r="I83" i="64"/>
  <c r="I84" i="64"/>
  <c r="I85" i="64"/>
  <c r="I86" i="64"/>
  <c r="I87" i="64"/>
  <c r="I88" i="64"/>
  <c r="I89" i="64"/>
  <c r="I90" i="64"/>
  <c r="K90" i="64" s="1"/>
  <c r="L90" i="64" s="1"/>
  <c r="I91" i="64"/>
  <c r="I92" i="64"/>
  <c r="I93" i="64"/>
  <c r="I94" i="64"/>
  <c r="I95" i="64"/>
  <c r="I96" i="64"/>
  <c r="I97" i="64"/>
  <c r="I98" i="64"/>
  <c r="I99" i="64"/>
  <c r="I100" i="64"/>
  <c r="I101" i="64"/>
  <c r="I102" i="64"/>
  <c r="I103" i="64"/>
  <c r="I104" i="64"/>
  <c r="I105" i="64"/>
  <c r="I106" i="64"/>
  <c r="I107" i="64"/>
  <c r="I108" i="64"/>
  <c r="I109" i="64"/>
  <c r="J79" i="65"/>
  <c r="J87" i="65"/>
  <c r="J95" i="65"/>
  <c r="J103" i="65"/>
  <c r="J77" i="65"/>
  <c r="J85" i="65"/>
  <c r="J93" i="65"/>
  <c r="J101" i="65"/>
  <c r="J80" i="65"/>
  <c r="J88" i="65"/>
  <c r="J96" i="65"/>
  <c r="J104" i="65"/>
  <c r="I73" i="65"/>
  <c r="I74" i="65"/>
  <c r="K74" i="65" s="1"/>
  <c r="L74" i="65" s="1"/>
  <c r="I75" i="65"/>
  <c r="I76" i="65"/>
  <c r="I77" i="65"/>
  <c r="I78" i="65"/>
  <c r="I79" i="65"/>
  <c r="I80" i="65"/>
  <c r="I81" i="65"/>
  <c r="I82" i="65"/>
  <c r="K82" i="65" s="1"/>
  <c r="L82" i="65" s="1"/>
  <c r="I83" i="65"/>
  <c r="I84" i="65"/>
  <c r="I85" i="65"/>
  <c r="I86" i="65"/>
  <c r="I87" i="65"/>
  <c r="I88" i="65"/>
  <c r="I89" i="65"/>
  <c r="I90" i="65"/>
  <c r="K90" i="65" s="1"/>
  <c r="L90" i="65" s="1"/>
  <c r="I91" i="65"/>
  <c r="I92" i="65"/>
  <c r="I93" i="65"/>
  <c r="I94" i="65"/>
  <c r="I95" i="65"/>
  <c r="I96" i="65"/>
  <c r="I97" i="65"/>
  <c r="I98" i="65"/>
  <c r="I99" i="65"/>
  <c r="I100" i="65"/>
  <c r="I101" i="65"/>
  <c r="I102" i="65"/>
  <c r="I103" i="65"/>
  <c r="I104" i="65"/>
  <c r="I105" i="65"/>
  <c r="I106" i="65"/>
  <c r="C7" i="65"/>
  <c r="C7" i="59"/>
  <c r="K84" i="59" s="1"/>
  <c r="C7" i="64"/>
  <c r="C7" i="39"/>
  <c r="C7" i="58"/>
  <c r="C7" i="32"/>
  <c r="C7" i="63"/>
  <c r="R2" i="6"/>
  <c r="C2" i="60"/>
  <c r="R2" i="60" s="1"/>
  <c r="K81" i="65" l="1"/>
  <c r="L81" i="65" s="1"/>
  <c r="C3" i="6"/>
  <c r="B3" i="6"/>
  <c r="S320" i="6"/>
  <c r="C320" i="6"/>
  <c r="S44" i="6"/>
  <c r="C44" i="6"/>
  <c r="S14" i="6"/>
  <c r="C14" i="6"/>
  <c r="S97" i="6"/>
  <c r="C97" i="6"/>
  <c r="S326" i="6"/>
  <c r="C326" i="6"/>
  <c r="S323" i="6"/>
  <c r="C323" i="6"/>
  <c r="S57" i="6"/>
  <c r="C57" i="6"/>
  <c r="G69" i="32" s="1"/>
  <c r="J69" i="32" s="1"/>
  <c r="S339" i="6"/>
  <c r="C339" i="6"/>
  <c r="S157" i="6"/>
  <c r="C157" i="6"/>
  <c r="S22" i="6"/>
  <c r="C22" i="6"/>
  <c r="S58" i="6"/>
  <c r="C58" i="6"/>
  <c r="G44" i="58" s="1"/>
  <c r="J44" i="58" s="1"/>
  <c r="S47" i="6"/>
  <c r="C47" i="6"/>
  <c r="S40" i="6"/>
  <c r="C40" i="6"/>
  <c r="G17" i="65" s="1"/>
  <c r="J17" i="65" s="1"/>
  <c r="S52" i="6"/>
  <c r="C52" i="6"/>
  <c r="S55" i="6"/>
  <c r="C55" i="6"/>
  <c r="S50" i="6"/>
  <c r="C50" i="6"/>
  <c r="S42" i="6"/>
  <c r="C42" i="6"/>
  <c r="S46" i="6"/>
  <c r="C46" i="6"/>
  <c r="K97" i="64"/>
  <c r="L97" i="64" s="1"/>
  <c r="K87" i="58"/>
  <c r="L87" i="58" s="1"/>
  <c r="K104" i="58"/>
  <c r="L104" i="58" s="1"/>
  <c r="K73" i="64"/>
  <c r="K80" i="58"/>
  <c r="L80" i="58" s="1"/>
  <c r="K87" i="64"/>
  <c r="L87" i="64" s="1"/>
  <c r="K76" i="65"/>
  <c r="L76" i="65" s="1"/>
  <c r="K75" i="58"/>
  <c r="L75" i="58" s="1"/>
  <c r="K79" i="64"/>
  <c r="L79" i="64" s="1"/>
  <c r="K92" i="65"/>
  <c r="L92" i="65" s="1"/>
  <c r="K94" i="64"/>
  <c r="L94" i="64" s="1"/>
  <c r="O98" i="60"/>
  <c r="S98" i="60" s="1"/>
  <c r="O290" i="6"/>
  <c r="C290" i="6" s="1"/>
  <c r="M41" i="60"/>
  <c r="K86" i="64"/>
  <c r="L86" i="64" s="1"/>
  <c r="K78" i="58"/>
  <c r="L78" i="58" s="1"/>
  <c r="K84" i="58"/>
  <c r="L84" i="58" s="1"/>
  <c r="K106" i="65"/>
  <c r="L106" i="65" s="1"/>
  <c r="K98" i="65"/>
  <c r="L98" i="65" s="1"/>
  <c r="K107" i="58"/>
  <c r="L107" i="58" s="1"/>
  <c r="K99" i="58"/>
  <c r="L99" i="58" s="1"/>
  <c r="K105" i="65"/>
  <c r="L105" i="65" s="1"/>
  <c r="K97" i="65"/>
  <c r="L97" i="65" s="1"/>
  <c r="K89" i="65"/>
  <c r="L89" i="65" s="1"/>
  <c r="K106" i="64"/>
  <c r="L106" i="64" s="1"/>
  <c r="G47" i="32"/>
  <c r="J47" i="32" s="1"/>
  <c r="K84" i="65"/>
  <c r="L84" i="65" s="1"/>
  <c r="K100" i="58"/>
  <c r="L100" i="58" s="1"/>
  <c r="K92" i="58"/>
  <c r="L92" i="58" s="1"/>
  <c r="K89" i="58"/>
  <c r="L89" i="58" s="1"/>
  <c r="M65" i="60"/>
  <c r="K96" i="58"/>
  <c r="L96" i="58" s="1"/>
  <c r="K88" i="58"/>
  <c r="L88" i="58" s="1"/>
  <c r="K103" i="64"/>
  <c r="L103" i="64" s="1"/>
  <c r="K79" i="58"/>
  <c r="L79" i="58" s="1"/>
  <c r="O51" i="6"/>
  <c r="C51" i="6" s="1"/>
  <c r="O49" i="6"/>
  <c r="C49" i="6" s="1"/>
  <c r="O337" i="6"/>
  <c r="C337" i="6" s="1"/>
  <c r="O334" i="6"/>
  <c r="C334" i="6" s="1"/>
  <c r="M92" i="60"/>
  <c r="O328" i="6"/>
  <c r="C328" i="6" s="1"/>
  <c r="O53" i="6"/>
  <c r="C53" i="6" s="1"/>
  <c r="S92" i="60"/>
  <c r="O38" i="6"/>
  <c r="O330" i="6"/>
  <c r="C330" i="6" s="1"/>
  <c r="O341" i="6"/>
  <c r="C341" i="6" s="1"/>
  <c r="O30" i="6"/>
  <c r="C30" i="6" s="1"/>
  <c r="O113" i="6"/>
  <c r="O56" i="6"/>
  <c r="C56" i="6" s="1"/>
  <c r="K78" i="64"/>
  <c r="L78" i="64" s="1"/>
  <c r="K94" i="58"/>
  <c r="L94" i="58" s="1"/>
  <c r="K86" i="58"/>
  <c r="L86" i="58" s="1"/>
  <c r="K76" i="58"/>
  <c r="L76" i="58" s="1"/>
  <c r="M124" i="60"/>
  <c r="G32" i="60"/>
  <c r="H32" i="60" s="1"/>
  <c r="O32" i="60" s="1"/>
  <c r="S32" i="60" s="1"/>
  <c r="M117" i="60"/>
  <c r="K105" i="64"/>
  <c r="L105" i="64" s="1"/>
  <c r="K89" i="64"/>
  <c r="L89" i="64" s="1"/>
  <c r="K81" i="64"/>
  <c r="L81" i="64" s="1"/>
  <c r="K105" i="58"/>
  <c r="L105" i="58" s="1"/>
  <c r="K97" i="58"/>
  <c r="L97" i="58" s="1"/>
  <c r="I53" i="63"/>
  <c r="C92" i="60"/>
  <c r="K98" i="64"/>
  <c r="L98" i="64" s="1"/>
  <c r="K82" i="64"/>
  <c r="L82" i="64" s="1"/>
  <c r="K103" i="58"/>
  <c r="L103" i="58" s="1"/>
  <c r="G18" i="6"/>
  <c r="H18" i="6" s="1"/>
  <c r="G37" i="6"/>
  <c r="H37" i="6" s="1"/>
  <c r="H53" i="63"/>
  <c r="K108" i="64"/>
  <c r="L108" i="64" s="1"/>
  <c r="K76" i="64"/>
  <c r="L76" i="64" s="1"/>
  <c r="M168" i="60"/>
  <c r="O64" i="60"/>
  <c r="S64" i="60" s="1"/>
  <c r="O51" i="60"/>
  <c r="S51" i="60" s="1"/>
  <c r="M128" i="60"/>
  <c r="C217" i="60"/>
  <c r="M82" i="60"/>
  <c r="C52" i="60"/>
  <c r="C222" i="60"/>
  <c r="S258" i="60"/>
  <c r="O79" i="60"/>
  <c r="C79" i="60" s="1"/>
  <c r="M217" i="60"/>
  <c r="C219" i="60"/>
  <c r="C238" i="60"/>
  <c r="C236" i="60"/>
  <c r="M240" i="60"/>
  <c r="M279" i="6"/>
  <c r="M46" i="60"/>
  <c r="M255" i="60"/>
  <c r="C255" i="60"/>
  <c r="S263" i="60"/>
  <c r="O256" i="60"/>
  <c r="S256" i="60" s="1"/>
  <c r="O78" i="60"/>
  <c r="S78" i="60" s="1"/>
  <c r="K80" i="64"/>
  <c r="L80" i="64" s="1"/>
  <c r="K81" i="58"/>
  <c r="L81" i="58" s="1"/>
  <c r="M228" i="60"/>
  <c r="K109" i="58"/>
  <c r="L109" i="58" s="1"/>
  <c r="K102" i="64"/>
  <c r="L102" i="64" s="1"/>
  <c r="K95" i="58"/>
  <c r="L95" i="58" s="1"/>
  <c r="K100" i="65"/>
  <c r="L100" i="65" s="1"/>
  <c r="M67" i="60"/>
  <c r="K102" i="58"/>
  <c r="L102" i="58" s="1"/>
  <c r="H54" i="63"/>
  <c r="G56" i="32"/>
  <c r="J56" i="32" s="1"/>
  <c r="C117" i="60"/>
  <c r="O80" i="60"/>
  <c r="S80" i="60" s="1"/>
  <c r="O42" i="60"/>
  <c r="S42" i="60" s="1"/>
  <c r="K101" i="58"/>
  <c r="L101" i="58" s="1"/>
  <c r="K85" i="58"/>
  <c r="L85" i="58" s="1"/>
  <c r="K77" i="58"/>
  <c r="L77" i="58" s="1"/>
  <c r="S234" i="60"/>
  <c r="M322" i="6"/>
  <c r="M234" i="60"/>
  <c r="O230" i="60"/>
  <c r="C230" i="60" s="1"/>
  <c r="F47" i="32"/>
  <c r="I47" i="32" s="1"/>
  <c r="F17" i="63"/>
  <c r="I17" i="63" s="1"/>
  <c r="H51" i="63"/>
  <c r="C67" i="60"/>
  <c r="C41" i="60"/>
  <c r="K74" i="64"/>
  <c r="L74" i="64" s="1"/>
  <c r="H52" i="63"/>
  <c r="I49" i="63"/>
  <c r="M92" i="6"/>
  <c r="S21" i="60"/>
  <c r="G34" i="6"/>
  <c r="H34" i="6" s="1"/>
  <c r="J8" i="58"/>
  <c r="M199" i="60"/>
  <c r="K106" i="58"/>
  <c r="L106" i="58" s="1"/>
  <c r="K98" i="58"/>
  <c r="L98" i="58" s="1"/>
  <c r="K90" i="58"/>
  <c r="L90" i="58" s="1"/>
  <c r="K74" i="58"/>
  <c r="L74" i="58" s="1"/>
  <c r="F24" i="64"/>
  <c r="I24" i="64" s="1"/>
  <c r="C240" i="60"/>
  <c r="M238" i="60"/>
  <c r="K93" i="58"/>
  <c r="L93" i="58" s="1"/>
  <c r="K73" i="58"/>
  <c r="L73" i="58" s="1"/>
  <c r="F39" i="64"/>
  <c r="I39" i="64" s="1"/>
  <c r="F46" i="64"/>
  <c r="I46" i="64" s="1"/>
  <c r="S322" i="6"/>
  <c r="S77" i="6"/>
  <c r="S15" i="6"/>
  <c r="S92" i="6"/>
  <c r="S327" i="6"/>
  <c r="S279" i="6"/>
  <c r="G18" i="58"/>
  <c r="J18" i="58" s="1"/>
  <c r="F56" i="32"/>
  <c r="I56" i="32" s="1"/>
  <c r="G18" i="63"/>
  <c r="J18" i="63" s="1"/>
  <c r="F18" i="58"/>
  <c r="I18" i="58" s="1"/>
  <c r="G89" i="32"/>
  <c r="J89" i="32" s="1"/>
  <c r="F26" i="64"/>
  <c r="I26" i="64" s="1"/>
  <c r="G48" i="32"/>
  <c r="J48" i="32" s="1"/>
  <c r="G55" i="59"/>
  <c r="J55" i="59" s="1"/>
  <c r="M297" i="6"/>
  <c r="M311" i="6"/>
  <c r="O335" i="6"/>
  <c r="C335" i="6" s="1"/>
  <c r="O329" i="6"/>
  <c r="C329" i="6" s="1"/>
  <c r="O331" i="6"/>
  <c r="C331" i="6" s="1"/>
  <c r="O36" i="6"/>
  <c r="C36" i="6" s="1"/>
  <c r="O23" i="6"/>
  <c r="C23" i="6" s="1"/>
  <c r="O45" i="6"/>
  <c r="C45" i="6" s="1"/>
  <c r="H49" i="63"/>
  <c r="I52" i="63"/>
  <c r="I51" i="63"/>
  <c r="G29" i="39"/>
  <c r="J29" i="39" s="1"/>
  <c r="G24" i="39"/>
  <c r="J24" i="39" s="1"/>
  <c r="G58" i="59"/>
  <c r="J58" i="59" s="1"/>
  <c r="O284" i="6"/>
  <c r="C284" i="6" s="1"/>
  <c r="O298" i="6"/>
  <c r="C298" i="6" s="1"/>
  <c r="O286" i="6"/>
  <c r="C286" i="6" s="1"/>
  <c r="O289" i="6"/>
  <c r="C289" i="6" s="1"/>
  <c r="O20" i="6"/>
  <c r="C20" i="6" s="1"/>
  <c r="O54" i="6"/>
  <c r="C54" i="6" s="1"/>
  <c r="O26" i="6"/>
  <c r="O19" i="6"/>
  <c r="F19" i="63"/>
  <c r="I19" i="63" s="1"/>
  <c r="G19" i="63"/>
  <c r="J19" i="63" s="1"/>
  <c r="I50" i="63"/>
  <c r="F24" i="39"/>
  <c r="I24" i="39" s="1"/>
  <c r="M280" i="6"/>
  <c r="M293" i="6"/>
  <c r="G47" i="58"/>
  <c r="J47" i="58" s="1"/>
  <c r="G39" i="64"/>
  <c r="J39" i="64" s="1"/>
  <c r="F32" i="64"/>
  <c r="I32" i="64" s="1"/>
  <c r="F52" i="64"/>
  <c r="I52" i="64" s="1"/>
  <c r="G52" i="64"/>
  <c r="J52" i="64" s="1"/>
  <c r="O333" i="6"/>
  <c r="C333" i="6" s="1"/>
  <c r="O31" i="6"/>
  <c r="C31" i="6" s="1"/>
  <c r="O48" i="6"/>
  <c r="C48" i="6" s="1"/>
  <c r="F18" i="63"/>
  <c r="I18" i="63" s="1"/>
  <c r="I54" i="63"/>
  <c r="F29" i="39"/>
  <c r="I29" i="39" s="1"/>
  <c r="G55" i="64"/>
  <c r="J55" i="64" s="1"/>
  <c r="M301" i="6"/>
  <c r="O338" i="6"/>
  <c r="C338" i="6" s="1"/>
  <c r="O16" i="6"/>
  <c r="C16" i="6" s="1"/>
  <c r="O24" i="6"/>
  <c r="C24" i="6" s="1"/>
  <c r="O21" i="6"/>
  <c r="C21" i="6" s="1"/>
  <c r="O41" i="6"/>
  <c r="C41" i="6" s="1"/>
  <c r="O28" i="6"/>
  <c r="C28" i="6" s="1"/>
  <c r="O35" i="6"/>
  <c r="C35" i="6" s="1"/>
  <c r="M276" i="6"/>
  <c r="O39" i="6"/>
  <c r="C39" i="6" s="1"/>
  <c r="O25" i="6"/>
  <c r="S198" i="60"/>
  <c r="C198" i="60"/>
  <c r="M198" i="60"/>
  <c r="M47" i="60"/>
  <c r="O43" i="60"/>
  <c r="S43" i="60" s="1"/>
  <c r="M59" i="60"/>
  <c r="O156" i="60"/>
  <c r="C156" i="60" s="1"/>
  <c r="O91" i="60"/>
  <c r="U91" i="60" s="1"/>
  <c r="M258" i="60"/>
  <c r="M58" i="60"/>
  <c r="C38" i="60"/>
  <c r="M81" i="60"/>
  <c r="M224" i="60"/>
  <c r="C28" i="60"/>
  <c r="O62" i="60"/>
  <c r="S62" i="60" s="1"/>
  <c r="C81" i="60"/>
  <c r="S224" i="60"/>
  <c r="S259" i="60"/>
  <c r="C168" i="60"/>
  <c r="M60" i="60"/>
  <c r="O57" i="60"/>
  <c r="S57" i="60" s="1"/>
  <c r="M236" i="60"/>
  <c r="O48" i="60"/>
  <c r="S48" i="60" s="1"/>
  <c r="O99" i="60"/>
  <c r="C99" i="60" s="1"/>
  <c r="M71" i="60"/>
  <c r="M181" i="60"/>
  <c r="C199" i="60"/>
  <c r="C56" i="60"/>
  <c r="C265" i="60"/>
  <c r="M157" i="6"/>
  <c r="C90" i="60"/>
  <c r="M232" i="60"/>
  <c r="M104" i="60"/>
  <c r="S181" i="60"/>
  <c r="C243" i="60"/>
  <c r="C46" i="60"/>
  <c r="S46" i="60"/>
  <c r="S50" i="60"/>
  <c r="C50" i="60"/>
  <c r="M56" i="60"/>
  <c r="O44" i="60"/>
  <c r="S44" i="60" s="1"/>
  <c r="S228" i="60"/>
  <c r="S128" i="60"/>
  <c r="M50" i="60"/>
  <c r="M90" i="60"/>
  <c r="O66" i="60"/>
  <c r="S66" i="60" s="1"/>
  <c r="O55" i="60"/>
  <c r="S55" i="60" s="1"/>
  <c r="M52" i="60"/>
  <c r="O88" i="60"/>
  <c r="S88" i="60" s="1"/>
  <c r="M219" i="60"/>
  <c r="C202" i="60"/>
  <c r="O277" i="6"/>
  <c r="C277" i="6" s="1"/>
  <c r="M277" i="6"/>
  <c r="S20" i="60"/>
  <c r="C20" i="60"/>
  <c r="M223" i="60"/>
  <c r="O223" i="60"/>
  <c r="C223" i="60" s="1"/>
  <c r="K96" i="65"/>
  <c r="L96" i="65" s="1"/>
  <c r="M226" i="60"/>
  <c r="S214" i="60"/>
  <c r="C214" i="60"/>
  <c r="M337" i="6"/>
  <c r="M138" i="60"/>
  <c r="O138" i="60"/>
  <c r="S138" i="60" s="1"/>
  <c r="K80" i="65"/>
  <c r="L80" i="65" s="1"/>
  <c r="K95" i="64"/>
  <c r="L95" i="64" s="1"/>
  <c r="S231" i="60"/>
  <c r="S47" i="60"/>
  <c r="S19" i="60"/>
  <c r="S124" i="60"/>
  <c r="C124" i="60"/>
  <c r="K82" i="58"/>
  <c r="L82" i="58" s="1"/>
  <c r="S226" i="60"/>
  <c r="S15" i="60"/>
  <c r="C15" i="60"/>
  <c r="O63" i="60"/>
  <c r="M63" i="60"/>
  <c r="O54" i="60"/>
  <c r="M54" i="60"/>
  <c r="O134" i="60"/>
  <c r="M134" i="60"/>
  <c r="C27" i="60"/>
  <c r="S27" i="60"/>
  <c r="C17" i="60"/>
  <c r="G23" i="60"/>
  <c r="H23" i="60" s="1"/>
  <c r="O23" i="60" s="1"/>
  <c r="K88" i="65"/>
  <c r="L88" i="65" s="1"/>
  <c r="K92" i="64"/>
  <c r="L92" i="64" s="1"/>
  <c r="M242" i="60"/>
  <c r="F55" i="59"/>
  <c r="I55" i="59" s="1"/>
  <c r="F36" i="32"/>
  <c r="I36" i="32" s="1"/>
  <c r="G35" i="32"/>
  <c r="J35" i="32" s="1"/>
  <c r="H50" i="63"/>
  <c r="C242" i="60"/>
  <c r="C261" i="60"/>
  <c r="O251" i="60"/>
  <c r="M251" i="60"/>
  <c r="G25" i="60"/>
  <c r="H25" i="60" s="1"/>
  <c r="O25" i="60" s="1"/>
  <c r="K85" i="65"/>
  <c r="L85" i="65" s="1"/>
  <c r="K100" i="64"/>
  <c r="L100" i="64" s="1"/>
  <c r="K107" i="64"/>
  <c r="L107" i="64" s="1"/>
  <c r="O146" i="6"/>
  <c r="C146" i="6" s="1"/>
  <c r="M146" i="6"/>
  <c r="K99" i="64"/>
  <c r="L99" i="64" s="1"/>
  <c r="F58" i="59"/>
  <c r="I58" i="59" s="1"/>
  <c r="G57" i="59"/>
  <c r="J57" i="59" s="1"/>
  <c r="F57" i="59"/>
  <c r="I57" i="59" s="1"/>
  <c r="G32" i="64"/>
  <c r="J32" i="64" s="1"/>
  <c r="F55" i="64"/>
  <c r="I55" i="64" s="1"/>
  <c r="G24" i="64"/>
  <c r="J24" i="64" s="1"/>
  <c r="G26" i="64"/>
  <c r="J26" i="64" s="1"/>
  <c r="G22" i="58"/>
  <c r="J22" i="58" s="1"/>
  <c r="F47" i="58"/>
  <c r="I47" i="58" s="1"/>
  <c r="F89" i="32"/>
  <c r="I89" i="32" s="1"/>
  <c r="G36" i="32"/>
  <c r="J36" i="32" s="1"/>
  <c r="G20" i="63"/>
  <c r="J20" i="63" s="1"/>
  <c r="F35" i="32"/>
  <c r="I35" i="32" s="1"/>
  <c r="F20" i="63"/>
  <c r="I20" i="63" s="1"/>
  <c r="G56" i="59"/>
  <c r="J56" i="59" s="1"/>
  <c r="G46" i="64"/>
  <c r="J46" i="64" s="1"/>
  <c r="G88" i="32"/>
  <c r="J88" i="32" s="1"/>
  <c r="F88" i="32"/>
  <c r="I88" i="32" s="1"/>
  <c r="F48" i="32"/>
  <c r="I48" i="32" s="1"/>
  <c r="F22" i="58"/>
  <c r="I22" i="58" s="1"/>
  <c r="G17" i="63"/>
  <c r="J17" i="63" s="1"/>
  <c r="K101" i="65"/>
  <c r="L101" i="65" s="1"/>
  <c r="K103" i="65"/>
  <c r="L103" i="65" s="1"/>
  <c r="K86" i="65"/>
  <c r="L86" i="65" s="1"/>
  <c r="K104" i="64"/>
  <c r="L104" i="64" s="1"/>
  <c r="K84" i="64"/>
  <c r="L84" i="64" s="1"/>
  <c r="K91" i="64"/>
  <c r="L91" i="64" s="1"/>
  <c r="K93" i="65"/>
  <c r="L93" i="65" s="1"/>
  <c r="K95" i="65"/>
  <c r="L95" i="65" s="1"/>
  <c r="K91" i="65"/>
  <c r="L91" i="65" s="1"/>
  <c r="K83" i="64"/>
  <c r="L83" i="64" s="1"/>
  <c r="O254" i="60"/>
  <c r="S254" i="60" s="1"/>
  <c r="M254" i="60"/>
  <c r="G54" i="59"/>
  <c r="J54" i="59" s="1"/>
  <c r="M211" i="60"/>
  <c r="C71" i="60"/>
  <c r="S71" i="60"/>
  <c r="M286" i="6"/>
  <c r="M262" i="60"/>
  <c r="C229" i="60"/>
  <c r="M244" i="60"/>
  <c r="S212" i="60"/>
  <c r="C65" i="60"/>
  <c r="C264" i="60"/>
  <c r="O53" i="60"/>
  <c r="S53" i="60" s="1"/>
  <c r="S60" i="60"/>
  <c r="G59" i="32"/>
  <c r="J59" i="32" s="1"/>
  <c r="C250" i="60"/>
  <c r="S244" i="60"/>
  <c r="S232" i="60"/>
  <c r="S86" i="60"/>
  <c r="M241" i="60"/>
  <c r="M61" i="60"/>
  <c r="C262" i="60"/>
  <c r="M222" i="60"/>
  <c r="C241" i="60"/>
  <c r="M214" i="60"/>
  <c r="C61" i="60"/>
  <c r="C40" i="60"/>
  <c r="C104" i="60"/>
  <c r="S58" i="60"/>
  <c r="M86" i="60"/>
  <c r="S89" i="60"/>
  <c r="C87" i="60"/>
  <c r="C34" i="60"/>
  <c r="O178" i="60"/>
  <c r="M178" i="60"/>
  <c r="S31" i="60"/>
  <c r="C31" i="60"/>
  <c r="M320" i="6"/>
  <c r="M250" i="60"/>
  <c r="G37" i="60"/>
  <c r="H37" i="60" s="1"/>
  <c r="O37" i="60" s="1"/>
  <c r="M229" i="60"/>
  <c r="C35" i="60"/>
  <c r="C59" i="60"/>
  <c r="M225" i="60"/>
  <c r="C215" i="60"/>
  <c r="M215" i="60"/>
  <c r="M212" i="60"/>
  <c r="S202" i="60"/>
  <c r="C33" i="60"/>
  <c r="K101" i="64"/>
  <c r="L101" i="64" s="1"/>
  <c r="K99" i="65"/>
  <c r="L99" i="65" s="1"/>
  <c r="K109" i="64"/>
  <c r="L109" i="64" s="1"/>
  <c r="O295" i="6"/>
  <c r="C295" i="6" s="1"/>
  <c r="M295" i="6"/>
  <c r="O239" i="60"/>
  <c r="M239" i="60"/>
  <c r="C233" i="60"/>
  <c r="C237" i="60"/>
  <c r="O106" i="6"/>
  <c r="C106" i="6" s="1"/>
  <c r="M106" i="6"/>
  <c r="S39" i="60"/>
  <c r="K77" i="65"/>
  <c r="L77" i="65" s="1"/>
  <c r="K87" i="65"/>
  <c r="L87" i="65" s="1"/>
  <c r="K102" i="65"/>
  <c r="L102" i="65" s="1"/>
  <c r="K83" i="65"/>
  <c r="L83" i="65" s="1"/>
  <c r="K93" i="64"/>
  <c r="L93" i="64" s="1"/>
  <c r="K75" i="64"/>
  <c r="L75" i="64" s="1"/>
  <c r="J8" i="64"/>
  <c r="O218" i="60"/>
  <c r="M218" i="60"/>
  <c r="M260" i="60"/>
  <c r="O260" i="60"/>
  <c r="C225" i="60"/>
  <c r="S151" i="60"/>
  <c r="O292" i="6"/>
  <c r="C292" i="6" s="1"/>
  <c r="M292" i="6"/>
  <c r="K104" i="65"/>
  <c r="L104" i="65" s="1"/>
  <c r="K79" i="65"/>
  <c r="L79" i="65" s="1"/>
  <c r="K94" i="65"/>
  <c r="L94" i="65" s="1"/>
  <c r="K75" i="65"/>
  <c r="L75" i="65" s="1"/>
  <c r="K85" i="64"/>
  <c r="L85" i="64" s="1"/>
  <c r="A84" i="32"/>
  <c r="A87" i="32"/>
  <c r="O288" i="6"/>
  <c r="C288" i="6" s="1"/>
  <c r="M288" i="6"/>
  <c r="O278" i="6"/>
  <c r="C278" i="6" s="1"/>
  <c r="M278" i="6"/>
  <c r="M87" i="60"/>
  <c r="C257" i="60"/>
  <c r="O235" i="60"/>
  <c r="M235" i="60"/>
  <c r="S36" i="60"/>
  <c r="S22" i="60"/>
  <c r="G13" i="6"/>
  <c r="G14" i="60"/>
  <c r="H14" i="60" s="1"/>
  <c r="O14" i="60" s="1"/>
  <c r="K77" i="64"/>
  <c r="L77" i="64" s="1"/>
  <c r="L73" i="64"/>
  <c r="M281" i="6"/>
  <c r="O281" i="6"/>
  <c r="C281" i="6" s="1"/>
  <c r="M341" i="6"/>
  <c r="O302" i="6"/>
  <c r="C302" i="6" s="1"/>
  <c r="M302" i="6"/>
  <c r="O213" i="60"/>
  <c r="M213" i="60"/>
  <c r="O287" i="6"/>
  <c r="C287" i="6" s="1"/>
  <c r="M287" i="6"/>
  <c r="M237" i="60"/>
  <c r="M221" i="60"/>
  <c r="S18" i="60"/>
  <c r="M310" i="6"/>
  <c r="O310" i="6"/>
  <c r="C310" i="6" s="1"/>
  <c r="K78" i="65"/>
  <c r="L78" i="65" s="1"/>
  <c r="K96" i="64"/>
  <c r="L96" i="64" s="1"/>
  <c r="O324" i="6"/>
  <c r="C324" i="6" s="1"/>
  <c r="M324" i="6"/>
  <c r="O325" i="6"/>
  <c r="C325" i="6" s="1"/>
  <c r="M325" i="6"/>
  <c r="O321" i="6"/>
  <c r="C321" i="6" s="1"/>
  <c r="M321" i="6"/>
  <c r="M329" i="6"/>
  <c r="G33" i="6"/>
  <c r="H33" i="6" s="1"/>
  <c r="G30" i="60"/>
  <c r="H30" i="60" s="1"/>
  <c r="O30" i="60" s="1"/>
  <c r="K73" i="65"/>
  <c r="J8" i="65"/>
  <c r="K88" i="64"/>
  <c r="L88" i="64" s="1"/>
  <c r="M328" i="6"/>
  <c r="F56" i="59"/>
  <c r="I56" i="59" s="1"/>
  <c r="O294" i="6"/>
  <c r="C294" i="6" s="1"/>
  <c r="M294" i="6"/>
  <c r="M89" i="60"/>
  <c r="O49" i="60"/>
  <c r="M49" i="60"/>
  <c r="C221" i="60"/>
  <c r="M45" i="60"/>
  <c r="O45" i="60"/>
  <c r="C82" i="60"/>
  <c r="M296" i="6"/>
  <c r="O296" i="6"/>
  <c r="C296" i="6" s="1"/>
  <c r="O303" i="6"/>
  <c r="C303" i="6" s="1"/>
  <c r="M303" i="6"/>
  <c r="M290" i="6"/>
  <c r="O282" i="6"/>
  <c r="C282" i="6" s="1"/>
  <c r="M282" i="6"/>
  <c r="M304" i="6"/>
  <c r="O304" i="6"/>
  <c r="C304" i="6" s="1"/>
  <c r="O300" i="6"/>
  <c r="C300" i="6" s="1"/>
  <c r="M300" i="6"/>
  <c r="G29" i="6"/>
  <c r="H29" i="6" s="1"/>
  <c r="G26" i="60"/>
  <c r="H26" i="60" s="1"/>
  <c r="O26" i="60" s="1"/>
  <c r="G24" i="60"/>
  <c r="H24" i="60" s="1"/>
  <c r="O24" i="60" s="1"/>
  <c r="G27" i="6"/>
  <c r="H27" i="6" s="1"/>
  <c r="G16" i="60"/>
  <c r="H16" i="60" s="1"/>
  <c r="O16" i="60" s="1"/>
  <c r="G17" i="6"/>
  <c r="H17" i="6" s="1"/>
  <c r="O299" i="6"/>
  <c r="C299" i="6" s="1"/>
  <c r="M299" i="6"/>
  <c r="M132" i="60"/>
  <c r="O132" i="60"/>
  <c r="O193" i="6"/>
  <c r="C193" i="6" s="1"/>
  <c r="M193" i="6"/>
  <c r="M233" i="60"/>
  <c r="M113" i="6"/>
  <c r="C211" i="60"/>
  <c r="O332" i="6"/>
  <c r="C332" i="6" s="1"/>
  <c r="M332" i="6"/>
  <c r="M283" i="6"/>
  <c r="O283" i="6"/>
  <c r="C283" i="6" s="1"/>
  <c r="G32" i="6"/>
  <c r="H32" i="6" s="1"/>
  <c r="G29" i="60"/>
  <c r="H29" i="60" s="1"/>
  <c r="O29" i="60" s="1"/>
  <c r="K101" i="39"/>
  <c r="K99" i="39"/>
  <c r="K97" i="39"/>
  <c r="K95" i="39"/>
  <c r="K93" i="39"/>
  <c r="K91" i="39"/>
  <c r="K89" i="39"/>
  <c r="K87" i="39"/>
  <c r="K85" i="39"/>
  <c r="K83" i="39"/>
  <c r="K81" i="39"/>
  <c r="J101" i="39"/>
  <c r="L100" i="39"/>
  <c r="J99" i="39"/>
  <c r="L98" i="39"/>
  <c r="J97" i="39"/>
  <c r="L96" i="39"/>
  <c r="J95" i="39"/>
  <c r="J100" i="39"/>
  <c r="L99" i="39"/>
  <c r="K98" i="39"/>
  <c r="J94" i="39"/>
  <c r="L93" i="39"/>
  <c r="J91" i="39"/>
  <c r="L90" i="39"/>
  <c r="K88" i="39"/>
  <c r="J86" i="39"/>
  <c r="L85" i="39"/>
  <c r="J83" i="39"/>
  <c r="L82" i="39"/>
  <c r="K80" i="39"/>
  <c r="K78" i="39"/>
  <c r="E64" i="39"/>
  <c r="J98" i="39"/>
  <c r="L97" i="39"/>
  <c r="K96" i="39"/>
  <c r="J93" i="39"/>
  <c r="L92" i="39"/>
  <c r="K90" i="39"/>
  <c r="J88" i="39"/>
  <c r="L87" i="39"/>
  <c r="J85" i="39"/>
  <c r="L84" i="39"/>
  <c r="K82" i="39"/>
  <c r="J80" i="39"/>
  <c r="L79" i="39"/>
  <c r="J78" i="39"/>
  <c r="L77" i="39"/>
  <c r="E65" i="39"/>
  <c r="J96" i="39"/>
  <c r="L95" i="39"/>
  <c r="L94" i="39"/>
  <c r="K92" i="39"/>
  <c r="J90" i="39"/>
  <c r="L89" i="39"/>
  <c r="J87" i="39"/>
  <c r="L86" i="39"/>
  <c r="K84" i="39"/>
  <c r="J82" i="39"/>
  <c r="L81" i="39"/>
  <c r="K79" i="39"/>
  <c r="K77" i="39"/>
  <c r="L101" i="39"/>
  <c r="K100" i="39"/>
  <c r="K94" i="39"/>
  <c r="J92" i="39"/>
  <c r="L91" i="39"/>
  <c r="J89" i="39"/>
  <c r="L88" i="39"/>
  <c r="K86" i="39"/>
  <c r="J84" i="39"/>
  <c r="L83" i="39"/>
  <c r="J81" i="39"/>
  <c r="L80" i="39"/>
  <c r="J79" i="39"/>
  <c r="L78" i="39"/>
  <c r="J77" i="39"/>
  <c r="E63" i="39"/>
  <c r="C2" i="65"/>
  <c r="C2" i="59"/>
  <c r="C2" i="39"/>
  <c r="C2" i="64"/>
  <c r="C2" i="58"/>
  <c r="C2" i="32"/>
  <c r="C2" i="63"/>
  <c r="B1" i="6"/>
  <c r="B2" i="60"/>
  <c r="B1" i="60" s="1"/>
  <c r="J162" i="64"/>
  <c r="L161" i="64"/>
  <c r="J160" i="64"/>
  <c r="L159" i="64"/>
  <c r="J158" i="64"/>
  <c r="L157" i="64"/>
  <c r="J156" i="64"/>
  <c r="L155" i="64"/>
  <c r="J154" i="64"/>
  <c r="L153" i="64"/>
  <c r="J152" i="64"/>
  <c r="L151" i="64"/>
  <c r="J150" i="64"/>
  <c r="L149" i="64"/>
  <c r="J148" i="64"/>
  <c r="L147" i="64"/>
  <c r="J146" i="64"/>
  <c r="L145" i="64"/>
  <c r="J144" i="64"/>
  <c r="L143" i="64"/>
  <c r="J142" i="64"/>
  <c r="L141" i="64"/>
  <c r="J140" i="64"/>
  <c r="L139" i="64"/>
  <c r="J138" i="64"/>
  <c r="L137" i="64"/>
  <c r="J136" i="64"/>
  <c r="L135" i="64"/>
  <c r="K161" i="64"/>
  <c r="K159" i="64"/>
  <c r="K157" i="64"/>
  <c r="K155" i="64"/>
  <c r="K153" i="64"/>
  <c r="K151" i="64"/>
  <c r="K149" i="64"/>
  <c r="K147" i="64"/>
  <c r="K145" i="64"/>
  <c r="K143" i="64"/>
  <c r="K141" i="64"/>
  <c r="K139" i="64"/>
  <c r="K137" i="64"/>
  <c r="K135" i="64"/>
  <c r="E118" i="64"/>
  <c r="E117" i="64"/>
  <c r="L162" i="64"/>
  <c r="J161" i="64"/>
  <c r="L160" i="64"/>
  <c r="J159" i="64"/>
  <c r="L158" i="64"/>
  <c r="J157" i="64"/>
  <c r="L156" i="64"/>
  <c r="J155" i="64"/>
  <c r="L154" i="64"/>
  <c r="J153" i="64"/>
  <c r="L152" i="64"/>
  <c r="J151" i="64"/>
  <c r="L150" i="64"/>
  <c r="J149" i="64"/>
  <c r="L148" i="64"/>
  <c r="J147" i="64"/>
  <c r="L146" i="64"/>
  <c r="J145" i="64"/>
  <c r="L144" i="64"/>
  <c r="J143" i="64"/>
  <c r="L142" i="64"/>
  <c r="J141" i="64"/>
  <c r="L140" i="64"/>
  <c r="J139" i="64"/>
  <c r="L138" i="64"/>
  <c r="J137" i="64"/>
  <c r="L136" i="64"/>
  <c r="J135" i="64"/>
  <c r="K162" i="64"/>
  <c r="K160" i="64"/>
  <c r="K158" i="64"/>
  <c r="K156" i="64"/>
  <c r="K154" i="64"/>
  <c r="K152" i="64"/>
  <c r="K150" i="64"/>
  <c r="K148" i="64"/>
  <c r="K146" i="64"/>
  <c r="K144" i="64"/>
  <c r="K142" i="64"/>
  <c r="K140" i="64"/>
  <c r="K138" i="64"/>
  <c r="K136" i="64"/>
  <c r="I10" i="65"/>
  <c r="H117" i="65" s="1"/>
  <c r="I10" i="59"/>
  <c r="H72" i="59" s="1"/>
  <c r="I10" i="39"/>
  <c r="H63" i="39" s="1"/>
  <c r="I10" i="64"/>
  <c r="Q137" i="64" s="1"/>
  <c r="I10" i="58"/>
  <c r="H117" i="58" s="1"/>
  <c r="I10" i="32"/>
  <c r="H100" i="32" s="1"/>
  <c r="I10" i="63"/>
  <c r="H32" i="63" s="1"/>
  <c r="J66" i="63"/>
  <c r="L65" i="63"/>
  <c r="J64" i="63"/>
  <c r="L63" i="63"/>
  <c r="J62" i="63"/>
  <c r="L61" i="63"/>
  <c r="J60" i="63"/>
  <c r="L59" i="63"/>
  <c r="J58" i="63"/>
  <c r="L57" i="63"/>
  <c r="J56" i="63"/>
  <c r="L55" i="63"/>
  <c r="J54" i="63"/>
  <c r="L53" i="63"/>
  <c r="J52" i="63"/>
  <c r="L51" i="63"/>
  <c r="J50" i="63"/>
  <c r="L49" i="63"/>
  <c r="J48" i="63"/>
  <c r="L47" i="63"/>
  <c r="U19" i="63"/>
  <c r="V19" i="63" s="1"/>
  <c r="K65" i="63"/>
  <c r="K63" i="63"/>
  <c r="K61" i="63"/>
  <c r="K59" i="63"/>
  <c r="K57" i="63"/>
  <c r="K55" i="63"/>
  <c r="K53" i="63"/>
  <c r="K51" i="63"/>
  <c r="K49" i="63"/>
  <c r="K47" i="63"/>
  <c r="U20" i="63"/>
  <c r="V20" i="63" s="1"/>
  <c r="L66" i="63"/>
  <c r="J65" i="63"/>
  <c r="L64" i="63"/>
  <c r="J63" i="63"/>
  <c r="L62" i="63"/>
  <c r="J61" i="63"/>
  <c r="L60" i="63"/>
  <c r="J59" i="63"/>
  <c r="L58" i="63"/>
  <c r="J57" i="63"/>
  <c r="L56" i="63"/>
  <c r="J55" i="63"/>
  <c r="L54" i="63"/>
  <c r="J53" i="63"/>
  <c r="L52" i="63"/>
  <c r="J51" i="63"/>
  <c r="L50" i="63"/>
  <c r="J49" i="63"/>
  <c r="L48" i="63"/>
  <c r="K66" i="63"/>
  <c r="K64" i="63"/>
  <c r="K62" i="63"/>
  <c r="K60" i="63"/>
  <c r="K58" i="63"/>
  <c r="K56" i="63"/>
  <c r="K54" i="63"/>
  <c r="K52" i="63"/>
  <c r="K50" i="63"/>
  <c r="K48" i="63"/>
  <c r="U18" i="63"/>
  <c r="V18" i="63" s="1"/>
  <c r="U17" i="63"/>
  <c r="V17" i="63" s="1"/>
  <c r="E32" i="63"/>
  <c r="J47" i="63"/>
  <c r="L150" i="32"/>
  <c r="J149" i="32"/>
  <c r="L148" i="32"/>
  <c r="J147" i="32"/>
  <c r="L146" i="32"/>
  <c r="J145" i="32"/>
  <c r="L144" i="32"/>
  <c r="J143" i="32"/>
  <c r="L142" i="32"/>
  <c r="J141" i="32"/>
  <c r="L140" i="32"/>
  <c r="J139" i="32"/>
  <c r="L138" i="32"/>
  <c r="J137" i="32"/>
  <c r="L136" i="32"/>
  <c r="J135" i="32"/>
  <c r="L134" i="32"/>
  <c r="J133" i="32"/>
  <c r="K132" i="32"/>
  <c r="K130" i="32"/>
  <c r="K128" i="32"/>
  <c r="K126" i="32"/>
  <c r="K124" i="32"/>
  <c r="K122" i="32"/>
  <c r="E102" i="32"/>
  <c r="K150" i="32"/>
  <c r="K148" i="32"/>
  <c r="K146" i="32"/>
  <c r="K144" i="32"/>
  <c r="K142" i="32"/>
  <c r="K140" i="32"/>
  <c r="K138" i="32"/>
  <c r="K136" i="32"/>
  <c r="K134" i="32"/>
  <c r="J132" i="32"/>
  <c r="L131" i="32"/>
  <c r="J130" i="32"/>
  <c r="L129" i="32"/>
  <c r="J128" i="32"/>
  <c r="L127" i="32"/>
  <c r="J126" i="32"/>
  <c r="L125" i="32"/>
  <c r="J124" i="32"/>
  <c r="L123" i="32"/>
  <c r="J122" i="32"/>
  <c r="J150" i="32"/>
  <c r="L149" i="32"/>
  <c r="J148" i="32"/>
  <c r="L147" i="32"/>
  <c r="J146" i="32"/>
  <c r="L145" i="32"/>
  <c r="J144" i="32"/>
  <c r="L143" i="32"/>
  <c r="J142" i="32"/>
  <c r="L141" i="32"/>
  <c r="J140" i="32"/>
  <c r="L139" i="32"/>
  <c r="J138" i="32"/>
  <c r="L137" i="32"/>
  <c r="J136" i="32"/>
  <c r="L135" i="32"/>
  <c r="J134" i="32"/>
  <c r="L133" i="32"/>
  <c r="K131" i="32"/>
  <c r="K129" i="32"/>
  <c r="K127" i="32"/>
  <c r="K125" i="32"/>
  <c r="K123" i="32"/>
  <c r="K149" i="32"/>
  <c r="K147" i="32"/>
  <c r="K145" i="32"/>
  <c r="K143" i="32"/>
  <c r="K141" i="32"/>
  <c r="K139" i="32"/>
  <c r="K137" i="32"/>
  <c r="K135" i="32"/>
  <c r="K133" i="32"/>
  <c r="L132" i="32"/>
  <c r="J131" i="32"/>
  <c r="L130" i="32"/>
  <c r="J129" i="32"/>
  <c r="L128" i="32"/>
  <c r="J127" i="32"/>
  <c r="L126" i="32"/>
  <c r="J125" i="32"/>
  <c r="L124" i="32"/>
  <c r="J123" i="32"/>
  <c r="L122" i="32"/>
  <c r="E101" i="32"/>
  <c r="E100" i="32"/>
  <c r="J107" i="59"/>
  <c r="L106" i="59"/>
  <c r="J105" i="59"/>
  <c r="L104" i="59"/>
  <c r="J103" i="59"/>
  <c r="L102" i="59"/>
  <c r="J101" i="59"/>
  <c r="L100" i="59"/>
  <c r="J99" i="59"/>
  <c r="L98" i="59"/>
  <c r="J97" i="59"/>
  <c r="L96" i="59"/>
  <c r="J95" i="59"/>
  <c r="L94" i="59"/>
  <c r="J93" i="59"/>
  <c r="L92" i="59"/>
  <c r="L107" i="59"/>
  <c r="J104" i="59"/>
  <c r="L103" i="59"/>
  <c r="J100" i="59"/>
  <c r="L99" i="59"/>
  <c r="J96" i="59"/>
  <c r="L95" i="59"/>
  <c r="J92" i="59"/>
  <c r="L91" i="59"/>
  <c r="J90" i="59"/>
  <c r="L89" i="59"/>
  <c r="K88" i="59"/>
  <c r="J87" i="59"/>
  <c r="R87" i="59" s="1"/>
  <c r="L85" i="59"/>
  <c r="E72" i="59"/>
  <c r="U55" i="59"/>
  <c r="V55" i="59" s="1"/>
  <c r="K107" i="59"/>
  <c r="K106" i="59"/>
  <c r="K103" i="59"/>
  <c r="K102" i="59"/>
  <c r="K99" i="59"/>
  <c r="K98" i="59"/>
  <c r="K95" i="59"/>
  <c r="K94" i="59"/>
  <c r="K91" i="59"/>
  <c r="K89" i="59"/>
  <c r="J88" i="59"/>
  <c r="R88" i="59" s="1"/>
  <c r="L86" i="59"/>
  <c r="K85" i="59"/>
  <c r="U56" i="59"/>
  <c r="V56" i="59" s="1"/>
  <c r="K105" i="59"/>
  <c r="K104" i="59"/>
  <c r="K101" i="59"/>
  <c r="K100" i="59"/>
  <c r="K97" i="59"/>
  <c r="K96" i="59"/>
  <c r="K93" i="59"/>
  <c r="K92" i="59"/>
  <c r="K90" i="59"/>
  <c r="L88" i="59"/>
  <c r="K87" i="59"/>
  <c r="J86" i="59"/>
  <c r="U58" i="59"/>
  <c r="V58" i="59" s="1"/>
  <c r="J102" i="59"/>
  <c r="L101" i="59"/>
  <c r="J94" i="59"/>
  <c r="L93" i="59"/>
  <c r="L90" i="59"/>
  <c r="U57" i="59"/>
  <c r="V57" i="59" s="1"/>
  <c r="J85" i="59"/>
  <c r="J106" i="59"/>
  <c r="L105" i="59"/>
  <c r="J98" i="59"/>
  <c r="L97" i="59"/>
  <c r="J91" i="59"/>
  <c r="K86" i="59"/>
  <c r="J89" i="59"/>
  <c r="L84" i="59"/>
  <c r="L87" i="59"/>
  <c r="J167" i="58"/>
  <c r="L166" i="58"/>
  <c r="J165" i="58"/>
  <c r="L164" i="58"/>
  <c r="J163" i="58"/>
  <c r="L162" i="58"/>
  <c r="J161" i="58"/>
  <c r="K166" i="58"/>
  <c r="K164" i="58"/>
  <c r="K162" i="58"/>
  <c r="K160" i="58"/>
  <c r="K158" i="58"/>
  <c r="K156" i="58"/>
  <c r="K154" i="58"/>
  <c r="K152" i="58"/>
  <c r="K150" i="58"/>
  <c r="K148" i="58"/>
  <c r="K146" i="58"/>
  <c r="K144" i="58"/>
  <c r="K142" i="58"/>
  <c r="K140" i="58"/>
  <c r="E120" i="58"/>
  <c r="L167" i="58"/>
  <c r="K161" i="58"/>
  <c r="L160" i="58"/>
  <c r="J158" i="58"/>
  <c r="L157" i="58"/>
  <c r="K155" i="58"/>
  <c r="J153" i="58"/>
  <c r="L152" i="58"/>
  <c r="J150" i="58"/>
  <c r="L149" i="58"/>
  <c r="K147" i="58"/>
  <c r="J145" i="58"/>
  <c r="L144" i="58"/>
  <c r="J142" i="58"/>
  <c r="L141" i="58"/>
  <c r="E119" i="58"/>
  <c r="K167" i="58"/>
  <c r="J166" i="58"/>
  <c r="L165" i="58"/>
  <c r="J160" i="58"/>
  <c r="L159" i="58"/>
  <c r="K157" i="58"/>
  <c r="J155" i="58"/>
  <c r="L154" i="58"/>
  <c r="J152" i="58"/>
  <c r="L151" i="58"/>
  <c r="K149" i="58"/>
  <c r="J147" i="58"/>
  <c r="L146" i="58"/>
  <c r="J144" i="58"/>
  <c r="L143" i="58"/>
  <c r="K141" i="58"/>
  <c r="E117" i="58"/>
  <c r="K165" i="58"/>
  <c r="J164" i="58"/>
  <c r="L163" i="58"/>
  <c r="K159" i="58"/>
  <c r="J157" i="58"/>
  <c r="L156" i="58"/>
  <c r="J154" i="58"/>
  <c r="L153" i="58"/>
  <c r="K151" i="58"/>
  <c r="J149" i="58"/>
  <c r="L148" i="58"/>
  <c r="J146" i="58"/>
  <c r="L145" i="58"/>
  <c r="K143" i="58"/>
  <c r="J141" i="58"/>
  <c r="L140" i="58"/>
  <c r="E118" i="58"/>
  <c r="K163" i="58"/>
  <c r="J162" i="58"/>
  <c r="L161" i="58"/>
  <c r="J159" i="58"/>
  <c r="L158" i="58"/>
  <c r="J156" i="58"/>
  <c r="L155" i="58"/>
  <c r="K153" i="58"/>
  <c r="J151" i="58"/>
  <c r="L150" i="58"/>
  <c r="J148" i="58"/>
  <c r="L147" i="58"/>
  <c r="K145" i="58"/>
  <c r="J143" i="58"/>
  <c r="L142" i="58"/>
  <c r="J140" i="58"/>
  <c r="K164" i="65"/>
  <c r="K162" i="65"/>
  <c r="K160" i="65"/>
  <c r="K158" i="65"/>
  <c r="K156" i="65"/>
  <c r="K154" i="65"/>
  <c r="K152" i="65"/>
  <c r="K150" i="65"/>
  <c r="K148" i="65"/>
  <c r="K146" i="65"/>
  <c r="K144" i="65"/>
  <c r="K142" i="65"/>
  <c r="K140" i="65"/>
  <c r="K138" i="65"/>
  <c r="K136" i="65"/>
  <c r="E118" i="65"/>
  <c r="E117" i="65"/>
  <c r="L165" i="65"/>
  <c r="J164" i="65"/>
  <c r="L163" i="65"/>
  <c r="J162" i="65"/>
  <c r="L161" i="65"/>
  <c r="J160" i="65"/>
  <c r="L159" i="65"/>
  <c r="J158" i="65"/>
  <c r="L157" i="65"/>
  <c r="J156" i="65"/>
  <c r="L155" i="65"/>
  <c r="J154" i="65"/>
  <c r="L153" i="65"/>
  <c r="J152" i="65"/>
  <c r="L151" i="65"/>
  <c r="J150" i="65"/>
  <c r="L149" i="65"/>
  <c r="J148" i="65"/>
  <c r="L147" i="65"/>
  <c r="J146" i="65"/>
  <c r="L145" i="65"/>
  <c r="J144" i="65"/>
  <c r="L143" i="65"/>
  <c r="J142" i="65"/>
  <c r="L141" i="65"/>
  <c r="J140" i="65"/>
  <c r="L139" i="65"/>
  <c r="J138" i="65"/>
  <c r="L137" i="65"/>
  <c r="J136" i="65"/>
  <c r="K165" i="65"/>
  <c r="K163" i="65"/>
  <c r="K161" i="65"/>
  <c r="K159" i="65"/>
  <c r="K157" i="65"/>
  <c r="K155" i="65"/>
  <c r="K153" i="65"/>
  <c r="K151" i="65"/>
  <c r="K149" i="65"/>
  <c r="K147" i="65"/>
  <c r="K145" i="65"/>
  <c r="K143" i="65"/>
  <c r="K141" i="65"/>
  <c r="K139" i="65"/>
  <c r="K137" i="65"/>
  <c r="J165" i="65"/>
  <c r="L164" i="65"/>
  <c r="J163" i="65"/>
  <c r="L162" i="65"/>
  <c r="J161" i="65"/>
  <c r="L160" i="65"/>
  <c r="J159" i="65"/>
  <c r="L158" i="65"/>
  <c r="J157" i="65"/>
  <c r="L156" i="65"/>
  <c r="J155" i="65"/>
  <c r="L154" i="65"/>
  <c r="J153" i="65"/>
  <c r="L152" i="65"/>
  <c r="J151" i="65"/>
  <c r="L150" i="65"/>
  <c r="J149" i="65"/>
  <c r="L148" i="65"/>
  <c r="J147" i="65"/>
  <c r="L146" i="65"/>
  <c r="J145" i="65"/>
  <c r="L144" i="65"/>
  <c r="J143" i="65"/>
  <c r="L142" i="65"/>
  <c r="J141" i="65"/>
  <c r="L140" i="65"/>
  <c r="J139" i="65"/>
  <c r="L138" i="65"/>
  <c r="J137" i="65"/>
  <c r="L136" i="65"/>
  <c r="B246" i="6" l="1"/>
  <c r="B215" i="6"/>
  <c r="B114" i="6"/>
  <c r="B205" i="6"/>
  <c r="S26" i="6"/>
  <c r="C26" i="6"/>
  <c r="S38" i="6"/>
  <c r="C38" i="6"/>
  <c r="G27" i="65" s="1"/>
  <c r="J27" i="65" s="1"/>
  <c r="S113" i="6"/>
  <c r="C113" i="6"/>
  <c r="S19" i="6"/>
  <c r="C19" i="6"/>
  <c r="S25" i="6"/>
  <c r="C25" i="6"/>
  <c r="B232" i="6"/>
  <c r="B11" i="6"/>
  <c r="B43" i="6"/>
  <c r="B202" i="6"/>
  <c r="B191" i="6"/>
  <c r="B258" i="6"/>
  <c r="B259" i="6"/>
  <c r="B188" i="6"/>
  <c r="B190" i="6"/>
  <c r="B256" i="6"/>
  <c r="B123" i="6"/>
  <c r="B122" i="6"/>
  <c r="B86" i="6"/>
  <c r="B163" i="6"/>
  <c r="C98" i="60"/>
  <c r="S290" i="6"/>
  <c r="O37" i="6"/>
  <c r="C51" i="60"/>
  <c r="S79" i="60"/>
  <c r="C32" i="60"/>
  <c r="C43" i="60"/>
  <c r="C256" i="60"/>
  <c r="S30" i="6"/>
  <c r="S53" i="6"/>
  <c r="S328" i="6"/>
  <c r="S341" i="6"/>
  <c r="S330" i="6"/>
  <c r="S334" i="6"/>
  <c r="S337" i="6"/>
  <c r="S56" i="6"/>
  <c r="S49" i="6"/>
  <c r="S51" i="6"/>
  <c r="C78" i="60"/>
  <c r="O18" i="6"/>
  <c r="C18" i="6" s="1"/>
  <c r="O34" i="6"/>
  <c r="C34" i="6" s="1"/>
  <c r="G28" i="65"/>
  <c r="J28" i="65" s="1"/>
  <c r="M298" i="6"/>
  <c r="C64" i="60"/>
  <c r="C55" i="60"/>
  <c r="C42" i="60"/>
  <c r="C57" i="60"/>
  <c r="G36" i="58"/>
  <c r="J36" i="58" s="1"/>
  <c r="O293" i="6"/>
  <c r="S91" i="60"/>
  <c r="M284" i="6"/>
  <c r="C91" i="60"/>
  <c r="G41" i="32"/>
  <c r="J41" i="32" s="1"/>
  <c r="C62" i="60"/>
  <c r="S156" i="60"/>
  <c r="M289" i="6"/>
  <c r="C80" i="60"/>
  <c r="C66" i="60"/>
  <c r="S230" i="60"/>
  <c r="S289" i="6"/>
  <c r="S28" i="6"/>
  <c r="S21" i="6"/>
  <c r="B196" i="6"/>
  <c r="B195" i="6"/>
  <c r="S16" i="6"/>
  <c r="S31" i="6"/>
  <c r="S335" i="6"/>
  <c r="O301" i="6"/>
  <c r="O276" i="6"/>
  <c r="S286" i="6"/>
  <c r="S35" i="6"/>
  <c r="S48" i="6"/>
  <c r="S298" i="6"/>
  <c r="S45" i="6"/>
  <c r="S338" i="6"/>
  <c r="S284" i="6"/>
  <c r="S54" i="6"/>
  <c r="S41" i="6"/>
  <c r="G16" i="65"/>
  <c r="J16" i="65" s="1"/>
  <c r="S333" i="6"/>
  <c r="S20" i="6"/>
  <c r="S36" i="6"/>
  <c r="S331" i="6"/>
  <c r="S39" i="6"/>
  <c r="S329" i="6"/>
  <c r="S24" i="6"/>
  <c r="G16" i="59"/>
  <c r="O29" i="6"/>
  <c r="C29" i="6" s="1"/>
  <c r="O297" i="6"/>
  <c r="C297" i="6" s="1"/>
  <c r="O17" i="6"/>
  <c r="C17" i="6" s="1"/>
  <c r="O32" i="6"/>
  <c r="C32" i="6" s="1"/>
  <c r="O33" i="6"/>
  <c r="C33" i="6" s="1"/>
  <c r="S23" i="6"/>
  <c r="O27" i="6"/>
  <c r="C27" i="6" s="1"/>
  <c r="O13" i="6"/>
  <c r="C13" i="6" s="1"/>
  <c r="O280" i="6"/>
  <c r="C280" i="6" s="1"/>
  <c r="O311" i="6"/>
  <c r="C311" i="6" s="1"/>
  <c r="C53" i="60"/>
  <c r="C44" i="60"/>
  <c r="C88" i="60"/>
  <c r="S99" i="60"/>
  <c r="C48" i="60"/>
  <c r="S223" i="60"/>
  <c r="U54" i="59"/>
  <c r="V54" i="59" s="1"/>
  <c r="S63" i="60"/>
  <c r="C63" i="60"/>
  <c r="C251" i="60"/>
  <c r="S251" i="60"/>
  <c r="C54" i="60"/>
  <c r="S54" i="60"/>
  <c r="K8" i="58"/>
  <c r="S23" i="60"/>
  <c r="C23" i="60"/>
  <c r="S25" i="60"/>
  <c r="C25" i="60"/>
  <c r="S134" i="60"/>
  <c r="C134" i="60"/>
  <c r="C138" i="60"/>
  <c r="S277" i="6"/>
  <c r="C254" i="60"/>
  <c r="S146" i="6"/>
  <c r="S37" i="60"/>
  <c r="C37" i="60"/>
  <c r="S178" i="60"/>
  <c r="C178" i="60"/>
  <c r="H118" i="65"/>
  <c r="H102" i="32"/>
  <c r="H119" i="58"/>
  <c r="H120" i="58"/>
  <c r="H118" i="58"/>
  <c r="S16" i="60"/>
  <c r="C16" i="60"/>
  <c r="S304" i="6"/>
  <c r="S303" i="6"/>
  <c r="C260" i="60"/>
  <c r="S260" i="60"/>
  <c r="S294" i="6"/>
  <c r="S321" i="6"/>
  <c r="S283" i="6"/>
  <c r="S132" i="60"/>
  <c r="C132" i="60"/>
  <c r="G30" i="65"/>
  <c r="J30" i="65" s="1"/>
  <c r="G20" i="58"/>
  <c r="J20" i="58" s="1"/>
  <c r="G18" i="32"/>
  <c r="J18" i="32" s="1"/>
  <c r="G23" i="39"/>
  <c r="J23" i="39" s="1"/>
  <c r="S239" i="60"/>
  <c r="C239" i="60"/>
  <c r="S296" i="6"/>
  <c r="S310" i="6"/>
  <c r="S106" i="6"/>
  <c r="S332" i="6"/>
  <c r="S24" i="60"/>
  <c r="C24" i="60"/>
  <c r="S49" i="60"/>
  <c r="C49" i="60"/>
  <c r="K8" i="65"/>
  <c r="L73" i="65"/>
  <c r="S325" i="6"/>
  <c r="S287" i="6"/>
  <c r="S281" i="6"/>
  <c r="S288" i="6"/>
  <c r="S218" i="60"/>
  <c r="C218" i="60"/>
  <c r="S299" i="6"/>
  <c r="S26" i="60"/>
  <c r="C26" i="60"/>
  <c r="C30" i="60"/>
  <c r="S30" i="60"/>
  <c r="S295" i="6"/>
  <c r="H101" i="32"/>
  <c r="S282" i="6"/>
  <c r="S45" i="60"/>
  <c r="C45" i="60"/>
  <c r="S324" i="6"/>
  <c r="S213" i="60"/>
  <c r="C213" i="60"/>
  <c r="K8" i="64"/>
  <c r="S14" i="60"/>
  <c r="C14" i="60"/>
  <c r="C235" i="60"/>
  <c r="S235" i="60"/>
  <c r="S278" i="6"/>
  <c r="A88" i="32"/>
  <c r="A92" i="32" s="1"/>
  <c r="A85" i="32"/>
  <c r="S292" i="6"/>
  <c r="S29" i="60"/>
  <c r="C29" i="60"/>
  <c r="S193" i="6"/>
  <c r="S300" i="6"/>
  <c r="G50" i="39"/>
  <c r="J50" i="39" s="1"/>
  <c r="S302" i="6"/>
  <c r="J163" i="64"/>
  <c r="K108" i="59"/>
  <c r="L166" i="65"/>
  <c r="I100" i="32"/>
  <c r="E115" i="32"/>
  <c r="J100" i="32"/>
  <c r="K151" i="32"/>
  <c r="J67" i="63"/>
  <c r="K67" i="63"/>
  <c r="H84" i="32"/>
  <c r="H91" i="32"/>
  <c r="Q132" i="32"/>
  <c r="H90" i="32"/>
  <c r="H62" i="32"/>
  <c r="H54" i="32"/>
  <c r="H42" i="32"/>
  <c r="H39" i="32"/>
  <c r="H17" i="32"/>
  <c r="H86" i="32"/>
  <c r="H69" i="32"/>
  <c r="H41" i="32"/>
  <c r="H30" i="32"/>
  <c r="H64" i="32"/>
  <c r="H18" i="32"/>
  <c r="Q90" i="59"/>
  <c r="Q91" i="59"/>
  <c r="Q89" i="59"/>
  <c r="Q88" i="59"/>
  <c r="Q92" i="59"/>
  <c r="H17" i="59"/>
  <c r="H16" i="59"/>
  <c r="J4" i="59"/>
  <c r="K163" i="64"/>
  <c r="L163" i="64"/>
  <c r="J63" i="39"/>
  <c r="I63" i="39"/>
  <c r="E71" i="39"/>
  <c r="K104" i="39"/>
  <c r="L102" i="39"/>
  <c r="H65" i="39"/>
  <c r="K166" i="65"/>
  <c r="L168" i="58"/>
  <c r="E133" i="58"/>
  <c r="J117" i="58"/>
  <c r="I117" i="58"/>
  <c r="K168" i="58"/>
  <c r="J118" i="65"/>
  <c r="I118" i="65"/>
  <c r="J101" i="32"/>
  <c r="I101" i="32"/>
  <c r="H36" i="58"/>
  <c r="H20" i="58"/>
  <c r="H54" i="58"/>
  <c r="H16" i="58"/>
  <c r="H30" i="58"/>
  <c r="H44" i="58"/>
  <c r="H41" i="58"/>
  <c r="H28" i="65"/>
  <c r="H17" i="65"/>
  <c r="H27" i="65"/>
  <c r="H16" i="65"/>
  <c r="H30" i="65"/>
  <c r="B275" i="60"/>
  <c r="B271" i="60"/>
  <c r="B267" i="60"/>
  <c r="B263" i="60"/>
  <c r="B258" i="60"/>
  <c r="B251" i="60"/>
  <c r="B247" i="60"/>
  <c r="B243" i="60"/>
  <c r="B239" i="60"/>
  <c r="B235" i="60"/>
  <c r="B231" i="60"/>
  <c r="B227" i="60"/>
  <c r="B223" i="60"/>
  <c r="B219" i="60"/>
  <c r="B215" i="60"/>
  <c r="B211" i="60"/>
  <c r="B210" i="60"/>
  <c r="B200" i="60"/>
  <c r="B193" i="60"/>
  <c r="B189" i="60"/>
  <c r="B185" i="60"/>
  <c r="B181" i="60"/>
  <c r="B273" i="60"/>
  <c r="B269" i="60"/>
  <c r="B265" i="60"/>
  <c r="B262" i="60"/>
  <c r="B259" i="60"/>
  <c r="B253" i="60"/>
  <c r="B249" i="60"/>
  <c r="B245" i="60"/>
  <c r="B241" i="60"/>
  <c r="B237" i="60"/>
  <c r="B233" i="60"/>
  <c r="B229" i="60"/>
  <c r="B225" i="60"/>
  <c r="B221" i="60"/>
  <c r="B217" i="60"/>
  <c r="B213" i="60"/>
  <c r="B208" i="60"/>
  <c r="B198" i="60"/>
  <c r="B195" i="60"/>
  <c r="B191" i="60"/>
  <c r="B187" i="60"/>
  <c r="B183" i="60"/>
  <c r="B179" i="60"/>
  <c r="B175" i="60"/>
  <c r="B276" i="60"/>
  <c r="B272" i="60"/>
  <c r="B268" i="60"/>
  <c r="B264" i="60"/>
  <c r="B261" i="60"/>
  <c r="B256" i="60"/>
  <c r="B254" i="60"/>
  <c r="B250" i="60"/>
  <c r="B246" i="60"/>
  <c r="B274" i="60"/>
  <c r="B266" i="60"/>
  <c r="B255" i="60"/>
  <c r="B242" i="60"/>
  <c r="B234" i="60"/>
  <c r="B226" i="60"/>
  <c r="B214" i="60"/>
  <c r="B206" i="60"/>
  <c r="B202" i="60"/>
  <c r="B196" i="60"/>
  <c r="B188" i="60"/>
  <c r="B174" i="60"/>
  <c r="B172" i="60"/>
  <c r="B168" i="60"/>
  <c r="B164" i="60"/>
  <c r="B160" i="60"/>
  <c r="B156" i="60"/>
  <c r="B152" i="60"/>
  <c r="B148" i="60"/>
  <c r="B144" i="60"/>
  <c r="B140" i="60"/>
  <c r="B136" i="60"/>
  <c r="B132" i="60"/>
  <c r="B128" i="60"/>
  <c r="B124" i="60"/>
  <c r="B120" i="60"/>
  <c r="B117" i="60"/>
  <c r="B113" i="60"/>
  <c r="B109" i="60"/>
  <c r="B105" i="60"/>
  <c r="B101" i="60"/>
  <c r="B97" i="60"/>
  <c r="B93" i="60"/>
  <c r="B92" i="60"/>
  <c r="B91" i="60"/>
  <c r="B84" i="60"/>
  <c r="B80" i="60"/>
  <c r="B76" i="60"/>
  <c r="B72" i="60"/>
  <c r="B68" i="60"/>
  <c r="B64" i="60"/>
  <c r="B60" i="60"/>
  <c r="B56" i="60"/>
  <c r="B52" i="60"/>
  <c r="B48" i="60"/>
  <c r="B44" i="60"/>
  <c r="B39" i="60"/>
  <c r="B37" i="60"/>
  <c r="B35" i="60"/>
  <c r="B33" i="60"/>
  <c r="B31" i="60"/>
  <c r="B29" i="60"/>
  <c r="B27" i="60"/>
  <c r="B25" i="60"/>
  <c r="B23" i="60"/>
  <c r="B21" i="60"/>
  <c r="B19" i="60"/>
  <c r="B17" i="60"/>
  <c r="B15" i="60"/>
  <c r="B12" i="60"/>
  <c r="B8" i="60"/>
  <c r="B4" i="60"/>
  <c r="B257" i="60"/>
  <c r="B240" i="60"/>
  <c r="B232" i="60"/>
  <c r="B224" i="60"/>
  <c r="B212" i="60"/>
  <c r="B207" i="60"/>
  <c r="B203" i="60"/>
  <c r="B190" i="60"/>
  <c r="B182" i="60"/>
  <c r="B169" i="60"/>
  <c r="B165" i="60"/>
  <c r="B161" i="60"/>
  <c r="B157" i="60"/>
  <c r="B153" i="60"/>
  <c r="B149" i="60"/>
  <c r="B145" i="60"/>
  <c r="B141" i="60"/>
  <c r="B137" i="60"/>
  <c r="B133" i="60"/>
  <c r="B129" i="60"/>
  <c r="B125" i="60"/>
  <c r="B121" i="60"/>
  <c r="B118" i="60"/>
  <c r="B114" i="60"/>
  <c r="B110" i="60"/>
  <c r="B106" i="60"/>
  <c r="B102" i="60"/>
  <c r="B98" i="60"/>
  <c r="B94" i="60"/>
  <c r="B88" i="60"/>
  <c r="B85" i="60"/>
  <c r="B81" i="60"/>
  <c r="B77" i="60"/>
  <c r="B73" i="60"/>
  <c r="B69" i="60"/>
  <c r="B65" i="60"/>
  <c r="B61" i="60"/>
  <c r="B57" i="60"/>
  <c r="B53" i="60"/>
  <c r="B49" i="60"/>
  <c r="B45" i="60"/>
  <c r="B41" i="60"/>
  <c r="B11" i="60"/>
  <c r="B7" i="60"/>
  <c r="B3" i="60"/>
  <c r="B260" i="60"/>
  <c r="B248" i="60"/>
  <c r="B244" i="60"/>
  <c r="B236" i="60"/>
  <c r="B228" i="60"/>
  <c r="B218" i="60"/>
  <c r="B216" i="60"/>
  <c r="B205" i="60"/>
  <c r="B201" i="60"/>
  <c r="B199" i="60"/>
  <c r="B197" i="60"/>
  <c r="B194" i="60"/>
  <c r="B186" i="60"/>
  <c r="B180" i="60"/>
  <c r="B178" i="60"/>
  <c r="B173" i="60"/>
  <c r="B171" i="60"/>
  <c r="B167" i="60"/>
  <c r="B163" i="60"/>
  <c r="B159" i="60"/>
  <c r="B155" i="60"/>
  <c r="B151" i="60"/>
  <c r="B147" i="60"/>
  <c r="B143" i="60"/>
  <c r="B139" i="60"/>
  <c r="B135" i="60"/>
  <c r="B131" i="60"/>
  <c r="B127" i="60"/>
  <c r="B123" i="60"/>
  <c r="B119" i="60"/>
  <c r="B116" i="60"/>
  <c r="B112" i="60"/>
  <c r="B108" i="60"/>
  <c r="B104" i="60"/>
  <c r="B100" i="60"/>
  <c r="B96" i="60"/>
  <c r="B90" i="60"/>
  <c r="B87" i="60"/>
  <c r="B83" i="60"/>
  <c r="B79" i="60"/>
  <c r="B75" i="60"/>
  <c r="B71" i="60"/>
  <c r="B67" i="60"/>
  <c r="B63" i="60"/>
  <c r="B59" i="60"/>
  <c r="B55" i="60"/>
  <c r="B51" i="60"/>
  <c r="B47" i="60"/>
  <c r="B43" i="60"/>
  <c r="B13" i="60"/>
  <c r="B9" i="60"/>
  <c r="B5" i="60"/>
  <c r="B222" i="60"/>
  <c r="B184" i="60"/>
  <c r="B170" i="60"/>
  <c r="B162" i="60"/>
  <c r="B154" i="60"/>
  <c r="B146" i="60"/>
  <c r="B130" i="60"/>
  <c r="B107" i="60"/>
  <c r="B86" i="60"/>
  <c r="B82" i="60"/>
  <c r="B74" i="60"/>
  <c r="B54" i="60"/>
  <c r="B36" i="60"/>
  <c r="B28" i="60"/>
  <c r="B20" i="60"/>
  <c r="B252" i="60"/>
  <c r="B209" i="60"/>
  <c r="B204" i="60"/>
  <c r="B192" i="60"/>
  <c r="B177" i="60"/>
  <c r="B166" i="60"/>
  <c r="B150" i="60"/>
  <c r="B126" i="60"/>
  <c r="B111" i="60"/>
  <c r="B95" i="60"/>
  <c r="B78" i="60"/>
  <c r="B66" i="60"/>
  <c r="B50" i="60"/>
  <c r="B38" i="60"/>
  <c r="B30" i="60"/>
  <c r="B22" i="60"/>
  <c r="B14" i="60"/>
  <c r="B6" i="60"/>
  <c r="B238" i="60"/>
  <c r="B176" i="60"/>
  <c r="B122" i="60"/>
  <c r="B115" i="60"/>
  <c r="B103" i="60"/>
  <c r="B99" i="60"/>
  <c r="B89" i="60"/>
  <c r="B70" i="60"/>
  <c r="B62" i="60"/>
  <c r="B46" i="60"/>
  <c r="B40" i="60"/>
  <c r="B32" i="60"/>
  <c r="B24" i="60"/>
  <c r="B16" i="60"/>
  <c r="B270" i="60"/>
  <c r="B230" i="60"/>
  <c r="B220" i="60"/>
  <c r="B158" i="60"/>
  <c r="B142" i="60"/>
  <c r="B138" i="60"/>
  <c r="B134" i="60"/>
  <c r="B58" i="60"/>
  <c r="B42" i="60"/>
  <c r="B34" i="60"/>
  <c r="B26" i="60"/>
  <c r="B18" i="60"/>
  <c r="B10" i="60"/>
  <c r="H64" i="39"/>
  <c r="J119" i="58"/>
  <c r="I119" i="58"/>
  <c r="J120" i="58"/>
  <c r="I120" i="58"/>
  <c r="J166" i="65"/>
  <c r="J117" i="65"/>
  <c r="E129" i="65"/>
  <c r="I117" i="65"/>
  <c r="J168" i="58"/>
  <c r="I118" i="58"/>
  <c r="J118" i="58"/>
  <c r="I32" i="63"/>
  <c r="E40" i="63"/>
  <c r="J32" i="63"/>
  <c r="J117" i="64"/>
  <c r="E128" i="64"/>
  <c r="I117" i="64"/>
  <c r="H117" i="64"/>
  <c r="J10" i="65"/>
  <c r="J10" i="59"/>
  <c r="J10" i="39"/>
  <c r="J10" i="64"/>
  <c r="J10" i="58"/>
  <c r="J10" i="32"/>
  <c r="J10" i="63"/>
  <c r="I2" i="6"/>
  <c r="I2" i="60"/>
  <c r="B332" i="6"/>
  <c r="B331" i="6"/>
  <c r="B330" i="6"/>
  <c r="B327" i="6"/>
  <c r="B325" i="6"/>
  <c r="B323" i="6"/>
  <c r="B321" i="6"/>
  <c r="B319" i="6"/>
  <c r="B317" i="6"/>
  <c r="F64" i="32" s="1"/>
  <c r="I64" i="32" s="1"/>
  <c r="B315" i="6"/>
  <c r="B313" i="6"/>
  <c r="F28" i="59" s="1"/>
  <c r="I28" i="59" s="1"/>
  <c r="B311" i="6"/>
  <c r="B309" i="6"/>
  <c r="B307" i="6"/>
  <c r="B305" i="6"/>
  <c r="B303" i="6"/>
  <c r="B301" i="6"/>
  <c r="F43" i="58" s="1"/>
  <c r="I43" i="58" s="1"/>
  <c r="B299" i="6"/>
  <c r="B297" i="6"/>
  <c r="B295" i="6"/>
  <c r="B293" i="6"/>
  <c r="B291" i="6"/>
  <c r="B289" i="6"/>
  <c r="B288" i="6"/>
  <c r="B286" i="6"/>
  <c r="B284" i="6"/>
  <c r="B282" i="6"/>
  <c r="B280" i="6"/>
  <c r="F51" i="59" s="1"/>
  <c r="I51" i="59" s="1"/>
  <c r="B278" i="6"/>
  <c r="B276" i="6"/>
  <c r="B271" i="6"/>
  <c r="B267" i="6"/>
  <c r="F44" i="59" s="1"/>
  <c r="I44" i="59" s="1"/>
  <c r="B263" i="6"/>
  <c r="B261" i="6"/>
  <c r="B257" i="6"/>
  <c r="B254" i="6"/>
  <c r="F22" i="59" s="1"/>
  <c r="I22" i="59" s="1"/>
  <c r="B252" i="6"/>
  <c r="B250" i="6"/>
  <c r="B248" i="6"/>
  <c r="B245" i="6"/>
  <c r="B243" i="6"/>
  <c r="B241" i="6"/>
  <c r="B239" i="6"/>
  <c r="B237" i="6"/>
  <c r="B235" i="6"/>
  <c r="B233" i="6"/>
  <c r="B230" i="6"/>
  <c r="B228" i="6"/>
  <c r="B352" i="6"/>
  <c r="B351" i="6"/>
  <c r="B350" i="6"/>
  <c r="B349" i="6"/>
  <c r="B348" i="6"/>
  <c r="B347" i="6"/>
  <c r="B346" i="6"/>
  <c r="B345" i="6"/>
  <c r="B344" i="6"/>
  <c r="B343" i="6"/>
  <c r="B342" i="6"/>
  <c r="B329" i="6"/>
  <c r="B274" i="6"/>
  <c r="B272" i="6"/>
  <c r="F79" i="32" s="1"/>
  <c r="I79" i="32" s="1"/>
  <c r="B268" i="6"/>
  <c r="F40" i="59" s="1"/>
  <c r="I40" i="59" s="1"/>
  <c r="B264" i="6"/>
  <c r="B341" i="6"/>
  <c r="B340" i="6"/>
  <c r="B339" i="6"/>
  <c r="B338" i="6"/>
  <c r="B328" i="6"/>
  <c r="B326" i="6"/>
  <c r="B324" i="6"/>
  <c r="B322" i="6"/>
  <c r="B320" i="6"/>
  <c r="B318" i="6"/>
  <c r="B316" i="6"/>
  <c r="B314" i="6"/>
  <c r="B312" i="6"/>
  <c r="B310" i="6"/>
  <c r="B308" i="6"/>
  <c r="B306" i="6"/>
  <c r="B304" i="6"/>
  <c r="B302" i="6"/>
  <c r="B300" i="6"/>
  <c r="F50" i="39" s="1"/>
  <c r="I50" i="39" s="1"/>
  <c r="B298" i="6"/>
  <c r="B296" i="6"/>
  <c r="B294" i="6"/>
  <c r="B292" i="6"/>
  <c r="B290" i="6"/>
  <c r="B287" i="6"/>
  <c r="B285" i="6"/>
  <c r="B283" i="6"/>
  <c r="B281" i="6"/>
  <c r="B279" i="6"/>
  <c r="B277" i="6"/>
  <c r="B269" i="6"/>
  <c r="B265" i="6"/>
  <c r="B262" i="6"/>
  <c r="I25" i="37" s="1"/>
  <c r="B260" i="6"/>
  <c r="B255" i="6"/>
  <c r="F40" i="58" s="1"/>
  <c r="I40" i="58" s="1"/>
  <c r="B253" i="6"/>
  <c r="F74" i="32" s="1"/>
  <c r="I74" i="32" s="1"/>
  <c r="B251" i="6"/>
  <c r="B249" i="6"/>
  <c r="B247" i="6"/>
  <c r="B244" i="6"/>
  <c r="B242" i="6"/>
  <c r="B240" i="6"/>
  <c r="B238" i="6"/>
  <c r="B236" i="6"/>
  <c r="F53" i="59" s="1"/>
  <c r="I53" i="59" s="1"/>
  <c r="B234" i="6"/>
  <c r="B231" i="6"/>
  <c r="B229" i="6"/>
  <c r="B227" i="6"/>
  <c r="B225" i="6"/>
  <c r="B337" i="6"/>
  <c r="B336" i="6"/>
  <c r="B335" i="6"/>
  <c r="B334" i="6"/>
  <c r="B333" i="6"/>
  <c r="B275" i="6"/>
  <c r="B273" i="6"/>
  <c r="F55" i="32" s="1"/>
  <c r="I55" i="32" s="1"/>
  <c r="B270" i="6"/>
  <c r="B266" i="6"/>
  <c r="B174" i="6"/>
  <c r="B172" i="6"/>
  <c r="I26" i="37" s="1"/>
  <c r="B170" i="6"/>
  <c r="B168" i="6"/>
  <c r="B166" i="6"/>
  <c r="B164" i="6"/>
  <c r="B226" i="6"/>
  <c r="B171" i="6"/>
  <c r="F47" i="59" s="1"/>
  <c r="I47" i="59" s="1"/>
  <c r="B162" i="6"/>
  <c r="B144" i="6"/>
  <c r="B142" i="6"/>
  <c r="B140" i="6"/>
  <c r="B138" i="6"/>
  <c r="B136" i="6"/>
  <c r="F24" i="59" s="1"/>
  <c r="I24" i="59" s="1"/>
  <c r="B134" i="6"/>
  <c r="B132" i="6"/>
  <c r="B129" i="6"/>
  <c r="F35" i="64" s="1"/>
  <c r="I35" i="64" s="1"/>
  <c r="B127" i="6"/>
  <c r="B125" i="6"/>
  <c r="B56" i="6"/>
  <c r="B52" i="6"/>
  <c r="B48" i="6"/>
  <c r="B44" i="6"/>
  <c r="B36" i="6"/>
  <c r="B32" i="6"/>
  <c r="B28" i="6"/>
  <c r="B24" i="6"/>
  <c r="B20" i="6"/>
  <c r="B16" i="6"/>
  <c r="B224" i="6"/>
  <c r="B222" i="6"/>
  <c r="B220" i="6"/>
  <c r="B218" i="6"/>
  <c r="B216" i="6"/>
  <c r="B213" i="6"/>
  <c r="B211" i="6"/>
  <c r="B209" i="6"/>
  <c r="B207" i="6"/>
  <c r="B204" i="6"/>
  <c r="B201" i="6"/>
  <c r="B199" i="6"/>
  <c r="B197" i="6"/>
  <c r="B193" i="6"/>
  <c r="B189" i="6"/>
  <c r="B186" i="6"/>
  <c r="B184" i="6"/>
  <c r="B182" i="6"/>
  <c r="B169" i="6"/>
  <c r="B161" i="6"/>
  <c r="B159" i="6"/>
  <c r="B157" i="6"/>
  <c r="B155" i="6"/>
  <c r="B153" i="6"/>
  <c r="B151" i="6"/>
  <c r="B149" i="6"/>
  <c r="F25" i="64" s="1"/>
  <c r="I25" i="64" s="1"/>
  <c r="B147" i="6"/>
  <c r="B167" i="6"/>
  <c r="F40" i="64" s="1"/>
  <c r="I40" i="64" s="1"/>
  <c r="B145" i="6"/>
  <c r="F18" i="59" s="1"/>
  <c r="I18" i="59" s="1"/>
  <c r="B143" i="6"/>
  <c r="B141" i="6"/>
  <c r="B139" i="6"/>
  <c r="B137" i="6"/>
  <c r="B135" i="6"/>
  <c r="I24" i="37" s="1"/>
  <c r="B133" i="6"/>
  <c r="F48" i="58" s="1"/>
  <c r="I48" i="58" s="1"/>
  <c r="B131" i="6"/>
  <c r="B130" i="6"/>
  <c r="B128" i="6"/>
  <c r="B126" i="6"/>
  <c r="B124" i="6"/>
  <c r="F22" i="65" s="1"/>
  <c r="I22" i="65" s="1"/>
  <c r="B58" i="6"/>
  <c r="F44" i="58" s="1"/>
  <c r="I44" i="58" s="1"/>
  <c r="B54" i="6"/>
  <c r="B50" i="6"/>
  <c r="B46" i="6"/>
  <c r="B38" i="6"/>
  <c r="B34" i="6"/>
  <c r="B30" i="6"/>
  <c r="B26" i="6"/>
  <c r="B22" i="6"/>
  <c r="B18" i="6"/>
  <c r="B14" i="6"/>
  <c r="B223" i="6"/>
  <c r="F30" i="59" s="1"/>
  <c r="I30" i="59" s="1"/>
  <c r="B221" i="6"/>
  <c r="B219" i="6"/>
  <c r="B217" i="6"/>
  <c r="B214" i="6"/>
  <c r="B212" i="6"/>
  <c r="B210" i="6"/>
  <c r="B208" i="6"/>
  <c r="B206" i="6"/>
  <c r="B203" i="6"/>
  <c r="B200" i="6"/>
  <c r="B198" i="6"/>
  <c r="B194" i="6"/>
  <c r="B192" i="6"/>
  <c r="B187" i="6"/>
  <c r="B185" i="6"/>
  <c r="B183" i="6"/>
  <c r="B181" i="6"/>
  <c r="B180" i="6"/>
  <c r="B179" i="6"/>
  <c r="B178" i="6"/>
  <c r="B177" i="6"/>
  <c r="B176" i="6"/>
  <c r="B175" i="6"/>
  <c r="B173" i="6"/>
  <c r="B165" i="6"/>
  <c r="B160" i="6"/>
  <c r="B158" i="6"/>
  <c r="B156" i="6"/>
  <c r="B154" i="6"/>
  <c r="B152" i="6"/>
  <c r="B150" i="6"/>
  <c r="B148" i="6"/>
  <c r="B146" i="6"/>
  <c r="B120" i="6"/>
  <c r="B118" i="6"/>
  <c r="F31" i="59" s="1"/>
  <c r="I31" i="59" s="1"/>
  <c r="B116" i="6"/>
  <c r="F38" i="59" s="1"/>
  <c r="I38" i="59" s="1"/>
  <c r="B113" i="6"/>
  <c r="B111" i="6"/>
  <c r="B109" i="6"/>
  <c r="B107" i="6"/>
  <c r="F38" i="64" s="1"/>
  <c r="I38" i="64" s="1"/>
  <c r="B105" i="6"/>
  <c r="F27" i="32" s="1"/>
  <c r="I27" i="32" s="1"/>
  <c r="B103" i="6"/>
  <c r="B101" i="6"/>
  <c r="F80" i="32" s="1"/>
  <c r="I80" i="32" s="1"/>
  <c r="B99" i="6"/>
  <c r="B97" i="6"/>
  <c r="B95" i="6"/>
  <c r="B93" i="6"/>
  <c r="F51" i="64" s="1"/>
  <c r="I51" i="64" s="1"/>
  <c r="B91" i="6"/>
  <c r="F21" i="32" s="1"/>
  <c r="I21" i="32" s="1"/>
  <c r="B89" i="6"/>
  <c r="B87" i="6"/>
  <c r="B84" i="6"/>
  <c r="F33" i="59" s="1"/>
  <c r="I33" i="59" s="1"/>
  <c r="B82" i="6"/>
  <c r="B80" i="6"/>
  <c r="B78" i="6"/>
  <c r="B76" i="6"/>
  <c r="B74" i="6"/>
  <c r="B72" i="6"/>
  <c r="B70" i="6"/>
  <c r="F19" i="59" s="1"/>
  <c r="I19" i="59" s="1"/>
  <c r="B68" i="6"/>
  <c r="B66" i="6"/>
  <c r="F86" i="32" s="1"/>
  <c r="I86" i="32" s="1"/>
  <c r="B64" i="6"/>
  <c r="B62" i="6"/>
  <c r="B60" i="6"/>
  <c r="B57" i="6"/>
  <c r="F69" i="32" s="1"/>
  <c r="I69" i="32" s="1"/>
  <c r="B53" i="6"/>
  <c r="B49" i="6"/>
  <c r="B45" i="6"/>
  <c r="B37" i="6"/>
  <c r="B33" i="6"/>
  <c r="B29" i="6"/>
  <c r="B25" i="6"/>
  <c r="B21" i="6"/>
  <c r="B17" i="6"/>
  <c r="B13" i="6"/>
  <c r="F84" i="32" s="1"/>
  <c r="I84" i="32" s="1"/>
  <c r="B12" i="6"/>
  <c r="B10" i="6"/>
  <c r="I17" i="37" s="1"/>
  <c r="B9" i="6"/>
  <c r="B8" i="6"/>
  <c r="B7" i="6"/>
  <c r="B6" i="6"/>
  <c r="B5" i="6"/>
  <c r="B115" i="6"/>
  <c r="B110" i="6"/>
  <c r="F19" i="64" s="1"/>
  <c r="I19" i="64" s="1"/>
  <c r="B102" i="6"/>
  <c r="F36" i="59" s="1"/>
  <c r="I36" i="59" s="1"/>
  <c r="B90" i="6"/>
  <c r="B81" i="6"/>
  <c r="F65" i="32" s="1"/>
  <c r="I65" i="32" s="1"/>
  <c r="B73" i="6"/>
  <c r="F38" i="32" s="1"/>
  <c r="I38" i="32" s="1"/>
  <c r="B65" i="6"/>
  <c r="B55" i="6"/>
  <c r="B35" i="6"/>
  <c r="B19" i="6"/>
  <c r="B121" i="6"/>
  <c r="F43" i="32" s="1"/>
  <c r="I43" i="32" s="1"/>
  <c r="B108" i="6"/>
  <c r="B100" i="6"/>
  <c r="B96" i="6"/>
  <c r="B88" i="6"/>
  <c r="B79" i="6"/>
  <c r="B71" i="6"/>
  <c r="B63" i="6"/>
  <c r="B51" i="6"/>
  <c r="B31" i="6"/>
  <c r="B15" i="6"/>
  <c r="B117" i="6"/>
  <c r="B112" i="6"/>
  <c r="B104" i="6"/>
  <c r="B92" i="6"/>
  <c r="B83" i="6"/>
  <c r="B75" i="6"/>
  <c r="B67" i="6"/>
  <c r="B59" i="6"/>
  <c r="B42" i="6"/>
  <c r="B41" i="6"/>
  <c r="B40" i="6"/>
  <c r="B39" i="6"/>
  <c r="B23" i="6"/>
  <c r="B119" i="6"/>
  <c r="F35" i="59" s="1"/>
  <c r="I35" i="59" s="1"/>
  <c r="B47" i="6"/>
  <c r="B61" i="6"/>
  <c r="B98" i="6"/>
  <c r="B94" i="6"/>
  <c r="B69" i="6"/>
  <c r="F23" i="64" s="1"/>
  <c r="I23" i="64" s="1"/>
  <c r="B27" i="6"/>
  <c r="F91" i="32" s="1"/>
  <c r="I91" i="32" s="1"/>
  <c r="B106" i="6"/>
  <c r="B85" i="6"/>
  <c r="F20" i="59" s="1"/>
  <c r="I20" i="59" s="1"/>
  <c r="B77" i="6"/>
  <c r="J102" i="39"/>
  <c r="K102" i="39"/>
  <c r="L108" i="59"/>
  <c r="E77" i="59"/>
  <c r="J72" i="59"/>
  <c r="I72" i="59"/>
  <c r="L151" i="32"/>
  <c r="J151" i="32"/>
  <c r="J102" i="32"/>
  <c r="I102" i="32"/>
  <c r="L67" i="63"/>
  <c r="H49" i="39"/>
  <c r="H23" i="39"/>
  <c r="J118" i="64"/>
  <c r="I118" i="64"/>
  <c r="H118" i="64"/>
  <c r="G109" i="6"/>
  <c r="H109" i="6" s="1"/>
  <c r="G134" i="6"/>
  <c r="H134" i="6" s="1"/>
  <c r="J65" i="39"/>
  <c r="I65" i="39"/>
  <c r="J64" i="39"/>
  <c r="I64" i="39"/>
  <c r="G30" i="58" l="1"/>
  <c r="J30" i="58" s="1"/>
  <c r="G246" i="6"/>
  <c r="H246" i="6" s="1"/>
  <c r="G114" i="6"/>
  <c r="H114" i="6" s="1"/>
  <c r="S37" i="6"/>
  <c r="C37" i="6"/>
  <c r="G54" i="32" s="1"/>
  <c r="J54" i="32" s="1"/>
  <c r="S293" i="6"/>
  <c r="C293" i="6"/>
  <c r="S276" i="6"/>
  <c r="C276" i="6"/>
  <c r="S301" i="6"/>
  <c r="C301" i="6"/>
  <c r="G43" i="58" s="1"/>
  <c r="J43" i="58" s="1"/>
  <c r="G258" i="6"/>
  <c r="H258" i="6" s="1"/>
  <c r="H146" i="65"/>
  <c r="H150" i="32"/>
  <c r="H62" i="63"/>
  <c r="H146" i="64"/>
  <c r="H56" i="63"/>
  <c r="H130" i="32"/>
  <c r="H156" i="65"/>
  <c r="H139" i="32"/>
  <c r="H160" i="58"/>
  <c r="H98" i="39"/>
  <c r="H143" i="64"/>
  <c r="H98" i="59"/>
  <c r="H85" i="39"/>
  <c r="H95" i="39"/>
  <c r="H164" i="65"/>
  <c r="H160" i="64"/>
  <c r="H92" i="39"/>
  <c r="H129" i="32"/>
  <c r="H135" i="32"/>
  <c r="H59" i="63"/>
  <c r="H148" i="64"/>
  <c r="H82" i="39"/>
  <c r="H134" i="32"/>
  <c r="H140" i="65"/>
  <c r="H145" i="65"/>
  <c r="H131" i="32"/>
  <c r="H63" i="63"/>
  <c r="H162" i="65"/>
  <c r="H60" i="63"/>
  <c r="H157" i="58"/>
  <c r="H149" i="64"/>
  <c r="H94" i="59"/>
  <c r="H102" i="59"/>
  <c r="H163" i="58"/>
  <c r="H154" i="64"/>
  <c r="H140" i="58"/>
  <c r="H160" i="65"/>
  <c r="H163" i="65"/>
  <c r="H107" i="59"/>
  <c r="H123" i="32"/>
  <c r="H150" i="64"/>
  <c r="H149" i="58"/>
  <c r="H161" i="58"/>
  <c r="H150" i="58"/>
  <c r="H140" i="32"/>
  <c r="H167" i="58"/>
  <c r="H149" i="32"/>
  <c r="H89" i="39"/>
  <c r="H88" i="39"/>
  <c r="H64" i="63"/>
  <c r="H165" i="65"/>
  <c r="H155" i="64"/>
  <c r="H150" i="65"/>
  <c r="H139" i="65"/>
  <c r="H154" i="58"/>
  <c r="H147" i="58"/>
  <c r="H158" i="65"/>
  <c r="H106" i="59"/>
  <c r="H104" i="59"/>
  <c r="H97" i="39"/>
  <c r="H137" i="32"/>
  <c r="H141" i="32"/>
  <c r="H94" i="39"/>
  <c r="H127" i="32"/>
  <c r="H66" i="63"/>
  <c r="H162" i="64"/>
  <c r="H128" i="32"/>
  <c r="H142" i="64"/>
  <c r="H136" i="32"/>
  <c r="H57" i="63"/>
  <c r="H146" i="32"/>
  <c r="H78" i="39"/>
  <c r="H77" i="39"/>
  <c r="H144" i="64"/>
  <c r="H87" i="39"/>
  <c r="H105" i="59"/>
  <c r="H144" i="32"/>
  <c r="H142" i="65"/>
  <c r="H79" i="39"/>
  <c r="H157" i="65"/>
  <c r="H90" i="39"/>
  <c r="H142" i="58"/>
  <c r="H158" i="58"/>
  <c r="H101" i="39"/>
  <c r="H100" i="39"/>
  <c r="H81" i="39"/>
  <c r="H162" i="58"/>
  <c r="H147" i="32"/>
  <c r="H143" i="65"/>
  <c r="H99" i="59"/>
  <c r="H154" i="65"/>
  <c r="H153" i="65"/>
  <c r="H132" i="32"/>
  <c r="H155" i="65"/>
  <c r="H136" i="65"/>
  <c r="H145" i="32"/>
  <c r="H138" i="65"/>
  <c r="H144" i="58"/>
  <c r="H137" i="65"/>
  <c r="H141" i="65"/>
  <c r="H156" i="58"/>
  <c r="H145" i="64"/>
  <c r="H142" i="32"/>
  <c r="H165" i="58"/>
  <c r="H141" i="58"/>
  <c r="H159" i="64"/>
  <c r="H158" i="64"/>
  <c r="H84" i="39"/>
  <c r="H93" i="59"/>
  <c r="H93" i="39"/>
  <c r="H166" i="58"/>
  <c r="H96" i="39"/>
  <c r="H159" i="65"/>
  <c r="H95" i="59"/>
  <c r="H99" i="39"/>
  <c r="H156" i="64"/>
  <c r="H100" i="59"/>
  <c r="H133" i="32"/>
  <c r="H124" i="32"/>
  <c r="H155" i="58"/>
  <c r="H103" i="59"/>
  <c r="H65" i="63"/>
  <c r="H149" i="65"/>
  <c r="H161" i="64"/>
  <c r="H86" i="39"/>
  <c r="H147" i="65"/>
  <c r="H157" i="64"/>
  <c r="H151" i="64"/>
  <c r="H143" i="58"/>
  <c r="H153" i="58"/>
  <c r="H146" i="58"/>
  <c r="H148" i="65"/>
  <c r="H152" i="64"/>
  <c r="H152" i="65"/>
  <c r="H126" i="32"/>
  <c r="H144" i="65"/>
  <c r="H152" i="58"/>
  <c r="H83" i="39"/>
  <c r="H151" i="65"/>
  <c r="H61" i="63"/>
  <c r="H147" i="64"/>
  <c r="H101" i="59"/>
  <c r="H148" i="32"/>
  <c r="H96" i="59"/>
  <c r="H91" i="39"/>
  <c r="H145" i="58"/>
  <c r="H164" i="58"/>
  <c r="H97" i="59"/>
  <c r="H138" i="32"/>
  <c r="H58" i="63"/>
  <c r="H153" i="64"/>
  <c r="H143" i="32"/>
  <c r="H125" i="32"/>
  <c r="H140" i="64"/>
  <c r="H148" i="58"/>
  <c r="H151" i="58"/>
  <c r="H141" i="64"/>
  <c r="H55" i="63"/>
  <c r="H161" i="65"/>
  <c r="H80" i="39"/>
  <c r="H159" i="58"/>
  <c r="G291" i="6"/>
  <c r="H291" i="6" s="1"/>
  <c r="I88" i="59"/>
  <c r="S34" i="6"/>
  <c r="S18" i="6"/>
  <c r="I92" i="59"/>
  <c r="G39" i="32"/>
  <c r="J39" i="32" s="1"/>
  <c r="G41" i="58"/>
  <c r="J41" i="58" s="1"/>
  <c r="K119" i="32"/>
  <c r="G16" i="58"/>
  <c r="J16" i="58" s="1"/>
  <c r="G17" i="32"/>
  <c r="J17" i="32" s="1"/>
  <c r="S17" i="6"/>
  <c r="S33" i="6"/>
  <c r="S32" i="6"/>
  <c r="S27" i="6"/>
  <c r="G91" i="32"/>
  <c r="J91" i="32" s="1"/>
  <c r="K91" i="32" s="1"/>
  <c r="L91" i="32" s="1"/>
  <c r="S29" i="6"/>
  <c r="G49" i="39"/>
  <c r="J49" i="39" s="1"/>
  <c r="G84" i="32"/>
  <c r="J84" i="32" s="1"/>
  <c r="K84" i="32" s="1"/>
  <c r="L84" i="32" s="1"/>
  <c r="S13" i="6"/>
  <c r="S311" i="6"/>
  <c r="I137" i="64"/>
  <c r="S280" i="6"/>
  <c r="G51" i="59"/>
  <c r="S297" i="6"/>
  <c r="I90" i="59"/>
  <c r="G54" i="58"/>
  <c r="J54" i="58" s="1"/>
  <c r="I89" i="59"/>
  <c r="I91" i="59"/>
  <c r="G17" i="59"/>
  <c r="K132" i="64"/>
  <c r="K117" i="58"/>
  <c r="L117" i="58" s="1"/>
  <c r="K137" i="58"/>
  <c r="K100" i="32"/>
  <c r="L100" i="32" s="1"/>
  <c r="K32" i="63"/>
  <c r="L32" i="63" s="1"/>
  <c r="K101" i="32"/>
  <c r="L101" i="32" s="1"/>
  <c r="K133" i="65"/>
  <c r="J16" i="59"/>
  <c r="U16" i="59"/>
  <c r="V16" i="59" s="1"/>
  <c r="A89" i="32"/>
  <c r="A90" i="32" s="1"/>
  <c r="A91" i="32" s="1"/>
  <c r="A86" i="32"/>
  <c r="K72" i="59"/>
  <c r="L72" i="59" s="1"/>
  <c r="K63" i="39"/>
  <c r="L63" i="39" s="1"/>
  <c r="K118" i="58"/>
  <c r="L118" i="58" s="1"/>
  <c r="K117" i="65"/>
  <c r="L117" i="65" s="1"/>
  <c r="K119" i="58"/>
  <c r="L119" i="58" s="1"/>
  <c r="K118" i="65"/>
  <c r="L118" i="65" s="1"/>
  <c r="K120" i="58"/>
  <c r="L120" i="58" s="1"/>
  <c r="K102" i="32"/>
  <c r="L102" i="32" s="1"/>
  <c r="G63" i="6"/>
  <c r="H63" i="6" s="1"/>
  <c r="G261" i="6"/>
  <c r="H261" i="6" s="1"/>
  <c r="G8" i="6"/>
  <c r="H8" i="6" s="1"/>
  <c r="G8" i="60"/>
  <c r="H8" i="60" s="1"/>
  <c r="O8" i="60" s="1"/>
  <c r="G123" i="6"/>
  <c r="H123" i="6" s="1"/>
  <c r="G315" i="6"/>
  <c r="H315" i="6" s="1"/>
  <c r="G317" i="6"/>
  <c r="H317" i="6" s="1"/>
  <c r="G68" i="6"/>
  <c r="H68" i="6" s="1"/>
  <c r="G89" i="6"/>
  <c r="H89" i="6" s="1"/>
  <c r="G155" i="6"/>
  <c r="H155" i="6" s="1"/>
  <c r="G9" i="6"/>
  <c r="H9" i="6" s="1"/>
  <c r="G9" i="60"/>
  <c r="H9" i="60" s="1"/>
  <c r="O9" i="60" s="1"/>
  <c r="G98" i="6"/>
  <c r="H98" i="6" s="1"/>
  <c r="O109" i="6"/>
  <c r="M109" i="6"/>
  <c r="G162" i="6"/>
  <c r="H162" i="6" s="1"/>
  <c r="G182" i="6"/>
  <c r="H182" i="6" s="1"/>
  <c r="G213" i="6"/>
  <c r="H213" i="6" s="1"/>
  <c r="G238" i="6"/>
  <c r="H238" i="6" s="1"/>
  <c r="G172" i="6"/>
  <c r="H172" i="6" s="1"/>
  <c r="G60" i="6"/>
  <c r="H60" i="6" s="1"/>
  <c r="G112" i="6"/>
  <c r="H112" i="6" s="1"/>
  <c r="G352" i="6"/>
  <c r="H352" i="6" s="1"/>
  <c r="G273" i="60"/>
  <c r="H273" i="60" s="1"/>
  <c r="O273" i="60" s="1"/>
  <c r="G235" i="6"/>
  <c r="H235" i="6" s="1"/>
  <c r="G269" i="6"/>
  <c r="H269" i="6" s="1"/>
  <c r="G347" i="6"/>
  <c r="H347" i="6" s="1"/>
  <c r="G268" i="60"/>
  <c r="H268" i="60" s="1"/>
  <c r="O268" i="60" s="1"/>
  <c r="G5" i="6"/>
  <c r="H5" i="6" s="1"/>
  <c r="G5" i="60"/>
  <c r="H5" i="60" s="1"/>
  <c r="O5" i="60" s="1"/>
  <c r="G343" i="6"/>
  <c r="H343" i="6" s="1"/>
  <c r="G266" i="60"/>
  <c r="H266" i="60" s="1"/>
  <c r="O266" i="60" s="1"/>
  <c r="G351" i="6"/>
  <c r="H351" i="6" s="1"/>
  <c r="G274" i="60"/>
  <c r="H274" i="60" s="1"/>
  <c r="O274" i="60" s="1"/>
  <c r="K118" i="64"/>
  <c r="L118" i="64" s="1"/>
  <c r="F19" i="39"/>
  <c r="I19" i="39" s="1"/>
  <c r="F51" i="32"/>
  <c r="I51" i="32" s="1"/>
  <c r="F16" i="65"/>
  <c r="I16" i="65" s="1"/>
  <c r="K16" i="65" s="1"/>
  <c r="H137" i="64"/>
  <c r="F16" i="58"/>
  <c r="I16" i="58" s="1"/>
  <c r="F17" i="32"/>
  <c r="I17" i="32" s="1"/>
  <c r="H88" i="59"/>
  <c r="F25" i="58"/>
  <c r="I25" i="58" s="1"/>
  <c r="H85" i="59"/>
  <c r="H86" i="59"/>
  <c r="H87" i="59"/>
  <c r="H84" i="59"/>
  <c r="J84" i="59" s="1"/>
  <c r="J108" i="59" s="1"/>
  <c r="F36" i="64"/>
  <c r="I36" i="64" s="1"/>
  <c r="F25" i="39"/>
  <c r="I25" i="39" s="1"/>
  <c r="F27" i="58"/>
  <c r="I27" i="58" s="1"/>
  <c r="F50" i="32"/>
  <c r="I50" i="32" s="1"/>
  <c r="F18" i="39"/>
  <c r="I18" i="39" s="1"/>
  <c r="F33" i="58"/>
  <c r="I33" i="58" s="1"/>
  <c r="F26" i="32"/>
  <c r="I26" i="32" s="1"/>
  <c r="F52" i="59"/>
  <c r="I52" i="59" s="1"/>
  <c r="F48" i="64"/>
  <c r="I48" i="64" s="1"/>
  <c r="F28" i="32"/>
  <c r="I28" i="32" s="1"/>
  <c r="F30" i="65"/>
  <c r="I30" i="65" s="1"/>
  <c r="K30" i="65" s="1"/>
  <c r="L30" i="65" s="1"/>
  <c r="F23" i="39"/>
  <c r="I23" i="39" s="1"/>
  <c r="K23" i="39" s="1"/>
  <c r="L23" i="39" s="1"/>
  <c r="F20" i="58"/>
  <c r="I20" i="58" s="1"/>
  <c r="K20" i="58" s="1"/>
  <c r="L20" i="58" s="1"/>
  <c r="F18" i="32"/>
  <c r="I18" i="32" s="1"/>
  <c r="K18" i="32" s="1"/>
  <c r="L18" i="32" s="1"/>
  <c r="F34" i="39"/>
  <c r="I34" i="39" s="1"/>
  <c r="F77" i="32"/>
  <c r="I77" i="32" s="1"/>
  <c r="F43" i="64"/>
  <c r="I43" i="64" s="1"/>
  <c r="F39" i="58"/>
  <c r="I39" i="58" s="1"/>
  <c r="F83" i="32"/>
  <c r="I83" i="32" s="1"/>
  <c r="F41" i="58"/>
  <c r="I41" i="58" s="1"/>
  <c r="F19" i="65"/>
  <c r="I19" i="65" s="1"/>
  <c r="F21" i="59"/>
  <c r="I21" i="59" s="1"/>
  <c r="F47" i="64"/>
  <c r="I47" i="64" s="1"/>
  <c r="F42" i="58"/>
  <c r="I42" i="58" s="1"/>
  <c r="F71" i="32"/>
  <c r="I71" i="32" s="1"/>
  <c r="F26" i="65"/>
  <c r="I26" i="65" s="1"/>
  <c r="F23" i="59"/>
  <c r="I23" i="59" s="1"/>
  <c r="F32" i="39"/>
  <c r="I32" i="39" s="1"/>
  <c r="F31" i="58"/>
  <c r="I31" i="58" s="1"/>
  <c r="F32" i="32"/>
  <c r="I32" i="32" s="1"/>
  <c r="F23" i="65"/>
  <c r="I23" i="65" s="1"/>
  <c r="F72" i="32"/>
  <c r="I72" i="32" s="1"/>
  <c r="F45" i="39"/>
  <c r="I45" i="39" s="1"/>
  <c r="F46" i="59"/>
  <c r="I46" i="59" s="1"/>
  <c r="I30" i="37"/>
  <c r="F42" i="59"/>
  <c r="I42" i="59" s="1"/>
  <c r="F53" i="32"/>
  <c r="I53" i="32" s="1"/>
  <c r="F37" i="32"/>
  <c r="I37" i="32" s="1"/>
  <c r="F29" i="58"/>
  <c r="I29" i="58" s="1"/>
  <c r="F34" i="32"/>
  <c r="I34" i="32" s="1"/>
  <c r="F73" i="32"/>
  <c r="I73" i="32" s="1"/>
  <c r="H92" i="32"/>
  <c r="H88" i="32"/>
  <c r="K88" i="32" s="1"/>
  <c r="L88" i="32" s="1"/>
  <c r="H87" i="32"/>
  <c r="H83" i="32"/>
  <c r="H79" i="32"/>
  <c r="H75" i="32"/>
  <c r="Q122" i="32"/>
  <c r="H89" i="32"/>
  <c r="K89" i="32" s="1"/>
  <c r="L89" i="32" s="1"/>
  <c r="H85" i="32"/>
  <c r="H81" i="32"/>
  <c r="H78" i="32"/>
  <c r="H74" i="32"/>
  <c r="H70" i="32"/>
  <c r="H67" i="32"/>
  <c r="H63" i="32"/>
  <c r="H59" i="32"/>
  <c r="H55" i="32"/>
  <c r="H51" i="32"/>
  <c r="H47" i="32"/>
  <c r="K47" i="32" s="1"/>
  <c r="L47" i="32" s="1"/>
  <c r="H43" i="32"/>
  <c r="H36" i="32"/>
  <c r="K36" i="32" s="1"/>
  <c r="L36" i="32" s="1"/>
  <c r="H32" i="32"/>
  <c r="H28" i="32"/>
  <c r="H25" i="32"/>
  <c r="H73" i="32"/>
  <c r="H66" i="32"/>
  <c r="H58" i="32"/>
  <c r="H50" i="32"/>
  <c r="H46" i="32"/>
  <c r="H35" i="32"/>
  <c r="K35" i="32" s="1"/>
  <c r="L35" i="32" s="1"/>
  <c r="H31" i="32"/>
  <c r="H24" i="32"/>
  <c r="H21" i="32"/>
  <c r="H80" i="32"/>
  <c r="H76" i="32"/>
  <c r="H72" i="32"/>
  <c r="H65" i="32"/>
  <c r="H61" i="32"/>
  <c r="H57" i="32"/>
  <c r="H53" i="32"/>
  <c r="H49" i="32"/>
  <c r="H45" i="32"/>
  <c r="H38" i="32"/>
  <c r="H34" i="32"/>
  <c r="H27" i="32"/>
  <c r="H23" i="32"/>
  <c r="H20" i="32"/>
  <c r="H82" i="32"/>
  <c r="H77" i="32"/>
  <c r="H71" i="32"/>
  <c r="H68" i="32"/>
  <c r="H60" i="32"/>
  <c r="H56" i="32"/>
  <c r="K56" i="32" s="1"/>
  <c r="L56" i="32" s="1"/>
  <c r="H52" i="32"/>
  <c r="H48" i="32"/>
  <c r="K48" i="32" s="1"/>
  <c r="L48" i="32" s="1"/>
  <c r="H44" i="32"/>
  <c r="H40" i="32"/>
  <c r="H37" i="32"/>
  <c r="H33" i="32"/>
  <c r="H29" i="32"/>
  <c r="H26" i="32"/>
  <c r="H22" i="32"/>
  <c r="H19" i="32"/>
  <c r="Q86" i="59"/>
  <c r="H58" i="59"/>
  <c r="K58" i="59" s="1"/>
  <c r="L58" i="59" s="1"/>
  <c r="H54" i="59"/>
  <c r="H50" i="59"/>
  <c r="H46" i="59"/>
  <c r="H42" i="59"/>
  <c r="H38" i="59"/>
  <c r="Q87" i="59"/>
  <c r="Q84" i="59"/>
  <c r="H55" i="59"/>
  <c r="K55" i="59" s="1"/>
  <c r="L55" i="59" s="1"/>
  <c r="H51" i="59"/>
  <c r="H47" i="59"/>
  <c r="H43" i="59"/>
  <c r="Q85" i="59"/>
  <c r="H57" i="59"/>
  <c r="K57" i="59" s="1"/>
  <c r="L57" i="59" s="1"/>
  <c r="H53" i="59"/>
  <c r="H49" i="59"/>
  <c r="H45" i="59"/>
  <c r="H41" i="59"/>
  <c r="H37" i="59"/>
  <c r="H48" i="59"/>
  <c r="H33" i="59"/>
  <c r="H29" i="59"/>
  <c r="H25" i="59"/>
  <c r="H21" i="59"/>
  <c r="H56" i="59"/>
  <c r="K56" i="59" s="1"/>
  <c r="L56" i="59" s="1"/>
  <c r="H52" i="59"/>
  <c r="H34" i="59"/>
  <c r="H30" i="59"/>
  <c r="H26" i="59"/>
  <c r="H22" i="59"/>
  <c r="H18" i="59"/>
  <c r="L10" i="59"/>
  <c r="H44" i="59"/>
  <c r="H40" i="59"/>
  <c r="H39" i="59"/>
  <c r="H36" i="59"/>
  <c r="H31" i="59"/>
  <c r="H27" i="59"/>
  <c r="H23" i="59"/>
  <c r="H19" i="59"/>
  <c r="H32" i="59"/>
  <c r="H24" i="59"/>
  <c r="H35" i="59"/>
  <c r="H28" i="59"/>
  <c r="H20" i="59"/>
  <c r="K64" i="39"/>
  <c r="L64" i="39" s="1"/>
  <c r="K44" i="63"/>
  <c r="G11" i="6"/>
  <c r="H11" i="6" s="1"/>
  <c r="G11" i="60"/>
  <c r="H11" i="60" s="1"/>
  <c r="O11" i="60" s="1"/>
  <c r="G210" i="6"/>
  <c r="H210" i="6" s="1"/>
  <c r="G227" i="6"/>
  <c r="H227" i="6" s="1"/>
  <c r="G200" i="6"/>
  <c r="H200" i="6" s="1"/>
  <c r="G67" i="6"/>
  <c r="H67" i="6" s="1"/>
  <c r="G12" i="6"/>
  <c r="H12" i="6" s="1"/>
  <c r="G12" i="60"/>
  <c r="H12" i="60" s="1"/>
  <c r="O12" i="60" s="1"/>
  <c r="G115" i="6"/>
  <c r="H115" i="6" s="1"/>
  <c r="G316" i="6"/>
  <c r="H316" i="6" s="1"/>
  <c r="G167" i="6"/>
  <c r="H167" i="6" s="1"/>
  <c r="G184" i="6"/>
  <c r="H184" i="6" s="1"/>
  <c r="G4" i="6"/>
  <c r="H4" i="6" s="1"/>
  <c r="G4" i="60"/>
  <c r="H4" i="60" s="1"/>
  <c r="O4" i="60" s="1"/>
  <c r="G222" i="6"/>
  <c r="H222" i="6" s="1"/>
  <c r="G186" i="6"/>
  <c r="H186" i="6" s="1"/>
  <c r="G61" i="6"/>
  <c r="G160" i="6"/>
  <c r="H160" i="6" s="1"/>
  <c r="G229" i="6"/>
  <c r="H229" i="6" s="1"/>
  <c r="G318" i="6"/>
  <c r="H318" i="6" s="1"/>
  <c r="G271" i="6"/>
  <c r="H271" i="6" s="1"/>
  <c r="G3" i="60"/>
  <c r="H3" i="60" s="1"/>
  <c r="O3" i="60" s="1"/>
  <c r="G6" i="6"/>
  <c r="H6" i="6" s="1"/>
  <c r="G6" i="60"/>
  <c r="H6" i="60" s="1"/>
  <c r="O6" i="60" s="1"/>
  <c r="G133" i="6"/>
  <c r="H133" i="6" s="1"/>
  <c r="G344" i="6"/>
  <c r="H344" i="6" s="1"/>
  <c r="G267" i="60"/>
  <c r="H267" i="60" s="1"/>
  <c r="O267" i="60" s="1"/>
  <c r="G348" i="6"/>
  <c r="H348" i="6" s="1"/>
  <c r="G269" i="60"/>
  <c r="H269" i="60" s="1"/>
  <c r="O269" i="60" s="1"/>
  <c r="F28" i="65"/>
  <c r="I28" i="65" s="1"/>
  <c r="K28" i="65" s="1"/>
  <c r="L28" i="65" s="1"/>
  <c r="F41" i="59"/>
  <c r="I41" i="59" s="1"/>
  <c r="F37" i="39"/>
  <c r="I37" i="39" s="1"/>
  <c r="F34" i="58"/>
  <c r="I34" i="58" s="1"/>
  <c r="F55" i="39"/>
  <c r="I55" i="39" s="1"/>
  <c r="F22" i="32"/>
  <c r="I22" i="32" s="1"/>
  <c r="F49" i="64"/>
  <c r="I49" i="64" s="1"/>
  <c r="F70" i="32"/>
  <c r="I70" i="32" s="1"/>
  <c r="F49" i="39"/>
  <c r="I49" i="39" s="1"/>
  <c r="F87" i="32"/>
  <c r="I87" i="32" s="1"/>
  <c r="F25" i="65"/>
  <c r="I25" i="65" s="1"/>
  <c r="F50" i="58"/>
  <c r="I50" i="58" s="1"/>
  <c r="F58" i="32"/>
  <c r="I58" i="32" s="1"/>
  <c r="F47" i="39"/>
  <c r="I47" i="39" s="1"/>
  <c r="F66" i="32"/>
  <c r="I66" i="32" s="1"/>
  <c r="F25" i="32"/>
  <c r="I25" i="32" s="1"/>
  <c r="F29" i="59"/>
  <c r="I29" i="59" s="1"/>
  <c r="F81" i="32"/>
  <c r="I81" i="32" s="1"/>
  <c r="I23" i="37"/>
  <c r="F21" i="65"/>
  <c r="I21" i="65" s="1"/>
  <c r="F43" i="39"/>
  <c r="I43" i="39" s="1"/>
  <c r="F28" i="58"/>
  <c r="I28" i="58" s="1"/>
  <c r="F51" i="58"/>
  <c r="I51" i="58" s="1"/>
  <c r="F78" i="32"/>
  <c r="I78" i="32" s="1"/>
  <c r="F33" i="64"/>
  <c r="I33" i="64" s="1"/>
  <c r="F45" i="59"/>
  <c r="I45" i="59" s="1"/>
  <c r="F38" i="39"/>
  <c r="I38" i="39" s="1"/>
  <c r="F42" i="64"/>
  <c r="I42" i="64" s="1"/>
  <c r="F29" i="65"/>
  <c r="I29" i="65" s="1"/>
  <c r="F45" i="58"/>
  <c r="I45" i="58" s="1"/>
  <c r="F40" i="32"/>
  <c r="I40" i="32" s="1"/>
  <c r="H92" i="59"/>
  <c r="F16" i="59"/>
  <c r="I16" i="59" s="1"/>
  <c r="F54" i="59"/>
  <c r="I54" i="59" s="1"/>
  <c r="F59" i="32"/>
  <c r="I59" i="32" s="1"/>
  <c r="F42" i="39"/>
  <c r="I42" i="39" s="1"/>
  <c r="F21" i="58"/>
  <c r="I21" i="58" s="1"/>
  <c r="F30" i="32"/>
  <c r="I30" i="32" s="1"/>
  <c r="F30" i="64"/>
  <c r="I30" i="64" s="1"/>
  <c r="F67" i="32"/>
  <c r="I67" i="32" s="1"/>
  <c r="F20" i="65"/>
  <c r="I20" i="65" s="1"/>
  <c r="F50" i="59"/>
  <c r="I50" i="59" s="1"/>
  <c r="F53" i="39"/>
  <c r="I53" i="39" s="1"/>
  <c r="F17" i="58"/>
  <c r="I17" i="58" s="1"/>
  <c r="F19" i="32"/>
  <c r="I19" i="32" s="1"/>
  <c r="F27" i="39"/>
  <c r="I27" i="39" s="1"/>
  <c r="F53" i="64"/>
  <c r="I53" i="64" s="1"/>
  <c r="F53" i="58"/>
  <c r="I53" i="58" s="1"/>
  <c r="F68" i="32"/>
  <c r="I68" i="32" s="1"/>
  <c r="H18" i="63"/>
  <c r="K18" i="63" s="1"/>
  <c r="L18" i="63" s="1"/>
  <c r="H17" i="63"/>
  <c r="K17" i="63" s="1"/>
  <c r="L17" i="63" s="1"/>
  <c r="L10" i="63"/>
  <c r="Q48" i="63"/>
  <c r="H19" i="63"/>
  <c r="K19" i="63" s="1"/>
  <c r="L19" i="63" s="1"/>
  <c r="Q47" i="63"/>
  <c r="H16" i="63"/>
  <c r="H20" i="63"/>
  <c r="K20" i="63" s="1"/>
  <c r="L20" i="63" s="1"/>
  <c r="H55" i="58"/>
  <c r="H51" i="58"/>
  <c r="H47" i="58"/>
  <c r="K47" i="58" s="1"/>
  <c r="L47" i="58" s="1"/>
  <c r="H40" i="58"/>
  <c r="H32" i="58"/>
  <c r="H28" i="58"/>
  <c r="H24" i="58"/>
  <c r="H17" i="58"/>
  <c r="H50" i="58"/>
  <c r="H46" i="58"/>
  <c r="H43" i="58"/>
  <c r="H39" i="58"/>
  <c r="H35" i="58"/>
  <c r="H31" i="58"/>
  <c r="H27" i="58"/>
  <c r="H23" i="58"/>
  <c r="H53" i="58"/>
  <c r="H49" i="58"/>
  <c r="H45" i="58"/>
  <c r="H42" i="58"/>
  <c r="H38" i="58"/>
  <c r="H34" i="58"/>
  <c r="H26" i="58"/>
  <c r="H22" i="58"/>
  <c r="K22" i="58" s="1"/>
  <c r="L22" i="58" s="1"/>
  <c r="H19" i="58"/>
  <c r="H52" i="58"/>
  <c r="H48" i="58"/>
  <c r="H37" i="58"/>
  <c r="H33" i="58"/>
  <c r="H29" i="58"/>
  <c r="H25" i="58"/>
  <c r="H21" i="58"/>
  <c r="H18" i="58"/>
  <c r="K18" i="58" s="1"/>
  <c r="L18" i="58" s="1"/>
  <c r="H21" i="65"/>
  <c r="H24" i="65"/>
  <c r="H20" i="65"/>
  <c r="H26" i="65"/>
  <c r="H23" i="65"/>
  <c r="H19" i="65"/>
  <c r="H29" i="65"/>
  <c r="H25" i="65"/>
  <c r="H22" i="65"/>
  <c r="H18" i="65"/>
  <c r="G96" i="6"/>
  <c r="H96" i="6" s="1"/>
  <c r="G207" i="6"/>
  <c r="H207" i="6" s="1"/>
  <c r="M134" i="6"/>
  <c r="O134" i="6"/>
  <c r="G180" i="6"/>
  <c r="H180" i="6" s="1"/>
  <c r="G107" i="6"/>
  <c r="H107" i="6" s="1"/>
  <c r="G228" i="6"/>
  <c r="H228" i="6" s="1"/>
  <c r="G181" i="6"/>
  <c r="H181" i="6" s="1"/>
  <c r="G175" i="6"/>
  <c r="H175" i="6" s="1"/>
  <c r="G208" i="6"/>
  <c r="H208" i="6" s="1"/>
  <c r="G86" i="6"/>
  <c r="H86" i="6" s="1"/>
  <c r="G149" i="6"/>
  <c r="H149" i="6" s="1"/>
  <c r="G138" i="6"/>
  <c r="H138" i="6" s="1"/>
  <c r="G147" i="6"/>
  <c r="H147" i="6" s="1"/>
  <c r="G169" i="6"/>
  <c r="H169" i="6" s="1"/>
  <c r="G226" i="6"/>
  <c r="H226" i="6" s="1"/>
  <c r="G230" i="6"/>
  <c r="H230" i="6" s="1"/>
  <c r="G340" i="6"/>
  <c r="H340" i="6" s="1"/>
  <c r="G10" i="6"/>
  <c r="H10" i="6" s="1"/>
  <c r="G10" i="60"/>
  <c r="H10" i="60" s="1"/>
  <c r="O10" i="60" s="1"/>
  <c r="G345" i="6"/>
  <c r="H345" i="6" s="1"/>
  <c r="G272" i="60"/>
  <c r="H272" i="60" s="1"/>
  <c r="O272" i="60" s="1"/>
  <c r="G349" i="6"/>
  <c r="H349" i="6" s="1"/>
  <c r="G270" i="60"/>
  <c r="H270" i="60" s="1"/>
  <c r="O270" i="60" s="1"/>
  <c r="F49" i="59"/>
  <c r="I49" i="59" s="1"/>
  <c r="F33" i="39"/>
  <c r="I33" i="39" s="1"/>
  <c r="H135" i="64"/>
  <c r="F50" i="64"/>
  <c r="I50" i="64" s="1"/>
  <c r="F28" i="64"/>
  <c r="I28" i="64" s="1"/>
  <c r="F24" i="32"/>
  <c r="I24" i="32" s="1"/>
  <c r="H91" i="59"/>
  <c r="H89" i="59"/>
  <c r="H90" i="59"/>
  <c r="F17" i="59"/>
  <c r="I17" i="59" s="1"/>
  <c r="F54" i="58"/>
  <c r="I54" i="58" s="1"/>
  <c r="F16" i="39"/>
  <c r="I16" i="39" s="1"/>
  <c r="F16" i="32"/>
  <c r="I16" i="32" s="1"/>
  <c r="F16" i="64"/>
  <c r="I16" i="64" s="1"/>
  <c r="F37" i="59"/>
  <c r="I37" i="59" s="1"/>
  <c r="F33" i="32"/>
  <c r="I33" i="32" s="1"/>
  <c r="F54" i="39"/>
  <c r="I54" i="39" s="1"/>
  <c r="F55" i="58"/>
  <c r="I55" i="58" s="1"/>
  <c r="F44" i="39"/>
  <c r="I44" i="39" s="1"/>
  <c r="F54" i="64"/>
  <c r="I54" i="64" s="1"/>
  <c r="F35" i="58"/>
  <c r="I35" i="58" s="1"/>
  <c r="F60" i="32"/>
  <c r="I60" i="32" s="1"/>
  <c r="F27" i="65"/>
  <c r="I27" i="65" s="1"/>
  <c r="K27" i="65" s="1"/>
  <c r="L27" i="65" s="1"/>
  <c r="F29" i="64"/>
  <c r="I29" i="64" s="1"/>
  <c r="F57" i="32"/>
  <c r="I57" i="32" s="1"/>
  <c r="F39" i="59"/>
  <c r="I39" i="59" s="1"/>
  <c r="F30" i="39"/>
  <c r="I30" i="39" s="1"/>
  <c r="F45" i="64"/>
  <c r="I45" i="64" s="1"/>
  <c r="F38" i="58"/>
  <c r="I38" i="58" s="1"/>
  <c r="F82" i="32"/>
  <c r="I82" i="32" s="1"/>
  <c r="F34" i="59"/>
  <c r="I34" i="59" s="1"/>
  <c r="F32" i="59"/>
  <c r="I32" i="59" s="1"/>
  <c r="F44" i="32"/>
  <c r="I44" i="32" s="1"/>
  <c r="F48" i="59"/>
  <c r="I48" i="59" s="1"/>
  <c r="F51" i="39"/>
  <c r="I51" i="39" s="1"/>
  <c r="F20" i="64"/>
  <c r="I20" i="64" s="1"/>
  <c r="F19" i="58"/>
  <c r="I19" i="58" s="1"/>
  <c r="F29" i="32"/>
  <c r="I29" i="32" s="1"/>
  <c r="F43" i="59"/>
  <c r="I43" i="59" s="1"/>
  <c r="F22" i="64"/>
  <c r="I22" i="64" s="1"/>
  <c r="F21" i="39"/>
  <c r="I21" i="39" s="1"/>
  <c r="F23" i="32"/>
  <c r="I23" i="32" s="1"/>
  <c r="F41" i="39"/>
  <c r="I41" i="39" s="1"/>
  <c r="F85" i="32"/>
  <c r="I85" i="32" s="1"/>
  <c r="F20" i="39"/>
  <c r="I20" i="39" s="1"/>
  <c r="F18" i="64"/>
  <c r="I18" i="64" s="1"/>
  <c r="F52" i="32"/>
  <c r="I52" i="32" s="1"/>
  <c r="F25" i="59"/>
  <c r="I25" i="59" s="1"/>
  <c r="F52" i="39"/>
  <c r="I52" i="39" s="1"/>
  <c r="H139" i="64"/>
  <c r="F22" i="39"/>
  <c r="I22" i="39" s="1"/>
  <c r="H138" i="64"/>
  <c r="F27" i="64"/>
  <c r="I27" i="64" s="1"/>
  <c r="F20" i="32"/>
  <c r="I20" i="32" s="1"/>
  <c r="F31" i="64"/>
  <c r="I31" i="64" s="1"/>
  <c r="F76" i="32"/>
  <c r="I76" i="32" s="1"/>
  <c r="H54" i="64"/>
  <c r="H50" i="64"/>
  <c r="H46" i="64"/>
  <c r="K46" i="64" s="1"/>
  <c r="L46" i="64" s="1"/>
  <c r="H42" i="64"/>
  <c r="H38" i="64"/>
  <c r="H36" i="64"/>
  <c r="H35" i="64"/>
  <c r="H28" i="64"/>
  <c r="H25" i="64"/>
  <c r="H21" i="64"/>
  <c r="H19" i="64"/>
  <c r="Q138" i="64"/>
  <c r="Q136" i="64"/>
  <c r="H53" i="64"/>
  <c r="H49" i="64"/>
  <c r="H45" i="64"/>
  <c r="H41" i="64"/>
  <c r="H34" i="64"/>
  <c r="H31" i="64"/>
  <c r="H27" i="64"/>
  <c r="H24" i="64"/>
  <c r="K24" i="64" s="1"/>
  <c r="L24" i="64" s="1"/>
  <c r="H18" i="64"/>
  <c r="H52" i="64"/>
  <c r="K52" i="64" s="1"/>
  <c r="L52" i="64" s="1"/>
  <c r="H48" i="64"/>
  <c r="H44" i="64"/>
  <c r="H40" i="64"/>
  <c r="H37" i="64"/>
  <c r="H33" i="64"/>
  <c r="H30" i="64"/>
  <c r="Q139" i="64"/>
  <c r="Q135" i="64"/>
  <c r="H55" i="64"/>
  <c r="K55" i="64" s="1"/>
  <c r="L55" i="64" s="1"/>
  <c r="H51" i="64"/>
  <c r="H47" i="64"/>
  <c r="H43" i="64"/>
  <c r="H39" i="64"/>
  <c r="K39" i="64" s="1"/>
  <c r="L39" i="64" s="1"/>
  <c r="H32" i="64"/>
  <c r="K32" i="64" s="1"/>
  <c r="L32" i="64" s="1"/>
  <c r="H29" i="64"/>
  <c r="H26" i="64"/>
  <c r="K26" i="64" s="1"/>
  <c r="L26" i="64" s="1"/>
  <c r="H22" i="64"/>
  <c r="H23" i="64"/>
  <c r="H17" i="64"/>
  <c r="H20" i="64"/>
  <c r="H16" i="64"/>
  <c r="K65" i="39"/>
  <c r="L65" i="39" s="1"/>
  <c r="K69" i="32"/>
  <c r="L69" i="32" s="1"/>
  <c r="G141" i="6"/>
  <c r="H141" i="6" s="1"/>
  <c r="G100" i="6"/>
  <c r="H100" i="6" s="1"/>
  <c r="G212" i="6"/>
  <c r="H212" i="6" s="1"/>
  <c r="G314" i="6"/>
  <c r="H314" i="6" s="1"/>
  <c r="G90" i="6"/>
  <c r="H90" i="6" s="1"/>
  <c r="G183" i="6"/>
  <c r="H183" i="6" s="1"/>
  <c r="G91" i="6"/>
  <c r="H91" i="6" s="1"/>
  <c r="G319" i="6"/>
  <c r="H319" i="6" s="1"/>
  <c r="G178" i="6"/>
  <c r="H178" i="6" s="1"/>
  <c r="G219" i="6"/>
  <c r="H219" i="6" s="1"/>
  <c r="G221" i="6"/>
  <c r="H221" i="6" s="1"/>
  <c r="G218" i="6"/>
  <c r="H218" i="6" s="1"/>
  <c r="G206" i="6"/>
  <c r="H206" i="6" s="1"/>
  <c r="G142" i="6"/>
  <c r="H142" i="6" s="1"/>
  <c r="G7" i="6"/>
  <c r="H7" i="6" s="1"/>
  <c r="G7" i="60"/>
  <c r="H7" i="60" s="1"/>
  <c r="O7" i="60" s="1"/>
  <c r="G179" i="6"/>
  <c r="H179" i="6" s="1"/>
  <c r="G211" i="6"/>
  <c r="H211" i="6" s="1"/>
  <c r="G225" i="6"/>
  <c r="H225" i="6" s="1"/>
  <c r="G88" i="6"/>
  <c r="H88" i="6" s="1"/>
  <c r="G240" i="6"/>
  <c r="H240" i="6" s="1"/>
  <c r="G262" i="6"/>
  <c r="H262" i="6" s="1"/>
  <c r="G224" i="6"/>
  <c r="H224" i="6" s="1"/>
  <c r="G80" i="6"/>
  <c r="H80" i="6" s="1"/>
  <c r="G239" i="6"/>
  <c r="H239" i="6" s="1"/>
  <c r="G247" i="6"/>
  <c r="H247" i="6" s="1"/>
  <c r="G342" i="6"/>
  <c r="H342" i="6" s="1"/>
  <c r="G346" i="6"/>
  <c r="H346" i="6" s="1"/>
  <c r="G275" i="60"/>
  <c r="H275" i="60" s="1"/>
  <c r="O275" i="60" s="1"/>
  <c r="G350" i="6"/>
  <c r="H350" i="6" s="1"/>
  <c r="G271" i="60"/>
  <c r="H271" i="60" s="1"/>
  <c r="O271" i="60" s="1"/>
  <c r="F17" i="65"/>
  <c r="I17" i="65" s="1"/>
  <c r="K17" i="65" s="1"/>
  <c r="L17" i="65" s="1"/>
  <c r="F36" i="58"/>
  <c r="I36" i="58" s="1"/>
  <c r="K36" i="58" s="1"/>
  <c r="L36" i="58" s="1"/>
  <c r="F41" i="32"/>
  <c r="I41" i="32" s="1"/>
  <c r="K41" i="32" s="1"/>
  <c r="L41" i="32" s="1"/>
  <c r="F48" i="39"/>
  <c r="I48" i="39" s="1"/>
  <c r="F46" i="58"/>
  <c r="I46" i="58" s="1"/>
  <c r="F27" i="59"/>
  <c r="I27" i="59" s="1"/>
  <c r="F41" i="64"/>
  <c r="I41" i="64" s="1"/>
  <c r="F52" i="58"/>
  <c r="I52" i="58" s="1"/>
  <c r="F75" i="32"/>
  <c r="I75" i="32" s="1"/>
  <c r="F62" i="32"/>
  <c r="I62" i="32" s="1"/>
  <c r="H47" i="63"/>
  <c r="F16" i="63"/>
  <c r="I16" i="63" s="1"/>
  <c r="H48" i="63"/>
  <c r="F54" i="32"/>
  <c r="I54" i="32" s="1"/>
  <c r="F23" i="58"/>
  <c r="I23" i="58" s="1"/>
  <c r="F61" i="32"/>
  <c r="I61" i="32" s="1"/>
  <c r="F17" i="39"/>
  <c r="I17" i="39" s="1"/>
  <c r="F24" i="58"/>
  <c r="I24" i="58" s="1"/>
  <c r="F63" i="32"/>
  <c r="I63" i="32" s="1"/>
  <c r="F40" i="39"/>
  <c r="I40" i="39" s="1"/>
  <c r="F49" i="58"/>
  <c r="I49" i="58" s="1"/>
  <c r="F31" i="32"/>
  <c r="I31" i="32" s="1"/>
  <c r="F44" i="64"/>
  <c r="I44" i="64" s="1"/>
  <c r="H136" i="64"/>
  <c r="H122" i="32"/>
  <c r="F92" i="32"/>
  <c r="I92" i="32" s="1"/>
  <c r="I27" i="37"/>
  <c r="F31" i="39"/>
  <c r="I31" i="39" s="1"/>
  <c r="F26" i="58"/>
  <c r="I26" i="58" s="1"/>
  <c r="F21" i="64"/>
  <c r="I21" i="64" s="1"/>
  <c r="F49" i="32"/>
  <c r="I49" i="32" s="1"/>
  <c r="F34" i="64"/>
  <c r="I34" i="64" s="1"/>
  <c r="F46" i="32"/>
  <c r="I46" i="32" s="1"/>
  <c r="F30" i="58"/>
  <c r="I30" i="58" s="1"/>
  <c r="F39" i="32"/>
  <c r="I39" i="32" s="1"/>
  <c r="F45" i="32"/>
  <c r="I45" i="32" s="1"/>
  <c r="F26" i="59"/>
  <c r="I26" i="59" s="1"/>
  <c r="F39" i="39"/>
  <c r="I39" i="39" s="1"/>
  <c r="F90" i="32"/>
  <c r="I90" i="32" s="1"/>
  <c r="F17" i="64"/>
  <c r="I17" i="64" s="1"/>
  <c r="F26" i="39"/>
  <c r="I26" i="39" s="1"/>
  <c r="F37" i="58"/>
  <c r="I37" i="58" s="1"/>
  <c r="I29" i="37"/>
  <c r="F18" i="65"/>
  <c r="I18" i="65" s="1"/>
  <c r="F35" i="39"/>
  <c r="I35" i="39" s="1"/>
  <c r="F32" i="58"/>
  <c r="I32" i="58" s="1"/>
  <c r="F24" i="65"/>
  <c r="I24" i="65" s="1"/>
  <c r="F36" i="39"/>
  <c r="I36" i="39" s="1"/>
  <c r="F42" i="32"/>
  <c r="I42" i="32" s="1"/>
  <c r="F37" i="64"/>
  <c r="I37" i="64" s="1"/>
  <c r="F28" i="39"/>
  <c r="I28" i="39" s="1"/>
  <c r="F46" i="39"/>
  <c r="I46" i="39" s="1"/>
  <c r="H52" i="39"/>
  <c r="H48" i="39"/>
  <c r="H44" i="39"/>
  <c r="H55" i="39"/>
  <c r="H51" i="39"/>
  <c r="H47" i="39"/>
  <c r="H54" i="39"/>
  <c r="H50" i="39"/>
  <c r="K50" i="39" s="1"/>
  <c r="L50" i="39" s="1"/>
  <c r="H46" i="39"/>
  <c r="H42" i="39"/>
  <c r="H38" i="39"/>
  <c r="H53" i="39"/>
  <c r="H45" i="39"/>
  <c r="H41" i="39"/>
  <c r="H37" i="39"/>
  <c r="H33" i="39"/>
  <c r="H43" i="39"/>
  <c r="H39" i="39"/>
  <c r="H34" i="39"/>
  <c r="H29" i="39"/>
  <c r="K29" i="39" s="1"/>
  <c r="L29" i="39" s="1"/>
  <c r="H25" i="39"/>
  <c r="H21" i="39"/>
  <c r="H18" i="39"/>
  <c r="H35" i="39"/>
  <c r="H32" i="39"/>
  <c r="H28" i="39"/>
  <c r="H24" i="39"/>
  <c r="K24" i="39" s="1"/>
  <c r="L24" i="39" s="1"/>
  <c r="H20" i="39"/>
  <c r="H17" i="39"/>
  <c r="H40" i="39"/>
  <c r="H36" i="39"/>
  <c r="H31" i="39"/>
  <c r="H27" i="39"/>
  <c r="H30" i="39"/>
  <c r="H26" i="39"/>
  <c r="H22" i="39"/>
  <c r="H19" i="39"/>
  <c r="H16" i="39"/>
  <c r="K117" i="64"/>
  <c r="L117" i="64" s="1"/>
  <c r="K44" i="58"/>
  <c r="L44" i="58" s="1"/>
  <c r="K30" i="58" l="1"/>
  <c r="L30" i="58" s="1"/>
  <c r="C109" i="6"/>
  <c r="C134" i="6"/>
  <c r="G214" i="6"/>
  <c r="H214" i="6" s="1"/>
  <c r="O214" i="6" s="1"/>
  <c r="G215" i="6"/>
  <c r="G205" i="6"/>
  <c r="H205" i="6" s="1"/>
  <c r="O114" i="6"/>
  <c r="M114" i="6"/>
  <c r="G231" i="6"/>
  <c r="H231" i="6" s="1"/>
  <c r="G232" i="6"/>
  <c r="H232" i="6" s="1"/>
  <c r="O258" i="6"/>
  <c r="G201" i="6"/>
  <c r="H201" i="6" s="1"/>
  <c r="G202" i="6"/>
  <c r="H202" i="6" s="1"/>
  <c r="G243" i="6"/>
  <c r="H243" i="6" s="1"/>
  <c r="G257" i="6"/>
  <c r="H257" i="6" s="1"/>
  <c r="G259" i="6"/>
  <c r="H259" i="6" s="1"/>
  <c r="G191" i="6"/>
  <c r="H191" i="6" s="1"/>
  <c r="G122" i="6"/>
  <c r="H122" i="6" s="1"/>
  <c r="G189" i="6"/>
  <c r="H189" i="6" s="1"/>
  <c r="G190" i="6"/>
  <c r="H190" i="6" s="1"/>
  <c r="G187" i="6"/>
  <c r="H187" i="6" s="1"/>
  <c r="G188" i="6"/>
  <c r="H188" i="6" s="1"/>
  <c r="O123" i="6"/>
  <c r="M123" i="6"/>
  <c r="G90" i="32"/>
  <c r="J90" i="32" s="1"/>
  <c r="K90" i="32" s="1"/>
  <c r="L90" i="32" s="1"/>
  <c r="G255" i="6"/>
  <c r="H255" i="6" s="1"/>
  <c r="G256" i="6"/>
  <c r="H256" i="6" s="1"/>
  <c r="G227" i="60"/>
  <c r="H227" i="60" s="1"/>
  <c r="O227" i="60" s="1"/>
  <c r="G164" i="6"/>
  <c r="H164" i="6" s="1"/>
  <c r="G163" i="6"/>
  <c r="H163" i="6" s="1"/>
  <c r="K54" i="32"/>
  <c r="L54" i="32" s="1"/>
  <c r="O291" i="6"/>
  <c r="M291" i="6"/>
  <c r="G263" i="6"/>
  <c r="H263" i="6" s="1"/>
  <c r="O89" i="6"/>
  <c r="O88" i="6"/>
  <c r="K39" i="32"/>
  <c r="L39" i="32" s="1"/>
  <c r="K41" i="58"/>
  <c r="L41" i="58" s="1"/>
  <c r="K43" i="58"/>
  <c r="L43" i="58" s="1"/>
  <c r="K16" i="58"/>
  <c r="L16" i="58" s="1"/>
  <c r="K54" i="58"/>
  <c r="L54" i="58" s="1"/>
  <c r="K17" i="32"/>
  <c r="L17" i="32" s="1"/>
  <c r="O86" i="6"/>
  <c r="M86" i="6"/>
  <c r="G196" i="6"/>
  <c r="H196" i="6" s="1"/>
  <c r="G195" i="6"/>
  <c r="H195" i="6" s="1"/>
  <c r="J51" i="59"/>
  <c r="K51" i="59" s="1"/>
  <c r="L51" i="59" s="1"/>
  <c r="U51" i="59"/>
  <c r="V51" i="59" s="1"/>
  <c r="J17" i="59"/>
  <c r="K17" i="59" s="1"/>
  <c r="L17" i="59" s="1"/>
  <c r="U17" i="59"/>
  <c r="V17" i="59" s="1"/>
  <c r="O10" i="6"/>
  <c r="C10" i="6" s="1"/>
  <c r="O350" i="6"/>
  <c r="O345" i="6"/>
  <c r="O340" i="6"/>
  <c r="O344" i="6"/>
  <c r="O351" i="6"/>
  <c r="O352" i="6"/>
  <c r="O4" i="6"/>
  <c r="C4" i="6" s="1"/>
  <c r="O5" i="6"/>
  <c r="C5" i="6" s="1"/>
  <c r="O7" i="6"/>
  <c r="C7" i="6" s="1"/>
  <c r="O342" i="6"/>
  <c r="O347" i="6"/>
  <c r="O346" i="6"/>
  <c r="O348" i="6"/>
  <c r="O11" i="6"/>
  <c r="C11" i="6" s="1"/>
  <c r="O343" i="6"/>
  <c r="O349" i="6"/>
  <c r="O6" i="6"/>
  <c r="C6" i="6" s="1"/>
  <c r="O9" i="6"/>
  <c r="C9" i="6" s="1"/>
  <c r="O8" i="6"/>
  <c r="C8" i="6" s="1"/>
  <c r="K16" i="59"/>
  <c r="L16" i="59" s="1"/>
  <c r="O12" i="6"/>
  <c r="C12" i="6" s="1"/>
  <c r="H77" i="59"/>
  <c r="H133" i="58"/>
  <c r="H129" i="65"/>
  <c r="K49" i="39"/>
  <c r="L49" i="39" s="1"/>
  <c r="O80" i="6"/>
  <c r="M80" i="6"/>
  <c r="G233" i="6"/>
  <c r="H233" i="6" s="1"/>
  <c r="G183" i="60"/>
  <c r="H183" i="60" s="1"/>
  <c r="M225" i="6"/>
  <c r="O225" i="6"/>
  <c r="G62" i="6"/>
  <c r="H62" i="6" s="1"/>
  <c r="G94" i="60"/>
  <c r="H94" i="60" s="1"/>
  <c r="G160" i="60"/>
  <c r="H160" i="60" s="1"/>
  <c r="O160" i="6"/>
  <c r="M160" i="6"/>
  <c r="G59" i="6"/>
  <c r="H59" i="6" s="1"/>
  <c r="G93" i="60"/>
  <c r="H93" i="60" s="1"/>
  <c r="O142" i="6"/>
  <c r="M142" i="6"/>
  <c r="G171" i="6"/>
  <c r="H171" i="6" s="1"/>
  <c r="G176" i="60"/>
  <c r="H176" i="60" s="1"/>
  <c r="G135" i="6"/>
  <c r="H135" i="6" s="1"/>
  <c r="G151" i="60"/>
  <c r="G194" i="6"/>
  <c r="H194" i="6" s="1"/>
  <c r="G74" i="60"/>
  <c r="H74" i="60" s="1"/>
  <c r="G108" i="6"/>
  <c r="H108" i="6" s="1"/>
  <c r="G129" i="60"/>
  <c r="H129" i="60" s="1"/>
  <c r="M67" i="6"/>
  <c r="O67" i="6"/>
  <c r="M100" i="6"/>
  <c r="O100" i="6"/>
  <c r="G130" i="6"/>
  <c r="H130" i="6" s="1"/>
  <c r="G147" i="60"/>
  <c r="H147" i="60" s="1"/>
  <c r="M262" i="6"/>
  <c r="O262" i="6"/>
  <c r="M206" i="6"/>
  <c r="O206" i="6"/>
  <c r="G236" i="6"/>
  <c r="H236" i="6" s="1"/>
  <c r="G185" i="60"/>
  <c r="H185" i="60" s="1"/>
  <c r="G168" i="6"/>
  <c r="H168" i="6" s="1"/>
  <c r="G174" i="60"/>
  <c r="H174" i="60" s="1"/>
  <c r="G260" i="6"/>
  <c r="H260" i="6" s="1"/>
  <c r="G200" i="60"/>
  <c r="H200" i="60" s="1"/>
  <c r="G173" i="6"/>
  <c r="H173" i="6" s="1"/>
  <c r="G68" i="60"/>
  <c r="H68" i="60" s="1"/>
  <c r="G165" i="6"/>
  <c r="H165" i="6" s="1"/>
  <c r="G172" i="60"/>
  <c r="H172" i="60" s="1"/>
  <c r="O218" i="6"/>
  <c r="M218" i="6"/>
  <c r="M219" i="6"/>
  <c r="O219" i="6"/>
  <c r="G101" i="6"/>
  <c r="H101" i="6" s="1"/>
  <c r="G122" i="60"/>
  <c r="H122" i="60" s="1"/>
  <c r="J7" i="63"/>
  <c r="I40" i="63"/>
  <c r="I128" i="64"/>
  <c r="I13" i="64"/>
  <c r="J7" i="64"/>
  <c r="C270" i="60"/>
  <c r="S270" i="60"/>
  <c r="S272" i="60"/>
  <c r="C272" i="60"/>
  <c r="G119" i="6"/>
  <c r="H119" i="6" s="1"/>
  <c r="G137" i="60"/>
  <c r="H137" i="60" s="1"/>
  <c r="C10" i="60"/>
  <c r="S10" i="60"/>
  <c r="G252" i="6"/>
  <c r="H252" i="6" s="1"/>
  <c r="G195" i="60"/>
  <c r="H195" i="60" s="1"/>
  <c r="G237" i="6"/>
  <c r="H237" i="6" s="1"/>
  <c r="G186" i="60"/>
  <c r="H186" i="60" s="1"/>
  <c r="M169" i="6"/>
  <c r="O169" i="6"/>
  <c r="G234" i="6"/>
  <c r="H234" i="6" s="1"/>
  <c r="G184" i="60"/>
  <c r="H184" i="60" s="1"/>
  <c r="G176" i="6"/>
  <c r="H176" i="6" s="1"/>
  <c r="G70" i="60"/>
  <c r="H70" i="60" s="1"/>
  <c r="M147" i="6"/>
  <c r="O147" i="6"/>
  <c r="G121" i="6"/>
  <c r="H121" i="6" s="1"/>
  <c r="G140" i="60"/>
  <c r="H140" i="60" s="1"/>
  <c r="G85" i="6"/>
  <c r="H85" i="6" s="1"/>
  <c r="G115" i="60"/>
  <c r="H115" i="60" s="1"/>
  <c r="G64" i="6"/>
  <c r="H64" i="6" s="1"/>
  <c r="G95" i="60"/>
  <c r="H95" i="60" s="1"/>
  <c r="G254" i="6"/>
  <c r="H254" i="6" s="1"/>
  <c r="G197" i="60"/>
  <c r="H197" i="60" s="1"/>
  <c r="G204" i="6"/>
  <c r="H204" i="6" s="1"/>
  <c r="G77" i="60"/>
  <c r="H77" i="60" s="1"/>
  <c r="M149" i="6"/>
  <c r="O149" i="6"/>
  <c r="G103" i="6"/>
  <c r="H103" i="6" s="1"/>
  <c r="G125" i="60"/>
  <c r="H125" i="60" s="1"/>
  <c r="G73" i="6"/>
  <c r="H73" i="6" s="1"/>
  <c r="G105" i="60"/>
  <c r="H105" i="60" s="1"/>
  <c r="M208" i="6"/>
  <c r="O208" i="6"/>
  <c r="M181" i="6"/>
  <c r="O181" i="6"/>
  <c r="O107" i="6"/>
  <c r="M107" i="6"/>
  <c r="M180" i="6"/>
  <c r="O180" i="6"/>
  <c r="G81" i="6"/>
  <c r="H81" i="6" s="1"/>
  <c r="G111" i="60"/>
  <c r="H111" i="60" s="1"/>
  <c r="G313" i="6"/>
  <c r="H313" i="6" s="1"/>
  <c r="G253" i="60"/>
  <c r="H253" i="60" s="1"/>
  <c r="I77" i="59"/>
  <c r="J7" i="59"/>
  <c r="I133" i="58"/>
  <c r="J7" i="58"/>
  <c r="C274" i="60"/>
  <c r="S274" i="60"/>
  <c r="C266" i="60"/>
  <c r="S266" i="60"/>
  <c r="G131" i="6"/>
  <c r="H131" i="6" s="1"/>
  <c r="G149" i="60"/>
  <c r="H149" i="60" s="1"/>
  <c r="G116" i="6"/>
  <c r="H116" i="6" s="1"/>
  <c r="G133" i="60"/>
  <c r="H133" i="60" s="1"/>
  <c r="S268" i="60"/>
  <c r="C268" i="60"/>
  <c r="M269" i="6"/>
  <c r="O269" i="6"/>
  <c r="G249" i="6"/>
  <c r="H249" i="6" s="1"/>
  <c r="G192" i="60"/>
  <c r="H192" i="60" s="1"/>
  <c r="O235" i="6"/>
  <c r="M235" i="6"/>
  <c r="M112" i="6"/>
  <c r="O112" i="6"/>
  <c r="O172" i="6"/>
  <c r="M172" i="6"/>
  <c r="G209" i="6"/>
  <c r="G83" i="60"/>
  <c r="H83" i="60" s="1"/>
  <c r="G170" i="6"/>
  <c r="H170" i="6" s="1"/>
  <c r="G175" i="60"/>
  <c r="H175" i="60" s="1"/>
  <c r="G143" i="6"/>
  <c r="H143" i="6" s="1"/>
  <c r="G157" i="60"/>
  <c r="H157" i="60" s="1"/>
  <c r="M238" i="6"/>
  <c r="O238" i="6"/>
  <c r="O182" i="6"/>
  <c r="M182" i="6"/>
  <c r="G148" i="60"/>
  <c r="H148" i="60" s="1"/>
  <c r="M98" i="6"/>
  <c r="O98" i="6"/>
  <c r="G69" i="6"/>
  <c r="H69" i="6" s="1"/>
  <c r="G100" i="60"/>
  <c r="H100" i="60" s="1"/>
  <c r="S9" i="60"/>
  <c r="C9" i="60"/>
  <c r="O68" i="6"/>
  <c r="M68" i="6"/>
  <c r="G223" i="6"/>
  <c r="H223" i="6" s="1"/>
  <c r="G182" i="60"/>
  <c r="H182" i="60" s="1"/>
  <c r="G148" i="6"/>
  <c r="H148" i="6" s="1"/>
  <c r="G161" i="60"/>
  <c r="H161" i="60" s="1"/>
  <c r="G93" i="6"/>
  <c r="H93" i="6" s="1"/>
  <c r="G118" i="60"/>
  <c r="H118" i="60" s="1"/>
  <c r="G199" i="6"/>
  <c r="H199" i="6" s="1"/>
  <c r="G180" i="60"/>
  <c r="H180" i="60" s="1"/>
  <c r="G174" i="6"/>
  <c r="H174" i="6" s="1"/>
  <c r="G69" i="60"/>
  <c r="H69" i="60" s="1"/>
  <c r="O315" i="6"/>
  <c r="M315" i="6"/>
  <c r="M63" i="6"/>
  <c r="O63" i="6"/>
  <c r="C271" i="60"/>
  <c r="S271" i="60"/>
  <c r="C275" i="60"/>
  <c r="S275" i="60"/>
  <c r="G120" i="6"/>
  <c r="H120" i="6" s="1"/>
  <c r="G139" i="60"/>
  <c r="H139" i="60" s="1"/>
  <c r="O239" i="6"/>
  <c r="M239" i="6"/>
  <c r="G307" i="6"/>
  <c r="H307" i="6" s="1"/>
  <c r="G247" i="60"/>
  <c r="H247" i="60" s="1"/>
  <c r="O224" i="6"/>
  <c r="M224" i="6"/>
  <c r="M240" i="6"/>
  <c r="O240" i="6"/>
  <c r="G312" i="6"/>
  <c r="H312" i="6" s="1"/>
  <c r="G252" i="60"/>
  <c r="H252" i="60" s="1"/>
  <c r="G274" i="6"/>
  <c r="H274" i="6" s="1"/>
  <c r="G209" i="60"/>
  <c r="H209" i="60" s="1"/>
  <c r="G66" i="6"/>
  <c r="H66" i="6" s="1"/>
  <c r="G97" i="60"/>
  <c r="H97" i="60" s="1"/>
  <c r="G275" i="6"/>
  <c r="H275" i="6" s="1"/>
  <c r="G210" i="60"/>
  <c r="H210" i="60" s="1"/>
  <c r="O211" i="6"/>
  <c r="M211" i="6"/>
  <c r="G158" i="6"/>
  <c r="H158" i="6" s="1"/>
  <c r="G169" i="60"/>
  <c r="H169" i="60" s="1"/>
  <c r="G105" i="6"/>
  <c r="H105" i="6" s="1"/>
  <c r="G127" i="60"/>
  <c r="H127" i="60" s="1"/>
  <c r="G75" i="6"/>
  <c r="H75" i="6" s="1"/>
  <c r="G107" i="60"/>
  <c r="H107" i="60" s="1"/>
  <c r="M178" i="6"/>
  <c r="O178" i="6"/>
  <c r="G110" i="6"/>
  <c r="H110" i="6" s="1"/>
  <c r="G130" i="60"/>
  <c r="H130" i="60" s="1"/>
  <c r="M183" i="6"/>
  <c r="O183" i="6"/>
  <c r="G153" i="6"/>
  <c r="H153" i="6" s="1"/>
  <c r="G165" i="60"/>
  <c r="H165" i="60" s="1"/>
  <c r="G82" i="6"/>
  <c r="H82" i="6" s="1"/>
  <c r="G112" i="60"/>
  <c r="H112" i="60" s="1"/>
  <c r="G217" i="6"/>
  <c r="H217" i="6" s="1"/>
  <c r="G85" i="60"/>
  <c r="H85" i="60" s="1"/>
  <c r="G139" i="6"/>
  <c r="H139" i="6" s="1"/>
  <c r="G154" i="60"/>
  <c r="H154" i="60" s="1"/>
  <c r="M212" i="6"/>
  <c r="O212" i="6"/>
  <c r="G152" i="6"/>
  <c r="H152" i="6" s="1"/>
  <c r="G164" i="60"/>
  <c r="H164" i="60" s="1"/>
  <c r="G159" i="6"/>
  <c r="H159" i="6" s="1"/>
  <c r="G170" i="60"/>
  <c r="H170" i="60" s="1"/>
  <c r="G185" i="6"/>
  <c r="H185" i="6" s="1"/>
  <c r="G177" i="60"/>
  <c r="H177" i="60" s="1"/>
  <c r="L16" i="65"/>
  <c r="H40" i="63"/>
  <c r="S269" i="60"/>
  <c r="C269" i="60"/>
  <c r="C267" i="60"/>
  <c r="S267" i="60"/>
  <c r="O133" i="6"/>
  <c r="M133" i="6"/>
  <c r="G117" i="6"/>
  <c r="H117" i="6" s="1"/>
  <c r="G135" i="60"/>
  <c r="H135" i="60" s="1"/>
  <c r="C3" i="60"/>
  <c r="S3" i="60"/>
  <c r="O271" i="6"/>
  <c r="M271" i="6"/>
  <c r="G251" i="6"/>
  <c r="H251" i="6" s="1"/>
  <c r="G194" i="60"/>
  <c r="H194" i="60" s="1"/>
  <c r="M318" i="6"/>
  <c r="O318" i="6"/>
  <c r="O186" i="6"/>
  <c r="M186" i="6"/>
  <c r="O222" i="6"/>
  <c r="M222" i="6"/>
  <c r="G145" i="6"/>
  <c r="H145" i="6" s="1"/>
  <c r="G159" i="60"/>
  <c r="H159" i="60" s="1"/>
  <c r="G83" i="6"/>
  <c r="H83" i="6" s="1"/>
  <c r="G113" i="60"/>
  <c r="H113" i="60" s="1"/>
  <c r="G285" i="6"/>
  <c r="H285" i="6" s="1"/>
  <c r="G220" i="60"/>
  <c r="H220" i="60" s="1"/>
  <c r="O184" i="6"/>
  <c r="M184" i="6"/>
  <c r="M316" i="6"/>
  <c r="O316" i="6"/>
  <c r="G71" i="6"/>
  <c r="H71" i="6" s="1"/>
  <c r="G102" i="60"/>
  <c r="H102" i="60" s="1"/>
  <c r="S12" i="60"/>
  <c r="C12" i="60"/>
  <c r="M200" i="6"/>
  <c r="O200" i="6"/>
  <c r="G129" i="6"/>
  <c r="H129" i="6" s="1"/>
  <c r="G146" i="60"/>
  <c r="H146" i="60" s="1"/>
  <c r="C11" i="60"/>
  <c r="S11" i="60"/>
  <c r="K54" i="59"/>
  <c r="L54" i="59" s="1"/>
  <c r="G79" i="6"/>
  <c r="H79" i="6" s="1"/>
  <c r="G110" i="60"/>
  <c r="H110" i="60" s="1"/>
  <c r="H128" i="64"/>
  <c r="I115" i="32"/>
  <c r="J7" i="32"/>
  <c r="G306" i="6"/>
  <c r="H306" i="6" s="1"/>
  <c r="G246" i="60"/>
  <c r="H246" i="60" s="1"/>
  <c r="G128" i="6"/>
  <c r="H128" i="6" s="1"/>
  <c r="G145" i="60"/>
  <c r="H145" i="60" s="1"/>
  <c r="G111" i="6"/>
  <c r="H111" i="6" s="1"/>
  <c r="G131" i="60"/>
  <c r="H131" i="60" s="1"/>
  <c r="G265" i="6"/>
  <c r="H265" i="6" s="1"/>
  <c r="G202" i="60"/>
  <c r="G244" i="6"/>
  <c r="H244" i="6" s="1"/>
  <c r="G189" i="60"/>
  <c r="H189" i="60" s="1"/>
  <c r="O230" i="6"/>
  <c r="M230" i="6"/>
  <c r="O226" i="6"/>
  <c r="M226" i="6"/>
  <c r="G198" i="6"/>
  <c r="H198" i="6" s="1"/>
  <c r="G179" i="60"/>
  <c r="H179" i="60" s="1"/>
  <c r="G156" i="6"/>
  <c r="H156" i="6" s="1"/>
  <c r="G167" i="60"/>
  <c r="H167" i="60" s="1"/>
  <c r="M138" i="6"/>
  <c r="O138" i="6"/>
  <c r="G102" i="6"/>
  <c r="H102" i="6" s="1"/>
  <c r="G123" i="60"/>
  <c r="H123" i="60" s="1"/>
  <c r="G74" i="6"/>
  <c r="H74" i="6" s="1"/>
  <c r="G106" i="60"/>
  <c r="H106" i="60" s="1"/>
  <c r="G220" i="6"/>
  <c r="H220" i="6" s="1"/>
  <c r="G216" i="60"/>
  <c r="H216" i="60" s="1"/>
  <c r="G177" i="6"/>
  <c r="H177" i="6" s="1"/>
  <c r="G72" i="60"/>
  <c r="H72" i="60" s="1"/>
  <c r="G118" i="6"/>
  <c r="H118" i="6" s="1"/>
  <c r="G136" i="60"/>
  <c r="H136" i="60" s="1"/>
  <c r="G87" i="6"/>
  <c r="H87" i="6" s="1"/>
  <c r="G116" i="60"/>
  <c r="H116" i="60" s="1"/>
  <c r="G272" i="6"/>
  <c r="H272" i="6" s="1"/>
  <c r="G207" i="60"/>
  <c r="H207" i="60" s="1"/>
  <c r="G305" i="6"/>
  <c r="H305" i="6" s="1"/>
  <c r="G245" i="60"/>
  <c r="H245" i="60" s="1"/>
  <c r="O175" i="6"/>
  <c r="M175" i="6"/>
  <c r="O228" i="6"/>
  <c r="M228" i="6"/>
  <c r="S134" i="6"/>
  <c r="O207" i="6"/>
  <c r="M207" i="6"/>
  <c r="G250" i="6"/>
  <c r="H250" i="6" s="1"/>
  <c r="G193" i="60"/>
  <c r="H193" i="60" s="1"/>
  <c r="M96" i="6"/>
  <c r="O96" i="6"/>
  <c r="I129" i="65"/>
  <c r="J7" i="65"/>
  <c r="G125" i="6"/>
  <c r="H125" i="6" s="1"/>
  <c r="G142" i="60"/>
  <c r="H142" i="60" s="1"/>
  <c r="S5" i="60"/>
  <c r="C5" i="60"/>
  <c r="G241" i="6"/>
  <c r="H241" i="6" s="1"/>
  <c r="G187" i="60"/>
  <c r="H187" i="60" s="1"/>
  <c r="S273" i="60"/>
  <c r="C273" i="60"/>
  <c r="G309" i="6"/>
  <c r="H309" i="6" s="1"/>
  <c r="G249" i="60"/>
  <c r="H249" i="60" s="1"/>
  <c r="O60" i="6"/>
  <c r="M60" i="6"/>
  <c r="G248" i="6"/>
  <c r="H248" i="6" s="1"/>
  <c r="G191" i="60"/>
  <c r="H191" i="60" s="1"/>
  <c r="G151" i="6"/>
  <c r="H151" i="6" s="1"/>
  <c r="G163" i="60"/>
  <c r="H163" i="60" s="1"/>
  <c r="G132" i="6"/>
  <c r="H132" i="6" s="1"/>
  <c r="G150" i="60"/>
  <c r="H150" i="60" s="1"/>
  <c r="G70" i="6"/>
  <c r="H70" i="6" s="1"/>
  <c r="G101" i="60"/>
  <c r="H101" i="60" s="1"/>
  <c r="G266" i="6"/>
  <c r="H266" i="6" s="1"/>
  <c r="G203" i="60"/>
  <c r="H203" i="60" s="1"/>
  <c r="O213" i="6"/>
  <c r="M213" i="6"/>
  <c r="O162" i="6"/>
  <c r="M162" i="6"/>
  <c r="G76" i="6"/>
  <c r="H76" i="6" s="1"/>
  <c r="G108" i="60"/>
  <c r="H108" i="60" s="1"/>
  <c r="M155" i="6"/>
  <c r="O155" i="6"/>
  <c r="G253" i="6"/>
  <c r="H253" i="6" s="1"/>
  <c r="G196" i="60"/>
  <c r="H196" i="60" s="1"/>
  <c r="G203" i="6"/>
  <c r="H203" i="6" s="1"/>
  <c r="G76" i="60"/>
  <c r="H76" i="60" s="1"/>
  <c r="O317" i="6"/>
  <c r="M317" i="6"/>
  <c r="G78" i="6"/>
  <c r="H78" i="6" s="1"/>
  <c r="G109" i="60"/>
  <c r="H109" i="60" s="1"/>
  <c r="G242" i="6"/>
  <c r="H242" i="6" s="1"/>
  <c r="G188" i="60"/>
  <c r="H188" i="60" s="1"/>
  <c r="G192" i="6"/>
  <c r="H192" i="6" s="1"/>
  <c r="G73" i="60"/>
  <c r="H73" i="60" s="1"/>
  <c r="G137" i="6"/>
  <c r="H137" i="6" s="1"/>
  <c r="G153" i="60"/>
  <c r="H153" i="60" s="1"/>
  <c r="G94" i="6"/>
  <c r="H94" i="6" s="1"/>
  <c r="G119" i="60"/>
  <c r="H119" i="60" s="1"/>
  <c r="S8" i="60"/>
  <c r="C8" i="60"/>
  <c r="O261" i="6"/>
  <c r="M261" i="6"/>
  <c r="G150" i="6"/>
  <c r="H150" i="6" s="1"/>
  <c r="G162" i="60"/>
  <c r="H162" i="60" s="1"/>
  <c r="H71" i="39"/>
  <c r="G308" i="6"/>
  <c r="H308" i="6" s="1"/>
  <c r="G248" i="60"/>
  <c r="H248" i="60" s="1"/>
  <c r="G267" i="6"/>
  <c r="H267" i="6" s="1"/>
  <c r="G204" i="60"/>
  <c r="H204" i="60" s="1"/>
  <c r="G190" i="60"/>
  <c r="H190" i="60" s="1"/>
  <c r="G166" i="6"/>
  <c r="H166" i="6" s="1"/>
  <c r="G173" i="60"/>
  <c r="H173" i="60" s="1"/>
  <c r="G140" i="6"/>
  <c r="H140" i="6" s="1"/>
  <c r="G155" i="60"/>
  <c r="H155" i="60" s="1"/>
  <c r="G104" i="6"/>
  <c r="H104" i="6" s="1"/>
  <c r="G126" i="60"/>
  <c r="H126" i="60" s="1"/>
  <c r="G273" i="6"/>
  <c r="H273" i="6" s="1"/>
  <c r="G208" i="60"/>
  <c r="H208" i="60" s="1"/>
  <c r="O179" i="6"/>
  <c r="M179" i="6"/>
  <c r="G124" i="6"/>
  <c r="H124" i="6" s="1"/>
  <c r="G141" i="60"/>
  <c r="H141" i="60" s="1"/>
  <c r="G65" i="6"/>
  <c r="H65" i="6" s="1"/>
  <c r="G96" i="60"/>
  <c r="H96" i="60" s="1"/>
  <c r="C7" i="60"/>
  <c r="S7" i="60"/>
  <c r="M221" i="6"/>
  <c r="O221" i="6"/>
  <c r="O319" i="6"/>
  <c r="M319" i="6"/>
  <c r="O91" i="6"/>
  <c r="M91" i="6"/>
  <c r="G197" i="6"/>
  <c r="H197" i="6" s="1"/>
  <c r="G75" i="60"/>
  <c r="H75" i="60" s="1"/>
  <c r="M90" i="6"/>
  <c r="O90" i="6"/>
  <c r="G264" i="6"/>
  <c r="H264" i="6" s="1"/>
  <c r="G201" i="60"/>
  <c r="H201" i="60" s="1"/>
  <c r="G161" i="6"/>
  <c r="H161" i="6" s="1"/>
  <c r="G171" i="60"/>
  <c r="H171" i="60" s="1"/>
  <c r="M314" i="6"/>
  <c r="O314" i="6"/>
  <c r="G95" i="6"/>
  <c r="H95" i="6" s="1"/>
  <c r="G120" i="60"/>
  <c r="H120" i="60" s="1"/>
  <c r="M141" i="6"/>
  <c r="O141" i="6"/>
  <c r="I71" i="39"/>
  <c r="J7" i="39"/>
  <c r="H13" i="58"/>
  <c r="G336" i="6"/>
  <c r="H336" i="6" s="1"/>
  <c r="G276" i="60"/>
  <c r="H276" i="60" s="1"/>
  <c r="O276" i="60" s="1"/>
  <c r="G126" i="6"/>
  <c r="H126" i="6" s="1"/>
  <c r="G143" i="60"/>
  <c r="H143" i="60" s="1"/>
  <c r="C6" i="60"/>
  <c r="S6" i="60"/>
  <c r="M229" i="6"/>
  <c r="O229" i="6"/>
  <c r="M61" i="6"/>
  <c r="O61" i="6"/>
  <c r="C61" i="6" s="1"/>
  <c r="G268" i="6"/>
  <c r="H268" i="6" s="1"/>
  <c r="G206" i="60"/>
  <c r="H206" i="60" s="1"/>
  <c r="G154" i="6"/>
  <c r="H154" i="6" s="1"/>
  <c r="G166" i="60"/>
  <c r="H166" i="60" s="1"/>
  <c r="G136" i="6"/>
  <c r="H136" i="6" s="1"/>
  <c r="G152" i="60"/>
  <c r="H152" i="60" s="1"/>
  <c r="G99" i="6"/>
  <c r="H99" i="6" s="1"/>
  <c r="G121" i="60"/>
  <c r="H121" i="60" s="1"/>
  <c r="G72" i="6"/>
  <c r="H72" i="6" s="1"/>
  <c r="G103" i="60"/>
  <c r="H103" i="60" s="1"/>
  <c r="S4" i="60"/>
  <c r="C4" i="60"/>
  <c r="G216" i="6"/>
  <c r="H216" i="6" s="1"/>
  <c r="G84" i="60"/>
  <c r="H84" i="60" s="1"/>
  <c r="M167" i="6"/>
  <c r="O167" i="6"/>
  <c r="M115" i="6"/>
  <c r="O115" i="6"/>
  <c r="G84" i="6"/>
  <c r="H84" i="6" s="1"/>
  <c r="G114" i="60"/>
  <c r="H114" i="60" s="1"/>
  <c r="M227" i="6"/>
  <c r="O227" i="6"/>
  <c r="M210" i="6"/>
  <c r="O210" i="6"/>
  <c r="G144" i="60"/>
  <c r="H144" i="60" s="1"/>
  <c r="G127" i="6"/>
  <c r="H127" i="6" s="1"/>
  <c r="H115" i="32"/>
  <c r="K59" i="32"/>
  <c r="L59" i="32" s="1"/>
  <c r="S109" i="6"/>
  <c r="G270" i="6"/>
  <c r="H270" i="6" s="1"/>
  <c r="G205" i="60"/>
  <c r="H205" i="60" s="1"/>
  <c r="G144" i="6"/>
  <c r="H144" i="6" s="1"/>
  <c r="G158" i="60"/>
  <c r="H158" i="60" s="1"/>
  <c r="C115" i="6" l="1"/>
  <c r="C141" i="6"/>
  <c r="C155" i="6"/>
  <c r="C133" i="6"/>
  <c r="G48" i="58" s="1"/>
  <c r="J48" i="58" s="1"/>
  <c r="C224" i="6"/>
  <c r="C352" i="6"/>
  <c r="C240" i="6"/>
  <c r="C172" i="6"/>
  <c r="C319" i="6"/>
  <c r="C96" i="6"/>
  <c r="C228" i="6"/>
  <c r="C210" i="6"/>
  <c r="C167" i="6"/>
  <c r="G40" i="64" s="1"/>
  <c r="J40" i="64" s="1"/>
  <c r="C90" i="6"/>
  <c r="C221" i="6"/>
  <c r="C200" i="6"/>
  <c r="C235" i="6"/>
  <c r="C208" i="6"/>
  <c r="C169" i="6"/>
  <c r="C218" i="6"/>
  <c r="C348" i="6"/>
  <c r="C351" i="6"/>
  <c r="C86" i="6"/>
  <c r="C88" i="6"/>
  <c r="C123" i="6"/>
  <c r="C207" i="6"/>
  <c r="C175" i="6"/>
  <c r="C226" i="6"/>
  <c r="C184" i="6"/>
  <c r="C222" i="6"/>
  <c r="C271" i="6"/>
  <c r="C68" i="6"/>
  <c r="C100" i="6"/>
  <c r="C346" i="6"/>
  <c r="C344" i="6"/>
  <c r="C89" i="6"/>
  <c r="C316" i="6"/>
  <c r="C317" i="6"/>
  <c r="G64" i="32" s="1"/>
  <c r="J64" i="32" s="1"/>
  <c r="C138" i="6"/>
  <c r="C178" i="6"/>
  <c r="C63" i="6"/>
  <c r="C182" i="6"/>
  <c r="C180" i="6"/>
  <c r="C147" i="6"/>
  <c r="C160" i="6"/>
  <c r="C347" i="6"/>
  <c r="C340" i="6"/>
  <c r="C183" i="6"/>
  <c r="C179" i="6"/>
  <c r="C227" i="6"/>
  <c r="C229" i="6"/>
  <c r="C314" i="6"/>
  <c r="C60" i="6"/>
  <c r="C230" i="6"/>
  <c r="C186" i="6"/>
  <c r="C211" i="6"/>
  <c r="C239" i="6"/>
  <c r="C238" i="6"/>
  <c r="C269" i="6"/>
  <c r="C206" i="6"/>
  <c r="C67" i="6"/>
  <c r="C80" i="6"/>
  <c r="C342" i="6"/>
  <c r="C345" i="6"/>
  <c r="G16" i="32"/>
  <c r="J16" i="32" s="1"/>
  <c r="C350" i="6"/>
  <c r="C261" i="6"/>
  <c r="C162" i="6"/>
  <c r="C212" i="6"/>
  <c r="C91" i="6"/>
  <c r="G21" i="32" s="1"/>
  <c r="J21" i="32" s="1"/>
  <c r="C315" i="6"/>
  <c r="C112" i="6"/>
  <c r="C107" i="6"/>
  <c r="G38" i="64" s="1"/>
  <c r="J38" i="64" s="1"/>
  <c r="C219" i="6"/>
  <c r="C262" i="6"/>
  <c r="C349" i="6"/>
  <c r="C291" i="6"/>
  <c r="C318" i="6"/>
  <c r="C213" i="6"/>
  <c r="C98" i="6"/>
  <c r="C181" i="6"/>
  <c r="C149" i="6"/>
  <c r="G25" i="64" s="1"/>
  <c r="J25" i="64" s="1"/>
  <c r="C142" i="6"/>
  <c r="C225" i="6"/>
  <c r="C343" i="6"/>
  <c r="M214" i="6"/>
  <c r="C214" i="6"/>
  <c r="O215" i="6"/>
  <c r="S215" i="6" s="1"/>
  <c r="M215" i="6"/>
  <c r="M246" i="6"/>
  <c r="O246" i="6"/>
  <c r="M205" i="6"/>
  <c r="S114" i="6"/>
  <c r="C114" i="6"/>
  <c r="M231" i="6"/>
  <c r="S7" i="6"/>
  <c r="S258" i="6"/>
  <c r="C258" i="6"/>
  <c r="M201" i="6"/>
  <c r="O232" i="6"/>
  <c r="M232" i="6"/>
  <c r="M122" i="6"/>
  <c r="O259" i="6"/>
  <c r="O202" i="6"/>
  <c r="M202" i="6"/>
  <c r="O243" i="6"/>
  <c r="M243" i="6"/>
  <c r="G245" i="6"/>
  <c r="H245" i="6" s="1"/>
  <c r="G13" i="60"/>
  <c r="H13" i="60" s="1"/>
  <c r="O13" i="60" s="1"/>
  <c r="C13" i="60" s="1"/>
  <c r="M258" i="6"/>
  <c r="O191" i="6"/>
  <c r="O188" i="6"/>
  <c r="M190" i="6"/>
  <c r="M257" i="6"/>
  <c r="O187" i="6"/>
  <c r="M189" i="6"/>
  <c r="S123" i="6"/>
  <c r="O255" i="6"/>
  <c r="O256" i="6"/>
  <c r="M256" i="6"/>
  <c r="M227" i="60"/>
  <c r="O163" i="6"/>
  <c r="M163" i="6"/>
  <c r="S291" i="6"/>
  <c r="S227" i="60"/>
  <c r="C227" i="60"/>
  <c r="O263" i="6"/>
  <c r="O197" i="6"/>
  <c r="O87" i="6"/>
  <c r="M196" i="6"/>
  <c r="M89" i="6"/>
  <c r="M88" i="6"/>
  <c r="O199" i="6"/>
  <c r="O198" i="6"/>
  <c r="O265" i="6"/>
  <c r="M266" i="6"/>
  <c r="M264" i="6"/>
  <c r="S86" i="6"/>
  <c r="O195" i="6"/>
  <c r="M195" i="6"/>
  <c r="S347" i="6"/>
  <c r="S340" i="6"/>
  <c r="S343" i="6"/>
  <c r="S8" i="6"/>
  <c r="S346" i="6"/>
  <c r="S352" i="6"/>
  <c r="S9" i="6"/>
  <c r="S351" i="6"/>
  <c r="S6" i="6"/>
  <c r="S344" i="6"/>
  <c r="S349" i="6"/>
  <c r="S342" i="6"/>
  <c r="S5" i="6"/>
  <c r="S345" i="6"/>
  <c r="S11" i="6"/>
  <c r="S350" i="6"/>
  <c r="S348" i="6"/>
  <c r="S10" i="6"/>
  <c r="O336" i="6"/>
  <c r="S12" i="6"/>
  <c r="O270" i="6"/>
  <c r="M270" i="6"/>
  <c r="M127" i="6"/>
  <c r="O127" i="6"/>
  <c r="S227" i="6"/>
  <c r="O84" i="60"/>
  <c r="M84" i="60"/>
  <c r="M103" i="60"/>
  <c r="O103" i="60"/>
  <c r="O152" i="60"/>
  <c r="M152" i="60"/>
  <c r="M206" i="60"/>
  <c r="O206" i="60"/>
  <c r="S229" i="6"/>
  <c r="O143" i="60"/>
  <c r="M143" i="60"/>
  <c r="S319" i="6"/>
  <c r="O124" i="6"/>
  <c r="M124" i="6"/>
  <c r="O273" i="6"/>
  <c r="M273" i="6"/>
  <c r="O140" i="6"/>
  <c r="M140" i="6"/>
  <c r="O267" i="6"/>
  <c r="M267" i="6"/>
  <c r="S261" i="6"/>
  <c r="M94" i="6"/>
  <c r="O94" i="6"/>
  <c r="M192" i="6"/>
  <c r="O192" i="6"/>
  <c r="O78" i="6"/>
  <c r="M78" i="6"/>
  <c r="M203" i="6"/>
  <c r="O203" i="6"/>
  <c r="O76" i="6"/>
  <c r="M76" i="6"/>
  <c r="S213" i="6"/>
  <c r="O70" i="6"/>
  <c r="M70" i="6"/>
  <c r="M151" i="6"/>
  <c r="O151" i="6"/>
  <c r="O248" i="6"/>
  <c r="M248" i="6"/>
  <c r="O309" i="6"/>
  <c r="M309" i="6"/>
  <c r="O241" i="6"/>
  <c r="M241" i="6"/>
  <c r="M193" i="60"/>
  <c r="O193" i="60"/>
  <c r="G26" i="39"/>
  <c r="G37" i="58"/>
  <c r="J37" i="58" s="1"/>
  <c r="M207" i="60"/>
  <c r="O207" i="60"/>
  <c r="O136" i="60"/>
  <c r="M136" i="60"/>
  <c r="M216" i="60"/>
  <c r="O216" i="60"/>
  <c r="O123" i="60"/>
  <c r="M123" i="60"/>
  <c r="O167" i="60"/>
  <c r="M167" i="60"/>
  <c r="O189" i="60"/>
  <c r="M189" i="60"/>
  <c r="M145" i="60"/>
  <c r="O145" i="60"/>
  <c r="M110" i="60"/>
  <c r="O110" i="60"/>
  <c r="S200" i="6"/>
  <c r="M102" i="60"/>
  <c r="O102" i="60"/>
  <c r="O113" i="60"/>
  <c r="M113" i="60"/>
  <c r="S318" i="6"/>
  <c r="O135" i="60"/>
  <c r="M135" i="60"/>
  <c r="M185" i="6"/>
  <c r="O185" i="6"/>
  <c r="O152" i="6"/>
  <c r="M152" i="6"/>
  <c r="M139" i="6"/>
  <c r="O139" i="6"/>
  <c r="O82" i="6"/>
  <c r="M82" i="6"/>
  <c r="M110" i="6"/>
  <c r="O110" i="6"/>
  <c r="M75" i="6"/>
  <c r="O75" i="6"/>
  <c r="O158" i="6"/>
  <c r="M158" i="6"/>
  <c r="O275" i="6"/>
  <c r="M275" i="6"/>
  <c r="M274" i="6"/>
  <c r="O274" i="6"/>
  <c r="O307" i="6"/>
  <c r="M307" i="6"/>
  <c r="O174" i="6"/>
  <c r="M174" i="6"/>
  <c r="O93" i="6"/>
  <c r="M93" i="6"/>
  <c r="M223" i="6"/>
  <c r="O223" i="6"/>
  <c r="S89" i="6"/>
  <c r="M69" i="6"/>
  <c r="O69" i="6"/>
  <c r="O148" i="60"/>
  <c r="M148" i="60"/>
  <c r="M170" i="6"/>
  <c r="O170" i="6"/>
  <c r="S172" i="6"/>
  <c r="S235" i="6"/>
  <c r="O116" i="6"/>
  <c r="M116" i="6"/>
  <c r="M111" i="60"/>
  <c r="O111" i="60"/>
  <c r="S208" i="6"/>
  <c r="M125" i="60"/>
  <c r="O125" i="60"/>
  <c r="M77" i="60"/>
  <c r="O77" i="60"/>
  <c r="M95" i="60"/>
  <c r="O95" i="60"/>
  <c r="O140" i="60"/>
  <c r="M140" i="60"/>
  <c r="M70" i="60"/>
  <c r="O70" i="60"/>
  <c r="S169" i="6"/>
  <c r="O195" i="60"/>
  <c r="M195" i="60"/>
  <c r="M137" i="60"/>
  <c r="O137" i="60"/>
  <c r="M122" i="60"/>
  <c r="O122" i="60"/>
  <c r="M172" i="60"/>
  <c r="O172" i="60"/>
  <c r="M200" i="60"/>
  <c r="O200" i="60"/>
  <c r="M185" i="60"/>
  <c r="O185" i="60"/>
  <c r="S262" i="6"/>
  <c r="S100" i="6"/>
  <c r="S67" i="6"/>
  <c r="M74" i="60"/>
  <c r="O74" i="60"/>
  <c r="O93" i="60"/>
  <c r="M93" i="60"/>
  <c r="M94" i="60"/>
  <c r="O94" i="60"/>
  <c r="M183" i="60"/>
  <c r="O183" i="60"/>
  <c r="G18" i="39"/>
  <c r="G33" i="58"/>
  <c r="J33" i="58" s="1"/>
  <c r="G26" i="32"/>
  <c r="J26" i="32" s="1"/>
  <c r="S115" i="6"/>
  <c r="M158" i="60"/>
  <c r="O158" i="60"/>
  <c r="O144" i="60"/>
  <c r="M144" i="60"/>
  <c r="O216" i="6"/>
  <c r="M216" i="6"/>
  <c r="O72" i="6"/>
  <c r="M72" i="6"/>
  <c r="M136" i="6"/>
  <c r="O136" i="6"/>
  <c r="M268" i="6"/>
  <c r="O268" i="6"/>
  <c r="O126" i="6"/>
  <c r="M126" i="6"/>
  <c r="O120" i="60"/>
  <c r="M120" i="60"/>
  <c r="O171" i="60"/>
  <c r="M171" i="60"/>
  <c r="S90" i="6"/>
  <c r="S221" i="6"/>
  <c r="O96" i="60"/>
  <c r="M96" i="60"/>
  <c r="M126" i="60"/>
  <c r="O126" i="60"/>
  <c r="O173" i="60"/>
  <c r="M173" i="60"/>
  <c r="M190" i="60"/>
  <c r="O190" i="60"/>
  <c r="M248" i="60"/>
  <c r="O248" i="60"/>
  <c r="M162" i="60"/>
  <c r="O162" i="60"/>
  <c r="M153" i="60"/>
  <c r="O153" i="60"/>
  <c r="O188" i="60"/>
  <c r="M188" i="60"/>
  <c r="O196" i="60"/>
  <c r="M196" i="60"/>
  <c r="S155" i="6"/>
  <c r="M203" i="60"/>
  <c r="O203" i="60"/>
  <c r="M150" i="60"/>
  <c r="O150" i="60"/>
  <c r="M142" i="60"/>
  <c r="O142" i="60"/>
  <c r="O250" i="6"/>
  <c r="M250" i="6"/>
  <c r="S175" i="6"/>
  <c r="M272" i="6"/>
  <c r="O272" i="6"/>
  <c r="O118" i="6"/>
  <c r="M118" i="6"/>
  <c r="O220" i="6"/>
  <c r="M220" i="6"/>
  <c r="M102" i="6"/>
  <c r="O102" i="6"/>
  <c r="O156" i="6"/>
  <c r="M156" i="6"/>
  <c r="S226" i="6"/>
  <c r="M244" i="6"/>
  <c r="O244" i="6"/>
  <c r="O128" i="6"/>
  <c r="M128" i="6"/>
  <c r="M79" i="6"/>
  <c r="O79" i="6"/>
  <c r="M71" i="6"/>
  <c r="O71" i="6"/>
  <c r="S184" i="6"/>
  <c r="M83" i="6"/>
  <c r="O83" i="6"/>
  <c r="S222" i="6"/>
  <c r="S271" i="6"/>
  <c r="M117" i="6"/>
  <c r="O117" i="6"/>
  <c r="M170" i="60"/>
  <c r="O170" i="60"/>
  <c r="S212" i="6"/>
  <c r="M85" i="60"/>
  <c r="O85" i="60"/>
  <c r="M165" i="60"/>
  <c r="O165" i="60"/>
  <c r="S214" i="6"/>
  <c r="S178" i="6"/>
  <c r="O127" i="60"/>
  <c r="M127" i="60"/>
  <c r="O97" i="60"/>
  <c r="M97" i="60"/>
  <c r="M252" i="60"/>
  <c r="O252" i="60"/>
  <c r="O139" i="60"/>
  <c r="M139" i="60"/>
  <c r="S63" i="6"/>
  <c r="M180" i="60"/>
  <c r="O180" i="60"/>
  <c r="M161" i="60"/>
  <c r="O161" i="60"/>
  <c r="S98" i="6"/>
  <c r="M157" i="60"/>
  <c r="O157" i="60"/>
  <c r="O83" i="60"/>
  <c r="M83" i="60"/>
  <c r="S112" i="6"/>
  <c r="O192" i="60"/>
  <c r="M192" i="60"/>
  <c r="M149" i="60"/>
  <c r="O149" i="60"/>
  <c r="M81" i="6"/>
  <c r="O81" i="6"/>
  <c r="S107" i="6"/>
  <c r="O103" i="6"/>
  <c r="M103" i="6"/>
  <c r="O204" i="6"/>
  <c r="M204" i="6"/>
  <c r="O64" i="6"/>
  <c r="M64" i="6"/>
  <c r="M121" i="6"/>
  <c r="O121" i="6"/>
  <c r="M176" i="6"/>
  <c r="O176" i="6"/>
  <c r="O252" i="6"/>
  <c r="M252" i="6"/>
  <c r="M119" i="6"/>
  <c r="O119" i="6"/>
  <c r="O101" i="6"/>
  <c r="M101" i="6"/>
  <c r="S218" i="6"/>
  <c r="O165" i="6"/>
  <c r="M165" i="6"/>
  <c r="M260" i="6"/>
  <c r="O260" i="6"/>
  <c r="M236" i="6"/>
  <c r="O236" i="6"/>
  <c r="M194" i="6"/>
  <c r="O194" i="6"/>
  <c r="O135" i="6"/>
  <c r="M135" i="6"/>
  <c r="S142" i="6"/>
  <c r="M59" i="6"/>
  <c r="O59" i="6"/>
  <c r="C59" i="6" s="1"/>
  <c r="S160" i="6"/>
  <c r="O62" i="6"/>
  <c r="M62" i="6"/>
  <c r="O233" i="6"/>
  <c r="M233" i="6"/>
  <c r="O144" i="6"/>
  <c r="M144" i="6"/>
  <c r="S210" i="6"/>
  <c r="M114" i="60"/>
  <c r="O114" i="60"/>
  <c r="S167" i="6"/>
  <c r="M121" i="60"/>
  <c r="O121" i="60"/>
  <c r="M166" i="60"/>
  <c r="O166" i="60"/>
  <c r="S61" i="6"/>
  <c r="S276" i="60"/>
  <c r="C276" i="60"/>
  <c r="O95" i="6"/>
  <c r="M95" i="6"/>
  <c r="M161" i="6"/>
  <c r="O161" i="6"/>
  <c r="S91" i="6"/>
  <c r="M65" i="6"/>
  <c r="O65" i="6"/>
  <c r="S179" i="6"/>
  <c r="M104" i="6"/>
  <c r="O104" i="6"/>
  <c r="O166" i="6"/>
  <c r="M166" i="6"/>
  <c r="M247" i="6"/>
  <c r="O247" i="6"/>
  <c r="M308" i="6"/>
  <c r="O308" i="6"/>
  <c r="O150" i="6"/>
  <c r="M150" i="6"/>
  <c r="O137" i="6"/>
  <c r="M137" i="6"/>
  <c r="M242" i="6"/>
  <c r="O242" i="6"/>
  <c r="S317" i="6"/>
  <c r="M253" i="6"/>
  <c r="O253" i="6"/>
  <c r="S162" i="6"/>
  <c r="M132" i="6"/>
  <c r="O132" i="6"/>
  <c r="S60" i="6"/>
  <c r="M125" i="6"/>
  <c r="O125" i="6"/>
  <c r="S96" i="6"/>
  <c r="O245" i="60"/>
  <c r="M245" i="60"/>
  <c r="O116" i="60"/>
  <c r="M116" i="60"/>
  <c r="O72" i="60"/>
  <c r="M72" i="60"/>
  <c r="M106" i="60"/>
  <c r="O106" i="60"/>
  <c r="S138" i="6"/>
  <c r="M179" i="60"/>
  <c r="O179" i="60"/>
  <c r="O131" i="60"/>
  <c r="M131" i="60"/>
  <c r="O246" i="60"/>
  <c r="M246" i="60"/>
  <c r="M146" i="60"/>
  <c r="O146" i="60"/>
  <c r="S316" i="6"/>
  <c r="M220" i="60"/>
  <c r="O220" i="60"/>
  <c r="O159" i="60"/>
  <c r="M159" i="60"/>
  <c r="M194" i="60"/>
  <c r="O194" i="60"/>
  <c r="M159" i="6"/>
  <c r="O159" i="6"/>
  <c r="M217" i="6"/>
  <c r="O217" i="6"/>
  <c r="M153" i="6"/>
  <c r="O153" i="6"/>
  <c r="O105" i="6"/>
  <c r="M105" i="6"/>
  <c r="S211" i="6"/>
  <c r="O66" i="6"/>
  <c r="M66" i="6"/>
  <c r="M312" i="6"/>
  <c r="O312" i="6"/>
  <c r="S224" i="6"/>
  <c r="S239" i="6"/>
  <c r="O120" i="6"/>
  <c r="M120" i="6"/>
  <c r="S315" i="6"/>
  <c r="O148" i="6"/>
  <c r="M148" i="6"/>
  <c r="S68" i="6"/>
  <c r="S182" i="6"/>
  <c r="M143" i="6"/>
  <c r="O143" i="6"/>
  <c r="O209" i="6"/>
  <c r="C209" i="6" s="1"/>
  <c r="M209" i="6"/>
  <c r="M249" i="6"/>
  <c r="O249" i="6"/>
  <c r="O131" i="6"/>
  <c r="M131" i="6"/>
  <c r="O253" i="60"/>
  <c r="M253" i="60"/>
  <c r="S180" i="6"/>
  <c r="S181" i="6"/>
  <c r="O105" i="60"/>
  <c r="M105" i="60"/>
  <c r="S149" i="6"/>
  <c r="M197" i="60"/>
  <c r="O197" i="60"/>
  <c r="M115" i="60"/>
  <c r="O115" i="60"/>
  <c r="S147" i="6"/>
  <c r="O184" i="60"/>
  <c r="M184" i="60"/>
  <c r="M186" i="60"/>
  <c r="O186" i="60"/>
  <c r="S219" i="6"/>
  <c r="S88" i="6"/>
  <c r="O68" i="60"/>
  <c r="M68" i="60"/>
  <c r="O174" i="60"/>
  <c r="M174" i="60"/>
  <c r="S206" i="6"/>
  <c r="O147" i="60"/>
  <c r="M147" i="60"/>
  <c r="M129" i="60"/>
  <c r="O129" i="60"/>
  <c r="M176" i="60"/>
  <c r="O176" i="60"/>
  <c r="O160" i="60"/>
  <c r="M160" i="60"/>
  <c r="S225" i="6"/>
  <c r="M205" i="60"/>
  <c r="O205" i="60"/>
  <c r="O84" i="6"/>
  <c r="M84" i="6"/>
  <c r="O99" i="6"/>
  <c r="M99" i="6"/>
  <c r="O154" i="6"/>
  <c r="M154" i="6"/>
  <c r="S141" i="6"/>
  <c r="S314" i="6"/>
  <c r="M201" i="60"/>
  <c r="O201" i="60"/>
  <c r="O75" i="60"/>
  <c r="M75" i="60"/>
  <c r="M141" i="60"/>
  <c r="O141" i="60"/>
  <c r="M208" i="60"/>
  <c r="O208" i="60"/>
  <c r="O155" i="60"/>
  <c r="M155" i="60"/>
  <c r="M204" i="60"/>
  <c r="O204" i="60"/>
  <c r="O119" i="60"/>
  <c r="M119" i="60"/>
  <c r="M73" i="60"/>
  <c r="O73" i="60"/>
  <c r="O109" i="60"/>
  <c r="M109" i="60"/>
  <c r="O76" i="60"/>
  <c r="M76" i="60"/>
  <c r="O108" i="60"/>
  <c r="M108" i="60"/>
  <c r="O101" i="60"/>
  <c r="M101" i="60"/>
  <c r="O163" i="60"/>
  <c r="M163" i="60"/>
  <c r="M191" i="60"/>
  <c r="O191" i="60"/>
  <c r="O249" i="60"/>
  <c r="M249" i="60"/>
  <c r="O187" i="60"/>
  <c r="M187" i="60"/>
  <c r="S207" i="6"/>
  <c r="S228" i="6"/>
  <c r="O305" i="6"/>
  <c r="M305" i="6"/>
  <c r="O177" i="6"/>
  <c r="M177" i="6"/>
  <c r="O74" i="6"/>
  <c r="M74" i="6"/>
  <c r="S230" i="6"/>
  <c r="O111" i="6"/>
  <c r="M111" i="6"/>
  <c r="M306" i="6"/>
  <c r="O306" i="6"/>
  <c r="M129" i="6"/>
  <c r="O129" i="6"/>
  <c r="M285" i="6"/>
  <c r="O285" i="6"/>
  <c r="M145" i="6"/>
  <c r="O145" i="6"/>
  <c r="S186" i="6"/>
  <c r="M251" i="6"/>
  <c r="O251" i="6"/>
  <c r="S133" i="6"/>
  <c r="M177" i="60"/>
  <c r="O177" i="60"/>
  <c r="O164" i="60"/>
  <c r="M164" i="60"/>
  <c r="M154" i="60"/>
  <c r="O154" i="60"/>
  <c r="O112" i="60"/>
  <c r="M112" i="60"/>
  <c r="S183" i="6"/>
  <c r="M130" i="60"/>
  <c r="O130" i="60"/>
  <c r="M107" i="60"/>
  <c r="O107" i="60"/>
  <c r="M169" i="60"/>
  <c r="O169" i="60"/>
  <c r="M210" i="60"/>
  <c r="O210" i="60"/>
  <c r="O209" i="60"/>
  <c r="M209" i="60"/>
  <c r="S240" i="6"/>
  <c r="M247" i="60"/>
  <c r="O247" i="60"/>
  <c r="M69" i="60"/>
  <c r="O69" i="60"/>
  <c r="M118" i="60"/>
  <c r="O118" i="60"/>
  <c r="M182" i="60"/>
  <c r="O182" i="60"/>
  <c r="O100" i="60"/>
  <c r="M100" i="60"/>
  <c r="S238" i="6"/>
  <c r="M175" i="60"/>
  <c r="O175" i="60"/>
  <c r="S269" i="6"/>
  <c r="M133" i="60"/>
  <c r="O133" i="60"/>
  <c r="O313" i="6"/>
  <c r="M313" i="6"/>
  <c r="M73" i="6"/>
  <c r="O73" i="6"/>
  <c r="O254" i="6"/>
  <c r="M254" i="6"/>
  <c r="M85" i="6"/>
  <c r="O85" i="6"/>
  <c r="M234" i="6"/>
  <c r="O234" i="6"/>
  <c r="O237" i="6"/>
  <c r="M237" i="6"/>
  <c r="O173" i="6"/>
  <c r="M173" i="6"/>
  <c r="M168" i="6"/>
  <c r="O168" i="6"/>
  <c r="O130" i="6"/>
  <c r="M130" i="6"/>
  <c r="M108" i="6"/>
  <c r="O108" i="6"/>
  <c r="O171" i="6"/>
  <c r="M171" i="6"/>
  <c r="S80" i="6"/>
  <c r="I87" i="59" l="1"/>
  <c r="G36" i="64"/>
  <c r="J36" i="64" s="1"/>
  <c r="K36" i="64" s="1"/>
  <c r="L36" i="64" s="1"/>
  <c r="I84" i="59"/>
  <c r="C95" i="6"/>
  <c r="C130" i="6"/>
  <c r="C313" i="6"/>
  <c r="G28" i="59" s="1"/>
  <c r="C306" i="6"/>
  <c r="C177" i="6"/>
  <c r="C153" i="6"/>
  <c r="C65" i="6"/>
  <c r="C194" i="6"/>
  <c r="C176" i="6"/>
  <c r="C79" i="6"/>
  <c r="C156" i="6"/>
  <c r="C223" i="6"/>
  <c r="G30" i="59" s="1"/>
  <c r="C274" i="6"/>
  <c r="C110" i="6"/>
  <c r="G19" i="64" s="1"/>
  <c r="J19" i="64" s="1"/>
  <c r="C185" i="6"/>
  <c r="C241" i="6"/>
  <c r="C70" i="6"/>
  <c r="G19" i="59" s="1"/>
  <c r="C192" i="6"/>
  <c r="C140" i="6"/>
  <c r="C198" i="6"/>
  <c r="C135" i="6"/>
  <c r="C252" i="6"/>
  <c r="C272" i="6"/>
  <c r="G79" i="32" s="1"/>
  <c r="J79" i="32" s="1"/>
  <c r="C131" i="6"/>
  <c r="C242" i="6"/>
  <c r="C247" i="6"/>
  <c r="C62" i="6"/>
  <c r="C103" i="6"/>
  <c r="C170" i="6"/>
  <c r="C145" i="6"/>
  <c r="G18" i="59" s="1"/>
  <c r="C305" i="6"/>
  <c r="C249" i="6"/>
  <c r="C217" i="6"/>
  <c r="C132" i="6"/>
  <c r="C236" i="6"/>
  <c r="G53" i="59" s="1"/>
  <c r="C121" i="6"/>
  <c r="G43" i="32" s="1"/>
  <c r="J43" i="32" s="1"/>
  <c r="C72" i="6"/>
  <c r="C309" i="6"/>
  <c r="C94" i="6"/>
  <c r="C273" i="6"/>
  <c r="G55" i="32" s="1"/>
  <c r="J55" i="32" s="1"/>
  <c r="C127" i="6"/>
  <c r="C154" i="6"/>
  <c r="C125" i="6"/>
  <c r="C78" i="6"/>
  <c r="C256" i="6"/>
  <c r="C85" i="6"/>
  <c r="G20" i="59" s="1"/>
  <c r="C102" i="6"/>
  <c r="G36" i="59" s="1"/>
  <c r="C148" i="6"/>
  <c r="C101" i="6"/>
  <c r="G80" i="32" s="1"/>
  <c r="J80" i="32" s="1"/>
  <c r="C83" i="6"/>
  <c r="C128" i="6"/>
  <c r="C250" i="6"/>
  <c r="C93" i="6"/>
  <c r="G51" i="64" s="1"/>
  <c r="J51" i="64" s="1"/>
  <c r="C275" i="6"/>
  <c r="C82" i="6"/>
  <c r="C76" i="6"/>
  <c r="C195" i="6"/>
  <c r="C234" i="6"/>
  <c r="C251" i="6"/>
  <c r="C308" i="6"/>
  <c r="C165" i="6"/>
  <c r="C307" i="6"/>
  <c r="C265" i="6"/>
  <c r="C263" i="6"/>
  <c r="C191" i="6"/>
  <c r="C168" i="6"/>
  <c r="C99" i="6"/>
  <c r="C312" i="6"/>
  <c r="C199" i="6"/>
  <c r="C111" i="6"/>
  <c r="C84" i="6"/>
  <c r="G33" i="59" s="1"/>
  <c r="C171" i="6"/>
  <c r="G47" i="59" s="1"/>
  <c r="C173" i="6"/>
  <c r="C254" i="6"/>
  <c r="G22" i="59" s="1"/>
  <c r="C285" i="6"/>
  <c r="C66" i="6"/>
  <c r="G86" i="32" s="1"/>
  <c r="J86" i="32" s="1"/>
  <c r="C159" i="6"/>
  <c r="C137" i="6"/>
  <c r="C166" i="6"/>
  <c r="C161" i="6"/>
  <c r="C260" i="6"/>
  <c r="C119" i="6"/>
  <c r="G35" i="59" s="1"/>
  <c r="C81" i="6"/>
  <c r="G65" i="32" s="1"/>
  <c r="J65" i="32" s="1"/>
  <c r="C244" i="6"/>
  <c r="C220" i="6"/>
  <c r="C126" i="6"/>
  <c r="C216" i="6"/>
  <c r="C139" i="6"/>
  <c r="C248" i="6"/>
  <c r="C203" i="6"/>
  <c r="C124" i="6"/>
  <c r="G22" i="65" s="1"/>
  <c r="J22" i="65" s="1"/>
  <c r="C163" i="6"/>
  <c r="C243" i="6"/>
  <c r="S246" i="6"/>
  <c r="C105" i="6"/>
  <c r="G27" i="32" s="1"/>
  <c r="J27" i="32" s="1"/>
  <c r="C233" i="6"/>
  <c r="C117" i="6"/>
  <c r="C104" i="6"/>
  <c r="C144" i="6"/>
  <c r="C268" i="6"/>
  <c r="G40" i="59" s="1"/>
  <c r="C116" i="6"/>
  <c r="G38" i="59" s="1"/>
  <c r="C69" i="6"/>
  <c r="G23" i="64" s="1"/>
  <c r="J23" i="64" s="1"/>
  <c r="C174" i="6"/>
  <c r="C158" i="6"/>
  <c r="C151" i="6"/>
  <c r="C270" i="6"/>
  <c r="C336" i="6"/>
  <c r="G18" i="64" s="1"/>
  <c r="J18" i="64" s="1"/>
  <c r="C87" i="6"/>
  <c r="C136" i="6"/>
  <c r="G24" i="59" s="1"/>
  <c r="C152" i="6"/>
  <c r="C108" i="6"/>
  <c r="C73" i="6"/>
  <c r="G38" i="32" s="1"/>
  <c r="J38" i="32" s="1"/>
  <c r="C253" i="6"/>
  <c r="G74" i="32" s="1"/>
  <c r="J74" i="32" s="1"/>
  <c r="C64" i="6"/>
  <c r="C237" i="6"/>
  <c r="C129" i="6"/>
  <c r="G35" i="64" s="1"/>
  <c r="J35" i="64" s="1"/>
  <c r="C74" i="6"/>
  <c r="C143" i="6"/>
  <c r="C120" i="6"/>
  <c r="C150" i="6"/>
  <c r="C71" i="6"/>
  <c r="C118" i="6"/>
  <c r="G31" i="59" s="1"/>
  <c r="C75" i="6"/>
  <c r="C267" i="6"/>
  <c r="G44" i="59" s="1"/>
  <c r="C197" i="6"/>
  <c r="C215" i="6"/>
  <c r="O205" i="6"/>
  <c r="C204" i="6"/>
  <c r="O231" i="6"/>
  <c r="S232" i="6"/>
  <c r="C232" i="6"/>
  <c r="S187" i="6"/>
  <c r="C187" i="6"/>
  <c r="S259" i="6"/>
  <c r="C259" i="6"/>
  <c r="S202" i="6"/>
  <c r="C202" i="6"/>
  <c r="C255" i="6"/>
  <c r="G40" i="58" s="1"/>
  <c r="J40" i="58" s="1"/>
  <c r="K40" i="58" s="1"/>
  <c r="L40" i="58" s="1"/>
  <c r="S188" i="6"/>
  <c r="C188" i="6"/>
  <c r="S13" i="60"/>
  <c r="S2" i="60" s="1"/>
  <c r="M245" i="6"/>
  <c r="O201" i="6"/>
  <c r="O122" i="6"/>
  <c r="S243" i="6"/>
  <c r="O190" i="6"/>
  <c r="M259" i="6"/>
  <c r="O257" i="6"/>
  <c r="S256" i="6"/>
  <c r="M188" i="6"/>
  <c r="M187" i="6"/>
  <c r="S191" i="6"/>
  <c r="O189" i="6"/>
  <c r="M191" i="6"/>
  <c r="M164" i="6"/>
  <c r="O164" i="6"/>
  <c r="M255" i="6"/>
  <c r="S255" i="6"/>
  <c r="S163" i="6"/>
  <c r="S263" i="6"/>
  <c r="M263" i="6"/>
  <c r="M87" i="6"/>
  <c r="M197" i="6"/>
  <c r="O196" i="6"/>
  <c r="M199" i="6"/>
  <c r="M198" i="6"/>
  <c r="M265" i="6"/>
  <c r="O264" i="6"/>
  <c r="O266" i="6"/>
  <c r="G16" i="39"/>
  <c r="J16" i="39" s="1"/>
  <c r="S195" i="6"/>
  <c r="I47" i="63"/>
  <c r="I48" i="63"/>
  <c r="G16" i="63"/>
  <c r="J16" i="63" s="1"/>
  <c r="S336" i="6"/>
  <c r="I22" i="37"/>
  <c r="S130" i="6"/>
  <c r="K48" i="58"/>
  <c r="L48" i="58" s="1"/>
  <c r="S285" i="6"/>
  <c r="S234" i="6"/>
  <c r="G21" i="64"/>
  <c r="J21" i="64" s="1"/>
  <c r="G31" i="39"/>
  <c r="G26" i="58"/>
  <c r="J26" i="58" s="1"/>
  <c r="G49" i="32"/>
  <c r="J49" i="32" s="1"/>
  <c r="S177" i="6"/>
  <c r="S305" i="6"/>
  <c r="S191" i="60"/>
  <c r="C191" i="60"/>
  <c r="S73" i="60"/>
  <c r="C73" i="60"/>
  <c r="S204" i="60"/>
  <c r="C204" i="60"/>
  <c r="U204" i="60"/>
  <c r="S208" i="60"/>
  <c r="C208" i="60"/>
  <c r="S205" i="60"/>
  <c r="C205" i="60"/>
  <c r="U205" i="60"/>
  <c r="S129" i="60"/>
  <c r="C129" i="60"/>
  <c r="S115" i="60"/>
  <c r="C115" i="60"/>
  <c r="S249" i="6"/>
  <c r="S143" i="6"/>
  <c r="S217" i="6"/>
  <c r="S159" i="60"/>
  <c r="C159" i="60"/>
  <c r="S246" i="60"/>
  <c r="C246" i="60"/>
  <c r="C116" i="60"/>
  <c r="S116" i="60"/>
  <c r="G49" i="64"/>
  <c r="J49" i="64" s="1"/>
  <c r="G70" i="32"/>
  <c r="J70" i="32" s="1"/>
  <c r="S137" i="6"/>
  <c r="S166" i="6"/>
  <c r="K21" i="32"/>
  <c r="L21" i="32" s="1"/>
  <c r="S95" i="6"/>
  <c r="S144" i="6"/>
  <c r="S62" i="6"/>
  <c r="S135" i="6"/>
  <c r="S165" i="6"/>
  <c r="S101" i="6"/>
  <c r="S252" i="6"/>
  <c r="S204" i="6"/>
  <c r="K38" i="64"/>
  <c r="L38" i="64" s="1"/>
  <c r="S192" i="60"/>
  <c r="C192" i="60"/>
  <c r="S83" i="60"/>
  <c r="C83" i="60"/>
  <c r="C139" i="60"/>
  <c r="S139" i="60"/>
  <c r="S97" i="60"/>
  <c r="C97" i="60"/>
  <c r="S79" i="6"/>
  <c r="S244" i="6"/>
  <c r="S272" i="6"/>
  <c r="S203" i="60"/>
  <c r="C203" i="60"/>
  <c r="U203" i="60"/>
  <c r="S153" i="60"/>
  <c r="C153" i="60"/>
  <c r="S248" i="60"/>
  <c r="C248" i="60"/>
  <c r="S268" i="6"/>
  <c r="K26" i="32"/>
  <c r="L26" i="32" s="1"/>
  <c r="S93" i="60"/>
  <c r="C93" i="60"/>
  <c r="J25" i="37"/>
  <c r="K25" i="37" s="1"/>
  <c r="L25" i="37" s="1"/>
  <c r="C195" i="60"/>
  <c r="S195" i="60"/>
  <c r="S174" i="6"/>
  <c r="S158" i="6"/>
  <c r="S189" i="60"/>
  <c r="C189" i="60"/>
  <c r="C123" i="60"/>
  <c r="S123" i="60"/>
  <c r="S136" i="60"/>
  <c r="C136" i="60"/>
  <c r="J26" i="39"/>
  <c r="K26" i="39" s="1"/>
  <c r="L26" i="39" s="1"/>
  <c r="S203" i="6"/>
  <c r="S192" i="6"/>
  <c r="S127" i="6"/>
  <c r="S173" i="6"/>
  <c r="S254" i="6"/>
  <c r="S313" i="6"/>
  <c r="C118" i="60"/>
  <c r="S118" i="60"/>
  <c r="C187" i="60"/>
  <c r="S187" i="60"/>
  <c r="S76" i="60"/>
  <c r="C76" i="60"/>
  <c r="S75" i="60"/>
  <c r="C75" i="60"/>
  <c r="S99" i="6"/>
  <c r="S160" i="60"/>
  <c r="C160" i="60"/>
  <c r="S68" i="60"/>
  <c r="C68" i="60"/>
  <c r="G33" i="64"/>
  <c r="J33" i="64" s="1"/>
  <c r="S184" i="60"/>
  <c r="C184" i="60"/>
  <c r="K25" i="64"/>
  <c r="L25" i="64" s="1"/>
  <c r="C253" i="60"/>
  <c r="S253" i="60"/>
  <c r="G25" i="39"/>
  <c r="G27" i="58"/>
  <c r="J27" i="58" s="1"/>
  <c r="G50" i="32"/>
  <c r="J50" i="32" s="1"/>
  <c r="S199" i="6"/>
  <c r="S120" i="6"/>
  <c r="S66" i="6"/>
  <c r="S105" i="6"/>
  <c r="S194" i="60"/>
  <c r="C194" i="60"/>
  <c r="S220" i="60"/>
  <c r="C220" i="60"/>
  <c r="S146" i="60"/>
  <c r="C146" i="60"/>
  <c r="S125" i="6"/>
  <c r="S253" i="6"/>
  <c r="S242" i="6"/>
  <c r="S247" i="6"/>
  <c r="S104" i="6"/>
  <c r="S65" i="6"/>
  <c r="S161" i="6"/>
  <c r="S166" i="60"/>
  <c r="C166" i="60"/>
  <c r="S194" i="6"/>
  <c r="S260" i="6"/>
  <c r="S119" i="6"/>
  <c r="S176" i="6"/>
  <c r="S81" i="6"/>
  <c r="S149" i="60"/>
  <c r="C149" i="60"/>
  <c r="S157" i="60"/>
  <c r="C157" i="60"/>
  <c r="S161" i="60"/>
  <c r="C161" i="60"/>
  <c r="S252" i="60"/>
  <c r="C252" i="60"/>
  <c r="S85" i="60"/>
  <c r="C85" i="60"/>
  <c r="S170" i="60"/>
  <c r="C170" i="60"/>
  <c r="G46" i="39"/>
  <c r="S156" i="6"/>
  <c r="S220" i="6"/>
  <c r="S250" i="6"/>
  <c r="S196" i="60"/>
  <c r="C196" i="60"/>
  <c r="S173" i="60"/>
  <c r="C173" i="60"/>
  <c r="S96" i="60"/>
  <c r="C96" i="60"/>
  <c r="S120" i="60"/>
  <c r="C120" i="60"/>
  <c r="S72" i="6"/>
  <c r="S144" i="60"/>
  <c r="C144" i="60"/>
  <c r="K33" i="58"/>
  <c r="L33" i="58" s="1"/>
  <c r="S94" i="60"/>
  <c r="C94" i="60"/>
  <c r="S74" i="60"/>
  <c r="C74" i="60"/>
  <c r="C185" i="60"/>
  <c r="S185" i="60"/>
  <c r="S172" i="60"/>
  <c r="C172" i="60"/>
  <c r="S137" i="60"/>
  <c r="C137" i="60"/>
  <c r="S77" i="60"/>
  <c r="C77" i="60"/>
  <c r="J26" i="37"/>
  <c r="K26" i="37" s="1"/>
  <c r="L26" i="37" s="1"/>
  <c r="S75" i="6"/>
  <c r="S110" i="60"/>
  <c r="C110" i="60"/>
  <c r="S216" i="60"/>
  <c r="C216" i="60"/>
  <c r="S207" i="60"/>
  <c r="C207" i="60"/>
  <c r="C193" i="60"/>
  <c r="S193" i="60"/>
  <c r="S241" i="6"/>
  <c r="S248" i="6"/>
  <c r="S70" i="6"/>
  <c r="S76" i="6"/>
  <c r="S273" i="6"/>
  <c r="S152" i="60"/>
  <c r="C152" i="60"/>
  <c r="S84" i="60"/>
  <c r="C84" i="60"/>
  <c r="G22" i="39"/>
  <c r="I138" i="64"/>
  <c r="G27" i="64"/>
  <c r="J27" i="64" s="1"/>
  <c r="I139" i="64"/>
  <c r="G20" i="32"/>
  <c r="J20" i="32" s="1"/>
  <c r="S247" i="60"/>
  <c r="C247" i="60"/>
  <c r="S130" i="60"/>
  <c r="C130" i="60"/>
  <c r="S101" i="60"/>
  <c r="C101" i="60"/>
  <c r="S108" i="6"/>
  <c r="S168" i="6"/>
  <c r="S85" i="6"/>
  <c r="S73" i="6"/>
  <c r="S133" i="60"/>
  <c r="C133" i="60"/>
  <c r="G52" i="32"/>
  <c r="J52" i="32" s="1"/>
  <c r="S100" i="60"/>
  <c r="C100" i="60"/>
  <c r="S209" i="60"/>
  <c r="C209" i="60"/>
  <c r="S112" i="60"/>
  <c r="C112" i="60"/>
  <c r="S164" i="60"/>
  <c r="C164" i="60"/>
  <c r="S111" i="6"/>
  <c r="S74" i="6"/>
  <c r="S87" i="6"/>
  <c r="S141" i="60"/>
  <c r="C141" i="60"/>
  <c r="S201" i="60"/>
  <c r="C201" i="60"/>
  <c r="U201" i="60"/>
  <c r="S176" i="60"/>
  <c r="C176" i="60"/>
  <c r="S186" i="60"/>
  <c r="C186" i="60"/>
  <c r="S197" i="60"/>
  <c r="C197" i="60"/>
  <c r="G42" i="32"/>
  <c r="J42" i="32" s="1"/>
  <c r="S312" i="6"/>
  <c r="S153" i="6"/>
  <c r="S159" i="6"/>
  <c r="S131" i="60"/>
  <c r="C131" i="60"/>
  <c r="S72" i="60"/>
  <c r="C72" i="60"/>
  <c r="C245" i="60"/>
  <c r="S245" i="60"/>
  <c r="S150" i="6"/>
  <c r="K40" i="64"/>
  <c r="L40" i="64" s="1"/>
  <c r="G51" i="58"/>
  <c r="J51" i="58" s="1"/>
  <c r="G78" i="32"/>
  <c r="J78" i="32" s="1"/>
  <c r="S233" i="6"/>
  <c r="S64" i="6"/>
  <c r="I20" i="37"/>
  <c r="S103" i="6"/>
  <c r="G55" i="39"/>
  <c r="G22" i="32"/>
  <c r="J22" i="32" s="1"/>
  <c r="S127" i="60"/>
  <c r="C127" i="60"/>
  <c r="G46" i="32"/>
  <c r="J46" i="32" s="1"/>
  <c r="S83" i="6"/>
  <c r="S71" i="6"/>
  <c r="S102" i="6"/>
  <c r="S142" i="60"/>
  <c r="C142" i="60"/>
  <c r="S150" i="60"/>
  <c r="C150" i="60"/>
  <c r="S162" i="60"/>
  <c r="C162" i="60"/>
  <c r="S190" i="60"/>
  <c r="C190" i="60"/>
  <c r="S126" i="60"/>
  <c r="C126" i="60"/>
  <c r="S136" i="6"/>
  <c r="S158" i="60"/>
  <c r="C158" i="60"/>
  <c r="J18" i="39"/>
  <c r="K18" i="39" s="1"/>
  <c r="L18" i="39" s="1"/>
  <c r="G24" i="32"/>
  <c r="J24" i="32" s="1"/>
  <c r="S140" i="60"/>
  <c r="C140" i="60"/>
  <c r="S116" i="6"/>
  <c r="S148" i="60"/>
  <c r="C148" i="60"/>
  <c r="S93" i="6"/>
  <c r="S307" i="6"/>
  <c r="S275" i="6"/>
  <c r="S82" i="6"/>
  <c r="S152" i="6"/>
  <c r="C135" i="60"/>
  <c r="S135" i="60"/>
  <c r="S113" i="60"/>
  <c r="C113" i="60"/>
  <c r="G21" i="65"/>
  <c r="J21" i="65" s="1"/>
  <c r="G43" i="39"/>
  <c r="G28" i="58"/>
  <c r="J28" i="58" s="1"/>
  <c r="S167" i="60"/>
  <c r="C167" i="60"/>
  <c r="S151" i="6"/>
  <c r="S94" i="6"/>
  <c r="S206" i="60"/>
  <c r="C206" i="60"/>
  <c r="U206" i="60"/>
  <c r="S103" i="60"/>
  <c r="C103" i="60"/>
  <c r="S169" i="60"/>
  <c r="C169" i="60"/>
  <c r="S171" i="6"/>
  <c r="S237" i="6"/>
  <c r="S175" i="60"/>
  <c r="C175" i="60"/>
  <c r="S182" i="60"/>
  <c r="C182" i="60"/>
  <c r="S69" i="60"/>
  <c r="C69" i="60"/>
  <c r="U210" i="60"/>
  <c r="C210" i="60"/>
  <c r="S210" i="60"/>
  <c r="S107" i="60"/>
  <c r="C107" i="60"/>
  <c r="S154" i="60"/>
  <c r="C154" i="60"/>
  <c r="S177" i="60"/>
  <c r="C177" i="60"/>
  <c r="S251" i="6"/>
  <c r="S145" i="6"/>
  <c r="S129" i="6"/>
  <c r="S306" i="6"/>
  <c r="S265" i="6"/>
  <c r="S198" i="6"/>
  <c r="S249" i="60"/>
  <c r="C249" i="60"/>
  <c r="S163" i="60"/>
  <c r="C163" i="60"/>
  <c r="S108" i="60"/>
  <c r="C108" i="60"/>
  <c r="S109" i="60"/>
  <c r="C109" i="60"/>
  <c r="S119" i="60"/>
  <c r="C119" i="60"/>
  <c r="S155" i="60"/>
  <c r="C155" i="60"/>
  <c r="G34" i="39"/>
  <c r="G77" i="32"/>
  <c r="J77" i="32" s="1"/>
  <c r="S154" i="6"/>
  <c r="S84" i="6"/>
  <c r="G23" i="65"/>
  <c r="J23" i="65" s="1"/>
  <c r="G72" i="32"/>
  <c r="J72" i="32" s="1"/>
  <c r="S147" i="60"/>
  <c r="C147" i="60"/>
  <c r="S174" i="60"/>
  <c r="C174" i="60"/>
  <c r="G25" i="58"/>
  <c r="J25" i="58" s="1"/>
  <c r="S105" i="60"/>
  <c r="C105" i="60"/>
  <c r="S131" i="6"/>
  <c r="S209" i="6"/>
  <c r="S148" i="6"/>
  <c r="C179" i="60"/>
  <c r="S179" i="60"/>
  <c r="S106" i="60"/>
  <c r="C106" i="60"/>
  <c r="S132" i="6"/>
  <c r="G41" i="39"/>
  <c r="G85" i="32"/>
  <c r="J85" i="32" s="1"/>
  <c r="K64" i="32"/>
  <c r="L64" i="32" s="1"/>
  <c r="S308" i="6"/>
  <c r="S121" i="60"/>
  <c r="C121" i="60"/>
  <c r="S114" i="60"/>
  <c r="C114" i="60"/>
  <c r="S59" i="6"/>
  <c r="S236" i="6"/>
  <c r="S121" i="6"/>
  <c r="K16" i="32"/>
  <c r="S180" i="60"/>
  <c r="C180" i="60"/>
  <c r="S165" i="60"/>
  <c r="C165" i="60"/>
  <c r="S117" i="6"/>
  <c r="S128" i="6"/>
  <c r="S118" i="6"/>
  <c r="S188" i="60"/>
  <c r="C188" i="60"/>
  <c r="G44" i="39"/>
  <c r="G54" i="64"/>
  <c r="J54" i="64" s="1"/>
  <c r="G35" i="58"/>
  <c r="J35" i="58" s="1"/>
  <c r="G60" i="32"/>
  <c r="J60" i="32" s="1"/>
  <c r="S171" i="60"/>
  <c r="C171" i="60"/>
  <c r="S126" i="6"/>
  <c r="S216" i="6"/>
  <c r="S183" i="60"/>
  <c r="C183" i="60"/>
  <c r="C200" i="60"/>
  <c r="S200" i="60"/>
  <c r="S122" i="60"/>
  <c r="C122" i="60"/>
  <c r="S70" i="60"/>
  <c r="C70" i="60"/>
  <c r="S95" i="60"/>
  <c r="C95" i="60"/>
  <c r="S125" i="60"/>
  <c r="C125" i="60"/>
  <c r="S111" i="60"/>
  <c r="C111" i="60"/>
  <c r="S170" i="6"/>
  <c r="S69" i="6"/>
  <c r="S223" i="6"/>
  <c r="S274" i="6"/>
  <c r="S110" i="6"/>
  <c r="S139" i="6"/>
  <c r="S185" i="6"/>
  <c r="S102" i="60"/>
  <c r="C102" i="60"/>
  <c r="S145" i="60"/>
  <c r="C145" i="60"/>
  <c r="K37" i="58"/>
  <c r="L37" i="58" s="1"/>
  <c r="S309" i="6"/>
  <c r="S78" i="6"/>
  <c r="S267" i="6"/>
  <c r="S140" i="6"/>
  <c r="S124" i="6"/>
  <c r="S197" i="6"/>
  <c r="S143" i="60"/>
  <c r="C143" i="60"/>
  <c r="S270" i="6"/>
  <c r="J17" i="37" l="1"/>
  <c r="K17" i="37" s="1"/>
  <c r="C201" i="6"/>
  <c r="C231" i="6"/>
  <c r="C196" i="6"/>
  <c r="S205" i="6"/>
  <c r="C164" i="6"/>
  <c r="C257" i="6"/>
  <c r="C189" i="6"/>
  <c r="C205" i="6"/>
  <c r="S231" i="6"/>
  <c r="S122" i="6"/>
  <c r="C122" i="6"/>
  <c r="S190" i="6"/>
  <c r="C190" i="6"/>
  <c r="C264" i="6"/>
  <c r="C266" i="6"/>
  <c r="O245" i="6"/>
  <c r="C246" i="6" s="1"/>
  <c r="S201" i="6"/>
  <c r="S257" i="6"/>
  <c r="S189" i="6"/>
  <c r="J20" i="37"/>
  <c r="K20" i="37" s="1"/>
  <c r="L20" i="37" s="1"/>
  <c r="I94" i="59"/>
  <c r="I19" i="37"/>
  <c r="S164" i="6"/>
  <c r="G30" i="32"/>
  <c r="J30" i="32" s="1"/>
  <c r="K30" i="32" s="1"/>
  <c r="L30" i="32" s="1"/>
  <c r="I21" i="37"/>
  <c r="I28" i="37"/>
  <c r="G21" i="58"/>
  <c r="J21" i="58" s="1"/>
  <c r="K21" i="58" s="1"/>
  <c r="L21" i="58" s="1"/>
  <c r="G42" i="39"/>
  <c r="J42" i="39" s="1"/>
  <c r="K42" i="39" s="1"/>
  <c r="L42" i="39" s="1"/>
  <c r="S196" i="6"/>
  <c r="S266" i="6"/>
  <c r="S264" i="6"/>
  <c r="G20" i="39"/>
  <c r="J20" i="39" s="1"/>
  <c r="K20" i="39" s="1"/>
  <c r="L20" i="39" s="1"/>
  <c r="U16" i="63"/>
  <c r="V16" i="63" s="1"/>
  <c r="J22" i="37"/>
  <c r="K22" i="37" s="1"/>
  <c r="L22" i="37" s="1"/>
  <c r="K23" i="64"/>
  <c r="L23" i="64" s="1"/>
  <c r="K35" i="58"/>
  <c r="L35" i="58" s="1"/>
  <c r="J41" i="39"/>
  <c r="K41" i="39" s="1"/>
  <c r="L41" i="39" s="1"/>
  <c r="K72" i="32"/>
  <c r="L72" i="32" s="1"/>
  <c r="G42" i="59"/>
  <c r="G53" i="32"/>
  <c r="J53" i="32" s="1"/>
  <c r="J47" i="59"/>
  <c r="K47" i="59" s="1"/>
  <c r="L47" i="59" s="1"/>
  <c r="U47" i="59"/>
  <c r="V47" i="59" s="1"/>
  <c r="G34" i="59"/>
  <c r="K28" i="58"/>
  <c r="L28" i="58" s="1"/>
  <c r="K78" i="32"/>
  <c r="L78" i="32" s="1"/>
  <c r="G18" i="65"/>
  <c r="J18" i="65" s="1"/>
  <c r="G35" i="39"/>
  <c r="K20" i="32"/>
  <c r="L20" i="32" s="1"/>
  <c r="J22" i="39"/>
  <c r="K22" i="39" s="1"/>
  <c r="L22" i="39" s="1"/>
  <c r="K55" i="32"/>
  <c r="L55" i="32" s="1"/>
  <c r="J19" i="59"/>
  <c r="K19" i="59" s="1"/>
  <c r="L19" i="59" s="1"/>
  <c r="U19" i="59"/>
  <c r="V19" i="59" s="1"/>
  <c r="G16" i="64"/>
  <c r="J16" i="64" s="1"/>
  <c r="G73" i="32"/>
  <c r="J73" i="32" s="1"/>
  <c r="J29" i="37"/>
  <c r="K29" i="37" s="1"/>
  <c r="L29" i="37" s="1"/>
  <c r="G32" i="59"/>
  <c r="G44" i="32"/>
  <c r="J44" i="32" s="1"/>
  <c r="K50" i="32"/>
  <c r="L50" i="32" s="1"/>
  <c r="J22" i="59"/>
  <c r="K22" i="59" s="1"/>
  <c r="L22" i="59" s="1"/>
  <c r="U22" i="59"/>
  <c r="V22" i="59" s="1"/>
  <c r="G30" i="64"/>
  <c r="J30" i="64" s="1"/>
  <c r="G67" i="32"/>
  <c r="J67" i="32" s="1"/>
  <c r="G47" i="39"/>
  <c r="G66" i="32"/>
  <c r="J66" i="32" s="1"/>
  <c r="K49" i="64"/>
  <c r="L49" i="64" s="1"/>
  <c r="K18" i="64"/>
  <c r="L18" i="64" s="1"/>
  <c r="K49" i="32"/>
  <c r="L49" i="32" s="1"/>
  <c r="K22" i="65"/>
  <c r="L22" i="65" s="1"/>
  <c r="J44" i="59"/>
  <c r="K44" i="59" s="1"/>
  <c r="L44" i="59" s="1"/>
  <c r="U44" i="59"/>
  <c r="V44" i="59" s="1"/>
  <c r="G87" i="32"/>
  <c r="J87" i="32" s="1"/>
  <c r="G42" i="58"/>
  <c r="J42" i="58" s="1"/>
  <c r="G71" i="32"/>
  <c r="J71" i="32" s="1"/>
  <c r="K54" i="64"/>
  <c r="L54" i="64" s="1"/>
  <c r="J53" i="59"/>
  <c r="K53" i="59" s="1"/>
  <c r="L53" i="59" s="1"/>
  <c r="U53" i="59"/>
  <c r="V53" i="59" s="1"/>
  <c r="G48" i="59"/>
  <c r="G51" i="39"/>
  <c r="G20" i="64"/>
  <c r="J20" i="64" s="1"/>
  <c r="G19" i="58"/>
  <c r="J19" i="58" s="1"/>
  <c r="G29" i="32"/>
  <c r="J29" i="32" s="1"/>
  <c r="G45" i="32"/>
  <c r="J45" i="32" s="1"/>
  <c r="K23" i="65"/>
  <c r="L23" i="65" s="1"/>
  <c r="G37" i="59"/>
  <c r="G33" i="32"/>
  <c r="J33" i="32" s="1"/>
  <c r="J43" i="39"/>
  <c r="K43" i="39" s="1"/>
  <c r="L43" i="39" s="1"/>
  <c r="K51" i="64"/>
  <c r="L51" i="64" s="1"/>
  <c r="J38" i="59"/>
  <c r="K38" i="59" s="1"/>
  <c r="L38" i="59" s="1"/>
  <c r="U38" i="59"/>
  <c r="V38" i="59" s="1"/>
  <c r="J24" i="59"/>
  <c r="K24" i="59" s="1"/>
  <c r="L24" i="59" s="1"/>
  <c r="U24" i="59"/>
  <c r="V24" i="59" s="1"/>
  <c r="G28" i="64"/>
  <c r="J28" i="64" s="1"/>
  <c r="K46" i="32"/>
  <c r="L46" i="32" s="1"/>
  <c r="K22" i="32"/>
  <c r="L22" i="32" s="1"/>
  <c r="J23" i="37"/>
  <c r="K23" i="37" s="1"/>
  <c r="L23" i="37" s="1"/>
  <c r="G37" i="32"/>
  <c r="J37" i="32" s="1"/>
  <c r="K51" i="58"/>
  <c r="L51" i="58" s="1"/>
  <c r="G52" i="59"/>
  <c r="G48" i="64"/>
  <c r="J48" i="64" s="1"/>
  <c r="G28" i="32"/>
  <c r="J28" i="32" s="1"/>
  <c r="G23" i="58"/>
  <c r="J23" i="58" s="1"/>
  <c r="G61" i="32"/>
  <c r="J61" i="32" s="1"/>
  <c r="K52" i="32"/>
  <c r="L52" i="32" s="1"/>
  <c r="K38" i="32"/>
  <c r="L38" i="32" s="1"/>
  <c r="G40" i="39"/>
  <c r="G49" i="58"/>
  <c r="J49" i="58" s="1"/>
  <c r="G31" i="32"/>
  <c r="J31" i="32" s="1"/>
  <c r="J46" i="39"/>
  <c r="K46" i="39" s="1"/>
  <c r="L46" i="39" s="1"/>
  <c r="G32" i="58"/>
  <c r="J32" i="58" s="1"/>
  <c r="G48" i="39"/>
  <c r="G46" i="58"/>
  <c r="J46" i="58" s="1"/>
  <c r="G46" i="59"/>
  <c r="G45" i="39"/>
  <c r="K27" i="32"/>
  <c r="L27" i="32" s="1"/>
  <c r="G29" i="59"/>
  <c r="G81" i="32"/>
  <c r="J81" i="32" s="1"/>
  <c r="K27" i="58"/>
  <c r="L27" i="58" s="1"/>
  <c r="K33" i="64"/>
  <c r="L33" i="64" s="1"/>
  <c r="J24" i="37"/>
  <c r="K24" i="37" s="1"/>
  <c r="L24" i="37" s="1"/>
  <c r="G19" i="65"/>
  <c r="J19" i="65" s="1"/>
  <c r="G21" i="59"/>
  <c r="G47" i="64"/>
  <c r="J47" i="64" s="1"/>
  <c r="G39" i="59"/>
  <c r="G30" i="39"/>
  <c r="G45" i="64"/>
  <c r="J45" i="64" s="1"/>
  <c r="G38" i="58"/>
  <c r="J38" i="58" s="1"/>
  <c r="G82" i="32"/>
  <c r="J82" i="32" s="1"/>
  <c r="K26" i="58"/>
  <c r="L26" i="58" s="1"/>
  <c r="K19" i="64"/>
  <c r="L19" i="64" s="1"/>
  <c r="J30" i="59"/>
  <c r="K30" i="59" s="1"/>
  <c r="L30" i="59" s="1"/>
  <c r="U30" i="59"/>
  <c r="V30" i="59" s="1"/>
  <c r="J44" i="39"/>
  <c r="K44" i="39" s="1"/>
  <c r="L44" i="39" s="1"/>
  <c r="J31" i="59"/>
  <c r="K31" i="59" s="1"/>
  <c r="L31" i="59" s="1"/>
  <c r="U31" i="59"/>
  <c r="V31" i="59" s="1"/>
  <c r="K77" i="32"/>
  <c r="L77" i="32" s="1"/>
  <c r="J18" i="59"/>
  <c r="U18" i="59"/>
  <c r="V18" i="59" s="1"/>
  <c r="G19" i="39"/>
  <c r="G51" i="32"/>
  <c r="J51" i="32" s="1"/>
  <c r="K21" i="65"/>
  <c r="L21" i="65" s="1"/>
  <c r="K24" i="32"/>
  <c r="L24" i="32" s="1"/>
  <c r="J55" i="39"/>
  <c r="K55" i="39" s="1"/>
  <c r="L55" i="39" s="1"/>
  <c r="G25" i="32"/>
  <c r="J25" i="32" s="1"/>
  <c r="G26" i="59"/>
  <c r="G39" i="39"/>
  <c r="K42" i="32"/>
  <c r="L42" i="32" s="1"/>
  <c r="K27" i="64"/>
  <c r="L27" i="64" s="1"/>
  <c r="J25" i="39"/>
  <c r="K25" i="39" s="1"/>
  <c r="L25" i="39" s="1"/>
  <c r="J28" i="59"/>
  <c r="K28" i="59" s="1"/>
  <c r="L28" i="59" s="1"/>
  <c r="U28" i="59"/>
  <c r="V28" i="59" s="1"/>
  <c r="G17" i="64"/>
  <c r="J17" i="64" s="1"/>
  <c r="G54" i="39"/>
  <c r="G55" i="58"/>
  <c r="J55" i="58" s="1"/>
  <c r="J40" i="59"/>
  <c r="K40" i="59" s="1"/>
  <c r="L40" i="59" s="1"/>
  <c r="U40" i="59"/>
  <c r="V40" i="59" s="1"/>
  <c r="K79" i="32"/>
  <c r="L79" i="32" s="1"/>
  <c r="G27" i="59"/>
  <c r="G41" i="64"/>
  <c r="J41" i="64" s="1"/>
  <c r="G52" i="58"/>
  <c r="J52" i="58" s="1"/>
  <c r="G75" i="32"/>
  <c r="J75" i="32" s="1"/>
  <c r="K16" i="39"/>
  <c r="K80" i="32"/>
  <c r="L80" i="32" s="1"/>
  <c r="G29" i="65"/>
  <c r="J29" i="65" s="1"/>
  <c r="G45" i="58"/>
  <c r="J45" i="58" s="1"/>
  <c r="G40" i="32"/>
  <c r="J40" i="32" s="1"/>
  <c r="J31" i="39"/>
  <c r="K31" i="39" s="1"/>
  <c r="L31" i="39" s="1"/>
  <c r="G29" i="64"/>
  <c r="J29" i="64" s="1"/>
  <c r="G57" i="32"/>
  <c r="J57" i="32" s="1"/>
  <c r="G26" i="65"/>
  <c r="J26" i="65" s="1"/>
  <c r="G23" i="59"/>
  <c r="G32" i="39"/>
  <c r="G31" i="58"/>
  <c r="J31" i="58" s="1"/>
  <c r="G32" i="32"/>
  <c r="J32" i="32" s="1"/>
  <c r="G43" i="59"/>
  <c r="G22" i="64"/>
  <c r="J22" i="64" s="1"/>
  <c r="G21" i="39"/>
  <c r="G23" i="32"/>
  <c r="J23" i="32" s="1"/>
  <c r="K60" i="32"/>
  <c r="L60" i="32" s="1"/>
  <c r="G45" i="59"/>
  <c r="G38" i="39"/>
  <c r="G42" i="64"/>
  <c r="J42" i="64" s="1"/>
  <c r="L16" i="32"/>
  <c r="K43" i="32"/>
  <c r="L43" i="32" s="1"/>
  <c r="G49" i="59"/>
  <c r="G50" i="64"/>
  <c r="J50" i="64" s="1"/>
  <c r="G33" i="39"/>
  <c r="I135" i="64"/>
  <c r="K85" i="32"/>
  <c r="L85" i="32" s="1"/>
  <c r="K25" i="58"/>
  <c r="L25" i="58" s="1"/>
  <c r="J33" i="59"/>
  <c r="K33" i="59" s="1"/>
  <c r="L33" i="59" s="1"/>
  <c r="U33" i="59"/>
  <c r="V33" i="59" s="1"/>
  <c r="J34" i="39"/>
  <c r="K34" i="39" s="1"/>
  <c r="L34" i="39" s="1"/>
  <c r="G20" i="65"/>
  <c r="J20" i="65" s="1"/>
  <c r="G50" i="59"/>
  <c r="G53" i="39"/>
  <c r="G17" i="58"/>
  <c r="J17" i="58" s="1"/>
  <c r="G19" i="32"/>
  <c r="J19" i="32" s="1"/>
  <c r="K35" i="64"/>
  <c r="L35" i="64" s="1"/>
  <c r="J36" i="59"/>
  <c r="K36" i="59" s="1"/>
  <c r="L36" i="59" s="1"/>
  <c r="U36" i="59"/>
  <c r="V36" i="59" s="1"/>
  <c r="G41" i="59"/>
  <c r="G37" i="39"/>
  <c r="G34" i="58"/>
  <c r="J34" i="58" s="1"/>
  <c r="G25" i="65"/>
  <c r="J25" i="65" s="1"/>
  <c r="G50" i="58"/>
  <c r="J50" i="58" s="1"/>
  <c r="G58" i="32"/>
  <c r="J58" i="32" s="1"/>
  <c r="J20" i="59"/>
  <c r="K20" i="59" s="1"/>
  <c r="L20" i="59" s="1"/>
  <c r="U20" i="59"/>
  <c r="V20" i="59" s="1"/>
  <c r="G62" i="32"/>
  <c r="J62" i="32" s="1"/>
  <c r="G29" i="58"/>
  <c r="J29" i="58" s="1"/>
  <c r="G34" i="32"/>
  <c r="J34" i="32" s="1"/>
  <c r="J40" i="63"/>
  <c r="K16" i="63"/>
  <c r="G43" i="64"/>
  <c r="J43" i="64" s="1"/>
  <c r="G39" i="58"/>
  <c r="J39" i="58" s="1"/>
  <c r="G83" i="32"/>
  <c r="J83" i="32" s="1"/>
  <c r="K65" i="32"/>
  <c r="L65" i="32" s="1"/>
  <c r="J35" i="59"/>
  <c r="K35" i="59" s="1"/>
  <c r="L35" i="59" s="1"/>
  <c r="U35" i="59"/>
  <c r="V35" i="59" s="1"/>
  <c r="G34" i="64"/>
  <c r="J34" i="64" s="1"/>
  <c r="G25" i="59"/>
  <c r="G52" i="39"/>
  <c r="K74" i="32"/>
  <c r="L74" i="32" s="1"/>
  <c r="K86" i="32"/>
  <c r="L86" i="32" s="1"/>
  <c r="G17" i="39"/>
  <c r="G24" i="58"/>
  <c r="J24" i="58" s="1"/>
  <c r="G63" i="32"/>
  <c r="J63" i="32" s="1"/>
  <c r="I136" i="64"/>
  <c r="G44" i="64"/>
  <c r="J44" i="64" s="1"/>
  <c r="G92" i="32"/>
  <c r="J92" i="32" s="1"/>
  <c r="I122" i="32"/>
  <c r="J27" i="37"/>
  <c r="G53" i="64"/>
  <c r="J53" i="64" s="1"/>
  <c r="G27" i="39"/>
  <c r="G53" i="58"/>
  <c r="J53" i="58" s="1"/>
  <c r="G68" i="32"/>
  <c r="J68" i="32" s="1"/>
  <c r="K70" i="32"/>
  <c r="L70" i="32" s="1"/>
  <c r="K21" i="64"/>
  <c r="L21" i="64" s="1"/>
  <c r="G24" i="65"/>
  <c r="J24" i="65" s="1"/>
  <c r="G36" i="39"/>
  <c r="I18" i="37" l="1"/>
  <c r="I143" i="58"/>
  <c r="I65" i="63"/>
  <c r="I97" i="39"/>
  <c r="I161" i="64"/>
  <c r="I136" i="65"/>
  <c r="I94" i="39"/>
  <c r="I158" i="58"/>
  <c r="I149" i="32"/>
  <c r="I99" i="59"/>
  <c r="I153" i="58"/>
  <c r="I156" i="64"/>
  <c r="I151" i="58"/>
  <c r="I144" i="64"/>
  <c r="I102" i="59"/>
  <c r="I96" i="59"/>
  <c r="I150" i="58"/>
  <c r="I89" i="39"/>
  <c r="I165" i="65"/>
  <c r="I87" i="39"/>
  <c r="I157" i="58"/>
  <c r="I86" i="39"/>
  <c r="I157" i="64"/>
  <c r="I95" i="59"/>
  <c r="I98" i="39"/>
  <c r="I92" i="39"/>
  <c r="I163" i="58"/>
  <c r="I159" i="58"/>
  <c r="I150" i="64"/>
  <c r="I143" i="65"/>
  <c r="I139" i="65"/>
  <c r="I93" i="39"/>
  <c r="I126" i="32"/>
  <c r="I141" i="58"/>
  <c r="I138" i="65"/>
  <c r="I83" i="39"/>
  <c r="I138" i="32"/>
  <c r="I153" i="64"/>
  <c r="I149" i="64"/>
  <c r="I146" i="65"/>
  <c r="I100" i="59"/>
  <c r="I154" i="65"/>
  <c r="I151" i="65"/>
  <c r="I129" i="32"/>
  <c r="I157" i="65"/>
  <c r="I145" i="58"/>
  <c r="I147" i="64"/>
  <c r="I145" i="32"/>
  <c r="I82" i="39"/>
  <c r="I167" i="58"/>
  <c r="I162" i="64"/>
  <c r="I79" i="39"/>
  <c r="I148" i="58"/>
  <c r="I160" i="65"/>
  <c r="I57" i="63"/>
  <c r="I130" i="32"/>
  <c r="I149" i="65"/>
  <c r="I128" i="32"/>
  <c r="I152" i="65"/>
  <c r="I159" i="64"/>
  <c r="I151" i="64"/>
  <c r="I101" i="59"/>
  <c r="I155" i="58"/>
  <c r="I60" i="63"/>
  <c r="I158" i="65"/>
  <c r="I59" i="63"/>
  <c r="I140" i="32"/>
  <c r="I105" i="59"/>
  <c r="I145" i="65"/>
  <c r="I148" i="64"/>
  <c r="I162" i="65"/>
  <c r="I88" i="39"/>
  <c r="I144" i="65"/>
  <c r="I147" i="58"/>
  <c r="I80" i="39"/>
  <c r="I85" i="39"/>
  <c r="I98" i="59"/>
  <c r="I160" i="58"/>
  <c r="I104" i="59"/>
  <c r="I146" i="64"/>
  <c r="I150" i="32"/>
  <c r="I156" i="65"/>
  <c r="I100" i="39"/>
  <c r="I156" i="58"/>
  <c r="I103" i="59"/>
  <c r="I141" i="32"/>
  <c r="I140" i="58"/>
  <c r="I96" i="39"/>
  <c r="I133" i="32"/>
  <c r="I107" i="59"/>
  <c r="I162" i="58"/>
  <c r="I164" i="65"/>
  <c r="I106" i="59"/>
  <c r="I99" i="39"/>
  <c r="I137" i="32"/>
  <c r="I146" i="32"/>
  <c r="I63" i="63"/>
  <c r="I95" i="39"/>
  <c r="I56" i="63"/>
  <c r="I141" i="64"/>
  <c r="I165" i="58"/>
  <c r="I66" i="63"/>
  <c r="I97" i="59"/>
  <c r="I90" i="39"/>
  <c r="I139" i="32"/>
  <c r="I143" i="64"/>
  <c r="I84" i="39"/>
  <c r="I125" i="32"/>
  <c r="I123" i="32"/>
  <c r="I144" i="58"/>
  <c r="I78" i="39"/>
  <c r="I152" i="64"/>
  <c r="I140" i="65"/>
  <c r="I152" i="58"/>
  <c r="I142" i="65"/>
  <c r="I166" i="58"/>
  <c r="I142" i="64"/>
  <c r="I134" i="32"/>
  <c r="I135" i="32"/>
  <c r="I55" i="63"/>
  <c r="I143" i="32"/>
  <c r="I144" i="32"/>
  <c r="I140" i="64"/>
  <c r="I136" i="32"/>
  <c r="I142" i="32"/>
  <c r="I154" i="58"/>
  <c r="I124" i="32"/>
  <c r="I159" i="65"/>
  <c r="I145" i="64"/>
  <c r="I153" i="65"/>
  <c r="I81" i="39"/>
  <c r="I148" i="32"/>
  <c r="I141" i="65"/>
  <c r="I127" i="32"/>
  <c r="I155" i="64"/>
  <c r="I149" i="58"/>
  <c r="I77" i="39"/>
  <c r="I147" i="32"/>
  <c r="I58" i="63"/>
  <c r="I132" i="32"/>
  <c r="I146" i="58"/>
  <c r="I155" i="65"/>
  <c r="I101" i="39"/>
  <c r="I158" i="64"/>
  <c r="I161" i="58"/>
  <c r="I147" i="65"/>
  <c r="I64" i="63"/>
  <c r="I93" i="59"/>
  <c r="I91" i="39"/>
  <c r="I148" i="65"/>
  <c r="I161" i="65"/>
  <c r="I163" i="65"/>
  <c r="I164" i="58"/>
  <c r="I160" i="64"/>
  <c r="I142" i="58"/>
  <c r="I131" i="32"/>
  <c r="I137" i="65"/>
  <c r="I150" i="65"/>
  <c r="I61" i="63"/>
  <c r="I154" i="64"/>
  <c r="I62" i="63"/>
  <c r="J18" i="37"/>
  <c r="S245" i="6"/>
  <c r="S2" i="6" s="1"/>
  <c r="C245" i="6"/>
  <c r="G28" i="39"/>
  <c r="J28" i="39" s="1"/>
  <c r="K28" i="39" s="1"/>
  <c r="L28" i="39" s="1"/>
  <c r="G37" i="64"/>
  <c r="J37" i="64" s="1"/>
  <c r="K37" i="64" s="1"/>
  <c r="L37" i="64" s="1"/>
  <c r="J19" i="37"/>
  <c r="K19" i="37" s="1"/>
  <c r="L19" i="37" s="1"/>
  <c r="J28" i="37"/>
  <c r="K28" i="37" s="1"/>
  <c r="L28" i="37" s="1"/>
  <c r="J21" i="37"/>
  <c r="K21" i="37" s="1"/>
  <c r="L21" i="37" s="1"/>
  <c r="E2" i="63"/>
  <c r="E2" i="64"/>
  <c r="E2" i="39"/>
  <c r="E2" i="32"/>
  <c r="E2" i="65"/>
  <c r="E2" i="58"/>
  <c r="J25" i="59"/>
  <c r="K25" i="59" s="1"/>
  <c r="L25" i="59" s="1"/>
  <c r="U25" i="59"/>
  <c r="V25" i="59" s="1"/>
  <c r="K34" i="32"/>
  <c r="L34" i="32" s="1"/>
  <c r="K25" i="65"/>
  <c r="L25" i="65" s="1"/>
  <c r="J32" i="39"/>
  <c r="K32" i="39" s="1"/>
  <c r="L32" i="39" s="1"/>
  <c r="K40" i="32"/>
  <c r="L40" i="32" s="1"/>
  <c r="J27" i="59"/>
  <c r="K27" i="59" s="1"/>
  <c r="L27" i="59" s="1"/>
  <c r="U27" i="59"/>
  <c r="V27" i="59" s="1"/>
  <c r="K55" i="58"/>
  <c r="L55" i="58" s="1"/>
  <c r="J19" i="39"/>
  <c r="K19" i="39" s="1"/>
  <c r="L19" i="39" s="1"/>
  <c r="K38" i="58"/>
  <c r="L38" i="58" s="1"/>
  <c r="K47" i="64"/>
  <c r="L47" i="64" s="1"/>
  <c r="K46" i="58"/>
  <c r="L46" i="58" s="1"/>
  <c r="K49" i="58"/>
  <c r="L49" i="58" s="1"/>
  <c r="K61" i="32"/>
  <c r="L61" i="32" s="1"/>
  <c r="K48" i="64"/>
  <c r="L48" i="64" s="1"/>
  <c r="K28" i="64"/>
  <c r="L28" i="64" s="1"/>
  <c r="K33" i="32"/>
  <c r="L33" i="32" s="1"/>
  <c r="K29" i="32"/>
  <c r="L29" i="32" s="1"/>
  <c r="J48" i="59"/>
  <c r="K48" i="59" s="1"/>
  <c r="L48" i="59" s="1"/>
  <c r="U48" i="59"/>
  <c r="V48" i="59" s="1"/>
  <c r="K66" i="32"/>
  <c r="L66" i="32" s="1"/>
  <c r="K30" i="64"/>
  <c r="L30" i="64" s="1"/>
  <c r="J129" i="65"/>
  <c r="K18" i="65"/>
  <c r="K53" i="32"/>
  <c r="L53" i="32" s="1"/>
  <c r="J36" i="39"/>
  <c r="K36" i="39" s="1"/>
  <c r="L36" i="39" s="1"/>
  <c r="J133" i="58"/>
  <c r="K17" i="58"/>
  <c r="J21" i="39"/>
  <c r="K21" i="39" s="1"/>
  <c r="L21" i="39" s="1"/>
  <c r="K53" i="58"/>
  <c r="L53" i="58" s="1"/>
  <c r="K34" i="64"/>
  <c r="L34" i="64" s="1"/>
  <c r="K34" i="58"/>
  <c r="L34" i="58" s="1"/>
  <c r="J53" i="39"/>
  <c r="K53" i="39" s="1"/>
  <c r="L53" i="39" s="1"/>
  <c r="K22" i="64"/>
  <c r="L22" i="64" s="1"/>
  <c r="J23" i="59"/>
  <c r="K23" i="59" s="1"/>
  <c r="L23" i="59" s="1"/>
  <c r="U23" i="59"/>
  <c r="V23" i="59" s="1"/>
  <c r="K29" i="64"/>
  <c r="L29" i="64" s="1"/>
  <c r="K45" i="58"/>
  <c r="L45" i="58" s="1"/>
  <c r="K75" i="32"/>
  <c r="L75" i="32" s="1"/>
  <c r="J54" i="39"/>
  <c r="K54" i="39" s="1"/>
  <c r="L54" i="39" s="1"/>
  <c r="J39" i="39"/>
  <c r="K39" i="39" s="1"/>
  <c r="L39" i="39" s="1"/>
  <c r="K25" i="32"/>
  <c r="L25" i="32" s="1"/>
  <c r="K18" i="59"/>
  <c r="K45" i="64"/>
  <c r="L45" i="64" s="1"/>
  <c r="J21" i="59"/>
  <c r="K21" i="59" s="1"/>
  <c r="L21" i="59" s="1"/>
  <c r="U21" i="59"/>
  <c r="V21" i="59" s="1"/>
  <c r="K81" i="32"/>
  <c r="L81" i="32" s="1"/>
  <c r="J30" i="37"/>
  <c r="K30" i="37" s="1"/>
  <c r="L30" i="37" s="1"/>
  <c r="J48" i="39"/>
  <c r="K48" i="39" s="1"/>
  <c r="L48" i="39" s="1"/>
  <c r="J40" i="39"/>
  <c r="K40" i="39" s="1"/>
  <c r="L40" i="39" s="1"/>
  <c r="K23" i="58"/>
  <c r="L23" i="58" s="1"/>
  <c r="J52" i="59"/>
  <c r="K52" i="59" s="1"/>
  <c r="L52" i="59" s="1"/>
  <c r="U52" i="59"/>
  <c r="V52" i="59" s="1"/>
  <c r="J37" i="59"/>
  <c r="K37" i="59" s="1"/>
  <c r="L37" i="59" s="1"/>
  <c r="U37" i="59"/>
  <c r="V37" i="59" s="1"/>
  <c r="K19" i="58"/>
  <c r="L19" i="58" s="1"/>
  <c r="K87" i="32"/>
  <c r="L87" i="32" s="1"/>
  <c r="J47" i="39"/>
  <c r="K47" i="39" s="1"/>
  <c r="L47" i="39" s="1"/>
  <c r="K73" i="32"/>
  <c r="L73" i="32" s="1"/>
  <c r="J42" i="59"/>
  <c r="K42" i="59" s="1"/>
  <c r="L42" i="59" s="1"/>
  <c r="U42" i="59"/>
  <c r="V42" i="59" s="1"/>
  <c r="J49" i="59"/>
  <c r="K49" i="59" s="1"/>
  <c r="L49" i="59" s="1"/>
  <c r="U49" i="59"/>
  <c r="V49" i="59" s="1"/>
  <c r="K24" i="65"/>
  <c r="L24" i="65" s="1"/>
  <c r="K92" i="32"/>
  <c r="L92" i="32" s="1"/>
  <c r="K39" i="58"/>
  <c r="L39" i="58" s="1"/>
  <c r="K29" i="58"/>
  <c r="L29" i="58" s="1"/>
  <c r="J27" i="39"/>
  <c r="K27" i="39" s="1"/>
  <c r="L27" i="39" s="1"/>
  <c r="K44" i="64"/>
  <c r="L44" i="64" s="1"/>
  <c r="J17" i="39"/>
  <c r="K43" i="64"/>
  <c r="L43" i="64" s="1"/>
  <c r="K58" i="32"/>
  <c r="L58" i="32" s="1"/>
  <c r="J37" i="39"/>
  <c r="K37" i="39" s="1"/>
  <c r="L37" i="39" s="1"/>
  <c r="J50" i="59"/>
  <c r="K50" i="59" s="1"/>
  <c r="L50" i="59" s="1"/>
  <c r="U50" i="59"/>
  <c r="V50" i="59" s="1"/>
  <c r="J33" i="39"/>
  <c r="K33" i="39" s="1"/>
  <c r="L33" i="39" s="1"/>
  <c r="K42" i="64"/>
  <c r="L42" i="64" s="1"/>
  <c r="J43" i="59"/>
  <c r="K43" i="59" s="1"/>
  <c r="L43" i="59" s="1"/>
  <c r="U43" i="59"/>
  <c r="V43" i="59" s="1"/>
  <c r="K32" i="32"/>
  <c r="L32" i="32" s="1"/>
  <c r="K26" i="65"/>
  <c r="L26" i="65" s="1"/>
  <c r="K29" i="65"/>
  <c r="L29" i="65" s="1"/>
  <c r="K52" i="58"/>
  <c r="L52" i="58" s="1"/>
  <c r="J26" i="59"/>
  <c r="K26" i="59" s="1"/>
  <c r="L26" i="59" s="1"/>
  <c r="U26" i="59"/>
  <c r="V26" i="59" s="1"/>
  <c r="J30" i="39"/>
  <c r="K30" i="39" s="1"/>
  <c r="L30" i="39" s="1"/>
  <c r="K19" i="65"/>
  <c r="L19" i="65" s="1"/>
  <c r="J29" i="59"/>
  <c r="K29" i="59" s="1"/>
  <c r="L29" i="59" s="1"/>
  <c r="U29" i="59"/>
  <c r="V29" i="59" s="1"/>
  <c r="J45" i="39"/>
  <c r="K45" i="39" s="1"/>
  <c r="L45" i="39" s="1"/>
  <c r="K32" i="58"/>
  <c r="L32" i="58" s="1"/>
  <c r="K37" i="32"/>
  <c r="L37" i="32" s="1"/>
  <c r="K45" i="32"/>
  <c r="L45" i="32" s="1"/>
  <c r="K20" i="64"/>
  <c r="L20" i="64" s="1"/>
  <c r="K71" i="32"/>
  <c r="L71" i="32" s="1"/>
  <c r="K44" i="32"/>
  <c r="L44" i="32" s="1"/>
  <c r="J34" i="59"/>
  <c r="K34" i="59" s="1"/>
  <c r="L34" i="59" s="1"/>
  <c r="U34" i="59"/>
  <c r="V34" i="59" s="1"/>
  <c r="K68" i="32"/>
  <c r="L68" i="32" s="1"/>
  <c r="K27" i="37"/>
  <c r="L27" i="37" s="1"/>
  <c r="K63" i="32"/>
  <c r="L63" i="32" s="1"/>
  <c r="K83" i="32"/>
  <c r="L83" i="32" s="1"/>
  <c r="K62" i="32"/>
  <c r="L62" i="32" s="1"/>
  <c r="J45" i="59"/>
  <c r="K45" i="59" s="1"/>
  <c r="L45" i="59" s="1"/>
  <c r="U45" i="59"/>
  <c r="V45" i="59" s="1"/>
  <c r="K57" i="32"/>
  <c r="L57" i="32" s="1"/>
  <c r="K24" i="58"/>
  <c r="L24" i="58" s="1"/>
  <c r="K53" i="64"/>
  <c r="L53" i="64" s="1"/>
  <c r="J52" i="39"/>
  <c r="K52" i="39" s="1"/>
  <c r="L52" i="39" s="1"/>
  <c r="K40" i="63"/>
  <c r="L16" i="63"/>
  <c r="K50" i="58"/>
  <c r="L50" i="58" s="1"/>
  <c r="J41" i="59"/>
  <c r="K41" i="59" s="1"/>
  <c r="L41" i="59" s="1"/>
  <c r="U41" i="59"/>
  <c r="V41" i="59" s="1"/>
  <c r="K19" i="32"/>
  <c r="J115" i="32"/>
  <c r="K20" i="65"/>
  <c r="L20" i="65" s="1"/>
  <c r="K50" i="64"/>
  <c r="L50" i="64" s="1"/>
  <c r="J38" i="39"/>
  <c r="K38" i="39" s="1"/>
  <c r="L38" i="39" s="1"/>
  <c r="K23" i="32"/>
  <c r="L23" i="32" s="1"/>
  <c r="K31" i="58"/>
  <c r="L31" i="58" s="1"/>
  <c r="L16" i="39"/>
  <c r="K41" i="64"/>
  <c r="L41" i="64" s="1"/>
  <c r="K17" i="64"/>
  <c r="L17" i="64" s="1"/>
  <c r="K51" i="32"/>
  <c r="L51" i="32" s="1"/>
  <c r="K82" i="32"/>
  <c r="L82" i="32" s="1"/>
  <c r="J39" i="59"/>
  <c r="K39" i="59" s="1"/>
  <c r="L39" i="59" s="1"/>
  <c r="U39" i="59"/>
  <c r="V39" i="59" s="1"/>
  <c r="J46" i="59"/>
  <c r="K46" i="59" s="1"/>
  <c r="L46" i="59" s="1"/>
  <c r="U46" i="59"/>
  <c r="V46" i="59" s="1"/>
  <c r="K31" i="32"/>
  <c r="L31" i="32" s="1"/>
  <c r="K28" i="32"/>
  <c r="L28" i="32" s="1"/>
  <c r="J51" i="39"/>
  <c r="K51" i="39" s="1"/>
  <c r="L51" i="39" s="1"/>
  <c r="K42" i="58"/>
  <c r="L42" i="58" s="1"/>
  <c r="K67" i="32"/>
  <c r="L67" i="32" s="1"/>
  <c r="J32" i="59"/>
  <c r="K32" i="59" s="1"/>
  <c r="L32" i="59" s="1"/>
  <c r="U32" i="59"/>
  <c r="V32" i="59" s="1"/>
  <c r="J128" i="64"/>
  <c r="J13" i="64"/>
  <c r="K16" i="64"/>
  <c r="J35" i="39"/>
  <c r="K35" i="39" s="1"/>
  <c r="L35" i="39" s="1"/>
  <c r="J32" i="67" l="1"/>
  <c r="J24" i="67"/>
  <c r="J16" i="67"/>
  <c r="J8" i="67"/>
  <c r="J31" i="67"/>
  <c r="J23" i="67"/>
  <c r="J15" i="67"/>
  <c r="J7" i="67"/>
  <c r="J34" i="67"/>
  <c r="J18" i="67"/>
  <c r="J25" i="67"/>
  <c r="J17" i="67"/>
  <c r="J30" i="67"/>
  <c r="J22" i="67"/>
  <c r="J14" i="67"/>
  <c r="J6" i="67"/>
  <c r="J29" i="67"/>
  <c r="J21" i="67"/>
  <c r="J13" i="67"/>
  <c r="J5" i="67"/>
  <c r="J36" i="67"/>
  <c r="J28" i="67"/>
  <c r="J20" i="67"/>
  <c r="J12" i="67"/>
  <c r="J4" i="67"/>
  <c r="J35" i="67"/>
  <c r="J27" i="67"/>
  <c r="J19" i="67"/>
  <c r="J11" i="67"/>
  <c r="J3" i="67"/>
  <c r="J26" i="67"/>
  <c r="J10" i="67"/>
  <c r="J33" i="67"/>
  <c r="J9" i="67"/>
  <c r="L17" i="37"/>
  <c r="K18" i="37"/>
  <c r="L18" i="37" s="1"/>
  <c r="G31" i="64"/>
  <c r="J31" i="64" s="1"/>
  <c r="K31" i="64" s="1"/>
  <c r="L31" i="64" s="1"/>
  <c r="G76" i="32"/>
  <c r="J76" i="32" s="1"/>
  <c r="K76" i="32" s="1"/>
  <c r="L76" i="32" s="1"/>
  <c r="J4" i="39"/>
  <c r="J4" i="58"/>
  <c r="J4" i="64"/>
  <c r="J4" i="63"/>
  <c r="J3" i="63" s="1"/>
  <c r="E7" i="63" s="1"/>
  <c r="J4" i="65"/>
  <c r="J4" i="32"/>
  <c r="K17" i="39"/>
  <c r="J71" i="39"/>
  <c r="L18" i="59"/>
  <c r="K77" i="59"/>
  <c r="L17" i="58"/>
  <c r="K7" i="58"/>
  <c r="K133" i="58"/>
  <c r="L18" i="65"/>
  <c r="K129" i="65"/>
  <c r="J77" i="59"/>
  <c r="K128" i="64"/>
  <c r="L16" i="64"/>
  <c r="L40" i="63"/>
  <c r="L19" i="32"/>
  <c r="K115" i="32"/>
  <c r="M19" i="63" l="1"/>
  <c r="M20" i="63"/>
  <c r="M18" i="63"/>
  <c r="M17" i="63"/>
  <c r="M16" i="63"/>
  <c r="J3" i="64"/>
  <c r="E7" i="64" s="1"/>
  <c r="L128" i="64"/>
  <c r="L133" i="58"/>
  <c r="J3" i="58"/>
  <c r="E7" i="58" s="1"/>
  <c r="L17" i="39"/>
  <c r="K71" i="39"/>
  <c r="L115" i="32"/>
  <c r="J3" i="32"/>
  <c r="E7" i="32" s="1"/>
  <c r="L129" i="65"/>
  <c r="J3" i="65"/>
  <c r="E7" i="65" s="1"/>
  <c r="L77" i="59"/>
  <c r="J3" i="59"/>
  <c r="E7" i="59" s="1"/>
  <c r="M24" i="64" l="1"/>
  <c r="M52" i="64"/>
  <c r="M55" i="64"/>
  <c r="M39" i="64"/>
  <c r="M32" i="64"/>
  <c r="M26" i="64"/>
  <c r="M46" i="64"/>
  <c r="M36" i="64"/>
  <c r="M40" i="64"/>
  <c r="M25" i="64"/>
  <c r="M38" i="64"/>
  <c r="M51" i="64"/>
  <c r="M19" i="64"/>
  <c r="M21" i="64"/>
  <c r="M37" i="64"/>
  <c r="M49" i="64"/>
  <c r="M18" i="64"/>
  <c r="M33" i="64"/>
  <c r="M23" i="64"/>
  <c r="M54" i="64"/>
  <c r="M27" i="64"/>
  <c r="M35" i="64"/>
  <c r="M28" i="64"/>
  <c r="M31" i="64"/>
  <c r="M34" i="64"/>
  <c r="M22" i="64"/>
  <c r="M45" i="64"/>
  <c r="M50" i="64"/>
  <c r="M41" i="64"/>
  <c r="M17" i="64"/>
  <c r="M16" i="64"/>
  <c r="M48" i="64"/>
  <c r="M30" i="64"/>
  <c r="M47" i="64"/>
  <c r="M29" i="64"/>
  <c r="M42" i="64"/>
  <c r="M53" i="64"/>
  <c r="M44" i="64"/>
  <c r="M43" i="64"/>
  <c r="M20" i="64"/>
  <c r="M55" i="59"/>
  <c r="M51" i="59"/>
  <c r="M56" i="59"/>
  <c r="M58" i="59"/>
  <c r="M54" i="59"/>
  <c r="M57" i="59"/>
  <c r="M17" i="59"/>
  <c r="E9" i="59"/>
  <c r="M16" i="59"/>
  <c r="M47" i="59"/>
  <c r="M22" i="59"/>
  <c r="M44" i="59"/>
  <c r="M33" i="59"/>
  <c r="M53" i="59"/>
  <c r="M24" i="59"/>
  <c r="M18" i="59"/>
  <c r="M20" i="59"/>
  <c r="M19" i="59"/>
  <c r="M38" i="59"/>
  <c r="M30" i="59"/>
  <c r="M31" i="59"/>
  <c r="M28" i="59"/>
  <c r="M36" i="59"/>
  <c r="M35" i="59"/>
  <c r="M40" i="59"/>
  <c r="M27" i="59"/>
  <c r="M32" i="59"/>
  <c r="M25" i="59"/>
  <c r="M23" i="59"/>
  <c r="M43" i="59"/>
  <c r="M46" i="59"/>
  <c r="M52" i="59"/>
  <c r="M50" i="59"/>
  <c r="M26" i="59"/>
  <c r="M48" i="59"/>
  <c r="M21" i="59"/>
  <c r="M37" i="59"/>
  <c r="M45" i="59"/>
  <c r="M39" i="59"/>
  <c r="M42" i="59"/>
  <c r="M49" i="59"/>
  <c r="M29" i="59"/>
  <c r="M34" i="59"/>
  <c r="M41" i="59"/>
  <c r="M54" i="58"/>
  <c r="M43" i="58"/>
  <c r="M16" i="58"/>
  <c r="M30" i="58"/>
  <c r="M22" i="58"/>
  <c r="M44" i="58"/>
  <c r="M41" i="58"/>
  <c r="M18" i="58"/>
  <c r="M47" i="58"/>
  <c r="M36" i="58"/>
  <c r="M20" i="58"/>
  <c r="M40" i="58"/>
  <c r="M37" i="58"/>
  <c r="M48" i="58"/>
  <c r="M33" i="58"/>
  <c r="M35" i="58"/>
  <c r="M21" i="58"/>
  <c r="M51" i="58"/>
  <c r="M25" i="58"/>
  <c r="M26" i="58"/>
  <c r="M28" i="58"/>
  <c r="M27" i="58"/>
  <c r="M34" i="58"/>
  <c r="M24" i="58"/>
  <c r="M42" i="58"/>
  <c r="M31" i="58"/>
  <c r="M38" i="58"/>
  <c r="M46" i="58"/>
  <c r="M45" i="58"/>
  <c r="M55" i="58"/>
  <c r="M49" i="58"/>
  <c r="M17" i="58"/>
  <c r="M53" i="58"/>
  <c r="M19" i="58"/>
  <c r="M39" i="58"/>
  <c r="M52" i="58"/>
  <c r="M50" i="58"/>
  <c r="M23" i="58"/>
  <c r="M29" i="58"/>
  <c r="M32" i="58"/>
  <c r="M27" i="65"/>
  <c r="M30" i="65"/>
  <c r="M28" i="65"/>
  <c r="M17" i="65"/>
  <c r="M16" i="65"/>
  <c r="K7" i="65"/>
  <c r="M23" i="65"/>
  <c r="M21" i="65"/>
  <c r="M22" i="65"/>
  <c r="M29" i="65"/>
  <c r="M20" i="65"/>
  <c r="M25" i="65"/>
  <c r="M18" i="65"/>
  <c r="M19" i="65"/>
  <c r="M24" i="65"/>
  <c r="M26" i="65"/>
  <c r="M91" i="32"/>
  <c r="M90" i="32"/>
  <c r="M88" i="32"/>
  <c r="M84" i="32"/>
  <c r="M54" i="32"/>
  <c r="M39" i="32"/>
  <c r="M35" i="32"/>
  <c r="M69" i="32"/>
  <c r="M41" i="32"/>
  <c r="M56" i="32"/>
  <c r="M48" i="32"/>
  <c r="M89" i="32"/>
  <c r="M59" i="32"/>
  <c r="M47" i="32"/>
  <c r="M36" i="32"/>
  <c r="M18" i="32"/>
  <c r="M17" i="32"/>
  <c r="M21" i="32"/>
  <c r="M64" i="32"/>
  <c r="M26" i="32"/>
  <c r="M16" i="32"/>
  <c r="M72" i="32"/>
  <c r="M52" i="32"/>
  <c r="M24" i="32"/>
  <c r="M42" i="32"/>
  <c r="M86" i="32"/>
  <c r="M46" i="32"/>
  <c r="M77" i="32"/>
  <c r="M79" i="32"/>
  <c r="M60" i="32"/>
  <c r="M43" i="32"/>
  <c r="M85" i="32"/>
  <c r="M65" i="32"/>
  <c r="M74" i="32"/>
  <c r="M70" i="32"/>
  <c r="M50" i="32"/>
  <c r="M38" i="32"/>
  <c r="M30" i="32"/>
  <c r="M78" i="32"/>
  <c r="M20" i="32"/>
  <c r="M55" i="32"/>
  <c r="M49" i="32"/>
  <c r="M22" i="32"/>
  <c r="M27" i="32"/>
  <c r="M80" i="32"/>
  <c r="M61" i="32"/>
  <c r="M29" i="32"/>
  <c r="M66" i="32"/>
  <c r="M32" i="32"/>
  <c r="M23" i="32"/>
  <c r="M63" i="32"/>
  <c r="M62" i="32"/>
  <c r="M57" i="32"/>
  <c r="M31" i="32"/>
  <c r="M76" i="32"/>
  <c r="M40" i="32"/>
  <c r="M81" i="32"/>
  <c r="M33" i="32"/>
  <c r="M25" i="32"/>
  <c r="M58" i="32"/>
  <c r="M34" i="32"/>
  <c r="M53" i="32"/>
  <c r="M75" i="32"/>
  <c r="M45" i="32"/>
  <c r="M71" i="32"/>
  <c r="M44" i="32"/>
  <c r="M68" i="32"/>
  <c r="M83" i="32"/>
  <c r="M19" i="32"/>
  <c r="M51" i="32"/>
  <c r="M28" i="32"/>
  <c r="M87" i="32"/>
  <c r="M73" i="32"/>
  <c r="M92" i="32"/>
  <c r="M67" i="32"/>
  <c r="M37" i="32"/>
  <c r="M82" i="32"/>
  <c r="L71" i="39"/>
  <c r="J3" i="39"/>
  <c r="E7" i="39" s="1"/>
  <c r="M17" i="37" l="1"/>
  <c r="M18" i="37"/>
  <c r="M20" i="37"/>
  <c r="M19" i="37"/>
  <c r="M28" i="37"/>
  <c r="M21" i="37"/>
  <c r="M22" i="37"/>
  <c r="M50" i="39"/>
  <c r="M49" i="39"/>
  <c r="M24" i="39"/>
  <c r="M23" i="39"/>
  <c r="M29" i="39"/>
  <c r="M18" i="39"/>
  <c r="M16" i="39"/>
  <c r="M26" i="39"/>
  <c r="M28" i="39"/>
  <c r="M44" i="39"/>
  <c r="M55" i="39"/>
  <c r="M25" i="39"/>
  <c r="M20" i="39"/>
  <c r="M31" i="39"/>
  <c r="M41" i="39"/>
  <c r="M22" i="39"/>
  <c r="M43" i="39"/>
  <c r="M46" i="39"/>
  <c r="M34" i="39"/>
  <c r="M42" i="39"/>
  <c r="M19" i="39"/>
  <c r="M52" i="39"/>
  <c r="M38" i="39"/>
  <c r="M21" i="39"/>
  <c r="M39" i="39"/>
  <c r="M36" i="39"/>
  <c r="M54" i="39"/>
  <c r="M40" i="39"/>
  <c r="M47" i="39"/>
  <c r="M17" i="39"/>
  <c r="M33" i="39"/>
  <c r="M32" i="39"/>
  <c r="M53" i="39"/>
  <c r="M27" i="39"/>
  <c r="M45" i="39"/>
  <c r="M51" i="39"/>
  <c r="M48" i="39"/>
  <c r="M37" i="39"/>
  <c r="M30" i="39"/>
  <c r="M35" i="39"/>
  <c r="F10" i="59"/>
  <c r="G10" i="59" s="1"/>
  <c r="H10" i="59" s="1"/>
  <c r="E10" i="59"/>
  <c r="M25" i="37"/>
  <c r="M26" i="37"/>
  <c r="M24" i="37"/>
  <c r="M23" i="37"/>
  <c r="M29" i="37"/>
  <c r="M27" i="37"/>
  <c r="M30" i="37"/>
  <c r="K328" i="6" l="1"/>
  <c r="K254" i="60"/>
  <c r="E3" i="65" l="1"/>
  <c r="E3" i="58"/>
  <c r="E3" i="32"/>
  <c r="E3" i="63"/>
  <c r="E3" i="39"/>
  <c r="E3" i="64"/>
  <c r="E6" i="63" l="1"/>
  <c r="E5" i="63"/>
  <c r="E5" i="39"/>
  <c r="E6" i="39"/>
  <c r="E5" i="58"/>
  <c r="E6" i="58"/>
  <c r="E5" i="64"/>
  <c r="E6" i="64"/>
  <c r="E6" i="65"/>
  <c r="E5" i="65"/>
  <c r="E6" i="32"/>
  <c r="E5" i="32"/>
  <c r="E8" i="65" l="1"/>
  <c r="E9" i="65" s="1"/>
  <c r="F10" i="65" s="1"/>
  <c r="E8" i="63"/>
  <c r="E9" i="63" s="1"/>
  <c r="F10" i="63" s="1"/>
  <c r="G10" i="63" s="1"/>
  <c r="E8" i="32"/>
  <c r="E9" i="32" s="1"/>
  <c r="F10" i="32" s="1"/>
  <c r="E8" i="64"/>
  <c r="E9" i="64" s="1"/>
  <c r="F11" i="64" s="1"/>
  <c r="E8" i="58"/>
  <c r="E9" i="58" s="1"/>
  <c r="E8" i="39"/>
  <c r="E9" i="39" s="1"/>
  <c r="F11" i="65" l="1"/>
  <c r="E10" i="65"/>
  <c r="F12" i="65" s="1"/>
  <c r="E10" i="63"/>
  <c r="F12" i="63" s="1"/>
  <c r="F11" i="63"/>
  <c r="E10" i="32"/>
  <c r="F12" i="32" s="1"/>
  <c r="F11" i="32"/>
  <c r="W2" i="60"/>
  <c r="U2" i="60"/>
  <c r="E10" i="64"/>
  <c r="F12" i="64" s="1"/>
  <c r="F10" i="64"/>
  <c r="Y2" i="60"/>
  <c r="Y2" i="6"/>
  <c r="F10" i="39"/>
  <c r="E10" i="39"/>
  <c r="F11" i="39"/>
  <c r="E10" i="58"/>
  <c r="F12" i="58" s="1"/>
  <c r="F10" i="58"/>
  <c r="F11" i="58"/>
  <c r="G10" i="65"/>
  <c r="G10" i="32"/>
  <c r="V2" i="6"/>
  <c r="V2" i="60"/>
  <c r="X2" i="60"/>
  <c r="X2" i="6"/>
  <c r="U2" i="6" l="1"/>
  <c r="AB2" i="6"/>
  <c r="AB2" i="60"/>
  <c r="W2" i="6"/>
  <c r="G10" i="64"/>
  <c r="AC2" i="60"/>
  <c r="AC2" i="6"/>
  <c r="G10" i="58"/>
  <c r="AE2" i="6"/>
  <c r="AE2" i="60"/>
  <c r="F12" i="39"/>
  <c r="AD2" i="60"/>
  <c r="AD2" i="6"/>
  <c r="G10" i="39"/>
</calcChain>
</file>

<file path=xl/comments1.xml><?xml version="1.0" encoding="utf-8"?>
<comments xmlns="http://schemas.openxmlformats.org/spreadsheetml/2006/main">
  <authors>
    <author>Nesya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Nesya:</t>
        </r>
        <r>
          <rPr>
            <sz val="9"/>
            <color indexed="81"/>
            <rFont val="Tahoma"/>
            <family val="2"/>
          </rPr>
          <t xml:space="preserve">
YESTERDAY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>Nesya:</t>
        </r>
        <r>
          <rPr>
            <sz val="9"/>
            <color indexed="81"/>
            <rFont val="Tahoma"/>
            <family val="2"/>
          </rPr>
          <t xml:space="preserve">
TODAY</t>
        </r>
      </text>
    </comment>
  </commentList>
</comments>
</file>

<file path=xl/comments2.xml><?xml version="1.0" encoding="utf-8"?>
<comments xmlns="http://schemas.openxmlformats.org/spreadsheetml/2006/main">
  <authors>
    <author>Genta</author>
  </authors>
  <commentList>
    <comment ref="H15" authorId="0" shapeId="0">
      <text>
        <r>
          <rPr>
            <b/>
            <sz val="9"/>
            <color indexed="81"/>
            <rFont val="Tahoma"/>
            <family val="2"/>
          </rPr>
          <t>Genta:</t>
        </r>
        <r>
          <rPr>
            <sz val="9"/>
            <color indexed="81"/>
            <rFont val="Tahoma"/>
            <family val="2"/>
          </rPr>
          <t xml:space="preserve">
Please Check on Bloomberg (BXT) Net</t>
        </r>
      </text>
    </comment>
  </commentList>
</comments>
</file>

<file path=xl/comments3.xml><?xml version="1.0" encoding="utf-8"?>
<comments xmlns="http://schemas.openxmlformats.org/spreadsheetml/2006/main">
  <authors>
    <author>Genta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Genta:</t>
        </r>
        <r>
          <rPr>
            <sz val="9"/>
            <color indexed="81"/>
            <rFont val="Tahoma"/>
            <family val="2"/>
          </rPr>
          <t xml:space="preserve">
Please Check on Bloomberg (BXT) Net</t>
        </r>
      </text>
    </comment>
  </commentList>
</comments>
</file>

<file path=xl/comments4.xml><?xml version="1.0" encoding="utf-8"?>
<comments xmlns="http://schemas.openxmlformats.org/spreadsheetml/2006/main">
  <authors>
    <author>Nesya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Nesya:</t>
        </r>
        <r>
          <rPr>
            <sz val="9"/>
            <color indexed="81"/>
            <rFont val="Tahoma"/>
            <family val="2"/>
          </rPr>
          <t xml:space="preserve">
YESTERDAY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>Nesya:</t>
        </r>
        <r>
          <rPr>
            <sz val="9"/>
            <color indexed="81"/>
            <rFont val="Tahoma"/>
            <family val="2"/>
          </rPr>
          <t xml:space="preserve">
YESTERDAY</t>
        </r>
      </text>
    </comment>
  </commentList>
</comments>
</file>

<file path=xl/comments5.xml><?xml version="1.0" encoding="utf-8"?>
<comments xmlns="http://schemas.openxmlformats.org/spreadsheetml/2006/main">
  <authors>
    <author>Genta</author>
    <author>Nesya</author>
  </authors>
  <commentList>
    <comment ref="H14" authorId="0" shapeId="0">
      <text>
        <r>
          <rPr>
            <b/>
            <sz val="9"/>
            <color indexed="81"/>
            <rFont val="Tahoma"/>
            <family val="2"/>
          </rPr>
          <t>Genta:</t>
        </r>
        <r>
          <rPr>
            <sz val="9"/>
            <color indexed="81"/>
            <rFont val="Tahoma"/>
            <family val="2"/>
          </rPr>
          <t xml:space="preserve">
Please Check on Bloomberg (BXT) Net</t>
        </r>
      </text>
    </comment>
    <comment ref="J45" authorId="1" shapeId="0">
      <text>
        <r>
          <rPr>
            <b/>
            <sz val="9"/>
            <color indexed="81"/>
            <rFont val="Tahoma"/>
            <family val="2"/>
          </rPr>
          <t>Nesya:</t>
        </r>
        <r>
          <rPr>
            <sz val="9"/>
            <color indexed="81"/>
            <rFont val="Tahoma"/>
            <family val="2"/>
          </rPr>
          <t xml:space="preserve">
kondisional,
ADA hanya saat 
today = trade date</t>
        </r>
      </text>
    </comment>
  </commentList>
</comments>
</file>

<file path=xl/comments6.xml><?xml version="1.0" encoding="utf-8"?>
<comments xmlns="http://schemas.openxmlformats.org/spreadsheetml/2006/main">
  <authors>
    <author>Genta</author>
    <author>Nesya</author>
  </authors>
  <commentList>
    <comment ref="H14" authorId="0" shapeId="0">
      <text>
        <r>
          <rPr>
            <b/>
            <sz val="9"/>
            <color indexed="81"/>
            <rFont val="Tahoma"/>
            <family val="2"/>
          </rPr>
          <t>Genta:</t>
        </r>
        <r>
          <rPr>
            <sz val="9"/>
            <color indexed="81"/>
            <rFont val="Tahoma"/>
            <family val="2"/>
          </rPr>
          <t xml:space="preserve">
Please Check on Bloomberg (BXT) Net</t>
        </r>
      </text>
    </comment>
    <comment ref="J120" authorId="1" shapeId="0">
      <text>
        <r>
          <rPr>
            <b/>
            <sz val="9"/>
            <color indexed="81"/>
            <rFont val="Tahoma"/>
            <family val="2"/>
          </rPr>
          <t>Nesya:</t>
        </r>
        <r>
          <rPr>
            <sz val="9"/>
            <color indexed="81"/>
            <rFont val="Tahoma"/>
            <family val="2"/>
          </rPr>
          <t xml:space="preserve">
kondisional,
ADA hanya saat 
today = trade date</t>
        </r>
      </text>
    </comment>
  </commentList>
</comments>
</file>

<file path=xl/comments7.xml><?xml version="1.0" encoding="utf-8"?>
<comments xmlns="http://schemas.openxmlformats.org/spreadsheetml/2006/main">
  <authors>
    <author>Genta</author>
    <author>Nesya</author>
  </authors>
  <commentList>
    <comment ref="H14" authorId="0" shapeId="0">
      <text>
        <r>
          <rPr>
            <b/>
            <sz val="9"/>
            <color indexed="81"/>
            <rFont val="Tahoma"/>
            <family val="2"/>
          </rPr>
          <t>Genta:</t>
        </r>
        <r>
          <rPr>
            <sz val="9"/>
            <color indexed="81"/>
            <rFont val="Tahoma"/>
            <family val="2"/>
          </rPr>
          <t xml:space="preserve">
Please Check on Bloomberg (BXT) Net</t>
        </r>
      </text>
    </comment>
    <comment ref="H71" authorId="0" shapeId="0">
      <text>
        <r>
          <rPr>
            <b/>
            <sz val="9"/>
            <color indexed="81"/>
            <rFont val="Tahoma"/>
            <family val="2"/>
          </rPr>
          <t>Genta:</t>
        </r>
        <r>
          <rPr>
            <sz val="9"/>
            <color indexed="81"/>
            <rFont val="Tahoma"/>
            <family val="2"/>
          </rPr>
          <t xml:space="preserve">
Please Check on Bloomberg (BXT) Net</t>
        </r>
      </text>
    </comment>
    <comment ref="H115" authorId="0" shapeId="0">
      <text>
        <r>
          <rPr>
            <b/>
            <sz val="9"/>
            <color indexed="81"/>
            <rFont val="Tahoma"/>
            <family val="2"/>
          </rPr>
          <t>Genta:</t>
        </r>
        <r>
          <rPr>
            <sz val="9"/>
            <color indexed="81"/>
            <rFont val="Tahoma"/>
            <family val="2"/>
          </rPr>
          <t xml:space="preserve">
Please Check on Bloomberg (BXT) Net</t>
        </r>
      </text>
    </comment>
    <comment ref="J138" authorId="1" shapeId="0">
      <text>
        <r>
          <rPr>
            <b/>
            <sz val="9"/>
            <color indexed="81"/>
            <rFont val="Tahoma"/>
            <family val="2"/>
          </rPr>
          <t>Nesya:</t>
        </r>
        <r>
          <rPr>
            <sz val="9"/>
            <color indexed="81"/>
            <rFont val="Tahoma"/>
            <family val="2"/>
          </rPr>
          <t xml:space="preserve">
kondisional,
ADA hanya saat 
today = trade date</t>
        </r>
      </text>
    </comment>
  </commentList>
</comments>
</file>

<file path=xl/comments8.xml><?xml version="1.0" encoding="utf-8"?>
<comments xmlns="http://schemas.openxmlformats.org/spreadsheetml/2006/main">
  <authors>
    <author>Genta</author>
    <author>Nesya</author>
  </authors>
  <commentList>
    <comment ref="H14" authorId="0" shapeId="0">
      <text>
        <r>
          <rPr>
            <b/>
            <sz val="9"/>
            <color indexed="81"/>
            <rFont val="Tahoma"/>
            <family val="2"/>
          </rPr>
          <t>Genta:</t>
        </r>
        <r>
          <rPr>
            <sz val="9"/>
            <color indexed="81"/>
            <rFont val="Tahoma"/>
            <family val="2"/>
          </rPr>
          <t xml:space="preserve">
Please Check on Bloomberg (BXT) Net</t>
        </r>
      </text>
    </comment>
    <comment ref="H71" authorId="0" shapeId="0">
      <text>
        <r>
          <rPr>
            <b/>
            <sz val="9"/>
            <color indexed="81"/>
            <rFont val="Tahoma"/>
            <family val="2"/>
          </rPr>
          <t>Genta:</t>
        </r>
        <r>
          <rPr>
            <sz val="9"/>
            <color indexed="81"/>
            <rFont val="Tahoma"/>
            <family val="2"/>
          </rPr>
          <t xml:space="preserve">
Please Check on Bloomberg (BXT) Net</t>
        </r>
      </text>
    </comment>
    <comment ref="H115" authorId="0" shapeId="0">
      <text>
        <r>
          <rPr>
            <b/>
            <sz val="9"/>
            <color indexed="81"/>
            <rFont val="Tahoma"/>
            <family val="2"/>
          </rPr>
          <t>Genta:</t>
        </r>
        <r>
          <rPr>
            <sz val="9"/>
            <color indexed="81"/>
            <rFont val="Tahoma"/>
            <family val="2"/>
          </rPr>
          <t xml:space="preserve">
Please Check on Bloomberg (BXT) Net</t>
        </r>
      </text>
    </comment>
    <comment ref="J133" authorId="1" shapeId="0">
      <text>
        <r>
          <rPr>
            <b/>
            <sz val="9"/>
            <color indexed="81"/>
            <rFont val="Tahoma"/>
            <family val="2"/>
          </rPr>
          <t>Nesya:</t>
        </r>
        <r>
          <rPr>
            <sz val="9"/>
            <color indexed="81"/>
            <rFont val="Tahoma"/>
            <family val="2"/>
          </rPr>
          <t xml:space="preserve">
kondisional,
ADA hanya saat 
today = trade date</t>
        </r>
      </text>
    </comment>
  </commentList>
</comments>
</file>

<file path=xl/comments9.xml><?xml version="1.0" encoding="utf-8"?>
<comments xmlns="http://schemas.openxmlformats.org/spreadsheetml/2006/main">
  <authors>
    <author>Genta</author>
    <author>Nesya</author>
  </authors>
  <commentList>
    <comment ref="H14" authorId="0" shapeId="0">
      <text>
        <r>
          <rPr>
            <b/>
            <sz val="9"/>
            <color indexed="81"/>
            <rFont val="Tahoma"/>
            <family val="2"/>
          </rPr>
          <t>Genta:</t>
        </r>
        <r>
          <rPr>
            <sz val="9"/>
            <color indexed="81"/>
            <rFont val="Tahoma"/>
            <family val="2"/>
          </rPr>
          <t xml:space="preserve">
Please Check on Bloomberg (BXT) Net</t>
        </r>
      </text>
    </comment>
    <comment ref="J75" authorId="1" shapeId="0">
      <text>
        <r>
          <rPr>
            <b/>
            <sz val="9"/>
            <color indexed="81"/>
            <rFont val="Tahoma"/>
            <family val="2"/>
          </rPr>
          <t>Nesya:</t>
        </r>
        <r>
          <rPr>
            <sz val="9"/>
            <color indexed="81"/>
            <rFont val="Tahoma"/>
            <family val="2"/>
          </rPr>
          <t xml:space="preserve">
kondisional,
ADA hanya saat 
today = trade date</t>
        </r>
      </text>
    </comment>
  </commentList>
</comments>
</file>

<file path=xl/comments10.xml><?xml version="1.0" encoding="utf-8"?>
<comments xmlns="http://schemas.openxmlformats.org/spreadsheetml/2006/main">
  <authors>
    <author>Genta</author>
    <author>Nesya</author>
  </authors>
  <commentList>
    <comment ref="H14" authorId="0" shapeId="0">
      <text>
        <r>
          <rPr>
            <b/>
            <sz val="9"/>
            <color indexed="81"/>
            <rFont val="Tahoma"/>
            <family val="2"/>
          </rPr>
          <t>Genta:</t>
        </r>
        <r>
          <rPr>
            <sz val="9"/>
            <color indexed="81"/>
            <rFont val="Tahoma"/>
            <family val="2"/>
          </rPr>
          <t xml:space="preserve">
Please Check on Bloomberg (BXT) Net</t>
        </r>
      </text>
    </comment>
    <comment ref="J82" authorId="1" shapeId="0">
      <text>
        <r>
          <rPr>
            <b/>
            <sz val="9"/>
            <color indexed="81"/>
            <rFont val="Tahoma"/>
            <family val="2"/>
          </rPr>
          <t>Nesya:</t>
        </r>
        <r>
          <rPr>
            <sz val="9"/>
            <color indexed="81"/>
            <rFont val="Tahoma"/>
            <family val="2"/>
          </rPr>
          <t xml:space="preserve">
kondisional,
ADA hanya saat 
today = trade date</t>
        </r>
      </text>
    </comment>
    <comment ref="E86" authorId="1" shapeId="0">
      <text>
        <r>
          <rPr>
            <b/>
            <sz val="9"/>
            <color indexed="81"/>
            <rFont val="Tahoma"/>
            <family val="2"/>
          </rPr>
          <t>Nesya:</t>
        </r>
        <r>
          <rPr>
            <sz val="9"/>
            <color indexed="81"/>
            <rFont val="Tahoma"/>
            <family val="2"/>
          </rPr>
          <t xml:space="preserve">
sumbangan</t>
        </r>
      </text>
    </comment>
  </commentList>
</comments>
</file>

<file path=xl/comments11.xml><?xml version="1.0" encoding="utf-8"?>
<comments xmlns="http://schemas.openxmlformats.org/spreadsheetml/2006/main">
  <authors>
    <author>Genta</author>
    <author>Nesya</author>
  </authors>
  <commentList>
    <comment ref="H14" authorId="0" shapeId="0">
      <text>
        <r>
          <rPr>
            <b/>
            <sz val="9"/>
            <color indexed="81"/>
            <rFont val="Tahoma"/>
            <family val="2"/>
          </rPr>
          <t>Genta:</t>
        </r>
        <r>
          <rPr>
            <sz val="9"/>
            <color indexed="81"/>
            <rFont val="Tahoma"/>
            <family val="2"/>
          </rPr>
          <t xml:space="preserve">
Please Check on Bloomberg (BXT) Net</t>
        </r>
      </text>
    </comment>
    <comment ref="H71" authorId="0" shapeId="0">
      <text>
        <r>
          <rPr>
            <b/>
            <sz val="9"/>
            <color indexed="81"/>
            <rFont val="Tahoma"/>
            <family val="2"/>
          </rPr>
          <t>Genta:</t>
        </r>
        <r>
          <rPr>
            <sz val="9"/>
            <color indexed="81"/>
            <rFont val="Tahoma"/>
            <family val="2"/>
          </rPr>
          <t xml:space="preserve">
Please Check on Bloomberg (BXT) Net</t>
        </r>
      </text>
    </comment>
    <comment ref="H115" authorId="0" shapeId="0">
      <text>
        <r>
          <rPr>
            <b/>
            <sz val="9"/>
            <color indexed="81"/>
            <rFont val="Tahoma"/>
            <family val="2"/>
          </rPr>
          <t>Genta:</t>
        </r>
        <r>
          <rPr>
            <sz val="9"/>
            <color indexed="81"/>
            <rFont val="Tahoma"/>
            <family val="2"/>
          </rPr>
          <t xml:space="preserve">
Please Check on Bloomberg (BXT) Net</t>
        </r>
      </text>
    </comment>
    <comment ref="J134" authorId="1" shapeId="0">
      <text>
        <r>
          <rPr>
            <b/>
            <sz val="9"/>
            <color indexed="81"/>
            <rFont val="Tahoma"/>
            <family val="2"/>
          </rPr>
          <t>Nesya:</t>
        </r>
        <r>
          <rPr>
            <sz val="9"/>
            <color indexed="81"/>
            <rFont val="Tahoma"/>
            <family val="2"/>
          </rPr>
          <t xml:space="preserve">
kondisional,
ADA hanya saat 
today = trade date</t>
        </r>
      </text>
    </comment>
  </commentList>
</comments>
</file>

<file path=xl/sharedStrings.xml><?xml version="1.0" encoding="utf-8"?>
<sst xmlns="http://schemas.openxmlformats.org/spreadsheetml/2006/main" count="3567" uniqueCount="1129">
  <si>
    <t>(%)</t>
  </si>
  <si>
    <t>(Rp)</t>
  </si>
  <si>
    <t>META</t>
  </si>
  <si>
    <t>No</t>
  </si>
  <si>
    <t>Gain/Loss</t>
  </si>
  <si>
    <t>NAV Today</t>
  </si>
  <si>
    <t>G/L (%)</t>
  </si>
  <si>
    <t>TOTAL</t>
  </si>
  <si>
    <t>G/L (Rp)</t>
  </si>
  <si>
    <t>Bond</t>
  </si>
  <si>
    <t>NAV/Unit Today</t>
  </si>
  <si>
    <t>Unit</t>
  </si>
  <si>
    <t>Add. Unit</t>
  </si>
  <si>
    <t>SSMM01B</t>
  </si>
  <si>
    <t>BLTA03</t>
  </si>
  <si>
    <t>SIKBLTA01</t>
  </si>
  <si>
    <t>APOL02A</t>
  </si>
  <si>
    <t>APOL02B</t>
  </si>
  <si>
    <t>FR0056</t>
  </si>
  <si>
    <t>FR0062</t>
  </si>
  <si>
    <t>FR0065</t>
  </si>
  <si>
    <t>FR0068</t>
  </si>
  <si>
    <t>FR0072</t>
  </si>
  <si>
    <t>FR0073</t>
  </si>
  <si>
    <t>PBS004</t>
  </si>
  <si>
    <t>PBS005</t>
  </si>
  <si>
    <t>PBS012</t>
  </si>
  <si>
    <t>ADHI01BCN2</t>
  </si>
  <si>
    <t>ADMF02CCN4</t>
  </si>
  <si>
    <t>AISA01</t>
  </si>
  <si>
    <t>AKRA01B</t>
  </si>
  <si>
    <t>ANTM01ACN1</t>
  </si>
  <si>
    <t>BACA01SB</t>
  </si>
  <si>
    <t>BBKP01SBCN1</t>
  </si>
  <si>
    <t>BBRI01BCN2</t>
  </si>
  <si>
    <t>BBRI01CCN2</t>
  </si>
  <si>
    <t>BBTN01CN1</t>
  </si>
  <si>
    <t>BBTN01CN2</t>
  </si>
  <si>
    <t>BBTN02ACN1</t>
  </si>
  <si>
    <t>BBTN14</t>
  </si>
  <si>
    <t>BBTN15</t>
  </si>
  <si>
    <t>BNGA02SB</t>
  </si>
  <si>
    <t>BNII01SBCN2</t>
  </si>
  <si>
    <t>BNLI01SBCN2</t>
  </si>
  <si>
    <t>BSDE01CCN1</t>
  </si>
  <si>
    <t>BSLT05</t>
  </si>
  <si>
    <t>CTRR01B</t>
  </si>
  <si>
    <t>CTRR01C</t>
  </si>
  <si>
    <t>FIFA02BCN3</t>
  </si>
  <si>
    <t>JMPD14JM10</t>
  </si>
  <si>
    <t>MYOR04</t>
  </si>
  <si>
    <t>PPGD01DCN2</t>
  </si>
  <si>
    <t>PPGD13C</t>
  </si>
  <si>
    <t>PPLN08B</t>
  </si>
  <si>
    <t>PPLN09B</t>
  </si>
  <si>
    <t>PPNX01</t>
  </si>
  <si>
    <t>PTHK01C</t>
  </si>
  <si>
    <t>PTPP01CN2</t>
  </si>
  <si>
    <t>SIAISA01</t>
  </si>
  <si>
    <t>SIISAT01ECN2</t>
  </si>
  <si>
    <t>SIKPPLN03B</t>
  </si>
  <si>
    <t>SIKPPLN04B</t>
  </si>
  <si>
    <t>SIPPLN01BCN2</t>
  </si>
  <si>
    <t>SISMRA01CN2</t>
  </si>
  <si>
    <t>SMBSBR02</t>
  </si>
  <si>
    <t>TLKM01BCN1</t>
  </si>
  <si>
    <t>TLKM01DCN1</t>
  </si>
  <si>
    <t>WSKT01BCN2</t>
  </si>
  <si>
    <t>BFIN02CCN3</t>
  </si>
  <si>
    <t>IMFI02BCN3</t>
  </si>
  <si>
    <t>ASDF03BCN1</t>
  </si>
  <si>
    <t>APLN01CN2</t>
  </si>
  <si>
    <t>SISSMM01</t>
  </si>
  <si>
    <t>TAXI01</t>
  </si>
  <si>
    <t>LOW</t>
  </si>
  <si>
    <t>MID</t>
  </si>
  <si>
    <t>HIGH</t>
  </si>
  <si>
    <t>BBRI01BCN3</t>
  </si>
  <si>
    <t>BBRI01CCN3</t>
  </si>
  <si>
    <t>MDLN01BCN1</t>
  </si>
  <si>
    <t>FR0031</t>
  </si>
  <si>
    <t>FR0037</t>
  </si>
  <si>
    <t>FR0040</t>
  </si>
  <si>
    <t>FR0042</t>
  </si>
  <si>
    <t>FR0043</t>
  </si>
  <si>
    <t>FR0044</t>
  </si>
  <si>
    <t>FR0046</t>
  </si>
  <si>
    <t>FR0047</t>
  </si>
  <si>
    <t>FR0050</t>
  </si>
  <si>
    <t>FR0052</t>
  </si>
  <si>
    <t>FR0057</t>
  </si>
  <si>
    <t>FR0058</t>
  </si>
  <si>
    <t>FR0059</t>
  </si>
  <si>
    <t>FR0061</t>
  </si>
  <si>
    <t>FR0063</t>
  </si>
  <si>
    <t>FR0064</t>
  </si>
  <si>
    <t>FR0070</t>
  </si>
  <si>
    <t>FR0071</t>
  </si>
  <si>
    <t>IFR0006</t>
  </si>
  <si>
    <t>PBS002</t>
  </si>
  <si>
    <t>PBS003</t>
  </si>
  <si>
    <t>PBS006</t>
  </si>
  <si>
    <t>PBS011</t>
  </si>
  <si>
    <t>ADHI01BCN1</t>
  </si>
  <si>
    <t>ADMF03CCN2</t>
  </si>
  <si>
    <t>ADMF03CCN3</t>
  </si>
  <si>
    <t>BBKP02SBCN1</t>
  </si>
  <si>
    <t>BBRI01CCN1</t>
  </si>
  <si>
    <t>BBTN02CCN1</t>
  </si>
  <si>
    <t>BEXI01CCN1</t>
  </si>
  <si>
    <t>BEXI02BCN7</t>
  </si>
  <si>
    <t>BEXI02CCN5</t>
  </si>
  <si>
    <t>BEXI02CCN7</t>
  </si>
  <si>
    <t>BJTG01SB</t>
  </si>
  <si>
    <t>BNII02SBCN1</t>
  </si>
  <si>
    <t>BNLI01SBCN1</t>
  </si>
  <si>
    <t>BNLI02SBCN1</t>
  </si>
  <si>
    <t>BNLI02SBCN2</t>
  </si>
  <si>
    <t>BSBR02SB</t>
  </si>
  <si>
    <t>BSBR07</t>
  </si>
  <si>
    <t>BSMT01SB</t>
  </si>
  <si>
    <t>BVIC02SB</t>
  </si>
  <si>
    <t>ISAT01BCN1</t>
  </si>
  <si>
    <t>ISAT01CCN1</t>
  </si>
  <si>
    <t>ISAT01ECN2</t>
  </si>
  <si>
    <t>ISAT08A</t>
  </si>
  <si>
    <t>ISAT08B</t>
  </si>
  <si>
    <t>JSMR01CCN1S</t>
  </si>
  <si>
    <t>MAPI01BCN2</t>
  </si>
  <si>
    <t>MAYA03SB</t>
  </si>
  <si>
    <t>MAYA04SB</t>
  </si>
  <si>
    <t>MDLN01ACN1</t>
  </si>
  <si>
    <t>PIHC01B</t>
  </si>
  <si>
    <t>PNBN01SBCN1</t>
  </si>
  <si>
    <t>PPGD02DCN1</t>
  </si>
  <si>
    <t>PPLN01ACN1</t>
  </si>
  <si>
    <t>ROTI01CN2</t>
  </si>
  <si>
    <t>SIEXCL01BCN1</t>
  </si>
  <si>
    <t>SIEXCL01CCN1</t>
  </si>
  <si>
    <t>SIEXCL01DCN1</t>
  </si>
  <si>
    <t>SIISAT05</t>
  </si>
  <si>
    <t>SIPPLN01ACN2</t>
  </si>
  <si>
    <t>SIPPLN01CN1</t>
  </si>
  <si>
    <t>SISMRA01CN1</t>
  </si>
  <si>
    <t>SMRA01CN1</t>
  </si>
  <si>
    <t>SMRA01CN2</t>
  </si>
  <si>
    <t>TLKM01ACN1</t>
  </si>
  <si>
    <t>TUFI02ACN2</t>
  </si>
  <si>
    <t>TUFI02BCN2</t>
  </si>
  <si>
    <t>WOMF01BCN4</t>
  </si>
  <si>
    <t>WSKT01ACN2</t>
  </si>
  <si>
    <t>Daily Accrued (Rp)</t>
  </si>
  <si>
    <t>Subs / Redeem</t>
  </si>
  <si>
    <t>Bond / Date</t>
  </si>
  <si>
    <t>SANF02BCN1</t>
  </si>
  <si>
    <t>SMBNII01CN2</t>
  </si>
  <si>
    <t>WSKT02CN1</t>
  </si>
  <si>
    <t>BEXI03BCN1</t>
  </si>
  <si>
    <t>BEXI03CCN1</t>
  </si>
  <si>
    <t>BSDE02ACN1</t>
  </si>
  <si>
    <t>SMFP03BCN5</t>
  </si>
  <si>
    <t>PIGN01B</t>
  </si>
  <si>
    <t>PIGN01C</t>
  </si>
  <si>
    <t>PIGN01D</t>
  </si>
  <si>
    <t>PPRO01B</t>
  </si>
  <si>
    <t>APIA01A</t>
  </si>
  <si>
    <t>APIA01C</t>
  </si>
  <si>
    <t>DILD02B</t>
  </si>
  <si>
    <t>B</t>
  </si>
  <si>
    <t>D</t>
  </si>
  <si>
    <t>Type</t>
  </si>
  <si>
    <t>Maturity</t>
  </si>
  <si>
    <t>Bonds</t>
  </si>
  <si>
    <t>MEDC02ACN1</t>
  </si>
  <si>
    <t>MEDC02BCN1</t>
  </si>
  <si>
    <t>SIAISA02</t>
  </si>
  <si>
    <t>IIFF01A</t>
  </si>
  <si>
    <t>IIFF01C</t>
  </si>
  <si>
    <t>Price</t>
  </si>
  <si>
    <t>Code</t>
  </si>
  <si>
    <t>GANTI2</t>
  </si>
  <si>
    <t>COPAS dari file_bond</t>
  </si>
  <si>
    <t>Fee</t>
  </si>
  <si>
    <t>METI</t>
  </si>
  <si>
    <t>BBTN02ACN2</t>
  </si>
  <si>
    <t>Nominal</t>
  </si>
  <si>
    <t>Tax</t>
  </si>
  <si>
    <t>Transaksi</t>
  </si>
  <si>
    <t>Capital Gain</t>
  </si>
  <si>
    <t>ISAT01CCN4</t>
  </si>
  <si>
    <t>SIISAT01BCN4</t>
  </si>
  <si>
    <t>Deposit</t>
  </si>
  <si>
    <t>SSIA01ACN1</t>
  </si>
  <si>
    <t>SSIA01BCN1</t>
  </si>
  <si>
    <t>SMFP03CN6</t>
  </si>
  <si>
    <t>WSKT02CN2</t>
  </si>
  <si>
    <t>MEDC02BCN2</t>
  </si>
  <si>
    <t>PBS014</t>
  </si>
  <si>
    <t>%</t>
  </si>
  <si>
    <t>Prev. Coupon</t>
  </si>
  <si>
    <t>Next Coupon</t>
  </si>
  <si>
    <t>PNBN02CN2</t>
  </si>
  <si>
    <t>Last Coupon</t>
  </si>
  <si>
    <t>NAV Yesterday</t>
  </si>
  <si>
    <t>NAV/Unit Yesterday</t>
  </si>
  <si>
    <t>Actual</t>
  </si>
  <si>
    <t>30/360</t>
  </si>
  <si>
    <t>G</t>
  </si>
  <si>
    <t>PNMP01ACN2</t>
  </si>
  <si>
    <t>PNMP01BCN2</t>
  </si>
  <si>
    <t>BNGA02BCN1</t>
  </si>
  <si>
    <t>FR0074</t>
  </si>
  <si>
    <t>SMBRIS01SB</t>
  </si>
  <si>
    <t>Portfolio I-SCHOLAR</t>
  </si>
  <si>
    <t>SMII01ACN1</t>
  </si>
  <si>
    <t>APAI01C</t>
  </si>
  <si>
    <t>SIAPAI01B</t>
  </si>
  <si>
    <t>BBIA01CCN1</t>
  </si>
  <si>
    <t>AALI</t>
  </si>
  <si>
    <t>ADHI</t>
  </si>
  <si>
    <t>AKRA</t>
  </si>
  <si>
    <t>ASII</t>
  </si>
  <si>
    <t>BBCA</t>
  </si>
  <si>
    <t>BBNI</t>
  </si>
  <si>
    <t>BBRI</t>
  </si>
  <si>
    <t>BBTN</t>
  </si>
  <si>
    <t>BMRI</t>
  </si>
  <si>
    <t>BSDE</t>
  </si>
  <si>
    <t>CPIN</t>
  </si>
  <si>
    <t>ADRO</t>
  </si>
  <si>
    <t>GGRM</t>
  </si>
  <si>
    <t>HMSP</t>
  </si>
  <si>
    <t>ICBP</t>
  </si>
  <si>
    <t>INDF</t>
  </si>
  <si>
    <t>INTP</t>
  </si>
  <si>
    <t>JSMR</t>
  </si>
  <si>
    <t>KLBF</t>
  </si>
  <si>
    <t>LPKR</t>
  </si>
  <si>
    <t>LPPF</t>
  </si>
  <si>
    <t>LSIP</t>
  </si>
  <si>
    <t>PGAS</t>
  </si>
  <si>
    <t>PTBA</t>
  </si>
  <si>
    <t>PTPP</t>
  </si>
  <si>
    <t>PWON</t>
  </si>
  <si>
    <t>SCMA</t>
  </si>
  <si>
    <t>SMGR</t>
  </si>
  <si>
    <t>SMRA</t>
  </si>
  <si>
    <t>TLKM</t>
  </si>
  <si>
    <t>UNTR</t>
  </si>
  <si>
    <t>UNVR</t>
  </si>
  <si>
    <t>WIKA</t>
  </si>
  <si>
    <t>WSKT</t>
  </si>
  <si>
    <t>ANTM</t>
  </si>
  <si>
    <t>WSBP</t>
  </si>
  <si>
    <t>AGII</t>
  </si>
  <si>
    <t>ABBA</t>
  </si>
  <si>
    <t>ABDA</t>
  </si>
  <si>
    <t>ABMM</t>
  </si>
  <si>
    <t>ACES</t>
  </si>
  <si>
    <t>ACST</t>
  </si>
  <si>
    <t>ADES</t>
  </si>
  <si>
    <t>ADMF</t>
  </si>
  <si>
    <t>ADMG</t>
  </si>
  <si>
    <t>AGRO</t>
  </si>
  <si>
    <t>AGRS</t>
  </si>
  <si>
    <t>AHAP</t>
  </si>
  <si>
    <t>AIMS</t>
  </si>
  <si>
    <t>AISA</t>
  </si>
  <si>
    <t>AKKU</t>
  </si>
  <si>
    <t>AKPI</t>
  </si>
  <si>
    <t>AKSI</t>
  </si>
  <si>
    <t>ALDO</t>
  </si>
  <si>
    <t>ALKA</t>
  </si>
  <si>
    <t>ALMI</t>
  </si>
  <si>
    <t>ALTO</t>
  </si>
  <si>
    <t>AMAG</t>
  </si>
  <si>
    <t>AMFG</t>
  </si>
  <si>
    <t>AMIN</t>
  </si>
  <si>
    <t>AMRT</t>
  </si>
  <si>
    <t>ANJT</t>
  </si>
  <si>
    <t>APEX</t>
  </si>
  <si>
    <t>APIC</t>
  </si>
  <si>
    <t>APII</t>
  </si>
  <si>
    <t>APLI</t>
  </si>
  <si>
    <t>APLN</t>
  </si>
  <si>
    <t>APOL</t>
  </si>
  <si>
    <t>ARGO</t>
  </si>
  <si>
    <t>ARII</t>
  </si>
  <si>
    <t>ARNA</t>
  </si>
  <si>
    <t>ARTA</t>
  </si>
  <si>
    <t>ARTI</t>
  </si>
  <si>
    <t>ARTO</t>
  </si>
  <si>
    <t>ASBI</t>
  </si>
  <si>
    <t>ASDM</t>
  </si>
  <si>
    <t>ASGR</t>
  </si>
  <si>
    <t>ASJT</t>
  </si>
  <si>
    <t>ASMI</t>
  </si>
  <si>
    <t>ASRI</t>
  </si>
  <si>
    <t>ASRM</t>
  </si>
  <si>
    <t>ASSA</t>
  </si>
  <si>
    <t>ATIC</t>
  </si>
  <si>
    <t>ATPK</t>
  </si>
  <si>
    <t>AUTO</t>
  </si>
  <si>
    <t>BABP</t>
  </si>
  <si>
    <t>BACA</t>
  </si>
  <si>
    <t>BAJA</t>
  </si>
  <si>
    <t>BALI</t>
  </si>
  <si>
    <t>BAPA</t>
  </si>
  <si>
    <t>BATA</t>
  </si>
  <si>
    <t>BAYU</t>
  </si>
  <si>
    <t>BBHI</t>
  </si>
  <si>
    <t>BBKP</t>
  </si>
  <si>
    <t>BBLD</t>
  </si>
  <si>
    <t>BBMD</t>
  </si>
  <si>
    <t>BBNP</t>
  </si>
  <si>
    <t>BBRM</t>
  </si>
  <si>
    <t>BBYB</t>
  </si>
  <si>
    <t>BCAP</t>
  </si>
  <si>
    <t>BCIC</t>
  </si>
  <si>
    <t>BCIP</t>
  </si>
  <si>
    <t>BDMN</t>
  </si>
  <si>
    <t>BEKS</t>
  </si>
  <si>
    <t>BEST</t>
  </si>
  <si>
    <t>BFIN</t>
  </si>
  <si>
    <t>BGTG</t>
  </si>
  <si>
    <t>BHIT</t>
  </si>
  <si>
    <t>BIKA</t>
  </si>
  <si>
    <t>BIMA</t>
  </si>
  <si>
    <t>BINA</t>
  </si>
  <si>
    <t>BIPI</t>
  </si>
  <si>
    <t>BIPP</t>
  </si>
  <si>
    <t>BIRD</t>
  </si>
  <si>
    <t>BISI</t>
  </si>
  <si>
    <t>BJBR</t>
  </si>
  <si>
    <t>BJTM</t>
  </si>
  <si>
    <t>BKDP</t>
  </si>
  <si>
    <t>BKSL</t>
  </si>
  <si>
    <t>BKSW</t>
  </si>
  <si>
    <t>BLTA</t>
  </si>
  <si>
    <t>BLTZ</t>
  </si>
  <si>
    <t>BMAS</t>
  </si>
  <si>
    <t>BMSR</t>
  </si>
  <si>
    <t>BMTR</t>
  </si>
  <si>
    <t>BNBA</t>
  </si>
  <si>
    <t>BNBR</t>
  </si>
  <si>
    <t>BNGA</t>
  </si>
  <si>
    <t>BNII</t>
  </si>
  <si>
    <t>BNLI</t>
  </si>
  <si>
    <t>BOLT</t>
  </si>
  <si>
    <t>BORN</t>
  </si>
  <si>
    <t>BPFI</t>
  </si>
  <si>
    <t>BPII</t>
  </si>
  <si>
    <t>BRAM</t>
  </si>
  <si>
    <t>BRMS</t>
  </si>
  <si>
    <t>BRNA</t>
  </si>
  <si>
    <t>BRPT</t>
  </si>
  <si>
    <t>BSIM</t>
  </si>
  <si>
    <t>BSSR</t>
  </si>
  <si>
    <t>BSWD</t>
  </si>
  <si>
    <t>BTEK</t>
  </si>
  <si>
    <t>BTEL</t>
  </si>
  <si>
    <t>BTON</t>
  </si>
  <si>
    <t>BTPN</t>
  </si>
  <si>
    <t>BUDI</t>
  </si>
  <si>
    <t>BUKK</t>
  </si>
  <si>
    <t>BULL</t>
  </si>
  <si>
    <t>BUMI</t>
  </si>
  <si>
    <t>BUVA</t>
  </si>
  <si>
    <t>BVIC</t>
  </si>
  <si>
    <t>BWPT</t>
  </si>
  <si>
    <t>BYAN</t>
  </si>
  <si>
    <t>CANI</t>
  </si>
  <si>
    <t>CASA</t>
  </si>
  <si>
    <t>CASS</t>
  </si>
  <si>
    <t>CEKA</t>
  </si>
  <si>
    <t>CENT</t>
  </si>
  <si>
    <t>CFIN</t>
  </si>
  <si>
    <t>CINT</t>
  </si>
  <si>
    <t>CITA</t>
  </si>
  <si>
    <t>CKRA</t>
  </si>
  <si>
    <t>CLPI</t>
  </si>
  <si>
    <t>CMNP</t>
  </si>
  <si>
    <t>CMPP</t>
  </si>
  <si>
    <t>CNKO</t>
  </si>
  <si>
    <t>CNTB</t>
  </si>
  <si>
    <t>CNTX</t>
  </si>
  <si>
    <t>COWL</t>
  </si>
  <si>
    <t>CPRO</t>
  </si>
  <si>
    <t>CSAP</t>
  </si>
  <si>
    <t>CTBN</t>
  </si>
  <si>
    <t>CTRA</t>
  </si>
  <si>
    <t>CTTH</t>
  </si>
  <si>
    <t>DART</t>
  </si>
  <si>
    <t>DAYA</t>
  </si>
  <si>
    <t>DEFI</t>
  </si>
  <si>
    <t>DEWA</t>
  </si>
  <si>
    <t>DGIK</t>
  </si>
  <si>
    <t>DILD</t>
  </si>
  <si>
    <t>DKFT</t>
  </si>
  <si>
    <t>DLTA</t>
  </si>
  <si>
    <t>DMAS</t>
  </si>
  <si>
    <t>DNAR</t>
  </si>
  <si>
    <t>DNET</t>
  </si>
  <si>
    <t>DOID</t>
  </si>
  <si>
    <t>DPNS</t>
  </si>
  <si>
    <t>DPUM</t>
  </si>
  <si>
    <t>DSFI</t>
  </si>
  <si>
    <t>DSNG</t>
  </si>
  <si>
    <t>DSSA</t>
  </si>
  <si>
    <t>DUTI</t>
  </si>
  <si>
    <t>DVLA</t>
  </si>
  <si>
    <t>DYAN</t>
  </si>
  <si>
    <t>ECII</t>
  </si>
  <si>
    <t>EKAD</t>
  </si>
  <si>
    <t>ELSA</t>
  </si>
  <si>
    <t>ELTY</t>
  </si>
  <si>
    <t>EMDE</t>
  </si>
  <si>
    <t>EMTK</t>
  </si>
  <si>
    <t>ENRG</t>
  </si>
  <si>
    <t>EPMT</t>
  </si>
  <si>
    <t>ERAA</t>
  </si>
  <si>
    <t>ERTX</t>
  </si>
  <si>
    <t>ESSA</t>
  </si>
  <si>
    <t>ESTI</t>
  </si>
  <si>
    <t>ETWA</t>
  </si>
  <si>
    <t>EXCL</t>
  </si>
  <si>
    <t>FAST</t>
  </si>
  <si>
    <t>FASW</t>
  </si>
  <si>
    <t>FISH</t>
  </si>
  <si>
    <t>FMII</t>
  </si>
  <si>
    <t>FORU</t>
  </si>
  <si>
    <t>FPNI</t>
  </si>
  <si>
    <t>FREN</t>
  </si>
  <si>
    <t>GAMA</t>
  </si>
  <si>
    <t>GDST</t>
  </si>
  <si>
    <t>GDYR</t>
  </si>
  <si>
    <t>GEMA</t>
  </si>
  <si>
    <t>GEMS</t>
  </si>
  <si>
    <t>GIAA</t>
  </si>
  <si>
    <t>GJTL</t>
  </si>
  <si>
    <t>GLOB</t>
  </si>
  <si>
    <t>GMCW</t>
  </si>
  <si>
    <t>GMTD</t>
  </si>
  <si>
    <t>GOLD</t>
  </si>
  <si>
    <t>GOLL</t>
  </si>
  <si>
    <t>GPRA</t>
  </si>
  <si>
    <t>GREN</t>
  </si>
  <si>
    <t>GSMF</t>
  </si>
  <si>
    <t>GTBO</t>
  </si>
  <si>
    <t>GWSA</t>
  </si>
  <si>
    <t>GZCO</t>
  </si>
  <si>
    <t>HADE</t>
  </si>
  <si>
    <t>HDFA</t>
  </si>
  <si>
    <t>HDTX</t>
  </si>
  <si>
    <t>HERO</t>
  </si>
  <si>
    <t>HEXA</t>
  </si>
  <si>
    <t>HITS</t>
  </si>
  <si>
    <t>HOME</t>
  </si>
  <si>
    <t>HOTL</t>
  </si>
  <si>
    <t>HRUM</t>
  </si>
  <si>
    <t>IATA</t>
  </si>
  <si>
    <t>IBFN</t>
  </si>
  <si>
    <t>IBST</t>
  </si>
  <si>
    <t>ICON</t>
  </si>
  <si>
    <t>IDPR</t>
  </si>
  <si>
    <t>IGAR</t>
  </si>
  <si>
    <t>IIKP</t>
  </si>
  <si>
    <t>IKAI</t>
  </si>
  <si>
    <t>IKBI</t>
  </si>
  <si>
    <t>IMAS</t>
  </si>
  <si>
    <t>IMJS</t>
  </si>
  <si>
    <t>IMPC</t>
  </si>
  <si>
    <t>INAF</t>
  </si>
  <si>
    <t>INAI</t>
  </si>
  <si>
    <t>INCF</t>
  </si>
  <si>
    <t>INCI</t>
  </si>
  <si>
    <t>INCO</t>
  </si>
  <si>
    <t>INDR</t>
  </si>
  <si>
    <t>INDS</t>
  </si>
  <si>
    <t>INDX</t>
  </si>
  <si>
    <t>INDY</t>
  </si>
  <si>
    <t>INKP</t>
  </si>
  <si>
    <t>INPC</t>
  </si>
  <si>
    <t>INPP</t>
  </si>
  <si>
    <t>INRU</t>
  </si>
  <si>
    <t>INTA</t>
  </si>
  <si>
    <t>INTD</t>
  </si>
  <si>
    <t>IPOL</t>
  </si>
  <si>
    <t>ISAT</t>
  </si>
  <si>
    <t>ISSP</t>
  </si>
  <si>
    <t>ITMA</t>
  </si>
  <si>
    <t>ITMG</t>
  </si>
  <si>
    <t>ITTG</t>
  </si>
  <si>
    <t>JAWA</t>
  </si>
  <si>
    <t>JECC</t>
  </si>
  <si>
    <t>JGLE</t>
  </si>
  <si>
    <t>JIHD</t>
  </si>
  <si>
    <t>JKON</t>
  </si>
  <si>
    <t>JKSW</t>
  </si>
  <si>
    <t>JPFA</t>
  </si>
  <si>
    <t>JPRS</t>
  </si>
  <si>
    <t>JRPT</t>
  </si>
  <si>
    <t>JSPT</t>
  </si>
  <si>
    <t>JTPE</t>
  </si>
  <si>
    <t>KAEF</t>
  </si>
  <si>
    <t>KARW</t>
  </si>
  <si>
    <t>KBLI</t>
  </si>
  <si>
    <t>KBLM</t>
  </si>
  <si>
    <t>KBLV</t>
  </si>
  <si>
    <t>KBRI</t>
  </si>
  <si>
    <t>KDSI</t>
  </si>
  <si>
    <t>KIAS</t>
  </si>
  <si>
    <t>KICI</t>
  </si>
  <si>
    <t>KIJA</t>
  </si>
  <si>
    <t>KINO</t>
  </si>
  <si>
    <t>KKGI</t>
  </si>
  <si>
    <t>KOBX</t>
  </si>
  <si>
    <t>KOIN</t>
  </si>
  <si>
    <t>KONI</t>
  </si>
  <si>
    <t>KOPI</t>
  </si>
  <si>
    <t>KPIG</t>
  </si>
  <si>
    <t>KRAH</t>
  </si>
  <si>
    <t>KRAS</t>
  </si>
  <si>
    <t>KREN</t>
  </si>
  <si>
    <t>LAPD</t>
  </si>
  <si>
    <t>LCGP</t>
  </si>
  <si>
    <t>LEAD</t>
  </si>
  <si>
    <t>LINK</t>
  </si>
  <si>
    <t>LION</t>
  </si>
  <si>
    <t>LMAS</t>
  </si>
  <si>
    <t>LMPI</t>
  </si>
  <si>
    <t>LMSH</t>
  </si>
  <si>
    <t>LPCK</t>
  </si>
  <si>
    <t>LPGI</t>
  </si>
  <si>
    <t>LPIN</t>
  </si>
  <si>
    <t>LPLI</t>
  </si>
  <si>
    <t>LPPS</t>
  </si>
  <si>
    <t>LRNA</t>
  </si>
  <si>
    <t>LTLS</t>
  </si>
  <si>
    <t>MAGP</t>
  </si>
  <si>
    <t>MAIN</t>
  </si>
  <si>
    <t>MAMI</t>
  </si>
  <si>
    <t>MAPI</t>
  </si>
  <si>
    <t>MARI</t>
  </si>
  <si>
    <t>MASA</t>
  </si>
  <si>
    <t>MAYA</t>
  </si>
  <si>
    <t>MBAP</t>
  </si>
  <si>
    <t>MBSS</t>
  </si>
  <si>
    <t>MBTO</t>
  </si>
  <si>
    <t>MCOR</t>
  </si>
  <si>
    <t>MDIA</t>
  </si>
  <si>
    <t>MDKA</t>
  </si>
  <si>
    <t>MDLN</t>
  </si>
  <si>
    <t>MDRN</t>
  </si>
  <si>
    <t>MEDC</t>
  </si>
  <si>
    <t>MEGA</t>
  </si>
  <si>
    <t>MERK</t>
  </si>
  <si>
    <t>MFIN</t>
  </si>
  <si>
    <t>MFMI</t>
  </si>
  <si>
    <t>MGNA</t>
  </si>
  <si>
    <t>MICE</t>
  </si>
  <si>
    <t>MIDI</t>
  </si>
  <si>
    <t>MIKA</t>
  </si>
  <si>
    <t>MIRA</t>
  </si>
  <si>
    <t>MITI</t>
  </si>
  <si>
    <t>MKNT</t>
  </si>
  <si>
    <t>MKPI</t>
  </si>
  <si>
    <t>MLBI</t>
  </si>
  <si>
    <t>MLIA</t>
  </si>
  <si>
    <t>MLPL</t>
  </si>
  <si>
    <t>MLPT</t>
  </si>
  <si>
    <t>MMLP</t>
  </si>
  <si>
    <t>MNCN</t>
  </si>
  <si>
    <t>MPMX</t>
  </si>
  <si>
    <t>MPPA</t>
  </si>
  <si>
    <t>MRAT</t>
  </si>
  <si>
    <t>MREI</t>
  </si>
  <si>
    <t>MSKY</t>
  </si>
  <si>
    <t>MTDL</t>
  </si>
  <si>
    <t>MTFN</t>
  </si>
  <si>
    <t>MTLA</t>
  </si>
  <si>
    <t>MTRA</t>
  </si>
  <si>
    <t>MTSM</t>
  </si>
  <si>
    <t>MYOH</t>
  </si>
  <si>
    <t>MYOR</t>
  </si>
  <si>
    <t>MYRX</t>
  </si>
  <si>
    <t>MYTX</t>
  </si>
  <si>
    <t>NAGA</t>
  </si>
  <si>
    <t>NELY</t>
  </si>
  <si>
    <t>NIKL</t>
  </si>
  <si>
    <t>NIPS</t>
  </si>
  <si>
    <t>NIRO</t>
  </si>
  <si>
    <t>NISP</t>
  </si>
  <si>
    <t>NOBU</t>
  </si>
  <si>
    <t>NRCA</t>
  </si>
  <si>
    <t>OASA</t>
  </si>
  <si>
    <t>OCAP</t>
  </si>
  <si>
    <t>OKAS</t>
  </si>
  <si>
    <t>OMRE</t>
  </si>
  <si>
    <t>PADI</t>
  </si>
  <si>
    <t>PALM</t>
  </si>
  <si>
    <t>PANR</t>
  </si>
  <si>
    <t>PANS</t>
  </si>
  <si>
    <t>PBRX</t>
  </si>
  <si>
    <t>PBSA</t>
  </si>
  <si>
    <t>PDES</t>
  </si>
  <si>
    <t>PEGE</t>
  </si>
  <si>
    <t>PGLI</t>
  </si>
  <si>
    <t>PICO</t>
  </si>
  <si>
    <t>PJAA</t>
  </si>
  <si>
    <t>PKPK</t>
  </si>
  <si>
    <t>PLAS</t>
  </si>
  <si>
    <t>PLIN</t>
  </si>
  <si>
    <t>PNBN</t>
  </si>
  <si>
    <t>PNBS</t>
  </si>
  <si>
    <t>PNIN</t>
  </si>
  <si>
    <t>PNLF</t>
  </si>
  <si>
    <t>PNSE</t>
  </si>
  <si>
    <t>POLY</t>
  </si>
  <si>
    <t>POOL</t>
  </si>
  <si>
    <t>POWR</t>
  </si>
  <si>
    <t>PPRO</t>
  </si>
  <si>
    <t>PRAS</t>
  </si>
  <si>
    <t>PSAB</t>
  </si>
  <si>
    <t>PSDN</t>
  </si>
  <si>
    <t>PSKT</t>
  </si>
  <si>
    <t>PTIS</t>
  </si>
  <si>
    <t>PTRO</t>
  </si>
  <si>
    <t>PTSN</t>
  </si>
  <si>
    <t>PTSP</t>
  </si>
  <si>
    <t>PUDP</t>
  </si>
  <si>
    <t>PYFA</t>
  </si>
  <si>
    <t>RAJA</t>
  </si>
  <si>
    <t>RALS</t>
  </si>
  <si>
    <t>RANC</t>
  </si>
  <si>
    <t>RBMS</t>
  </si>
  <si>
    <t>RDTX</t>
  </si>
  <si>
    <t>RELI</t>
  </si>
  <si>
    <t>RICY</t>
  </si>
  <si>
    <t>RIGS</t>
  </si>
  <si>
    <t>RIMO</t>
  </si>
  <si>
    <t>RMBA</t>
  </si>
  <si>
    <t>RODA</t>
  </si>
  <si>
    <t>ROTI</t>
  </si>
  <si>
    <t>RUIS</t>
  </si>
  <si>
    <t>SAFE</t>
  </si>
  <si>
    <t>SAME</t>
  </si>
  <si>
    <t>SCBD</t>
  </si>
  <si>
    <t>SCCO</t>
  </si>
  <si>
    <t>SCPI</t>
  </si>
  <si>
    <t>SDMU</t>
  </si>
  <si>
    <t>SDPC</t>
  </si>
  <si>
    <t>SDRA</t>
  </si>
  <si>
    <t>SGRO</t>
  </si>
  <si>
    <t>SHID</t>
  </si>
  <si>
    <t>SHIP</t>
  </si>
  <si>
    <t>SIAP</t>
  </si>
  <si>
    <t>SIDO</t>
  </si>
  <si>
    <t>SILO</t>
  </si>
  <si>
    <t>SIMA</t>
  </si>
  <si>
    <t>SIMP</t>
  </si>
  <si>
    <t>SIPD</t>
  </si>
  <si>
    <t>SKBM</t>
  </si>
  <si>
    <t>SKLT</t>
  </si>
  <si>
    <t>SKYB</t>
  </si>
  <si>
    <t>SMAR</t>
  </si>
  <si>
    <t>SMBR</t>
  </si>
  <si>
    <t>SMCB</t>
  </si>
  <si>
    <t>SMDM</t>
  </si>
  <si>
    <t>SMDR</t>
  </si>
  <si>
    <t>SMMA</t>
  </si>
  <si>
    <t>SMMT</t>
  </si>
  <si>
    <t>SMRU</t>
  </si>
  <si>
    <t>SMSM</t>
  </si>
  <si>
    <t>SOCI</t>
  </si>
  <si>
    <t>SONA</t>
  </si>
  <si>
    <t>SPMA</t>
  </si>
  <si>
    <t>SQMI</t>
  </si>
  <si>
    <t>SRAJ</t>
  </si>
  <si>
    <t>SRIL</t>
  </si>
  <si>
    <t>SRSN</t>
  </si>
  <si>
    <t>SRTG</t>
  </si>
  <si>
    <t>SSIA</t>
  </si>
  <si>
    <t>SSMS</t>
  </si>
  <si>
    <t>SSTM</t>
  </si>
  <si>
    <t>STAR</t>
  </si>
  <si>
    <t>STTP</t>
  </si>
  <si>
    <t>SUGI</t>
  </si>
  <si>
    <t>SULI</t>
  </si>
  <si>
    <t>SUPR</t>
  </si>
  <si>
    <t>TALF</t>
  </si>
  <si>
    <t>TARA</t>
  </si>
  <si>
    <t>TAXI</t>
  </si>
  <si>
    <t>TBIG</t>
  </si>
  <si>
    <t>TBLA</t>
  </si>
  <si>
    <t>TBMS</t>
  </si>
  <si>
    <t>TCID</t>
  </si>
  <si>
    <t>TELE</t>
  </si>
  <si>
    <t>TFCO</t>
  </si>
  <si>
    <t>TGKA</t>
  </si>
  <si>
    <t>TIFA</t>
  </si>
  <si>
    <t>TINS</t>
  </si>
  <si>
    <t>TIRA</t>
  </si>
  <si>
    <t>TIRT</t>
  </si>
  <si>
    <t>TKIM</t>
  </si>
  <si>
    <t>TMAS</t>
  </si>
  <si>
    <t>TMPI</t>
  </si>
  <si>
    <t>TMPO</t>
  </si>
  <si>
    <t>TOBA</t>
  </si>
  <si>
    <t>TOTL</t>
  </si>
  <si>
    <t>TOTO</t>
  </si>
  <si>
    <t>TOWR</t>
  </si>
  <si>
    <t>TPIA</t>
  </si>
  <si>
    <t>TPMA</t>
  </si>
  <si>
    <t>TRAM</t>
  </si>
  <si>
    <t>TRIL</t>
  </si>
  <si>
    <t>TRIM</t>
  </si>
  <si>
    <t>TRIO</t>
  </si>
  <si>
    <t>TRIS</t>
  </si>
  <si>
    <t>TRST</t>
  </si>
  <si>
    <t>TRUB</t>
  </si>
  <si>
    <t>TRUS</t>
  </si>
  <si>
    <t>TSPC</t>
  </si>
  <si>
    <t>TURI</t>
  </si>
  <si>
    <t>ULTJ</t>
  </si>
  <si>
    <t>UNIC</t>
  </si>
  <si>
    <t>UNIT</t>
  </si>
  <si>
    <t>UNSP</t>
  </si>
  <si>
    <t>VICO</t>
  </si>
  <si>
    <t>VINS</t>
  </si>
  <si>
    <t>VIVA</t>
  </si>
  <si>
    <t>VOKS</t>
  </si>
  <si>
    <t>VRNA</t>
  </si>
  <si>
    <t>WAPO</t>
  </si>
  <si>
    <t>WEHA</t>
  </si>
  <si>
    <t>WICO</t>
  </si>
  <si>
    <t>WIIM</t>
  </si>
  <si>
    <t>WINS</t>
  </si>
  <si>
    <t>WOMF</t>
  </si>
  <si>
    <t>WTON</t>
  </si>
  <si>
    <t>YPAS</t>
  </si>
  <si>
    <t>YULE</t>
  </si>
  <si>
    <t>ZBRA</t>
  </si>
  <si>
    <t>BBRI02ECN1</t>
  </si>
  <si>
    <t>IMPC01A</t>
  </si>
  <si>
    <t>MEDC02ACN3</t>
  </si>
  <si>
    <t>PTHK01CN1</t>
  </si>
  <si>
    <t>TPIA01A</t>
  </si>
  <si>
    <t>Nominal (Rp)</t>
  </si>
  <si>
    <t>Coupon Rate (%)</t>
  </si>
  <si>
    <t>Today's Last Price</t>
  </si>
  <si>
    <t>Yesterday Last Price</t>
  </si>
  <si>
    <t>MV Yesterday</t>
  </si>
  <si>
    <t>MV Today</t>
  </si>
  <si>
    <t>TAFS02BCN2</t>
  </si>
  <si>
    <t>WSKT02ACN3</t>
  </si>
  <si>
    <t>WSKT02BCN3</t>
  </si>
  <si>
    <t>BEXI03CCN4</t>
  </si>
  <si>
    <t>BEXI03DCN4</t>
  </si>
  <si>
    <t>BBKP02SBCN2</t>
  </si>
  <si>
    <t>Yield</t>
  </si>
  <si>
    <t>SMFP03BCN7</t>
  </si>
  <si>
    <t>Settle Date</t>
  </si>
  <si>
    <t>SMADMF02BCN3</t>
  </si>
  <si>
    <t>IMFI02CCN4</t>
  </si>
  <si>
    <t>MEDC02ACN4</t>
  </si>
  <si>
    <t>SANF02BCN2</t>
  </si>
  <si>
    <t>Acq. Price (Sell Only)</t>
  </si>
  <si>
    <t>Placement</t>
  </si>
  <si>
    <t>Reff Today</t>
  </si>
  <si>
    <t>Reff Yesterday (%)</t>
  </si>
  <si>
    <t>Rp</t>
  </si>
  <si>
    <t>Rating</t>
  </si>
  <si>
    <t>Accrued (prev cpn to today)</t>
  </si>
  <si>
    <t>Trade Date</t>
  </si>
  <si>
    <t>Int. Rate (%)</t>
  </si>
  <si>
    <t>BUY / SELL Price</t>
  </si>
  <si>
    <t>Initial Rate</t>
  </si>
  <si>
    <t>Break Rate</t>
  </si>
  <si>
    <t>360/Actual</t>
  </si>
  <si>
    <t>Prev Coupon</t>
  </si>
  <si>
    <t>Days/360</t>
  </si>
  <si>
    <t>Days/365</t>
  </si>
  <si>
    <t>BBRI02DCN2</t>
  </si>
  <si>
    <t>JPFA02CN2</t>
  </si>
  <si>
    <t>TBIG02CN2</t>
  </si>
  <si>
    <t>FIFA03BCN1</t>
  </si>
  <si>
    <t>SIEXCL01BCN2</t>
  </si>
  <si>
    <t>Portfolio I-MONEY</t>
  </si>
  <si>
    <t>Portfolio I-MOSY</t>
  </si>
  <si>
    <t>Portfolio NEXT-G</t>
  </si>
  <si>
    <t>BOGA</t>
  </si>
  <si>
    <t>CARS</t>
  </si>
  <si>
    <t>PORT</t>
  </si>
  <si>
    <t>PRDA</t>
  </si>
  <si>
    <t>INDF08</t>
  </si>
  <si>
    <t>ISAT02CCN1</t>
  </si>
  <si>
    <t>SIISAT02BCN1</t>
  </si>
  <si>
    <t>SIAGII01ACN1</t>
  </si>
  <si>
    <t>PTHK01CN2</t>
  </si>
  <si>
    <t>SIAGII01BCN1</t>
  </si>
  <si>
    <t>TUFI03ACN2</t>
  </si>
  <si>
    <t>MEDC02BCN5</t>
  </si>
  <si>
    <t>SMGR01CN1</t>
  </si>
  <si>
    <t>SMFP04BCN1</t>
  </si>
  <si>
    <t>LTLS02CN1</t>
  </si>
  <si>
    <t>TELE01BCN3</t>
  </si>
  <si>
    <t>INKA01XXMF</t>
  </si>
  <si>
    <t>ADHI02CN1</t>
  </si>
  <si>
    <t>BLAM04</t>
  </si>
  <si>
    <t>Reff Today (%)</t>
  </si>
  <si>
    <t>AGRO01A</t>
  </si>
  <si>
    <t>BMTR01ACN1</t>
  </si>
  <si>
    <t>IMFI03CCN1</t>
  </si>
  <si>
    <t>SIBMTR01ACN1</t>
  </si>
  <si>
    <t>BVIC01CN1</t>
  </si>
  <si>
    <t>CSUL01A</t>
  </si>
  <si>
    <t>BBNI01CN1</t>
  </si>
  <si>
    <t>BMTP01A</t>
  </si>
  <si>
    <t>CSUL01B</t>
  </si>
  <si>
    <t>S</t>
  </si>
  <si>
    <t>PIHC01ACN1</t>
  </si>
  <si>
    <t>PIHC01BCN1</t>
  </si>
  <si>
    <t>PNMP02ACN1</t>
  </si>
  <si>
    <t>PNMP02BCN1</t>
  </si>
  <si>
    <t>BBTN03BCN1</t>
  </si>
  <si>
    <t>PBS015</t>
  </si>
  <si>
    <t>IBPA</t>
  </si>
  <si>
    <t>FR0075</t>
  </si>
  <si>
    <t>RNIP02XXMF</t>
  </si>
  <si>
    <t>BEXI03ACN5</t>
  </si>
  <si>
    <t>BEXI03CCN5</t>
  </si>
  <si>
    <t>WOMF02ACN2</t>
  </si>
  <si>
    <t>WOMF02BCN2</t>
  </si>
  <si>
    <t>COPY INI KE FILE REFOBL</t>
  </si>
  <si>
    <t>BBRI02CCN3</t>
  </si>
  <si>
    <t>INI HASIL UPLOAD REFOBL</t>
  </si>
  <si>
    <t>PBS016</t>
  </si>
  <si>
    <t>GOV</t>
  </si>
  <si>
    <t>FR0076</t>
  </si>
  <si>
    <t>PPRO07AXMF</t>
  </si>
  <si>
    <t>PTHK01ACN3</t>
  </si>
  <si>
    <t>PTHK01BCN3</t>
  </si>
  <si>
    <t>PPRO07BXMF</t>
  </si>
  <si>
    <t>SITINS01ACN1</t>
  </si>
  <si>
    <t>TINS01BCN1</t>
  </si>
  <si>
    <t>MEDC02BCN6</t>
  </si>
  <si>
    <t>MAYA01SBCN1</t>
  </si>
  <si>
    <t>WSKT03ACN1</t>
  </si>
  <si>
    <t>WSKT03BCN1</t>
  </si>
  <si>
    <t>BBIA01SBCN2</t>
  </si>
  <si>
    <t>IF(E3=0,G3,E3)</t>
  </si>
  <si>
    <t>SIPPLN02CCN2</t>
  </si>
  <si>
    <t>PPRO09XXMF</t>
  </si>
  <si>
    <t>Checking (MV yesterday)</t>
  </si>
  <si>
    <t>ISAT02ACN2</t>
  </si>
  <si>
    <t>SIISAT02CCN2</t>
  </si>
  <si>
    <t>PPRO10XXMF</t>
  </si>
  <si>
    <t>KAII01B</t>
  </si>
  <si>
    <t>HKRO03A2ZC</t>
  </si>
  <si>
    <t>HKRO03B2MF</t>
  </si>
  <si>
    <t>iGovt</t>
  </si>
  <si>
    <t>Check</t>
  </si>
  <si>
    <t>SMRA02CN2</t>
  </si>
  <si>
    <t>iMoney</t>
  </si>
  <si>
    <t>iHajj</t>
  </si>
  <si>
    <t>iMosy</t>
  </si>
  <si>
    <t>iAsa</t>
  </si>
  <si>
    <t>iGenerate</t>
  </si>
  <si>
    <t>iSchol</t>
  </si>
  <si>
    <t>kalo ada trade</t>
  </si>
  <si>
    <t>iHealth</t>
  </si>
  <si>
    <t>iPlan</t>
  </si>
  <si>
    <t>iLife</t>
  </si>
  <si>
    <t>LTLS02BCN2</t>
  </si>
  <si>
    <t>PIND01CXMF</t>
  </si>
  <si>
    <t>SIAGII01ACN2</t>
  </si>
  <si>
    <t>MORA01A</t>
  </si>
  <si>
    <t>WOMF02ACN3</t>
  </si>
  <si>
    <t>BJBR01ASBCN1</t>
  </si>
  <si>
    <t>BJBR01BCN1</t>
  </si>
  <si>
    <t>BJBR01BSBCN1</t>
  </si>
  <si>
    <t>BRTA01AXMF</t>
  </si>
  <si>
    <t>BMLK02A</t>
  </si>
  <si>
    <t>BMLK02B</t>
  </si>
  <si>
    <t>TPIA01ACN1</t>
  </si>
  <si>
    <t>TPIA01BCN1</t>
  </si>
  <si>
    <t>SMADMF03ACN1</t>
  </si>
  <si>
    <t>TPIA01CCN1</t>
  </si>
  <si>
    <t>NISP02ACN3</t>
  </si>
  <si>
    <t>TD</t>
  </si>
  <si>
    <t>MYOR01CN2</t>
  </si>
  <si>
    <t>WEGE</t>
  </si>
  <si>
    <t>WOOD</t>
  </si>
  <si>
    <t>ZINC</t>
  </si>
  <si>
    <t>PBS017</t>
  </si>
  <si>
    <t>IKMS01BXMS</t>
  </si>
  <si>
    <t>IMFI03ACN2</t>
  </si>
  <si>
    <t>SMFP04ACN3</t>
  </si>
  <si>
    <t>IPCM</t>
  </si>
  <si>
    <t>BBRI02BCN4</t>
  </si>
  <si>
    <t>PPLN02ECN3</t>
  </si>
  <si>
    <t>WSKT03ACN2</t>
  </si>
  <si>
    <t>WSKT03BCN2</t>
  </si>
  <si>
    <t>PNBN02CN3</t>
  </si>
  <si>
    <t>TPIA01CCN2</t>
  </si>
  <si>
    <t>TPIA01ACN2</t>
  </si>
  <si>
    <t>Adjustment</t>
  </si>
  <si>
    <t>s.d tgl</t>
  </si>
  <si>
    <t>USD-INKP05XXMF</t>
  </si>
  <si>
    <t>INKP03XXMF</t>
  </si>
  <si>
    <t>ADMF04ACN2</t>
  </si>
  <si>
    <t>SMADMF03ACN2</t>
  </si>
  <si>
    <t>MEDC03ACN1</t>
  </si>
  <si>
    <t>MEDC03BCN1</t>
  </si>
  <si>
    <t>TBLA01CN1</t>
  </si>
  <si>
    <t>SPNS04102018</t>
  </si>
  <si>
    <t>WOMF02ACN4</t>
  </si>
  <si>
    <t>WOMF02BCN4</t>
  </si>
  <si>
    <t>FIFA03BCN3</t>
  </si>
  <si>
    <t>FIFA03ACN3</t>
  </si>
  <si>
    <t>PNMP02ACN2</t>
  </si>
  <si>
    <t>PNMP02BCN2</t>
  </si>
  <si>
    <t>Portfolio I-RETAIL CASH</t>
  </si>
  <si>
    <t>MYOR01CN3</t>
  </si>
  <si>
    <t>TRIM01XXMF</t>
  </si>
  <si>
    <t>TRAC01CCN1</t>
  </si>
  <si>
    <t>ISAT02DCN3</t>
  </si>
  <si>
    <t>ISAT02ACN3</t>
  </si>
  <si>
    <t>SPNP05X2MF</t>
  </si>
  <si>
    <t>BAFI02A</t>
  </si>
  <si>
    <t>INKP07XXMF</t>
  </si>
  <si>
    <t>PIND01AXMF</t>
  </si>
  <si>
    <t>SMBR01XXMF</t>
  </si>
  <si>
    <t>PJAA01BCN2</t>
  </si>
  <si>
    <t>IMFI03ACN3</t>
  </si>
  <si>
    <t>BBIA01ACN2</t>
  </si>
  <si>
    <t>PPRO12AXMF</t>
  </si>
  <si>
    <t>SMASDF01ACN1</t>
  </si>
  <si>
    <t>PPNX03XXMF</t>
  </si>
  <si>
    <t>PGRI01BXMF</t>
  </si>
  <si>
    <t>PPRO12BXMF</t>
  </si>
  <si>
    <t>BVIC01ACN2</t>
  </si>
  <si>
    <t>BEXI04ACN1</t>
  </si>
  <si>
    <t>SMBEXI01ACN1</t>
  </si>
  <si>
    <t>SMBEXI01BCN1</t>
  </si>
  <si>
    <t>BEXI04CCN1</t>
  </si>
  <si>
    <t>PPRO12CXMF</t>
  </si>
  <si>
    <t>Pro27</t>
  </si>
  <si>
    <t>Retcash</t>
  </si>
  <si>
    <t>Bank Panin Syariah</t>
  </si>
  <si>
    <t>BCAP02CN1</t>
  </si>
  <si>
    <t>PNBN03SBCN1</t>
  </si>
  <si>
    <t>PIKI01B</t>
  </si>
  <si>
    <t>SWMEDP01A</t>
  </si>
  <si>
    <t>SWMEDP01B</t>
  </si>
  <si>
    <t>Equity</t>
  </si>
  <si>
    <t>#N/A N/A</t>
  </si>
  <si>
    <t>DAJK</t>
  </si>
  <si>
    <t>SQBB</t>
  </si>
  <si>
    <t>SQBI</t>
  </si>
  <si>
    <t>Lot</t>
  </si>
  <si>
    <t>TLKM-S</t>
  </si>
  <si>
    <t>E</t>
  </si>
  <si>
    <t>NEXT Coupon</t>
  </si>
  <si>
    <t>Deposito</t>
  </si>
  <si>
    <t>MEDP01A</t>
  </si>
  <si>
    <t>PIKI01A</t>
  </si>
  <si>
    <t>PPRO01ACN1</t>
  </si>
  <si>
    <t>GNSMII01ACN1</t>
  </si>
  <si>
    <t>SMSMII01ACN1</t>
  </si>
  <si>
    <t>PTPP02ACN1</t>
  </si>
  <si>
    <t>SMSMII01BCN1</t>
  </si>
  <si>
    <t>MGIA01</t>
  </si>
  <si>
    <t>ADMF04ACN3</t>
  </si>
  <si>
    <t>ADMF04ECN3</t>
  </si>
  <si>
    <t>Bank BTN Melawai</t>
  </si>
  <si>
    <t>HOKI</t>
  </si>
  <si>
    <t>TLKM01AXMS</t>
  </si>
  <si>
    <t>TLKM01CXMS</t>
  </si>
  <si>
    <t>BEXI04ACN2</t>
  </si>
  <si>
    <t>BEXI04DCN2</t>
  </si>
  <si>
    <t>Bank BRI Agro</t>
  </si>
  <si>
    <t>BNGA02ACN4</t>
  </si>
  <si>
    <t>JLBS01A</t>
  </si>
  <si>
    <t>FIFA03BCN4</t>
  </si>
  <si>
    <t>FR0077</t>
  </si>
  <si>
    <t>FR0078</t>
  </si>
  <si>
    <t>MEDC03ACN2</t>
  </si>
  <si>
    <t>BJBR01ACN2</t>
  </si>
  <si>
    <t>WSKT03ACN3</t>
  </si>
  <si>
    <t>WSTR02A1ZC</t>
  </si>
  <si>
    <t>PBS019</t>
  </si>
  <si>
    <t>Bank BNI</t>
  </si>
  <si>
    <t>SMLPPI01A</t>
  </si>
  <si>
    <t>SMLPPI01B</t>
  </si>
  <si>
    <t>SIPPLN03BCN2</t>
  </si>
  <si>
    <t>EXCL01BCN1</t>
  </si>
  <si>
    <t>SIEXCL02ACN1</t>
  </si>
  <si>
    <t>SIEXCL02BCN1</t>
  </si>
  <si>
    <t>SIEXCL02CCN1</t>
  </si>
  <si>
    <t>TBIG03CN2</t>
  </si>
  <si>
    <t>SMFP04ACN6</t>
  </si>
  <si>
    <t>SMBEXI01BCN2</t>
  </si>
  <si>
    <t>SMBEXI01CCN2</t>
  </si>
  <si>
    <t>SMBEXI01DCN2</t>
  </si>
  <si>
    <t>DEAL</t>
  </si>
  <si>
    <t>SMBNGA01ACN1</t>
  </si>
  <si>
    <t>SMBNGA01BCN1</t>
  </si>
  <si>
    <t>Portfolio I-NEXTG</t>
  </si>
  <si>
    <t>PBS021</t>
  </si>
  <si>
    <t>SMRA03CN1</t>
  </si>
  <si>
    <t>Bank DKI</t>
  </si>
  <si>
    <t>Bank BNI KOTA</t>
  </si>
  <si>
    <t>MINA</t>
  </si>
  <si>
    <t>WOMF03ACN1</t>
  </si>
  <si>
    <t>BSSB02ACN1</t>
  </si>
  <si>
    <t>FR0079</t>
  </si>
  <si>
    <t>TUFI04ACN1</t>
  </si>
  <si>
    <t>ARMY</t>
  </si>
  <si>
    <t>BELL</t>
  </si>
  <si>
    <t>CAMP</t>
  </si>
  <si>
    <t>CLEO</t>
  </si>
  <si>
    <t>CSIS</t>
  </si>
  <si>
    <t>DWGL</t>
  </si>
  <si>
    <t>FINN</t>
  </si>
  <si>
    <t>FIRE</t>
  </si>
  <si>
    <t>FORZ</t>
  </si>
  <si>
    <t>GMFI</t>
  </si>
  <si>
    <t>HRTA</t>
  </si>
  <si>
    <t>JMAS</t>
  </si>
  <si>
    <t>KIOS</t>
  </si>
  <si>
    <t>KMTR</t>
  </si>
  <si>
    <t>LCKM</t>
  </si>
  <si>
    <t>MABA</t>
  </si>
  <si>
    <t>MAPB</t>
  </si>
  <si>
    <t>MARK</t>
  </si>
  <si>
    <t>MCAS</t>
  </si>
  <si>
    <t>MDKI</t>
  </si>
  <si>
    <t>MPOW</t>
  </si>
  <si>
    <t>MTWI</t>
  </si>
  <si>
    <t>NASA</t>
  </si>
  <si>
    <t>PBID</t>
  </si>
  <si>
    <t>PCAR</t>
  </si>
  <si>
    <t>PPRE</t>
  </si>
  <si>
    <t>PSSI</t>
  </si>
  <si>
    <t>TAMU</t>
  </si>
  <si>
    <t>TGRA</t>
  </si>
  <si>
    <t>TOPS</t>
  </si>
  <si>
    <t>IPCC</t>
  </si>
  <si>
    <t>PBS022</t>
  </si>
  <si>
    <t>SMADMF03ACN3</t>
  </si>
  <si>
    <t>SIEXCL02BCN2</t>
  </si>
  <si>
    <t>SIEXCL02ACN2</t>
  </si>
  <si>
    <t>SMFP04BCN7</t>
  </si>
  <si>
    <t>SMFP04ACN7</t>
  </si>
  <si>
    <t>ASDF04BCN2</t>
  </si>
  <si>
    <t>ASDF04ACN2</t>
  </si>
  <si>
    <t>SIPPLN03ACN3</t>
  </si>
  <si>
    <t>PPRO01ACN2</t>
  </si>
  <si>
    <t>SIISAT03BCN1</t>
  </si>
  <si>
    <t>SIISAT03ACN1</t>
  </si>
  <si>
    <t>BTN Melawai</t>
  </si>
  <si>
    <t>TD/DOC</t>
  </si>
  <si>
    <t>Bank Victoria</t>
  </si>
  <si>
    <t>SIAGII01CN3</t>
  </si>
  <si>
    <t>SMMF01ACN2</t>
  </si>
  <si>
    <t>SMADMF03ACN4</t>
  </si>
  <si>
    <t>BEXI04DCN4</t>
  </si>
  <si>
    <t>OTMA03A</t>
  </si>
  <si>
    <t>SWMEDP02A</t>
  </si>
  <si>
    <t>PNMP03ACN1</t>
  </si>
  <si>
    <t>SANF03ACN1</t>
  </si>
  <si>
    <t>SMGR01ACN2</t>
  </si>
  <si>
    <t>WOMF03ACN2</t>
  </si>
  <si>
    <t>ADHI02ACN2</t>
  </si>
  <si>
    <t>ADHI02BCN2</t>
  </si>
  <si>
    <t>SMII02BCN1</t>
  </si>
  <si>
    <t>BBTN03ACN2</t>
  </si>
  <si>
    <t>BVIC02SBCN1</t>
  </si>
  <si>
    <t>SMFP05CCN1</t>
  </si>
  <si>
    <t>SMSMFP01CN1</t>
  </si>
  <si>
    <t>WSBP01CN1</t>
  </si>
  <si>
    <t>SIMORA01ACN1</t>
  </si>
  <si>
    <t>SIMORA01BCN1</t>
  </si>
  <si>
    <t>BEXI04ACN5</t>
  </si>
  <si>
    <t>PPRO01CN3</t>
  </si>
  <si>
    <t>SIISAT03ACN2</t>
  </si>
  <si>
    <t>SIISAT03BCN2</t>
  </si>
  <si>
    <t>SIISAT03CCN2</t>
  </si>
  <si>
    <t>ISAT03BCN2</t>
  </si>
  <si>
    <t>TUFI04ACN2</t>
  </si>
  <si>
    <t>TUFI04BCN2</t>
  </si>
  <si>
    <t>FR0082</t>
  </si>
  <si>
    <t>SIPPLN03ECN4</t>
  </si>
  <si>
    <t>SMMF01BCN3</t>
  </si>
  <si>
    <t>SITINS01CN2</t>
  </si>
  <si>
    <t>TINS01ACN2</t>
  </si>
  <si>
    <t>SMBNGA01ACN2</t>
  </si>
  <si>
    <t>Valuedate</t>
  </si>
  <si>
    <t>Instrument ID</t>
  </si>
  <si>
    <t>Close Price Valuedate</t>
  </si>
  <si>
    <t>Category</t>
  </si>
  <si>
    <t>Settlement Date</t>
  </si>
  <si>
    <t>Volume</t>
  </si>
  <si>
    <t>Acq Price</t>
  </si>
  <si>
    <t>Done Price</t>
  </si>
  <si>
    <t>Close Price Valuedate -1</t>
  </si>
  <si>
    <t>Tax Capital Gain</t>
  </si>
  <si>
    <t>Tax Interest</t>
  </si>
  <si>
    <t>Done Interest amount</t>
  </si>
  <si>
    <t>Interest Percent</t>
  </si>
  <si>
    <t>ini dia manual</t>
  </si>
  <si>
    <t>GL + ADJUSTMENT</t>
  </si>
  <si>
    <t>Close Price tanggal 12</t>
  </si>
  <si>
    <t>Close Price tgl 13</t>
  </si>
  <si>
    <t>TRANSAKI TGL 13</t>
  </si>
  <si>
    <t>Table Investment tanggal 13 yang StatusSettlement IN (1,2) khusus OMS BOND saja</t>
  </si>
  <si>
    <t>Saham</t>
  </si>
  <si>
    <t xml:space="preserve">Nama </t>
  </si>
  <si>
    <t>Cost Price</t>
  </si>
  <si>
    <t>Yesterday</t>
  </si>
  <si>
    <t>Today</t>
  </si>
  <si>
    <t>Daily Px Chg (%)</t>
  </si>
  <si>
    <t>Rumus G/L : Total Gain/Losss Portfolio (Bond &amp; Equity) + Transaksi (Capital Gain (Rp) + Capital Gain (Tax) + Accrued Interest) - Fee</t>
  </si>
  <si>
    <t>Name</t>
  </si>
  <si>
    <t>Bond Name</t>
  </si>
  <si>
    <t>INI RUMUS ada mapping ke Sheet FI</t>
  </si>
  <si>
    <t xml:space="preserve">UNTUK SHEET INI HANYA ISI KOLOM J  SAMPAI 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</si>
</sst>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0.0000%"/>
    <numFmt numFmtId="166" formatCode="0.0%"/>
    <numFmt numFmtId="167" formatCode="0.000%"/>
    <numFmt numFmtId="168" formatCode="#,##0.0000_);[Red]\(#,##0.0000\)"/>
    <numFmt numFmtId="169" formatCode="#,##0.0000"/>
    <numFmt numFmtId="170" formatCode="_(* #,##0.0000_);_(* \(#,##0.0000\);_(* &quot;-&quot;??_);_(@_)"/>
    <numFmt numFmtId="171" formatCode="0.0000"/>
    <numFmt numFmtId="172" formatCode="[$-409]d\-mmm\-yy;@"/>
    <numFmt numFmtId="173" formatCode="_(* #,##0.00000_);_(* \(#,##0.00000\);_(* &quot;-&quot;??_);_(@_)"/>
    <numFmt numFmtId="174" formatCode="_-* #,##0.00_-;\-* #,##0.00_-;_-* &quot;-&quot;??_-;_-@_-"/>
    <numFmt numFmtId="175" formatCode="_([$€-2]* #,##0.00_);_([$€-2]* \(#,##0.00\);_([$€-2]* &quot;-&quot;??_)"/>
    <numFmt numFmtId="176" formatCode="_([$€]* #,##0.00_);_([$€]* \(#,##0.00\);_([$€]* &quot;-&quot;??_);_(@_)"/>
    <numFmt numFmtId="177" formatCode="0.0"/>
  </numFmts>
  <fonts count="7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color indexed="81"/>
      <name val="Tahoma"/>
      <family val="2"/>
    </font>
    <font>
      <sz val="10"/>
      <name val="Calibri"/>
      <family val="2"/>
    </font>
    <font>
      <sz val="11"/>
      <color indexed="8"/>
      <name val="Calibri"/>
      <family val="2"/>
    </font>
    <font>
      <sz val="11"/>
      <color theme="0" tint="-0.249977111117893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  <scheme val="minor"/>
    </font>
    <font>
      <b/>
      <sz val="10"/>
      <color rgb="FF00B050"/>
      <name val="Calibri"/>
      <family val="2"/>
      <scheme val="minor"/>
    </font>
    <font>
      <b/>
      <sz val="10"/>
      <color rgb="FF00B050"/>
      <name val="Calibri"/>
      <family val="2"/>
    </font>
    <font>
      <b/>
      <sz val="1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0070C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8"/>
      <name val="Calibri"/>
      <family val="2"/>
      <charset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0"/>
      <color indexed="12"/>
      <name val="Arial"/>
      <family val="2"/>
    </font>
    <font>
      <b/>
      <sz val="18"/>
      <color theme="3"/>
      <name val="Cambria"/>
      <family val="2"/>
      <scheme val="major"/>
    </font>
    <font>
      <sz val="10"/>
      <color rgb="FFFF0000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FF0000"/>
      <name val="Calibri"/>
      <family val="2"/>
    </font>
    <font>
      <sz val="11"/>
      <color theme="0" tint="-0.499984740745262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70C0"/>
      <name val="Calibri"/>
      <family val="2"/>
      <scheme val="minor"/>
    </font>
    <font>
      <sz val="10"/>
      <color rgb="FF0070C0"/>
      <name val="Calibri"/>
      <family val="2"/>
    </font>
    <font>
      <b/>
      <sz val="10"/>
      <color indexed="9"/>
      <name val="Calibri"/>
      <family val="2"/>
    </font>
    <font>
      <sz val="10"/>
      <color rgb="FFFF0000"/>
      <name val="Calibri"/>
      <family val="2"/>
    </font>
    <font>
      <b/>
      <sz val="10"/>
      <color theme="1"/>
      <name val="Calibri"/>
      <family val="2"/>
    </font>
    <font>
      <sz val="18"/>
      <color theme="3"/>
      <name val="Cambria"/>
      <family val="2"/>
      <scheme val="major"/>
    </font>
    <font>
      <b/>
      <sz val="11"/>
      <color rgb="FFFF0000"/>
      <name val="Calibri"/>
      <family val="2"/>
      <scheme val="minor"/>
    </font>
    <font>
      <b/>
      <sz val="10"/>
      <name val="Calibri"/>
      <family val="2"/>
    </font>
  </fonts>
  <fills count="7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CFF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0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43" fontId="8" fillId="0" borderId="0" applyFont="0" applyFill="0" applyBorder="0" applyAlignment="0" applyProtection="0"/>
    <xf numFmtId="0" fontId="7" fillId="0" borderId="0"/>
    <xf numFmtId="0" fontId="26" fillId="0" borderId="15" applyNumberFormat="0" applyFill="0" applyAlignment="0" applyProtection="0"/>
    <xf numFmtId="0" fontId="27" fillId="0" borderId="16" applyNumberFormat="0" applyFill="0" applyAlignment="0" applyProtection="0"/>
    <xf numFmtId="0" fontId="28" fillId="0" borderId="17" applyNumberFormat="0" applyFill="0" applyAlignment="0" applyProtection="0"/>
    <xf numFmtId="0" fontId="28" fillId="0" borderId="0" applyNumberFormat="0" applyFill="0" applyBorder="0" applyAlignment="0" applyProtection="0"/>
    <xf numFmtId="0" fontId="29" fillId="12" borderId="0" applyNumberFormat="0" applyBorder="0" applyAlignment="0" applyProtection="0"/>
    <xf numFmtId="0" fontId="30" fillId="13" borderId="0" applyNumberFormat="0" applyBorder="0" applyAlignment="0" applyProtection="0"/>
    <xf numFmtId="0" fontId="31" fillId="14" borderId="0" applyNumberFormat="0" applyBorder="0" applyAlignment="0" applyProtection="0"/>
    <xf numFmtId="0" fontId="32" fillId="15" borderId="18" applyNumberFormat="0" applyAlignment="0" applyProtection="0"/>
    <xf numFmtId="0" fontId="33" fillId="16" borderId="19" applyNumberFormat="0" applyAlignment="0" applyProtection="0"/>
    <xf numFmtId="0" fontId="34" fillId="16" borderId="18" applyNumberFormat="0" applyAlignment="0" applyProtection="0"/>
    <xf numFmtId="0" fontId="35" fillId="0" borderId="20" applyNumberFormat="0" applyFill="0" applyAlignment="0" applyProtection="0"/>
    <xf numFmtId="0" fontId="21" fillId="17" borderId="21" applyNumberFormat="0" applyAlignment="0" applyProtection="0"/>
    <xf numFmtId="0" fontId="19" fillId="0" borderId="0" applyNumberFormat="0" applyFill="0" applyBorder="0" applyAlignment="0" applyProtection="0"/>
    <xf numFmtId="0" fontId="1" fillId="18" borderId="22" applyNumberFormat="0" applyFont="0" applyAlignment="0" applyProtection="0"/>
    <xf numFmtId="0" fontId="36" fillId="0" borderId="0" applyNumberFormat="0" applyFill="0" applyBorder="0" applyAlignment="0" applyProtection="0"/>
    <xf numFmtId="0" fontId="12" fillId="0" borderId="23" applyNumberFormat="0" applyFill="0" applyAlignment="0" applyProtection="0"/>
    <xf numFmtId="0" fontId="25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5" fillId="22" borderId="0" applyNumberFormat="0" applyBorder="0" applyAlignment="0" applyProtection="0"/>
    <xf numFmtId="0" fontId="25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5" fillId="26" borderId="0" applyNumberFormat="0" applyBorder="0" applyAlignment="0" applyProtection="0"/>
    <xf numFmtId="0" fontId="25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5" fillId="30" borderId="0" applyNumberFormat="0" applyBorder="0" applyAlignment="0" applyProtection="0"/>
    <xf numFmtId="0" fontId="25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5" fillId="34" borderId="0" applyNumberFormat="0" applyBorder="0" applyAlignment="0" applyProtection="0"/>
    <xf numFmtId="0" fontId="25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25" fillId="38" borderId="0" applyNumberFormat="0" applyBorder="0" applyAlignment="0" applyProtection="0"/>
    <xf numFmtId="0" fontId="25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25" fillId="42" borderId="0" applyNumberFormat="0" applyBorder="0" applyAlignment="0" applyProtection="0"/>
    <xf numFmtId="0" fontId="38" fillId="0" borderId="0"/>
    <xf numFmtId="43" fontId="1" fillId="0" borderId="0" applyFont="0" applyFill="0" applyBorder="0" applyAlignment="0" applyProtection="0"/>
    <xf numFmtId="9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0" fontId="1" fillId="0" borderId="0"/>
    <xf numFmtId="0" fontId="37" fillId="0" borderId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6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50" borderId="0" applyNumberFormat="0" applyBorder="0" applyAlignment="0" applyProtection="0"/>
    <xf numFmtId="0" fontId="8" fillId="51" borderId="0" applyNumberFormat="0" applyBorder="0" applyAlignment="0" applyProtection="0"/>
    <xf numFmtId="0" fontId="8" fillId="46" borderId="0" applyNumberFormat="0" applyBorder="0" applyAlignment="0" applyProtection="0"/>
    <xf numFmtId="0" fontId="8" fillId="49" borderId="0" applyNumberFormat="0" applyBorder="0" applyAlignment="0" applyProtection="0"/>
    <xf numFmtId="0" fontId="8" fillId="52" borderId="0" applyNumberFormat="0" applyBorder="0" applyAlignment="0" applyProtection="0"/>
    <xf numFmtId="0" fontId="39" fillId="53" borderId="0" applyNumberFormat="0" applyBorder="0" applyAlignment="0" applyProtection="0"/>
    <xf numFmtId="0" fontId="39" fillId="50" borderId="0" applyNumberFormat="0" applyBorder="0" applyAlignment="0" applyProtection="0"/>
    <xf numFmtId="0" fontId="39" fillId="51" borderId="0" applyNumberFormat="0" applyBorder="0" applyAlignment="0" applyProtection="0"/>
    <xf numFmtId="0" fontId="39" fillId="54" borderId="0" applyNumberFormat="0" applyBorder="0" applyAlignment="0" applyProtection="0"/>
    <xf numFmtId="0" fontId="39" fillId="55" borderId="0" applyNumberFormat="0" applyBorder="0" applyAlignment="0" applyProtection="0"/>
    <xf numFmtId="0" fontId="39" fillId="56" borderId="0" applyNumberFormat="0" applyBorder="0" applyAlignment="0" applyProtection="0"/>
    <xf numFmtId="0" fontId="39" fillId="57" borderId="0" applyNumberFormat="0" applyBorder="0" applyAlignment="0" applyProtection="0"/>
    <xf numFmtId="0" fontId="39" fillId="58" borderId="0" applyNumberFormat="0" applyBorder="0" applyAlignment="0" applyProtection="0"/>
    <xf numFmtId="0" fontId="39" fillId="59" borderId="0" applyNumberFormat="0" applyBorder="0" applyAlignment="0" applyProtection="0"/>
    <xf numFmtId="0" fontId="39" fillId="54" borderId="0" applyNumberFormat="0" applyBorder="0" applyAlignment="0" applyProtection="0"/>
    <xf numFmtId="0" fontId="39" fillId="55" borderId="0" applyNumberFormat="0" applyBorder="0" applyAlignment="0" applyProtection="0"/>
    <xf numFmtId="0" fontId="39" fillId="60" borderId="0" applyNumberFormat="0" applyBorder="0" applyAlignment="0" applyProtection="0"/>
    <xf numFmtId="0" fontId="40" fillId="44" borderId="0" applyNumberFormat="0" applyBorder="0" applyAlignment="0" applyProtection="0"/>
    <xf numFmtId="0" fontId="41" fillId="61" borderId="24" applyNumberFormat="0" applyAlignment="0" applyProtection="0"/>
    <xf numFmtId="0" fontId="42" fillId="62" borderId="25" applyNumberFormat="0" applyAlignment="0" applyProtection="0"/>
    <xf numFmtId="41" fontId="43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74" fontId="8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4" fontId="8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4" fontId="8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4" fontId="8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4" fontId="8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7" fillId="0" borderId="0" applyFont="0" applyFill="0" applyBorder="0" applyAlignment="0" applyProtection="0"/>
    <xf numFmtId="175" fontId="37" fillId="0" borderId="0" applyFont="0" applyFill="0" applyBorder="0" applyAlignment="0" applyProtection="0"/>
    <xf numFmtId="175" fontId="37" fillId="0" borderId="0" applyFont="0" applyFill="0" applyBorder="0" applyAlignment="0" applyProtection="0"/>
    <xf numFmtId="0" fontId="44" fillId="0" borderId="0" applyNumberFormat="0" applyFill="0" applyBorder="0" applyAlignment="0" applyProtection="0"/>
    <xf numFmtId="0" fontId="45" fillId="45" borderId="0" applyNumberFormat="0" applyBorder="0" applyAlignment="0" applyProtection="0"/>
    <xf numFmtId="0" fontId="46" fillId="0" borderId="26" applyNumberFormat="0" applyFill="0" applyAlignment="0" applyProtection="0"/>
    <xf numFmtId="0" fontId="47" fillId="0" borderId="27" applyNumberFormat="0" applyFill="0" applyAlignment="0" applyProtection="0"/>
    <xf numFmtId="0" fontId="48" fillId="0" borderId="28" applyNumberFormat="0" applyFill="0" applyAlignment="0" applyProtection="0"/>
    <xf numFmtId="0" fontId="48" fillId="0" borderId="0" applyNumberFormat="0" applyFill="0" applyBorder="0" applyAlignment="0" applyProtection="0"/>
    <xf numFmtId="0" fontId="49" fillId="48" borderId="24" applyNumberFormat="0" applyAlignment="0" applyProtection="0"/>
    <xf numFmtId="0" fontId="50" fillId="0" borderId="29" applyNumberFormat="0" applyFill="0" applyAlignment="0" applyProtection="0"/>
    <xf numFmtId="0" fontId="51" fillId="63" borderId="0" applyNumberFormat="0" applyBorder="0" applyAlignment="0" applyProtection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18" borderId="22" applyNumberFormat="0" applyFont="0" applyAlignment="0" applyProtection="0"/>
    <xf numFmtId="0" fontId="37" fillId="64" borderId="30" applyNumberFormat="0" applyFont="0" applyAlignment="0" applyProtection="0"/>
    <xf numFmtId="0" fontId="52" fillId="61" borderId="31" applyNumberFormat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32" applyNumberFormat="0" applyFill="0" applyAlignment="0" applyProtection="0"/>
    <xf numFmtId="0" fontId="55" fillId="0" borderId="0" applyNumberForma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76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57" fillId="0" borderId="0" applyNumberFormat="0" applyFill="0" applyBorder="0" applyAlignment="0" applyProtection="0"/>
    <xf numFmtId="43" fontId="8" fillId="0" borderId="0" applyFont="0" applyFill="0" applyBorder="0" applyAlignment="0" applyProtection="0"/>
    <xf numFmtId="0" fontId="37" fillId="0" borderId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75" fontId="37" fillId="0" borderId="0" applyFont="0" applyFill="0" applyBorder="0" applyAlignment="0" applyProtection="0"/>
    <xf numFmtId="0" fontId="56" fillId="0" borderId="0" applyNumberFormat="0" applyFill="0" applyBorder="0" applyAlignment="0" applyProtection="0">
      <alignment vertical="top"/>
      <protection locked="0"/>
    </xf>
    <xf numFmtId="9" fontId="37" fillId="0" borderId="0" applyFont="0" applyFill="0" applyBorder="0" applyAlignment="0" applyProtection="0"/>
    <xf numFmtId="0" fontId="7" fillId="0" borderId="0"/>
    <xf numFmtId="0" fontId="37" fillId="0" borderId="0"/>
    <xf numFmtId="43" fontId="37" fillId="0" borderId="0" applyFont="0" applyFill="0" applyBorder="0" applyAlignment="0" applyProtection="0"/>
    <xf numFmtId="175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43" fontId="37" fillId="0" borderId="0" applyFont="0" applyFill="0" applyBorder="0" applyAlignment="0" applyProtection="0"/>
    <xf numFmtId="175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42" fillId="67" borderId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0" fontId="37" fillId="0" borderId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175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7" fillId="0" borderId="0"/>
    <xf numFmtId="0" fontId="37" fillId="0" borderId="0"/>
    <xf numFmtId="43" fontId="37" fillId="0" borderId="0" applyFont="0" applyFill="0" applyBorder="0" applyAlignment="0" applyProtection="0"/>
    <xf numFmtId="175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43" fontId="37" fillId="0" borderId="0" applyFont="0" applyFill="0" applyBorder="0" applyAlignment="0" applyProtection="0"/>
    <xf numFmtId="175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0" fontId="37" fillId="0" borderId="0"/>
    <xf numFmtId="43" fontId="37" fillId="0" borderId="0" applyFont="0" applyFill="0" applyBorder="0" applyAlignment="0" applyProtection="0"/>
    <xf numFmtId="175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0" fontId="37" fillId="0" borderId="0"/>
    <xf numFmtId="43" fontId="37" fillId="0" borderId="0" applyFont="0" applyFill="0" applyBorder="0" applyAlignment="0" applyProtection="0"/>
    <xf numFmtId="175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43" fontId="37" fillId="0" borderId="0" applyFont="0" applyFill="0" applyBorder="0" applyAlignment="0" applyProtection="0"/>
    <xf numFmtId="175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8" fillId="0" borderId="0"/>
    <xf numFmtId="174" fontId="8" fillId="0" borderId="0" applyFont="0" applyFill="0" applyBorder="0" applyAlignment="0" applyProtection="0"/>
    <xf numFmtId="0" fontId="71" fillId="0" borderId="0" applyNumberFormat="0" applyFill="0" applyBorder="0" applyAlignment="0" applyProtection="0"/>
  </cellStyleXfs>
  <cellXfs count="606">
    <xf numFmtId="0" fontId="0" fillId="0" borderId="0" xfId="0"/>
    <xf numFmtId="0" fontId="4" fillId="0" borderId="0" xfId="0" applyFont="1"/>
    <xf numFmtId="0" fontId="3" fillId="0" borderId="2" xfId="0" applyFont="1" applyBorder="1" applyAlignment="1">
      <alignment horizontal="center"/>
    </xf>
    <xf numFmtId="0" fontId="4" fillId="0" borderId="1" xfId="0" applyFont="1" applyBorder="1"/>
    <xf numFmtId="0" fontId="4" fillId="0" borderId="3" xfId="0" applyFont="1" applyBorder="1"/>
    <xf numFmtId="0" fontId="4" fillId="0" borderId="5" xfId="0" applyFont="1" applyBorder="1"/>
    <xf numFmtId="0" fontId="4" fillId="0" borderId="0" xfId="0" applyFont="1" applyBorder="1"/>
    <xf numFmtId="0" fontId="5" fillId="0" borderId="0" xfId="0" applyFont="1"/>
    <xf numFmtId="3" fontId="3" fillId="0" borderId="2" xfId="0" applyNumberFormat="1" applyFont="1" applyBorder="1"/>
    <xf numFmtId="38" fontId="3" fillId="0" borderId="2" xfId="0" applyNumberFormat="1" applyFont="1" applyBorder="1"/>
    <xf numFmtId="10" fontId="3" fillId="0" borderId="2" xfId="2" applyNumberFormat="1" applyFont="1" applyBorder="1"/>
    <xf numFmtId="0" fontId="4" fillId="0" borderId="2" xfId="0" applyFont="1" applyBorder="1"/>
    <xf numFmtId="38" fontId="3" fillId="0" borderId="0" xfId="0" applyNumberFormat="1" applyFont="1" applyBorder="1" applyAlignment="1"/>
    <xf numFmtId="40" fontId="4" fillId="0" borderId="6" xfId="0" applyNumberFormat="1" applyFont="1" applyBorder="1"/>
    <xf numFmtId="38" fontId="4" fillId="0" borderId="2" xfId="0" applyNumberFormat="1" applyFont="1" applyBorder="1" applyAlignment="1">
      <alignment vertical="center"/>
    </xf>
    <xf numFmtId="0" fontId="4" fillId="2" borderId="5" xfId="0" applyFont="1" applyFill="1" applyBorder="1"/>
    <xf numFmtId="164" fontId="4" fillId="0" borderId="6" xfId="1" applyNumberFormat="1" applyFont="1" applyFill="1" applyBorder="1" applyAlignment="1">
      <alignment horizontal="right" vertical="center"/>
    </xf>
    <xf numFmtId="0" fontId="4" fillId="0" borderId="10" xfId="0" applyFont="1" applyBorder="1"/>
    <xf numFmtId="43" fontId="4" fillId="0" borderId="5" xfId="0" applyNumberFormat="1" applyFont="1" applyBorder="1"/>
    <xf numFmtId="40" fontId="4" fillId="0" borderId="5" xfId="0" applyNumberFormat="1" applyFont="1" applyBorder="1"/>
    <xf numFmtId="38" fontId="4" fillId="0" borderId="0" xfId="0" applyNumberFormat="1" applyFont="1" applyBorder="1" applyAlignment="1">
      <alignment vertical="center"/>
    </xf>
    <xf numFmtId="38" fontId="3" fillId="0" borderId="0" xfId="0" applyNumberFormat="1" applyFont="1" applyFill="1" applyBorder="1" applyAlignment="1">
      <alignment vertical="center"/>
    </xf>
    <xf numFmtId="43" fontId="0" fillId="0" borderId="0" xfId="1" applyFont="1"/>
    <xf numFmtId="0" fontId="7" fillId="0" borderId="0" xfId="3" applyFill="1"/>
    <xf numFmtId="0" fontId="4" fillId="0" borderId="0" xfId="0" applyFont="1" applyFill="1"/>
    <xf numFmtId="0" fontId="4" fillId="0" borderId="5" xfId="0" applyFont="1" applyFill="1" applyBorder="1" applyAlignment="1">
      <alignment horizontal="center"/>
    </xf>
    <xf numFmtId="0" fontId="4" fillId="0" borderId="5" xfId="0" applyFont="1" applyFill="1" applyBorder="1"/>
    <xf numFmtId="10" fontId="4" fillId="0" borderId="5" xfId="2" applyNumberFormat="1" applyFont="1" applyFill="1" applyBorder="1"/>
    <xf numFmtId="0" fontId="4" fillId="0" borderId="4" xfId="0" applyFont="1" applyFill="1" applyBorder="1"/>
    <xf numFmtId="0" fontId="4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67" fontId="3" fillId="0" borderId="2" xfId="2" applyNumberFormat="1" applyFont="1" applyBorder="1"/>
    <xf numFmtId="168" fontId="4" fillId="0" borderId="4" xfId="0" applyNumberFormat="1" applyFont="1" applyBorder="1"/>
    <xf numFmtId="43" fontId="4" fillId="2" borderId="2" xfId="1" applyFont="1" applyFill="1" applyBorder="1" applyAlignment="1">
      <alignment horizontal="right" vertical="center"/>
    </xf>
    <xf numFmtId="10" fontId="4" fillId="0" borderId="5" xfId="2" applyNumberFormat="1" applyFont="1" applyFill="1" applyBorder="1" applyAlignment="1">
      <alignment horizontal="right" indent="1"/>
    </xf>
    <xf numFmtId="43" fontId="4" fillId="0" borderId="0" xfId="1" applyFont="1" applyFill="1"/>
    <xf numFmtId="169" fontId="4" fillId="0" borderId="0" xfId="0" applyNumberFormat="1" applyFont="1" applyAlignment="1">
      <alignment horizontal="center"/>
    </xf>
    <xf numFmtId="167" fontId="4" fillId="0" borderId="0" xfId="2" applyNumberFormat="1" applyFont="1" applyAlignment="1">
      <alignment horizontal="center"/>
    </xf>
    <xf numFmtId="43" fontId="4" fillId="0" borderId="0" xfId="1" applyFont="1"/>
    <xf numFmtId="43" fontId="3" fillId="0" borderId="1" xfId="1" applyFont="1" applyBorder="1"/>
    <xf numFmtId="168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43" fontId="4" fillId="2" borderId="2" xfId="1" applyNumberFormat="1" applyFont="1" applyFill="1" applyBorder="1" applyAlignment="1">
      <alignment horizontal="right" vertical="center"/>
    </xf>
    <xf numFmtId="164" fontId="4" fillId="0" borderId="5" xfId="1" applyNumberFormat="1" applyFont="1" applyFill="1" applyBorder="1"/>
    <xf numFmtId="0" fontId="7" fillId="0" borderId="0" xfId="1" applyNumberFormat="1" applyFont="1" applyFill="1"/>
    <xf numFmtId="0" fontId="11" fillId="0" borderId="0" xfId="0" applyFont="1"/>
    <xf numFmtId="170" fontId="0" fillId="0" borderId="0" xfId="1" applyNumberFormat="1" applyFont="1"/>
    <xf numFmtId="170" fontId="4" fillId="0" borderId="10" xfId="1" applyNumberFormat="1" applyFont="1" applyFill="1" applyBorder="1"/>
    <xf numFmtId="170" fontId="4" fillId="0" borderId="5" xfId="1" applyNumberFormat="1" applyFont="1" applyFill="1" applyBorder="1"/>
    <xf numFmtId="170" fontId="4" fillId="0" borderId="4" xfId="1" applyNumberFormat="1" applyFont="1" applyFill="1" applyBorder="1"/>
    <xf numFmtId="171" fontId="11" fillId="0" borderId="0" xfId="0" applyNumberFormat="1" applyFont="1"/>
    <xf numFmtId="170" fontId="4" fillId="0" borderId="0" xfId="1" applyNumberFormat="1" applyFont="1" applyFill="1"/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164" fontId="4" fillId="0" borderId="2" xfId="1" applyNumberFormat="1" applyFont="1" applyFill="1" applyBorder="1"/>
    <xf numFmtId="0" fontId="4" fillId="0" borderId="1" xfId="0" applyFont="1" applyBorder="1" applyAlignment="1">
      <alignment horizontal="center"/>
    </xf>
    <xf numFmtId="172" fontId="4" fillId="0" borderId="0" xfId="0" applyNumberFormat="1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164" fontId="4" fillId="0" borderId="0" xfId="1" applyNumberFormat="1" applyFont="1" applyFill="1" applyBorder="1"/>
    <xf numFmtId="167" fontId="4" fillId="0" borderId="0" xfId="2" applyNumberFormat="1" applyFont="1" applyFill="1" applyAlignment="1">
      <alignment horizontal="center"/>
    </xf>
    <xf numFmtId="170" fontId="1" fillId="0" borderId="0" xfId="1" applyNumberFormat="1" applyFont="1" applyFill="1"/>
    <xf numFmtId="170" fontId="12" fillId="0" borderId="0" xfId="1" applyNumberFormat="1" applyFont="1" applyFill="1"/>
    <xf numFmtId="0" fontId="12" fillId="0" borderId="0" xfId="0" applyFont="1"/>
    <xf numFmtId="0" fontId="12" fillId="5" borderId="0" xfId="0" applyFont="1" applyFill="1"/>
    <xf numFmtId="0" fontId="0" fillId="5" borderId="0" xfId="0" applyFill="1"/>
    <xf numFmtId="0" fontId="12" fillId="0" borderId="0" xfId="0" applyFont="1" applyFill="1"/>
    <xf numFmtId="0" fontId="0" fillId="0" borderId="0" xfId="0" applyFill="1"/>
    <xf numFmtId="0" fontId="14" fillId="0" borderId="0" xfId="1" applyNumberFormat="1" applyFont="1" applyFill="1"/>
    <xf numFmtId="167" fontId="4" fillId="0" borderId="5" xfId="2" applyNumberFormat="1" applyFont="1" applyFill="1" applyBorder="1" applyAlignment="1">
      <alignment horizontal="right" indent="1"/>
    </xf>
    <xf numFmtId="0" fontId="14" fillId="0" borderId="0" xfId="1" applyNumberFormat="1" applyFont="1" applyFill="1" applyBorder="1"/>
    <xf numFmtId="0" fontId="4" fillId="0" borderId="2" xfId="0" applyFont="1" applyFill="1" applyBorder="1"/>
    <xf numFmtId="38" fontId="4" fillId="0" borderId="2" xfId="0" applyNumberFormat="1" applyFont="1" applyFill="1" applyBorder="1" applyAlignment="1">
      <alignment vertical="center"/>
    </xf>
    <xf numFmtId="172" fontId="4" fillId="0" borderId="0" xfId="1" applyNumberFormat="1" applyFont="1" applyFill="1"/>
    <xf numFmtId="164" fontId="4" fillId="0" borderId="0" xfId="1" applyNumberFormat="1" applyFont="1" applyFill="1" applyAlignment="1">
      <alignment horizontal="center"/>
    </xf>
    <xf numFmtId="10" fontId="4" fillId="0" borderId="0" xfId="2" applyNumberFormat="1" applyFont="1" applyFill="1" applyAlignment="1">
      <alignment horizontal="center"/>
    </xf>
    <xf numFmtId="164" fontId="4" fillId="0" borderId="0" xfId="1" applyNumberFormat="1" applyFont="1"/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4" fontId="3" fillId="0" borderId="0" xfId="0" applyNumberFormat="1" applyFont="1" applyBorder="1" applyAlignment="1">
      <alignment horizontal="center" wrapText="1"/>
    </xf>
    <xf numFmtId="3" fontId="3" fillId="0" borderId="0" xfId="0" applyNumberFormat="1" applyFont="1" applyBorder="1"/>
    <xf numFmtId="38" fontId="3" fillId="0" borderId="0" xfId="0" applyNumberFormat="1" applyFont="1" applyBorder="1"/>
    <xf numFmtId="167" fontId="3" fillId="0" borderId="0" xfId="2" applyNumberFormat="1" applyFont="1" applyBorder="1"/>
    <xf numFmtId="0" fontId="16" fillId="0" borderId="5" xfId="0" applyFont="1" applyFill="1" applyBorder="1" applyAlignment="1">
      <alignment horizontal="center"/>
    </xf>
    <xf numFmtId="0" fontId="17" fillId="0" borderId="0" xfId="1" applyNumberFormat="1" applyFont="1" applyFill="1"/>
    <xf numFmtId="167" fontId="16" fillId="0" borderId="5" xfId="2" applyNumberFormat="1" applyFont="1" applyFill="1" applyBorder="1" applyAlignment="1">
      <alignment horizontal="right" indent="1"/>
    </xf>
    <xf numFmtId="164" fontId="16" fillId="0" borderId="5" xfId="1" applyNumberFormat="1" applyFont="1" applyFill="1" applyBorder="1"/>
    <xf numFmtId="170" fontId="16" fillId="0" borderId="10" xfId="1" applyNumberFormat="1" applyFont="1" applyFill="1" applyBorder="1"/>
    <xf numFmtId="170" fontId="16" fillId="0" borderId="5" xfId="1" applyNumberFormat="1" applyFont="1" applyFill="1" applyBorder="1"/>
    <xf numFmtId="10" fontId="16" fillId="0" borderId="5" xfId="2" applyNumberFormat="1" applyFont="1" applyFill="1" applyBorder="1"/>
    <xf numFmtId="0" fontId="16" fillId="0" borderId="0" xfId="0" applyFont="1" applyFill="1"/>
    <xf numFmtId="170" fontId="16" fillId="0" borderId="0" xfId="1" applyNumberFormat="1" applyFont="1" applyFill="1"/>
    <xf numFmtId="167" fontId="18" fillId="0" borderId="5" xfId="2" applyNumberFormat="1" applyFont="1" applyFill="1" applyBorder="1" applyAlignment="1">
      <alignment horizontal="right" indent="1"/>
    </xf>
    <xf numFmtId="0" fontId="3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164" fontId="4" fillId="0" borderId="0" xfId="1" applyNumberFormat="1" applyFont="1" applyFill="1"/>
    <xf numFmtId="0" fontId="19" fillId="0" borderId="0" xfId="0" applyFont="1"/>
    <xf numFmtId="170" fontId="19" fillId="0" borderId="0" xfId="1" applyNumberFormat="1" applyFont="1"/>
    <xf numFmtId="0" fontId="3" fillId="0" borderId="7" xfId="0" applyFont="1" applyBorder="1" applyAlignment="1">
      <alignment wrapText="1"/>
    </xf>
    <xf numFmtId="0" fontId="4" fillId="0" borderId="8" xfId="0" applyFont="1" applyBorder="1" applyAlignment="1">
      <alignment wrapText="1"/>
    </xf>
    <xf numFmtId="170" fontId="4" fillId="2" borderId="2" xfId="1" applyNumberFormat="1" applyFont="1" applyFill="1" applyBorder="1" applyAlignment="1">
      <alignment horizontal="right" vertical="center"/>
    </xf>
    <xf numFmtId="43" fontId="4" fillId="0" borderId="0" xfId="0" applyNumberFormat="1" applyFont="1"/>
    <xf numFmtId="0" fontId="4" fillId="2" borderId="5" xfId="0" applyFont="1" applyFill="1" applyBorder="1" applyAlignment="1">
      <alignment horizontal="center"/>
    </xf>
    <xf numFmtId="170" fontId="4" fillId="2" borderId="5" xfId="1" applyNumberFormat="1" applyFont="1" applyFill="1" applyBorder="1"/>
    <xf numFmtId="173" fontId="0" fillId="0" borderId="0" xfId="1" applyNumberFormat="1" applyFont="1"/>
    <xf numFmtId="173" fontId="0" fillId="0" borderId="0" xfId="1" applyNumberFormat="1" applyFont="1" applyAlignment="1">
      <alignment horizontal="center"/>
    </xf>
    <xf numFmtId="0" fontId="14" fillId="0" borderId="0" xfId="1" applyNumberFormat="1" applyFont="1" applyFill="1" applyBorder="1" applyAlignment="1">
      <alignment horizontal="left"/>
    </xf>
    <xf numFmtId="167" fontId="4" fillId="0" borderId="0" xfId="2" applyNumberFormat="1" applyFont="1" applyFill="1"/>
    <xf numFmtId="170" fontId="19" fillId="0" borderId="0" xfId="1" applyNumberFormat="1" applyFont="1" applyFill="1"/>
    <xf numFmtId="0" fontId="17" fillId="0" borderId="0" xfId="1" applyNumberFormat="1" applyFont="1" applyFill="1" applyBorder="1"/>
    <xf numFmtId="0" fontId="7" fillId="0" borderId="0" xfId="1" applyNumberFormat="1" applyFont="1" applyFill="1" applyBorder="1"/>
    <xf numFmtId="3" fontId="3" fillId="0" borderId="9" xfId="0" applyNumberFormat="1" applyFont="1" applyBorder="1" applyAlignment="1">
      <alignment horizontal="center" wrapText="1"/>
    </xf>
    <xf numFmtId="173" fontId="12" fillId="0" borderId="0" xfId="1" applyNumberFormat="1" applyFont="1" applyAlignment="1">
      <alignment horizontal="center"/>
    </xf>
    <xf numFmtId="170" fontId="0" fillId="0" borderId="0" xfId="1" applyNumberFormat="1" applyFont="1" applyFill="1"/>
    <xf numFmtId="0" fontId="22" fillId="0" borderId="0" xfId="0" applyFont="1" applyFill="1"/>
    <xf numFmtId="171" fontId="0" fillId="0" borderId="0" xfId="0" applyNumberFormat="1"/>
    <xf numFmtId="0" fontId="22" fillId="0" borderId="0" xfId="0" applyFont="1"/>
    <xf numFmtId="170" fontId="1" fillId="0" borderId="0" xfId="1" applyNumberFormat="1" applyFont="1"/>
    <xf numFmtId="0" fontId="0" fillId="0" borderId="0" xfId="0" applyFont="1" applyFill="1"/>
    <xf numFmtId="170" fontId="20" fillId="0" borderId="0" xfId="1" applyNumberFormat="1" applyFont="1"/>
    <xf numFmtId="0" fontId="0" fillId="0" borderId="0" xfId="0" applyFont="1"/>
    <xf numFmtId="10" fontId="4" fillId="0" borderId="0" xfId="2" applyNumberFormat="1" applyFont="1" applyFill="1" applyBorder="1" applyAlignment="1">
      <alignment horizontal="right" indent="1"/>
    </xf>
    <xf numFmtId="14" fontId="3" fillId="7" borderId="0" xfId="0" applyNumberFormat="1" applyFont="1" applyFill="1"/>
    <xf numFmtId="0" fontId="10" fillId="3" borderId="12" xfId="0" applyFont="1" applyFill="1" applyBorder="1" applyAlignment="1">
      <alignment horizontal="center" vertical="center"/>
    </xf>
    <xf numFmtId="0" fontId="10" fillId="11" borderId="12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0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165" fontId="4" fillId="0" borderId="2" xfId="2" applyNumberFormat="1" applyFont="1" applyBorder="1" applyAlignment="1">
      <alignment vertical="center"/>
    </xf>
    <xf numFmtId="40" fontId="4" fillId="0" borderId="0" xfId="0" applyNumberFormat="1" applyFont="1" applyAlignment="1">
      <alignment horizontal="center" vertical="center"/>
    </xf>
    <xf numFmtId="167" fontId="4" fillId="0" borderId="0" xfId="2" applyNumberFormat="1" applyFont="1" applyFill="1" applyAlignment="1">
      <alignment horizontal="center" vertical="center"/>
    </xf>
    <xf numFmtId="165" fontId="4" fillId="0" borderId="0" xfId="2" applyNumberFormat="1" applyFont="1"/>
    <xf numFmtId="0" fontId="0" fillId="0" borderId="0" xfId="0" applyFill="1" applyAlignment="1">
      <alignment horizontal="center"/>
    </xf>
    <xf numFmtId="0" fontId="4" fillId="0" borderId="0" xfId="0" applyFont="1" applyFill="1" applyBorder="1" applyAlignment="1">
      <alignment horizontal="right"/>
    </xf>
    <xf numFmtId="38" fontId="4" fillId="0" borderId="0" xfId="0" applyNumberFormat="1" applyFont="1" applyFill="1" applyBorder="1" applyAlignment="1">
      <alignment vertical="center"/>
    </xf>
    <xf numFmtId="14" fontId="4" fillId="0" borderId="0" xfId="0" applyNumberFormat="1" applyFont="1"/>
    <xf numFmtId="0" fontId="7" fillId="0" borderId="5" xfId="1" applyNumberFormat="1" applyFont="1" applyFill="1" applyBorder="1"/>
    <xf numFmtId="0" fontId="7" fillId="0" borderId="0" xfId="1" applyNumberFormat="1" applyFont="1" applyFill="1" applyAlignment="1">
      <alignment horizontal="left"/>
    </xf>
    <xf numFmtId="170" fontId="18" fillId="0" borderId="5" xfId="1" applyNumberFormat="1" applyFont="1" applyFill="1" applyBorder="1"/>
    <xf numFmtId="0" fontId="18" fillId="0" borderId="0" xfId="0" applyFont="1" applyFill="1"/>
    <xf numFmtId="170" fontId="18" fillId="0" borderId="0" xfId="1" applyNumberFormat="1" applyFont="1" applyFill="1"/>
    <xf numFmtId="164" fontId="18" fillId="0" borderId="0" xfId="0" applyNumberFormat="1" applyFont="1" applyFill="1"/>
    <xf numFmtId="164" fontId="4" fillId="2" borderId="5" xfId="1" applyNumberFormat="1" applyFont="1" applyFill="1" applyBorder="1" applyAlignment="1">
      <alignment horizontal="center"/>
    </xf>
    <xf numFmtId="38" fontId="15" fillId="0" borderId="5" xfId="0" applyNumberFormat="1" applyFont="1" applyFill="1" applyBorder="1"/>
    <xf numFmtId="164" fontId="4" fillId="0" borderId="0" xfId="1" applyNumberFormat="1" applyFont="1" applyBorder="1"/>
    <xf numFmtId="0" fontId="4" fillId="0" borderId="0" xfId="0" applyFont="1" applyAlignment="1">
      <alignment horizontal="right"/>
    </xf>
    <xf numFmtId="0" fontId="25" fillId="3" borderId="0" xfId="0" applyFont="1" applyFill="1"/>
    <xf numFmtId="164" fontId="4" fillId="2" borderId="2" xfId="1" applyNumberFormat="1" applyFont="1" applyFill="1" applyBorder="1" applyAlignment="1">
      <alignment horizontal="right" vertical="center" indent="1"/>
    </xf>
    <xf numFmtId="0" fontId="0" fillId="7" borderId="0" xfId="0" applyFill="1"/>
    <xf numFmtId="167" fontId="4" fillId="0" borderId="0" xfId="2" applyNumberFormat="1" applyFont="1"/>
    <xf numFmtId="164" fontId="3" fillId="0" borderId="9" xfId="1" applyNumberFormat="1" applyFont="1" applyBorder="1" applyAlignment="1">
      <alignment horizontal="center" wrapText="1"/>
    </xf>
    <xf numFmtId="43" fontId="4" fillId="0" borderId="0" xfId="1" applyFont="1" applyBorder="1"/>
    <xf numFmtId="171" fontId="0" fillId="0" borderId="0" xfId="0" applyNumberFormat="1" applyFont="1"/>
    <xf numFmtId="172" fontId="4" fillId="0" borderId="0" xfId="0" applyNumberFormat="1" applyFont="1" applyFill="1"/>
    <xf numFmtId="43" fontId="4" fillId="0" borderId="2" xfId="1" applyFont="1" applyBorder="1"/>
    <xf numFmtId="170" fontId="4" fillId="2" borderId="5" xfId="1" applyNumberFormat="1" applyFont="1" applyFill="1" applyBorder="1" applyAlignment="1">
      <alignment horizontal="center"/>
    </xf>
    <xf numFmtId="38" fontId="4" fillId="0" borderId="5" xfId="1" applyNumberFormat="1" applyFont="1" applyFill="1" applyBorder="1"/>
    <xf numFmtId="167" fontId="4" fillId="0" borderId="5" xfId="2" applyNumberFormat="1" applyFont="1" applyFill="1" applyBorder="1"/>
    <xf numFmtId="164" fontId="3" fillId="0" borderId="2" xfId="0" applyNumberFormat="1" applyFont="1" applyBorder="1" applyAlignment="1">
      <alignment wrapText="1"/>
    </xf>
    <xf numFmtId="38" fontId="4" fillId="0" borderId="0" xfId="0" applyNumberFormat="1" applyFont="1"/>
    <xf numFmtId="38" fontId="4" fillId="0" borderId="2" xfId="0" applyNumberFormat="1" applyFont="1" applyBorder="1"/>
    <xf numFmtId="38" fontId="15" fillId="0" borderId="5" xfId="1" applyNumberFormat="1" applyFont="1" applyFill="1" applyBorder="1"/>
    <xf numFmtId="0" fontId="7" fillId="2" borderId="0" xfId="3" applyFill="1"/>
    <xf numFmtId="172" fontId="4" fillId="2" borderId="0" xfId="0" applyNumberFormat="1" applyFont="1" applyFill="1" applyAlignment="1">
      <alignment horizontal="center"/>
    </xf>
    <xf numFmtId="164" fontId="4" fillId="2" borderId="0" xfId="1" applyNumberFormat="1" applyFont="1" applyFill="1"/>
    <xf numFmtId="172" fontId="4" fillId="2" borderId="5" xfId="2" applyNumberFormat="1" applyFont="1" applyFill="1" applyBorder="1" applyAlignment="1">
      <alignment horizontal="center"/>
    </xf>
    <xf numFmtId="10" fontId="4" fillId="2" borderId="0" xfId="2" applyNumberFormat="1" applyFont="1" applyFill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72" fontId="15" fillId="2" borderId="5" xfId="2" applyNumberFormat="1" applyFont="1" applyFill="1" applyBorder="1" applyAlignment="1">
      <alignment horizontal="center"/>
    </xf>
    <xf numFmtId="10" fontId="4" fillId="2" borderId="0" xfId="0" applyNumberFormat="1" applyFont="1" applyFill="1" applyAlignment="1">
      <alignment horizontal="center"/>
    </xf>
    <xf numFmtId="172" fontId="4" fillId="0" borderId="5" xfId="2" applyNumberFormat="1" applyFont="1" applyFill="1" applyBorder="1" applyAlignment="1">
      <alignment horizontal="center"/>
    </xf>
    <xf numFmtId="167" fontId="4" fillId="0" borderId="5" xfId="2" applyNumberFormat="1" applyFont="1" applyFill="1" applyBorder="1" applyAlignment="1">
      <alignment horizontal="center"/>
    </xf>
    <xf numFmtId="0" fontId="4" fillId="0" borderId="9" xfId="0" applyFont="1" applyBorder="1"/>
    <xf numFmtId="171" fontId="4" fillId="0" borderId="5" xfId="2" applyNumberFormat="1" applyFont="1" applyFill="1" applyBorder="1" applyAlignment="1">
      <alignment horizontal="center"/>
    </xf>
    <xf numFmtId="0" fontId="4" fillId="0" borderId="0" xfId="0" applyFont="1" applyFill="1" applyBorder="1"/>
    <xf numFmtId="10" fontId="4" fillId="0" borderId="0" xfId="2" applyNumberFormat="1" applyFont="1" applyFill="1"/>
    <xf numFmtId="0" fontId="4" fillId="0" borderId="0" xfId="0" applyFont="1" applyFill="1"/>
    <xf numFmtId="0" fontId="4" fillId="0" borderId="0" xfId="0" applyFont="1"/>
    <xf numFmtId="166" fontId="4" fillId="0" borderId="0" xfId="2" applyNumberFormat="1" applyFont="1" applyFill="1"/>
    <xf numFmtId="0" fontId="4" fillId="2" borderId="0" xfId="0" applyFont="1" applyFill="1"/>
    <xf numFmtId="172" fontId="15" fillId="0" borderId="0" xfId="0" applyNumberFormat="1" applyFont="1" applyFill="1"/>
    <xf numFmtId="0" fontId="15" fillId="0" borderId="0" xfId="0" applyFont="1" applyFill="1"/>
    <xf numFmtId="170" fontId="15" fillId="0" borderId="10" xfId="1" applyNumberFormat="1" applyFont="1" applyFill="1" applyBorder="1"/>
    <xf numFmtId="0" fontId="15" fillId="0" borderId="0" xfId="0" applyFont="1" applyFill="1" applyAlignment="1">
      <alignment horizontal="center"/>
    </xf>
    <xf numFmtId="164" fontId="15" fillId="0" borderId="5" xfId="1" applyNumberFormat="1" applyFont="1" applyFill="1" applyBorder="1"/>
    <xf numFmtId="167" fontId="15" fillId="0" borderId="5" xfId="2" applyNumberFormat="1" applyFont="1" applyFill="1" applyBorder="1" applyAlignment="1">
      <alignment horizontal="right" indent="1"/>
    </xf>
    <xf numFmtId="170" fontId="4" fillId="4" borderId="0" xfId="1" applyNumberFormat="1" applyFont="1" applyFill="1"/>
    <xf numFmtId="0" fontId="4" fillId="0" borderId="0" xfId="0" applyFont="1" applyBorder="1" applyAlignment="1">
      <alignment wrapText="1"/>
    </xf>
    <xf numFmtId="3" fontId="3" fillId="0" borderId="0" xfId="0" applyNumberFormat="1" applyFont="1" applyBorder="1" applyAlignment="1">
      <alignment horizontal="center" wrapText="1"/>
    </xf>
    <xf numFmtId="10" fontId="3" fillId="0" borderId="0" xfId="2" applyNumberFormat="1" applyFont="1" applyBorder="1"/>
    <xf numFmtId="0" fontId="4" fillId="2" borderId="5" xfId="0" applyFont="1" applyFill="1" applyBorder="1" applyAlignment="1">
      <alignment horizontal="left"/>
    </xf>
    <xf numFmtId="173" fontId="0" fillId="9" borderId="0" xfId="1" applyNumberFormat="1" applyFont="1" applyFill="1"/>
    <xf numFmtId="171" fontId="0" fillId="0" borderId="0" xfId="0" applyNumberFormat="1" applyFont="1" applyFill="1"/>
    <xf numFmtId="0" fontId="19" fillId="5" borderId="0" xfId="0" applyFont="1" applyFill="1"/>
    <xf numFmtId="171" fontId="19" fillId="0" borderId="0" xfId="0" applyNumberFormat="1" applyFont="1"/>
    <xf numFmtId="173" fontId="19" fillId="0" borderId="0" xfId="1" applyNumberFormat="1" applyFont="1"/>
    <xf numFmtId="10" fontId="4" fillId="0" borderId="0" xfId="2" applyNumberFormat="1" applyFont="1"/>
    <xf numFmtId="173" fontId="12" fillId="9" borderId="0" xfId="1" applyNumberFormat="1" applyFont="1" applyFill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5" fontId="60" fillId="0" borderId="0" xfId="0" applyNumberFormat="1" applyFont="1" applyAlignment="1">
      <alignment horizontal="center" vertical="center"/>
    </xf>
    <xf numFmtId="0" fontId="18" fillId="0" borderId="0" xfId="0" applyFont="1" applyFill="1" applyAlignment="1">
      <alignment horizontal="center"/>
    </xf>
    <xf numFmtId="0" fontId="18" fillId="0" borderId="5" xfId="0" applyFont="1" applyFill="1" applyBorder="1" applyAlignment="1">
      <alignment horizontal="center"/>
    </xf>
    <xf numFmtId="164" fontId="18" fillId="0" borderId="5" xfId="1" applyNumberFormat="1" applyFont="1" applyFill="1" applyBorder="1"/>
    <xf numFmtId="10" fontId="18" fillId="0" borderId="5" xfId="2" applyNumberFormat="1" applyFont="1" applyFill="1" applyBorder="1"/>
    <xf numFmtId="172" fontId="18" fillId="0" borderId="0" xfId="0" applyNumberFormat="1" applyFont="1" applyFill="1"/>
    <xf numFmtId="0" fontId="63" fillId="0" borderId="0" xfId="1" applyNumberFormat="1" applyFont="1" applyAlignment="1">
      <alignment horizontal="center" vertical="center"/>
    </xf>
    <xf numFmtId="0" fontId="7" fillId="0" borderId="0" xfId="5" applyFill="1"/>
    <xf numFmtId="0" fontId="62" fillId="0" borderId="0" xfId="5" applyFont="1" applyFill="1"/>
    <xf numFmtId="170" fontId="0" fillId="6" borderId="0" xfId="1" applyNumberFormat="1" applyFont="1" applyFill="1"/>
    <xf numFmtId="0" fontId="61" fillId="65" borderId="0" xfId="0" applyFont="1" applyFill="1"/>
    <xf numFmtId="0" fontId="4" fillId="0" borderId="0" xfId="0" applyFont="1"/>
    <xf numFmtId="0" fontId="4" fillId="0" borderId="0" xfId="0" applyFont="1" applyFill="1"/>
    <xf numFmtId="172" fontId="16" fillId="0" borderId="0" xfId="0" applyNumberFormat="1" applyFont="1" applyFill="1"/>
    <xf numFmtId="172" fontId="18" fillId="0" borderId="0" xfId="0" applyNumberFormat="1" applyFont="1" applyFill="1" applyAlignment="1">
      <alignment horizontal="center"/>
    </xf>
    <xf numFmtId="0" fontId="58" fillId="0" borderId="0" xfId="0" applyFont="1" applyFill="1"/>
    <xf numFmtId="165" fontId="0" fillId="0" borderId="0" xfId="2" applyNumberFormat="1" applyFont="1" applyAlignment="1">
      <alignment horizontal="center" vertical="center"/>
    </xf>
    <xf numFmtId="165" fontId="0" fillId="7" borderId="0" xfId="2" applyNumberFormat="1" applyFont="1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67" fontId="0" fillId="0" borderId="0" xfId="2" applyNumberFormat="1" applyFont="1" applyAlignment="1">
      <alignment horizontal="center" vertical="center"/>
    </xf>
    <xf numFmtId="167" fontId="0" fillId="0" borderId="0" xfId="2" applyNumberFormat="1" applyFont="1" applyFill="1" applyAlignment="1">
      <alignment horizontal="center" vertical="center"/>
    </xf>
    <xf numFmtId="0" fontId="19" fillId="65" borderId="0" xfId="0" applyFont="1" applyFill="1"/>
    <xf numFmtId="165" fontId="3" fillId="0" borderId="0" xfId="2" applyNumberFormat="1" applyFont="1"/>
    <xf numFmtId="166" fontId="15" fillId="0" borderId="0" xfId="2" applyNumberFormat="1" applyFont="1" applyFill="1"/>
    <xf numFmtId="167" fontId="0" fillId="2" borderId="0" xfId="2" applyNumberFormat="1" applyFont="1" applyFill="1" applyAlignment="1">
      <alignment horizontal="center" vertical="center"/>
    </xf>
    <xf numFmtId="0" fontId="9" fillId="0" borderId="0" xfId="1" applyNumberFormat="1" applyFont="1" applyAlignment="1">
      <alignment horizontal="left"/>
    </xf>
    <xf numFmtId="164" fontId="9" fillId="0" borderId="0" xfId="1" applyNumberFormat="1" applyFont="1" applyAlignment="1">
      <alignment horizontal="center"/>
    </xf>
    <xf numFmtId="0" fontId="64" fillId="0" borderId="0" xfId="0" applyNumberFormat="1" applyFont="1" applyAlignment="1">
      <alignment horizontal="left" vertical="center"/>
    </xf>
    <xf numFmtId="15" fontId="64" fillId="0" borderId="0" xfId="0" applyNumberFormat="1" applyFont="1" applyAlignment="1">
      <alignment horizontal="center" vertical="center"/>
    </xf>
    <xf numFmtId="0" fontId="19" fillId="0" borderId="0" xfId="1" applyNumberFormat="1" applyFont="1" applyAlignment="1">
      <alignment horizontal="left"/>
    </xf>
    <xf numFmtId="0" fontId="1" fillId="0" borderId="0" xfId="1" applyNumberFormat="1" applyFont="1" applyAlignment="1">
      <alignment horizontal="left"/>
    </xf>
    <xf numFmtId="43" fontId="1" fillId="0" borderId="0" xfId="1" applyFont="1"/>
    <xf numFmtId="0" fontId="1" fillId="0" borderId="0" xfId="1" applyNumberFormat="1" applyFont="1"/>
    <xf numFmtId="10" fontId="4" fillId="0" borderId="0" xfId="0" applyNumberFormat="1" applyFont="1" applyFill="1" applyAlignment="1">
      <alignment horizontal="center"/>
    </xf>
    <xf numFmtId="0" fontId="13" fillId="0" borderId="0" xfId="1" applyNumberFormat="1" applyFont="1" applyFill="1" applyAlignment="1">
      <alignment horizontal="left"/>
    </xf>
    <xf numFmtId="170" fontId="13" fillId="0" borderId="0" xfId="1" applyNumberFormat="1" applyFont="1" applyFill="1"/>
    <xf numFmtId="167" fontId="4" fillId="2" borderId="0" xfId="0" applyNumberFormat="1" applyFont="1" applyFill="1"/>
    <xf numFmtId="165" fontId="3" fillId="0" borderId="0" xfId="2" applyNumberFormat="1" applyFont="1" applyAlignment="1">
      <alignment vertical="center"/>
    </xf>
    <xf numFmtId="170" fontId="4" fillId="0" borderId="0" xfId="0" applyNumberFormat="1" applyFont="1" applyAlignment="1">
      <alignment vertical="center"/>
    </xf>
    <xf numFmtId="177" fontId="1" fillId="0" borderId="0" xfId="1" applyNumberFormat="1" applyFont="1" applyFill="1" applyAlignment="1">
      <alignment horizontal="center"/>
    </xf>
    <xf numFmtId="0" fontId="61" fillId="8" borderId="0" xfId="0" applyFont="1" applyFill="1"/>
    <xf numFmtId="0" fontId="0" fillId="65" borderId="0" xfId="0" applyFont="1" applyFill="1"/>
    <xf numFmtId="164" fontId="4" fillId="0" borderId="5" xfId="1" applyNumberFormat="1" applyFont="1" applyFill="1" applyBorder="1" applyAlignment="1">
      <alignment horizontal="center"/>
    </xf>
    <xf numFmtId="0" fontId="0" fillId="66" borderId="0" xfId="0" applyFill="1"/>
    <xf numFmtId="170" fontId="0" fillId="3" borderId="0" xfId="1" applyNumberFormat="1" applyFont="1" applyFill="1"/>
    <xf numFmtId="172" fontId="3" fillId="7" borderId="0" xfId="0" applyNumberFormat="1" applyFont="1" applyFill="1" applyAlignment="1">
      <alignment horizontal="center"/>
    </xf>
    <xf numFmtId="164" fontId="3" fillId="3" borderId="0" xfId="1" applyNumberFormat="1" applyFont="1" applyFill="1"/>
    <xf numFmtId="0" fontId="12" fillId="0" borderId="0" xfId="1" applyNumberFormat="1" applyFont="1" applyAlignment="1">
      <alignment horizontal="center"/>
    </xf>
    <xf numFmtId="0" fontId="12" fillId="0" borderId="0" xfId="1" applyNumberFormat="1" applyFont="1" applyAlignment="1"/>
    <xf numFmtId="1" fontId="0" fillId="0" borderId="0" xfId="0" applyNumberFormat="1" applyFont="1" applyAlignment="1">
      <alignment horizontal="center" vertical="center"/>
    </xf>
    <xf numFmtId="0" fontId="22" fillId="10" borderId="0" xfId="0" applyFont="1" applyFill="1"/>
    <xf numFmtId="170" fontId="4" fillId="0" borderId="6" xfId="1" applyNumberFormat="1" applyFont="1" applyFill="1" applyBorder="1"/>
    <xf numFmtId="164" fontId="4" fillId="0" borderId="6" xfId="1" applyNumberFormat="1" applyFont="1" applyFill="1" applyBorder="1"/>
    <xf numFmtId="10" fontId="4" fillId="0" borderId="6" xfId="2" applyNumberFormat="1" applyFont="1" applyFill="1" applyBorder="1" applyAlignment="1">
      <alignment horizontal="right" indent="1"/>
    </xf>
    <xf numFmtId="10" fontId="4" fillId="0" borderId="13" xfId="2" applyNumberFormat="1" applyFont="1" applyFill="1" applyBorder="1" applyAlignment="1">
      <alignment horizontal="right" indent="1"/>
    </xf>
    <xf numFmtId="0" fontId="7" fillId="0" borderId="6" xfId="3" applyFill="1" applyBorder="1"/>
    <xf numFmtId="0" fontId="7" fillId="0" borderId="13" xfId="3" applyFill="1" applyBorder="1"/>
    <xf numFmtId="0" fontId="4" fillId="0" borderId="4" xfId="0" applyFont="1" applyFill="1" applyBorder="1" applyAlignment="1">
      <alignment horizontal="center"/>
    </xf>
    <xf numFmtId="1" fontId="0" fillId="2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170" fontId="4" fillId="0" borderId="2" xfId="1" applyNumberFormat="1" applyFont="1" applyFill="1" applyBorder="1" applyAlignment="1">
      <alignment horizontal="right" vertical="center"/>
    </xf>
    <xf numFmtId="43" fontId="4" fillId="0" borderId="2" xfId="1" applyNumberFormat="1" applyFont="1" applyFill="1" applyBorder="1" applyAlignment="1">
      <alignment horizontal="right" vertical="center"/>
    </xf>
    <xf numFmtId="0" fontId="3" fillId="0" borderId="2" xfId="0" applyFont="1" applyBorder="1" applyAlignment="1">
      <alignment wrapText="1"/>
    </xf>
    <xf numFmtId="0" fontId="7" fillId="0" borderId="5" xfId="3" applyFill="1" applyBorder="1"/>
    <xf numFmtId="0" fontId="7" fillId="0" borderId="4" xfId="3" applyFill="1" applyBorder="1"/>
    <xf numFmtId="0" fontId="66" fillId="0" borderId="0" xfId="0" applyFont="1" applyFill="1" applyAlignment="1">
      <alignment horizontal="center"/>
    </xf>
    <xf numFmtId="0" fontId="66" fillId="0" borderId="5" xfId="0" applyFont="1" applyFill="1" applyBorder="1" applyAlignment="1">
      <alignment horizontal="center"/>
    </xf>
    <xf numFmtId="167" fontId="66" fillId="0" borderId="5" xfId="2" applyNumberFormat="1" applyFont="1" applyFill="1" applyBorder="1" applyAlignment="1">
      <alignment horizontal="right" indent="1"/>
    </xf>
    <xf numFmtId="164" fontId="66" fillId="0" borderId="5" xfId="1" applyNumberFormat="1" applyFont="1" applyFill="1" applyBorder="1"/>
    <xf numFmtId="170" fontId="66" fillId="0" borderId="10" xfId="1" applyNumberFormat="1" applyFont="1" applyFill="1" applyBorder="1"/>
    <xf numFmtId="170" fontId="66" fillId="0" borderId="5" xfId="1" applyNumberFormat="1" applyFont="1" applyFill="1" applyBorder="1"/>
    <xf numFmtId="10" fontId="66" fillId="0" borderId="5" xfId="2" applyNumberFormat="1" applyFont="1" applyFill="1" applyBorder="1"/>
    <xf numFmtId="170" fontId="66" fillId="0" borderId="0" xfId="1" applyNumberFormat="1" applyFont="1" applyFill="1"/>
    <xf numFmtId="172" fontId="66" fillId="0" borderId="0" xfId="0" applyNumberFormat="1" applyFont="1" applyFill="1"/>
    <xf numFmtId="0" fontId="0" fillId="0" borderId="0" xfId="1" applyNumberFormat="1" applyFont="1" applyAlignment="1">
      <alignment horizontal="left"/>
    </xf>
    <xf numFmtId="0" fontId="66" fillId="0" borderId="0" xfId="0" applyFont="1" applyAlignment="1">
      <alignment horizontal="right"/>
    </xf>
    <xf numFmtId="167" fontId="66" fillId="0" borderId="0" xfId="2" applyNumberFormat="1" applyFont="1" applyAlignment="1">
      <alignment horizontal="center"/>
    </xf>
    <xf numFmtId="167" fontId="66" fillId="0" borderId="0" xfId="0" applyNumberFormat="1" applyFont="1" applyAlignment="1">
      <alignment horizontal="center"/>
    </xf>
    <xf numFmtId="14" fontId="4" fillId="0" borderId="0" xfId="1" applyNumberFormat="1" applyFont="1"/>
    <xf numFmtId="40" fontId="4" fillId="0" borderId="6" xfId="0" applyNumberFormat="1" applyFont="1" applyFill="1" applyBorder="1"/>
    <xf numFmtId="40" fontId="4" fillId="0" borderId="5" xfId="0" applyNumberFormat="1" applyFont="1" applyFill="1" applyBorder="1"/>
    <xf numFmtId="0" fontId="16" fillId="0" borderId="0" xfId="0" applyFont="1" applyFill="1" applyAlignment="1">
      <alignment horizontal="center"/>
    </xf>
    <xf numFmtId="0" fontId="24" fillId="0" borderId="0" xfId="0" applyFont="1" applyFill="1"/>
    <xf numFmtId="43" fontId="4" fillId="2" borderId="4" xfId="1" applyNumberFormat="1" applyFont="1" applyFill="1" applyBorder="1" applyAlignment="1">
      <alignment horizontal="right" vertical="center" indent="1"/>
    </xf>
    <xf numFmtId="43" fontId="4" fillId="0" borderId="6" xfId="1" applyNumberFormat="1" applyFont="1" applyFill="1" applyBorder="1" applyAlignment="1">
      <alignment horizontal="right" vertical="center"/>
    </xf>
    <xf numFmtId="170" fontId="0" fillId="2" borderId="0" xfId="1" applyNumberFormat="1" applyFont="1" applyFill="1"/>
    <xf numFmtId="165" fontId="4" fillId="0" borderId="5" xfId="2" applyNumberFormat="1" applyFont="1" applyFill="1" applyBorder="1" applyAlignment="1">
      <alignment horizontal="right" indent="1"/>
    </xf>
    <xf numFmtId="164" fontId="7" fillId="0" borderId="0" xfId="1" applyNumberFormat="1" applyFont="1" applyFill="1"/>
    <xf numFmtId="14" fontId="4" fillId="0" borderId="0" xfId="0" applyNumberFormat="1" applyFont="1" applyFill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66" fontId="16" fillId="0" borderId="0" xfId="2" applyNumberFormat="1" applyFont="1" applyFill="1"/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167" fontId="4" fillId="0" borderId="0" xfId="2" applyNumberFormat="1" applyFont="1" applyAlignment="1">
      <alignment vertical="center"/>
    </xf>
    <xf numFmtId="0" fontId="4" fillId="0" borderId="33" xfId="0" applyFont="1" applyFill="1" applyBorder="1" applyAlignment="1">
      <alignment horizontal="center"/>
    </xf>
    <xf numFmtId="172" fontId="4" fillId="0" borderId="33" xfId="2" applyNumberFormat="1" applyFont="1" applyFill="1" applyBorder="1" applyAlignment="1">
      <alignment horizontal="center"/>
    </xf>
    <xf numFmtId="0" fontId="4" fillId="0" borderId="33" xfId="0" applyFont="1" applyFill="1" applyBorder="1"/>
    <xf numFmtId="164" fontId="4" fillId="8" borderId="33" xfId="1" applyNumberFormat="1" applyFont="1" applyFill="1" applyBorder="1" applyAlignment="1">
      <alignment horizontal="center"/>
    </xf>
    <xf numFmtId="170" fontId="4" fillId="0" borderId="33" xfId="1" applyNumberFormat="1" applyFont="1" applyFill="1" applyBorder="1"/>
    <xf numFmtId="170" fontId="4" fillId="2" borderId="33" xfId="1" applyNumberFormat="1" applyFont="1" applyFill="1" applyBorder="1"/>
    <xf numFmtId="38" fontId="15" fillId="0" borderId="33" xfId="1" applyNumberFormat="1" applyFont="1" applyFill="1" applyBorder="1"/>
    <xf numFmtId="38" fontId="4" fillId="0" borderId="33" xfId="1" applyNumberFormat="1" applyFont="1" applyFill="1" applyBorder="1"/>
    <xf numFmtId="167" fontId="4" fillId="0" borderId="33" xfId="2" applyNumberFormat="1" applyFont="1" applyFill="1" applyBorder="1"/>
    <xf numFmtId="167" fontId="4" fillId="0" borderId="33" xfId="2" applyNumberFormat="1" applyFont="1" applyFill="1" applyBorder="1" applyAlignment="1">
      <alignment horizontal="center"/>
    </xf>
    <xf numFmtId="171" fontId="4" fillId="0" borderId="33" xfId="2" applyNumberFormat="1" applyFont="1" applyFill="1" applyBorder="1" applyAlignment="1">
      <alignment horizontal="center"/>
    </xf>
    <xf numFmtId="0" fontId="4" fillId="0" borderId="14" xfId="0" applyFont="1" applyBorder="1"/>
    <xf numFmtId="170" fontId="4" fillId="8" borderId="5" xfId="1" applyNumberFormat="1" applyFont="1" applyFill="1" applyBorder="1"/>
    <xf numFmtId="0" fontId="17" fillId="0" borderId="5" xfId="1" applyNumberFormat="1" applyFont="1" applyFill="1" applyBorder="1"/>
    <xf numFmtId="10" fontId="16" fillId="0" borderId="0" xfId="2" applyNumberFormat="1" applyFont="1" applyFill="1"/>
    <xf numFmtId="170" fontId="16" fillId="4" borderId="0" xfId="1" applyNumberFormat="1" applyFont="1" applyFill="1"/>
    <xf numFmtId="0" fontId="1" fillId="0" borderId="14" xfId="1" applyNumberFormat="1" applyFont="1" applyBorder="1" applyAlignment="1">
      <alignment horizontal="left"/>
    </xf>
    <xf numFmtId="170" fontId="1" fillId="0" borderId="14" xfId="1" applyNumberFormat="1" applyFont="1" applyBorder="1"/>
    <xf numFmtId="0" fontId="0" fillId="0" borderId="14" xfId="0" applyBorder="1"/>
    <xf numFmtId="170" fontId="12" fillId="0" borderId="14" xfId="1" applyNumberFormat="1" applyFont="1" applyFill="1" applyBorder="1"/>
    <xf numFmtId="0" fontId="22" fillId="8" borderId="14" xfId="0" applyFont="1" applyFill="1" applyBorder="1"/>
    <xf numFmtId="170" fontId="1" fillId="0" borderId="14" xfId="1" applyNumberFormat="1" applyFont="1" applyFill="1" applyBorder="1"/>
    <xf numFmtId="170" fontId="0" fillId="3" borderId="14" xfId="1" applyNumberFormat="1" applyFont="1" applyFill="1" applyBorder="1"/>
    <xf numFmtId="177" fontId="1" fillId="0" borderId="14" xfId="1" applyNumberFormat="1" applyFont="1" applyFill="1" applyBorder="1" applyAlignment="1">
      <alignment horizontal="center"/>
    </xf>
    <xf numFmtId="173" fontId="0" fillId="0" borderId="14" xfId="1" applyNumberFormat="1" applyFont="1" applyBorder="1"/>
    <xf numFmtId="173" fontId="0" fillId="9" borderId="14" xfId="1" applyNumberFormat="1" applyFont="1" applyFill="1" applyBorder="1"/>
    <xf numFmtId="0" fontId="0" fillId="5" borderId="14" xfId="0" applyFill="1" applyBorder="1"/>
    <xf numFmtId="170" fontId="0" fillId="0" borderId="14" xfId="1" applyNumberFormat="1" applyFont="1" applyBorder="1"/>
    <xf numFmtId="0" fontId="19" fillId="0" borderId="14" xfId="0" applyFont="1" applyBorder="1"/>
    <xf numFmtId="170" fontId="20" fillId="0" borderId="14" xfId="1" applyNumberFormat="1" applyFont="1" applyBorder="1"/>
    <xf numFmtId="1" fontId="0" fillId="2" borderId="14" xfId="0" applyNumberFormat="1" applyFont="1" applyFill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1" fontId="0" fillId="0" borderId="14" xfId="0" applyNumberFormat="1" applyFont="1" applyBorder="1" applyAlignment="1">
      <alignment horizontal="center" vertical="center"/>
    </xf>
    <xf numFmtId="170" fontId="0" fillId="2" borderId="14" xfId="1" applyNumberFormat="1" applyFont="1" applyFill="1" applyBorder="1"/>
    <xf numFmtId="0" fontId="16" fillId="0" borderId="3" xfId="0" applyFont="1" applyFill="1" applyBorder="1" applyAlignment="1">
      <alignment horizontal="center"/>
    </xf>
    <xf numFmtId="0" fontId="17" fillId="0" borderId="3" xfId="1" applyNumberFormat="1" applyFont="1" applyFill="1" applyBorder="1"/>
    <xf numFmtId="167" fontId="16" fillId="0" borderId="3" xfId="2" applyNumberFormat="1" applyFont="1" applyFill="1" applyBorder="1" applyAlignment="1">
      <alignment horizontal="right" indent="1"/>
    </xf>
    <xf numFmtId="164" fontId="16" fillId="0" borderId="3" xfId="1" applyNumberFormat="1" applyFont="1" applyFill="1" applyBorder="1"/>
    <xf numFmtId="10" fontId="16" fillId="0" borderId="3" xfId="2" applyNumberFormat="1" applyFont="1" applyFill="1" applyBorder="1"/>
    <xf numFmtId="164" fontId="20" fillId="0" borderId="0" xfId="1" applyNumberFormat="1" applyFont="1"/>
    <xf numFmtId="168" fontId="4" fillId="2" borderId="4" xfId="0" applyNumberFormat="1" applyFont="1" applyFill="1" applyBorder="1"/>
    <xf numFmtId="164" fontId="16" fillId="8" borderId="5" xfId="1" applyNumberFormat="1" applyFont="1" applyFill="1" applyBorder="1"/>
    <xf numFmtId="164" fontId="16" fillId="8" borderId="3" xfId="1" applyNumberFormat="1" applyFont="1" applyFill="1" applyBorder="1"/>
    <xf numFmtId="164" fontId="18" fillId="0" borderId="3" xfId="1" applyNumberFormat="1" applyFont="1" applyFill="1" applyBorder="1"/>
    <xf numFmtId="10" fontId="18" fillId="0" borderId="3" xfId="2" applyNumberFormat="1" applyFont="1" applyFill="1" applyBorder="1"/>
    <xf numFmtId="14" fontId="68" fillId="67" borderId="0" xfId="230" applyNumberFormat="1" applyFont="1" applyFill="1" applyBorder="1" applyAlignment="1" applyProtection="1"/>
    <xf numFmtId="164" fontId="4" fillId="0" borderId="10" xfId="1" applyNumberFormat="1" applyFont="1" applyFill="1" applyBorder="1"/>
    <xf numFmtId="164" fontId="4" fillId="0" borderId="0" xfId="0" applyNumberFormat="1" applyFont="1"/>
    <xf numFmtId="170" fontId="18" fillId="0" borderId="10" xfId="1" applyNumberFormat="1" applyFont="1" applyFill="1" applyBorder="1"/>
    <xf numFmtId="10" fontId="18" fillId="0" borderId="0" xfId="2" applyNumberFormat="1" applyFont="1" applyFill="1"/>
    <xf numFmtId="166" fontId="18" fillId="0" borderId="0" xfId="2" applyNumberFormat="1" applyFont="1" applyFill="1"/>
    <xf numFmtId="0" fontId="62" fillId="0" borderId="5" xfId="1" applyNumberFormat="1" applyFont="1" applyFill="1" applyBorder="1"/>
    <xf numFmtId="0" fontId="62" fillId="0" borderId="3" xfId="1" applyNumberFormat="1" applyFont="1" applyFill="1" applyBorder="1"/>
    <xf numFmtId="164" fontId="4" fillId="8" borderId="5" xfId="1" applyNumberFormat="1" applyFont="1" applyFill="1" applyBorder="1"/>
    <xf numFmtId="0" fontId="18" fillId="0" borderId="3" xfId="0" applyFont="1" applyFill="1" applyBorder="1" applyAlignment="1">
      <alignment horizontal="center"/>
    </xf>
    <xf numFmtId="167" fontId="18" fillId="0" borderId="3" xfId="2" applyNumberFormat="1" applyFont="1" applyFill="1" applyBorder="1" applyAlignment="1">
      <alignment horizontal="right" inden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2" fillId="0" borderId="0" xfId="1" applyNumberFormat="1" applyFont="1" applyFill="1"/>
    <xf numFmtId="0" fontId="67" fillId="0" borderId="0" xfId="1" applyNumberFormat="1" applyFont="1" applyFill="1"/>
    <xf numFmtId="166" fontId="66" fillId="0" borderId="0" xfId="2" applyNumberFormat="1" applyFont="1" applyFill="1"/>
    <xf numFmtId="0" fontId="0" fillId="0" borderId="0" xfId="0"/>
    <xf numFmtId="10" fontId="4" fillId="0" borderId="0" xfId="2" applyNumberFormat="1" applyFont="1" applyFill="1"/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4" fillId="0" borderId="0" xfId="0" applyFont="1"/>
    <xf numFmtId="0" fontId="0" fillId="0" borderId="0" xfId="0" applyFill="1"/>
    <xf numFmtId="166" fontId="4" fillId="0" borderId="0" xfId="2" applyNumberFormat="1" applyFont="1" applyFill="1"/>
    <xf numFmtId="43" fontId="4" fillId="0" borderId="0" xfId="1" applyFont="1"/>
    <xf numFmtId="170" fontId="4" fillId="0" borderId="0" xfId="1" applyNumberFormat="1" applyFont="1" applyFill="1"/>
    <xf numFmtId="170" fontId="4" fillId="0" borderId="10" xfId="1" applyNumberFormat="1" applyFont="1" applyFill="1" applyBorder="1"/>
    <xf numFmtId="164" fontId="23" fillId="3" borderId="0" xfId="1" applyNumberFormat="1" applyFont="1" applyFill="1"/>
    <xf numFmtId="0" fontId="7" fillId="0" borderId="0" xfId="5" applyFill="1" applyBorder="1"/>
    <xf numFmtId="0" fontId="14" fillId="0" borderId="5" xfId="1" applyNumberFormat="1" applyFont="1" applyFill="1" applyBorder="1"/>
    <xf numFmtId="0" fontId="7" fillId="2" borderId="0" xfId="1" applyNumberFormat="1" applyFont="1" applyFill="1" applyAlignment="1">
      <alignment horizontal="left"/>
    </xf>
    <xf numFmtId="43" fontId="0" fillId="0" borderId="0" xfId="0" applyNumberFormat="1" applyFont="1" applyAlignment="1">
      <alignment horizontal="center" vertical="center"/>
    </xf>
    <xf numFmtId="0" fontId="14" fillId="0" borderId="6" xfId="1" applyNumberFormat="1" applyFont="1" applyFill="1" applyBorder="1"/>
    <xf numFmtId="164" fontId="58" fillId="0" borderId="10" xfId="1" applyNumberFormat="1" applyFont="1" applyFill="1" applyBorder="1"/>
    <xf numFmtId="0" fontId="15" fillId="0" borderId="5" xfId="0" applyFont="1" applyFill="1" applyBorder="1" applyAlignment="1">
      <alignment horizontal="center"/>
    </xf>
    <xf numFmtId="170" fontId="15" fillId="0" borderId="5" xfId="1" applyNumberFormat="1" applyFont="1" applyFill="1" applyBorder="1"/>
    <xf numFmtId="10" fontId="15" fillId="0" borderId="5" xfId="2" applyNumberFormat="1" applyFont="1" applyFill="1" applyBorder="1"/>
    <xf numFmtId="170" fontId="15" fillId="0" borderId="0" xfId="1" applyNumberFormat="1" applyFont="1" applyFill="1"/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67" fontId="58" fillId="0" borderId="0" xfId="2" applyNumberFormat="1" applyFont="1" applyFill="1"/>
    <xf numFmtId="172" fontId="4" fillId="2" borderId="0" xfId="0" applyNumberFormat="1" applyFont="1" applyFill="1" applyBorder="1" applyAlignment="1">
      <alignment horizontal="center"/>
    </xf>
    <xf numFmtId="0" fontId="65" fillId="0" borderId="0" xfId="0" applyFont="1" applyFill="1"/>
    <xf numFmtId="0" fontId="22" fillId="2" borderId="0" xfId="0" applyFont="1" applyFill="1"/>
    <xf numFmtId="165" fontId="4" fillId="0" borderId="0" xfId="2" applyNumberFormat="1" applyFont="1" applyFill="1" applyAlignment="1">
      <alignment horizontal="center" vertical="center"/>
    </xf>
    <xf numFmtId="172" fontId="4" fillId="0" borderId="0" xfId="0" applyNumberFormat="1" applyFont="1" applyFill="1" applyBorder="1" applyAlignment="1">
      <alignment horizontal="center"/>
    </xf>
    <xf numFmtId="164" fontId="4" fillId="2" borderId="5" xfId="1" applyNumberFormat="1" applyFont="1" applyFill="1" applyBorder="1"/>
    <xf numFmtId="166" fontId="4" fillId="0" borderId="0" xfId="2" applyNumberFormat="1" applyFont="1"/>
    <xf numFmtId="0" fontId="58" fillId="0" borderId="0" xfId="0" applyFont="1" applyFill="1" applyAlignment="1">
      <alignment horizontal="center"/>
    </xf>
    <xf numFmtId="0" fontId="58" fillId="0" borderId="5" xfId="0" applyFont="1" applyFill="1" applyBorder="1" applyAlignment="1">
      <alignment horizontal="center"/>
    </xf>
    <xf numFmtId="164" fontId="58" fillId="0" borderId="5" xfId="1" applyNumberFormat="1" applyFont="1" applyFill="1" applyBorder="1"/>
    <xf numFmtId="10" fontId="58" fillId="0" borderId="5" xfId="2" applyNumberFormat="1" applyFont="1" applyFill="1" applyBorder="1"/>
    <xf numFmtId="166" fontId="58" fillId="0" borderId="0" xfId="2" applyNumberFormat="1" applyFont="1" applyFill="1"/>
    <xf numFmtId="170" fontId="58" fillId="0" borderId="0" xfId="1" applyNumberFormat="1" applyFont="1" applyFill="1"/>
    <xf numFmtId="172" fontId="58" fillId="0" borderId="0" xfId="0" applyNumberFormat="1" applyFont="1" applyFill="1"/>
    <xf numFmtId="164" fontId="15" fillId="0" borderId="10" xfId="1" applyNumberFormat="1" applyFont="1" applyFill="1" applyBorder="1"/>
    <xf numFmtId="0" fontId="18" fillId="0" borderId="3" xfId="1" applyNumberFormat="1" applyFont="1" applyFill="1" applyBorder="1"/>
    <xf numFmtId="170" fontId="18" fillId="0" borderId="11" xfId="1" applyNumberFormat="1" applyFont="1" applyFill="1" applyBorder="1"/>
    <xf numFmtId="167" fontId="18" fillId="8" borderId="5" xfId="2" applyNumberFormat="1" applyFont="1" applyFill="1" applyBorder="1" applyAlignment="1">
      <alignment horizontal="center"/>
    </xf>
    <xf numFmtId="167" fontId="4" fillId="2" borderId="5" xfId="2" applyNumberFormat="1" applyFont="1" applyFill="1" applyBorder="1" applyAlignment="1">
      <alignment horizontal="right" indent="1"/>
    </xf>
    <xf numFmtId="165" fontId="4" fillId="0" borderId="0" xfId="2" applyNumberFormat="1" applyFont="1" applyFill="1" applyBorder="1" applyAlignment="1">
      <alignment horizontal="center"/>
    </xf>
    <xf numFmtId="0" fontId="67" fillId="0" borderId="0" xfId="5" applyFont="1" applyFill="1" applyBorder="1"/>
    <xf numFmtId="0" fontId="70" fillId="0" borderId="0" xfId="1" applyNumberFormat="1" applyFont="1" applyFill="1"/>
    <xf numFmtId="0" fontId="7" fillId="2" borderId="0" xfId="1" applyNumberFormat="1" applyFont="1" applyFill="1" applyBorder="1"/>
    <xf numFmtId="164" fontId="4" fillId="2" borderId="5" xfId="1" applyNumberFormat="1" applyFont="1" applyFill="1" applyBorder="1" applyAlignment="1">
      <alignment horizontal="right" indent="1"/>
    </xf>
    <xf numFmtId="164" fontId="15" fillId="2" borderId="5" xfId="1" applyNumberFormat="1" applyFont="1" applyFill="1" applyBorder="1" applyAlignment="1">
      <alignment horizontal="right" indent="1"/>
    </xf>
    <xf numFmtId="0" fontId="69" fillId="2" borderId="0" xfId="1" applyNumberFormat="1" applyFont="1" applyFill="1" applyBorder="1"/>
    <xf numFmtId="164" fontId="58" fillId="2" borderId="5" xfId="1" applyNumberFormat="1" applyFont="1" applyFill="1" applyBorder="1" applyAlignment="1">
      <alignment horizontal="right" indent="1"/>
    </xf>
    <xf numFmtId="0" fontId="4" fillId="2" borderId="0" xfId="0" applyFont="1" applyFill="1" applyBorder="1"/>
    <xf numFmtId="164" fontId="4" fillId="2" borderId="3" xfId="1" applyNumberFormat="1" applyFont="1" applyFill="1" applyBorder="1" applyAlignment="1">
      <alignment horizontal="right"/>
    </xf>
    <xf numFmtId="164" fontId="4" fillId="2" borderId="5" xfId="1" applyNumberFormat="1" applyFont="1" applyFill="1" applyBorder="1" applyAlignment="1">
      <alignment horizontal="right"/>
    </xf>
    <xf numFmtId="0" fontId="15" fillId="2" borderId="0" xfId="0" applyFont="1" applyFill="1" applyBorder="1"/>
    <xf numFmtId="164" fontId="15" fillId="2" borderId="5" xfId="1" applyNumberFormat="1" applyFont="1" applyFill="1" applyBorder="1" applyAlignment="1">
      <alignment horizontal="right"/>
    </xf>
    <xf numFmtId="0" fontId="58" fillId="2" borderId="0" xfId="0" applyFont="1" applyFill="1" applyBorder="1"/>
    <xf numFmtId="164" fontId="58" fillId="2" borderId="5" xfId="1" applyNumberFormat="1" applyFont="1" applyFill="1" applyBorder="1" applyAlignment="1">
      <alignment horizontal="right"/>
    </xf>
    <xf numFmtId="167" fontId="4" fillId="2" borderId="4" xfId="2" applyNumberFormat="1" applyFont="1" applyFill="1" applyBorder="1" applyAlignment="1">
      <alignment horizontal="right" indent="1"/>
    </xf>
    <xf numFmtId="165" fontId="0" fillId="2" borderId="0" xfId="2" applyNumberFormat="1" applyFont="1" applyFill="1" applyAlignment="1">
      <alignment horizontal="center" vertical="center"/>
    </xf>
    <xf numFmtId="165" fontId="0" fillId="0" borderId="0" xfId="2" applyNumberFormat="1" applyFont="1" applyFill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19" fillId="69" borderId="0" xfId="0" applyFont="1" applyFill="1"/>
    <xf numFmtId="170" fontId="19" fillId="69" borderId="0" xfId="1" applyNumberFormat="1" applyFont="1" applyFill="1"/>
    <xf numFmtId="0" fontId="25" fillId="68" borderId="0" xfId="0" applyFont="1" applyFill="1"/>
    <xf numFmtId="0" fontId="59" fillId="0" borderId="0" xfId="0" applyFont="1" applyFill="1" applyAlignment="1">
      <alignment horizontal="center"/>
    </xf>
    <xf numFmtId="164" fontId="0" fillId="0" borderId="0" xfId="1" applyNumberFormat="1" applyFont="1" applyAlignment="1">
      <alignment horizontal="center" vertical="center"/>
    </xf>
    <xf numFmtId="0" fontId="12" fillId="70" borderId="0" xfId="0" applyFont="1" applyFill="1"/>
    <xf numFmtId="0" fontId="0" fillId="70" borderId="0" xfId="0" applyFill="1"/>
    <xf numFmtId="0" fontId="19" fillId="70" borderId="0" xfId="0" applyFont="1" applyFill="1"/>
    <xf numFmtId="170" fontId="19" fillId="70" borderId="0" xfId="1" applyNumberFormat="1" applyFont="1" applyFill="1"/>
    <xf numFmtId="170" fontId="0" fillId="70" borderId="0" xfId="1" applyNumberFormat="1" applyFont="1" applyFill="1"/>
    <xf numFmtId="170" fontId="1" fillId="70" borderId="0" xfId="1" applyNumberFormat="1" applyFont="1" applyFill="1"/>
    <xf numFmtId="170" fontId="61" fillId="70" borderId="0" xfId="1" applyNumberFormat="1" applyFont="1" applyFill="1"/>
    <xf numFmtId="0" fontId="9" fillId="70" borderId="0" xfId="1" applyNumberFormat="1" applyFont="1" applyFill="1" applyAlignment="1">
      <alignment horizontal="left"/>
    </xf>
    <xf numFmtId="0" fontId="64" fillId="70" borderId="0" xfId="0" applyNumberFormat="1" applyFont="1" applyFill="1" applyAlignment="1">
      <alignment horizontal="left" vertical="center"/>
    </xf>
    <xf numFmtId="0" fontId="19" fillId="70" borderId="0" xfId="1" applyNumberFormat="1" applyFont="1" applyFill="1" applyAlignment="1">
      <alignment horizontal="left"/>
    </xf>
    <xf numFmtId="0" fontId="1" fillId="70" borderId="0" xfId="1" applyNumberFormat="1" applyFont="1" applyFill="1" applyAlignment="1">
      <alignment horizontal="left"/>
    </xf>
    <xf numFmtId="0" fontId="0" fillId="70" borderId="0" xfId="1" applyNumberFormat="1" applyFont="1" applyFill="1" applyAlignment="1">
      <alignment horizontal="left"/>
    </xf>
    <xf numFmtId="172" fontId="4" fillId="0" borderId="0" xfId="1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65" fontId="4" fillId="0" borderId="0" xfId="2" applyNumberFormat="1" applyFont="1" applyFill="1" applyBorder="1"/>
    <xf numFmtId="0" fontId="10" fillId="0" borderId="0" xfId="0" applyFont="1" applyFill="1" applyBorder="1" applyAlignment="1">
      <alignment horizontal="center" vertical="center"/>
    </xf>
    <xf numFmtId="165" fontId="3" fillId="0" borderId="0" xfId="2" applyNumberFormat="1" applyFont="1" applyFill="1" applyBorder="1" applyAlignment="1">
      <alignment horizontal="center" vertical="center"/>
    </xf>
    <xf numFmtId="165" fontId="3" fillId="0" borderId="0" xfId="2" applyNumberFormat="1" applyFont="1" applyFill="1" applyBorder="1" applyAlignment="1">
      <alignment vertical="center"/>
    </xf>
    <xf numFmtId="0" fontId="18" fillId="0" borderId="0" xfId="0" applyFont="1" applyFill="1" applyBorder="1"/>
    <xf numFmtId="38" fontId="18" fillId="0" borderId="2" xfId="0" applyNumberFormat="1" applyFont="1" applyFill="1" applyBorder="1" applyAlignment="1">
      <alignment vertical="center"/>
    </xf>
    <xf numFmtId="171" fontId="4" fillId="0" borderId="0" xfId="2" applyNumberFormat="1" applyFont="1" applyFill="1" applyBorder="1" applyAlignment="1">
      <alignment horizontal="center"/>
    </xf>
    <xf numFmtId="0" fontId="58" fillId="0" borderId="0" xfId="0" applyFont="1" applyFill="1" applyBorder="1"/>
    <xf numFmtId="38" fontId="3" fillId="2" borderId="2" xfId="0" applyNumberFormat="1" applyFont="1" applyFill="1" applyBorder="1" applyAlignment="1">
      <alignment vertical="center"/>
    </xf>
    <xf numFmtId="167" fontId="4" fillId="0" borderId="0" xfId="0" applyNumberFormat="1" applyFont="1" applyFill="1"/>
    <xf numFmtId="0" fontId="12" fillId="7" borderId="0" xfId="1" applyNumberFormat="1" applyFont="1" applyFill="1" applyAlignment="1"/>
    <xf numFmtId="0" fontId="12" fillId="7" borderId="0" xfId="1" applyNumberFormat="1" applyFont="1" applyFill="1" applyAlignment="1">
      <alignment horizontal="center"/>
    </xf>
    <xf numFmtId="173" fontId="12" fillId="7" borderId="0" xfId="1" applyNumberFormat="1" applyFont="1" applyFill="1" applyAlignment="1">
      <alignment horizontal="center"/>
    </xf>
    <xf numFmtId="173" fontId="0" fillId="7" borderId="0" xfId="1" applyNumberFormat="1" applyFont="1" applyFill="1"/>
    <xf numFmtId="43" fontId="4" fillId="0" borderId="0" xfId="0" applyNumberFormat="1" applyFont="1" applyFill="1"/>
    <xf numFmtId="0" fontId="4" fillId="2" borderId="0" xfId="0" applyNumberFormat="1" applyFont="1" applyFill="1"/>
    <xf numFmtId="0" fontId="3" fillId="7" borderId="0" xfId="0" applyNumberFormat="1" applyFont="1" applyFill="1" applyAlignment="1">
      <alignment horizontal="center"/>
    </xf>
    <xf numFmtId="43" fontId="4" fillId="0" borderId="0" xfId="1" applyFont="1" applyAlignment="1">
      <alignment horizont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0" xfId="0" applyFont="1"/>
    <xf numFmtId="43" fontId="3" fillId="0" borderId="0" xfId="1" applyFont="1"/>
    <xf numFmtId="0" fontId="3" fillId="0" borderId="0" xfId="0" applyFont="1" applyFill="1"/>
    <xf numFmtId="0" fontId="3" fillId="0" borderId="0" xfId="0" applyFont="1" applyFill="1" applyBorder="1" applyAlignment="1">
      <alignment horizontal="center" wrapText="1"/>
    </xf>
    <xf numFmtId="4" fontId="3" fillId="0" borderId="0" xfId="0" applyNumberFormat="1" applyFont="1" applyFill="1" applyBorder="1" applyAlignment="1">
      <alignment horizontal="center" wrapText="1"/>
    </xf>
    <xf numFmtId="3" fontId="3" fillId="0" borderId="0" xfId="0" applyNumberFormat="1" applyFont="1" applyFill="1" applyBorder="1"/>
    <xf numFmtId="38" fontId="3" fillId="0" borderId="0" xfId="0" applyNumberFormat="1" applyFont="1" applyFill="1" applyBorder="1"/>
    <xf numFmtId="167" fontId="3" fillId="0" borderId="0" xfId="2" applyNumberFormat="1" applyFont="1" applyFill="1" applyBorder="1"/>
    <xf numFmtId="0" fontId="18" fillId="0" borderId="0" xfId="0" applyFont="1" applyAlignment="1">
      <alignment horizontal="center"/>
    </xf>
    <xf numFmtId="0" fontId="5" fillId="0" borderId="0" xfId="0" applyFont="1" applyFill="1"/>
    <xf numFmtId="0" fontId="4" fillId="0" borderId="1" xfId="0" applyFont="1" applyFill="1" applyBorder="1"/>
    <xf numFmtId="43" fontId="4" fillId="0" borderId="0" xfId="1" applyFont="1" applyFill="1" applyAlignment="1">
      <alignment horizontal="center"/>
    </xf>
    <xf numFmtId="164" fontId="72" fillId="2" borderId="0" xfId="1" applyNumberFormat="1" applyFont="1" applyFill="1" applyAlignment="1">
      <alignment horizontal="center" vertical="center"/>
    </xf>
    <xf numFmtId="168" fontId="4" fillId="0" borderId="4" xfId="0" applyNumberFormat="1" applyFont="1" applyFill="1" applyBorder="1"/>
    <xf numFmtId="165" fontId="3" fillId="0" borderId="2" xfId="2" applyNumberFormat="1" applyFont="1" applyFill="1" applyBorder="1" applyAlignment="1">
      <alignment vertical="center"/>
    </xf>
    <xf numFmtId="165" fontId="4" fillId="0" borderId="0" xfId="0" applyNumberFormat="1" applyFont="1" applyFill="1" applyAlignment="1">
      <alignment horizontal="center"/>
    </xf>
    <xf numFmtId="167" fontId="18" fillId="0" borderId="0" xfId="2" applyNumberFormat="1" applyFont="1" applyFill="1" applyAlignment="1">
      <alignment horizontal="center"/>
    </xf>
    <xf numFmtId="43" fontId="18" fillId="0" borderId="0" xfId="1" applyFont="1" applyFill="1"/>
    <xf numFmtId="38" fontId="4" fillId="0" borderId="0" xfId="0" applyNumberFormat="1" applyFont="1" applyFill="1"/>
    <xf numFmtId="0" fontId="3" fillId="0" borderId="2" xfId="0" applyFont="1" applyBorder="1" applyAlignment="1">
      <alignment horizontal="center" wrapText="1"/>
    </xf>
    <xf numFmtId="43" fontId="4" fillId="0" borderId="4" xfId="1" applyNumberFormat="1" applyFont="1" applyFill="1" applyBorder="1" applyAlignment="1">
      <alignment horizontal="right" vertical="center" indent="1"/>
    </xf>
    <xf numFmtId="43" fontId="4" fillId="0" borderId="5" xfId="0" applyNumberFormat="1" applyFont="1" applyFill="1" applyBorder="1"/>
    <xf numFmtId="0" fontId="4" fillId="0" borderId="0" xfId="0" applyFont="1" applyFill="1" applyBorder="1" applyAlignment="1">
      <alignment horizontal="center"/>
    </xf>
    <xf numFmtId="14" fontId="3" fillId="0" borderId="0" xfId="0" applyNumberFormat="1" applyFont="1" applyFill="1"/>
    <xf numFmtId="10" fontId="15" fillId="0" borderId="0" xfId="2" applyNumberFormat="1" applyFont="1" applyFill="1"/>
    <xf numFmtId="172" fontId="15" fillId="0" borderId="0" xfId="0" applyNumberFormat="1" applyFont="1" applyFill="1" applyAlignment="1">
      <alignment horizontal="left"/>
    </xf>
    <xf numFmtId="43" fontId="15" fillId="0" borderId="0" xfId="1" applyFont="1" applyFill="1"/>
    <xf numFmtId="0" fontId="65" fillId="0" borderId="0" xfId="0" applyFont="1" applyFill="1" applyBorder="1" applyAlignment="1">
      <alignment horizontal="center" wrapText="1"/>
    </xf>
    <xf numFmtId="164" fontId="15" fillId="0" borderId="0" xfId="1" applyNumberFormat="1" applyFont="1" applyFill="1" applyBorder="1"/>
    <xf numFmtId="0" fontId="65" fillId="0" borderId="0" xfId="0" applyFont="1" applyFill="1" applyBorder="1" applyAlignment="1">
      <alignment wrapText="1"/>
    </xf>
    <xf numFmtId="4" fontId="65" fillId="0" borderId="0" xfId="0" applyNumberFormat="1" applyFont="1" applyFill="1" applyBorder="1" applyAlignment="1">
      <alignment horizontal="center" wrapText="1"/>
    </xf>
    <xf numFmtId="3" fontId="65" fillId="0" borderId="0" xfId="0" applyNumberFormat="1" applyFont="1" applyFill="1" applyBorder="1"/>
    <xf numFmtId="38" fontId="65" fillId="0" borderId="0" xfId="0" applyNumberFormat="1" applyFont="1" applyFill="1" applyBorder="1"/>
    <xf numFmtId="167" fontId="65" fillId="0" borderId="0" xfId="2" applyNumberFormat="1" applyFont="1" applyFill="1" applyBorder="1"/>
    <xf numFmtId="0" fontId="15" fillId="0" borderId="0" xfId="0" applyFont="1" applyFill="1" applyBorder="1" applyAlignment="1">
      <alignment horizontal="center"/>
    </xf>
    <xf numFmtId="0" fontId="73" fillId="0" borderId="0" xfId="1" applyNumberFormat="1" applyFont="1" applyFill="1" applyBorder="1"/>
    <xf numFmtId="164" fontId="65" fillId="0" borderId="0" xfId="1" applyNumberFormat="1" applyFont="1" applyFill="1" applyBorder="1"/>
    <xf numFmtId="170" fontId="65" fillId="0" borderId="0" xfId="1" applyNumberFormat="1" applyFont="1" applyFill="1" applyBorder="1"/>
    <xf numFmtId="43" fontId="65" fillId="0" borderId="0" xfId="1" applyNumberFormat="1" applyFont="1" applyFill="1" applyBorder="1"/>
    <xf numFmtId="10" fontId="65" fillId="0" borderId="0" xfId="2" applyNumberFormat="1" applyFont="1" applyFill="1" applyBorder="1"/>
    <xf numFmtId="170" fontId="15" fillId="0" borderId="0" xfId="1" applyNumberFormat="1" applyFont="1" applyFill="1" applyBorder="1"/>
    <xf numFmtId="43" fontId="15" fillId="0" borderId="0" xfId="1" applyNumberFormat="1" applyFont="1" applyFill="1" applyBorder="1"/>
    <xf numFmtId="10" fontId="15" fillId="0" borderId="0" xfId="2" applyNumberFormat="1" applyFont="1" applyFill="1" applyBorder="1"/>
    <xf numFmtId="0" fontId="15" fillId="0" borderId="0" xfId="0" applyFont="1" applyFill="1" applyBorder="1"/>
    <xf numFmtId="167" fontId="15" fillId="0" borderId="0" xfId="2" applyNumberFormat="1" applyFont="1" applyFill="1" applyBorder="1" applyAlignment="1">
      <alignment horizontal="right" indent="1"/>
    </xf>
    <xf numFmtId="0" fontId="3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7" fillId="0" borderId="0" xfId="3" applyFont="1" applyFill="1" applyBorder="1"/>
    <xf numFmtId="10" fontId="15" fillId="0" borderId="0" xfId="2" applyNumberFormat="1" applyFont="1" applyFill="1" applyBorder="1" applyAlignment="1">
      <alignment horizontal="right" indent="1"/>
    </xf>
    <xf numFmtId="172" fontId="15" fillId="0" borderId="0" xfId="0" applyNumberFormat="1" applyFont="1" applyFill="1" applyBorder="1" applyAlignment="1">
      <alignment horizontal="center"/>
    </xf>
    <xf numFmtId="0" fontId="15" fillId="0" borderId="34" xfId="0" applyFont="1" applyFill="1" applyBorder="1" applyAlignment="1">
      <alignment horizontal="center"/>
    </xf>
    <xf numFmtId="0" fontId="7" fillId="0" borderId="34" xfId="3" applyFont="1" applyFill="1" applyBorder="1"/>
    <xf numFmtId="0" fontId="15" fillId="0" borderId="34" xfId="0" applyFont="1" applyFill="1" applyBorder="1"/>
    <xf numFmtId="10" fontId="15" fillId="0" borderId="34" xfId="2" applyNumberFormat="1" applyFont="1" applyFill="1" applyBorder="1" applyAlignment="1">
      <alignment horizontal="right" indent="1"/>
    </xf>
    <xf numFmtId="164" fontId="15" fillId="0" borderId="34" xfId="1" applyNumberFormat="1" applyFont="1" applyFill="1" applyBorder="1"/>
    <xf numFmtId="172" fontId="15" fillId="0" borderId="34" xfId="0" applyNumberFormat="1" applyFont="1" applyFill="1" applyBorder="1" applyAlignment="1">
      <alignment horizontal="center"/>
    </xf>
    <xf numFmtId="170" fontId="15" fillId="0" borderId="34" xfId="1" applyNumberFormat="1" applyFont="1" applyFill="1" applyBorder="1"/>
    <xf numFmtId="0" fontId="3" fillId="0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43" fontId="3" fillId="0" borderId="3" xfId="1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43" fontId="15" fillId="0" borderId="0" xfId="1" applyFont="1" applyFill="1" applyBorder="1"/>
    <xf numFmtId="10" fontId="61" fillId="0" borderId="0" xfId="2" applyNumberFormat="1" applyFont="1" applyFill="1" applyBorder="1" applyAlignment="1">
      <alignment horizontal="center"/>
    </xf>
    <xf numFmtId="43" fontId="61" fillId="0" borderId="0" xfId="2" applyNumberFormat="1" applyFont="1" applyFill="1" applyBorder="1"/>
    <xf numFmtId="164" fontId="61" fillId="0" borderId="0" xfId="1" applyNumberFormat="1" applyFont="1" applyFill="1" applyBorder="1"/>
    <xf numFmtId="0" fontId="65" fillId="0" borderId="0" xfId="0" applyFont="1" applyFill="1" applyBorder="1"/>
    <xf numFmtId="43" fontId="65" fillId="0" borderId="0" xfId="0" applyNumberFormat="1" applyFont="1" applyFill="1" applyBorder="1"/>
    <xf numFmtId="43" fontId="15" fillId="0" borderId="34" xfId="1" applyFont="1" applyFill="1" applyBorder="1"/>
    <xf numFmtId="10" fontId="61" fillId="0" borderId="34" xfId="2" applyNumberFormat="1" applyFont="1" applyFill="1" applyBorder="1" applyAlignment="1">
      <alignment horizontal="center"/>
    </xf>
    <xf numFmtId="43" fontId="61" fillId="0" borderId="34" xfId="2" applyNumberFormat="1" applyFont="1" applyFill="1" applyBorder="1"/>
    <xf numFmtId="164" fontId="61" fillId="0" borderId="34" xfId="1" applyNumberFormat="1" applyFont="1" applyFill="1" applyBorder="1"/>
    <xf numFmtId="38" fontId="15" fillId="0" borderId="0" xfId="0" applyNumberFormat="1" applyFont="1" applyFill="1" applyBorder="1"/>
    <xf numFmtId="38" fontId="15" fillId="0" borderId="0" xfId="1" applyNumberFormat="1" applyFont="1" applyFill="1" applyBorder="1"/>
    <xf numFmtId="172" fontId="15" fillId="0" borderId="0" xfId="2" applyNumberFormat="1" applyFont="1" applyFill="1" applyBorder="1" applyAlignment="1">
      <alignment horizontal="center"/>
    </xf>
    <xf numFmtId="167" fontId="15" fillId="0" borderId="0" xfId="2" applyNumberFormat="1" applyFont="1" applyFill="1" applyBorder="1" applyAlignment="1">
      <alignment horizontal="center"/>
    </xf>
    <xf numFmtId="43" fontId="15" fillId="0" borderId="0" xfId="0" applyNumberFormat="1" applyFont="1" applyFill="1" applyBorder="1"/>
    <xf numFmtId="38" fontId="15" fillId="0" borderId="34" xfId="0" applyNumberFormat="1" applyFont="1" applyFill="1" applyBorder="1"/>
    <xf numFmtId="38" fontId="15" fillId="0" borderId="34" xfId="1" applyNumberFormat="1" applyFont="1" applyFill="1" applyBorder="1"/>
    <xf numFmtId="172" fontId="15" fillId="0" borderId="34" xfId="2" applyNumberFormat="1" applyFont="1" applyFill="1" applyBorder="1" applyAlignment="1">
      <alignment horizontal="center"/>
    </xf>
    <xf numFmtId="167" fontId="15" fillId="0" borderId="34" xfId="2" applyNumberFormat="1" applyFont="1" applyFill="1" applyBorder="1" applyAlignment="1">
      <alignment horizontal="center"/>
    </xf>
    <xf numFmtId="170" fontId="4" fillId="0" borderId="0" xfId="1" applyNumberFormat="1" applyFont="1" applyFill="1" applyBorder="1"/>
    <xf numFmtId="38" fontId="3" fillId="0" borderId="8" xfId="0" applyNumberFormat="1" applyFont="1" applyFill="1" applyBorder="1"/>
    <xf numFmtId="172" fontId="4" fillId="0" borderId="0" xfId="2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70" fontId="4" fillId="0" borderId="0" xfId="1" applyNumberFormat="1" applyFont="1" applyFill="1" applyBorder="1" applyAlignment="1">
      <alignment horizontal="center"/>
    </xf>
    <xf numFmtId="164" fontId="15" fillId="0" borderId="0" xfId="1" applyNumberFormat="1" applyFont="1" applyFill="1" applyBorder="1" applyAlignment="1">
      <alignment horizontal="center"/>
    </xf>
    <xf numFmtId="170" fontId="15" fillId="0" borderId="0" xfId="1" applyNumberFormat="1" applyFont="1" applyFill="1" applyBorder="1" applyAlignment="1">
      <alignment horizontal="center"/>
    </xf>
    <xf numFmtId="38" fontId="3" fillId="7" borderId="0" xfId="0" applyNumberFormat="1" applyFont="1" applyFill="1" applyBorder="1"/>
    <xf numFmtId="164" fontId="3" fillId="7" borderId="0" xfId="0" applyNumberFormat="1" applyFont="1" applyFill="1" applyBorder="1" applyAlignment="1">
      <alignment wrapText="1"/>
    </xf>
    <xf numFmtId="43" fontId="4" fillId="0" borderId="0" xfId="0" applyNumberFormat="1" applyFont="1" applyFill="1" applyBorder="1"/>
    <xf numFmtId="0" fontId="4" fillId="0" borderId="34" xfId="0" applyFont="1" applyFill="1" applyBorder="1" applyAlignment="1">
      <alignment horizontal="center"/>
    </xf>
    <xf numFmtId="172" fontId="4" fillId="0" borderId="34" xfId="2" applyNumberFormat="1" applyFont="1" applyFill="1" applyBorder="1" applyAlignment="1">
      <alignment horizontal="center"/>
    </xf>
    <xf numFmtId="0" fontId="4" fillId="0" borderId="34" xfId="0" applyFont="1" applyFill="1" applyBorder="1"/>
    <xf numFmtId="164" fontId="4" fillId="0" borderId="34" xfId="1" applyNumberFormat="1" applyFont="1" applyFill="1" applyBorder="1" applyAlignment="1">
      <alignment horizontal="center"/>
    </xf>
    <xf numFmtId="170" fontId="4" fillId="0" borderId="34" xfId="1" applyNumberFormat="1" applyFont="1" applyFill="1" applyBorder="1"/>
    <xf numFmtId="170" fontId="4" fillId="0" borderId="34" xfId="1" applyNumberFormat="1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wrapText="1"/>
    </xf>
    <xf numFmtId="0" fontId="18" fillId="2" borderId="0" xfId="0" applyFont="1" applyFill="1" applyAlignment="1">
      <alignment horizontal="center"/>
    </xf>
    <xf numFmtId="43" fontId="4" fillId="0" borderId="0" xfId="1" applyFont="1" applyFill="1" applyAlignment="1">
      <alignment horizontal="center"/>
    </xf>
    <xf numFmtId="172" fontId="4" fillId="0" borderId="3" xfId="1" applyNumberFormat="1" applyFont="1" applyFill="1" applyBorder="1" applyAlignment="1">
      <alignment horizontal="center" vertical="center"/>
    </xf>
    <xf numFmtId="172" fontId="4" fillId="0" borderId="5" xfId="1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43" fontId="4" fillId="0" borderId="3" xfId="1" applyFont="1" applyFill="1" applyBorder="1" applyAlignment="1">
      <alignment horizontal="center" vertical="center"/>
    </xf>
    <xf numFmtId="43" fontId="4" fillId="0" borderId="5" xfId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wrapText="1"/>
    </xf>
    <xf numFmtId="0" fontId="3" fillId="0" borderId="9" xfId="0" applyFont="1" applyFill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wrapText="1"/>
    </xf>
    <xf numFmtId="0" fontId="4" fillId="0" borderId="4" xfId="0" applyFont="1" applyBorder="1" applyAlignment="1">
      <alignment horizontal="center"/>
    </xf>
    <xf numFmtId="43" fontId="4" fillId="0" borderId="3" xfId="1" applyFont="1" applyBorder="1"/>
    <xf numFmtId="43" fontId="3" fillId="0" borderId="4" xfId="1" applyFont="1" applyBorder="1"/>
    <xf numFmtId="43" fontId="3" fillId="4" borderId="4" xfId="1" applyFont="1" applyFill="1" applyBorder="1"/>
    <xf numFmtId="0" fontId="3" fillId="0" borderId="4" xfId="0" applyFont="1" applyBorder="1" applyAlignment="1">
      <alignment horizontal="center"/>
    </xf>
    <xf numFmtId="0" fontId="4" fillId="0" borderId="4" xfId="0" applyFont="1" applyBorder="1"/>
    <xf numFmtId="0" fontId="3" fillId="0" borderId="11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2" fontId="15" fillId="0" borderId="0" xfId="2" applyNumberFormat="1" applyFont="1" applyFill="1" applyBorder="1" applyAlignment="1">
      <alignment horizontal="right" indent="1"/>
    </xf>
    <xf numFmtId="2" fontId="15" fillId="0" borderId="34" xfId="2" applyNumberFormat="1" applyFont="1" applyFill="1" applyBorder="1"/>
    <xf numFmtId="2" fontId="15" fillId="0" borderId="0" xfId="2" applyNumberFormat="1" applyFont="1" applyFill="1" applyBorder="1"/>
    <xf numFmtId="2" fontId="65" fillId="0" borderId="0" xfId="0" applyNumberFormat="1" applyFont="1" applyFill="1" applyBorder="1"/>
    <xf numFmtId="2" fontId="15" fillId="0" borderId="0" xfId="0" applyNumberFormat="1" applyFont="1" applyFill="1" applyBorder="1"/>
    <xf numFmtId="2" fontId="15" fillId="0" borderId="0" xfId="0" applyNumberFormat="1" applyFont="1" applyFill="1"/>
  </cellXfs>
  <cellStyles count="304">
    <cellStyle name="20% - Accent1" xfId="23" builtinId="30" customBuiltin="1"/>
    <cellStyle name="20% - Accent1 2" xfId="65"/>
    <cellStyle name="20% - Accent2" xfId="27" builtinId="34" customBuiltin="1"/>
    <cellStyle name="20% - Accent2 2" xfId="66"/>
    <cellStyle name="20% - Accent3" xfId="31" builtinId="38" customBuiltin="1"/>
    <cellStyle name="20% - Accent3 2" xfId="67"/>
    <cellStyle name="20% - Accent4" xfId="35" builtinId="42" customBuiltin="1"/>
    <cellStyle name="20% - Accent4 2" xfId="68"/>
    <cellStyle name="20% - Accent5" xfId="39" builtinId="46" customBuiltin="1"/>
    <cellStyle name="20% - Accent5 2" xfId="69"/>
    <cellStyle name="20% - Accent6" xfId="43" builtinId="50" customBuiltin="1"/>
    <cellStyle name="20% - Accent6 2" xfId="70"/>
    <cellStyle name="40% - Accent1" xfId="24" builtinId="31" customBuiltin="1"/>
    <cellStyle name="40% - Accent1 2" xfId="71"/>
    <cellStyle name="40% - Accent2" xfId="28" builtinId="35" customBuiltin="1"/>
    <cellStyle name="40% - Accent2 2" xfId="72"/>
    <cellStyle name="40% - Accent3" xfId="32" builtinId="39" customBuiltin="1"/>
    <cellStyle name="40% - Accent3 2" xfId="73"/>
    <cellStyle name="40% - Accent4" xfId="36" builtinId="43" customBuiltin="1"/>
    <cellStyle name="40% - Accent4 2" xfId="74"/>
    <cellStyle name="40% - Accent5" xfId="40" builtinId="47" customBuiltin="1"/>
    <cellStyle name="40% - Accent5 2" xfId="75"/>
    <cellStyle name="40% - Accent6" xfId="44" builtinId="51" customBuiltin="1"/>
    <cellStyle name="40% - Accent6 2" xfId="76"/>
    <cellStyle name="60% - Accent1" xfId="25" builtinId="32" customBuiltin="1"/>
    <cellStyle name="60% - Accent1 2" xfId="77"/>
    <cellStyle name="60% - Accent2" xfId="29" builtinId="36" customBuiltin="1"/>
    <cellStyle name="60% - Accent2 2" xfId="78"/>
    <cellStyle name="60% - Accent3" xfId="33" builtinId="40" customBuiltin="1"/>
    <cellStyle name="60% - Accent3 2" xfId="79"/>
    <cellStyle name="60% - Accent4" xfId="37" builtinId="44" customBuiltin="1"/>
    <cellStyle name="60% - Accent4 2" xfId="80"/>
    <cellStyle name="60% - Accent5" xfId="41" builtinId="48" customBuiltin="1"/>
    <cellStyle name="60% - Accent5 2" xfId="81"/>
    <cellStyle name="60% - Accent6" xfId="45" builtinId="52" customBuiltin="1"/>
    <cellStyle name="60% - Accent6 2" xfId="82"/>
    <cellStyle name="Accent1" xfId="22" builtinId="29" customBuiltin="1"/>
    <cellStyle name="Accent1 2" xfId="83"/>
    <cellStyle name="Accent2" xfId="26" builtinId="33" customBuiltin="1"/>
    <cellStyle name="Accent2 2" xfId="84"/>
    <cellStyle name="Accent3" xfId="30" builtinId="37" customBuiltin="1"/>
    <cellStyle name="Accent3 2" xfId="85"/>
    <cellStyle name="Accent4" xfId="34" builtinId="41" customBuiltin="1"/>
    <cellStyle name="Accent4 2" xfId="86"/>
    <cellStyle name="Accent5" xfId="38" builtinId="45" customBuiltin="1"/>
    <cellStyle name="Accent5 2" xfId="87"/>
    <cellStyle name="Accent6" xfId="42" builtinId="49" customBuiltin="1"/>
    <cellStyle name="Accent6 2" xfId="88"/>
    <cellStyle name="Bad" xfId="11" builtinId="27" customBuiltin="1"/>
    <cellStyle name="Bad 2" xfId="89"/>
    <cellStyle name="blp_column_header" xfId="230"/>
    <cellStyle name="Calculation" xfId="15" builtinId="22" customBuiltin="1"/>
    <cellStyle name="Calculation 2" xfId="90"/>
    <cellStyle name="Check Cell" xfId="17" builtinId="23" customBuiltin="1"/>
    <cellStyle name="Check Cell 2" xfId="91"/>
    <cellStyle name="Comma" xfId="1" builtinId="3"/>
    <cellStyle name="Comma [0] 2" xfId="92"/>
    <cellStyle name="Comma 10" xfId="62"/>
    <cellStyle name="Comma 100" xfId="223"/>
    <cellStyle name="Comma 100 2" xfId="265"/>
    <cellStyle name="Comma 100 3" xfId="297"/>
    <cellStyle name="Comma 101" xfId="227"/>
    <cellStyle name="Comma 101 2" xfId="269"/>
    <cellStyle name="Comma 102" xfId="231"/>
    <cellStyle name="Comma 103" xfId="4"/>
    <cellStyle name="Comma 103 2" xfId="300"/>
    <cellStyle name="Comma 103 3" xfId="296"/>
    <cellStyle name="Comma 104" xfId="232"/>
    <cellStyle name="Comma 105" xfId="233"/>
    <cellStyle name="Comma 106" xfId="235"/>
    <cellStyle name="Comma 107" xfId="234"/>
    <cellStyle name="Comma 108" xfId="236"/>
    <cellStyle name="Comma 109" xfId="214"/>
    <cellStyle name="Comma 11" xfId="93"/>
    <cellStyle name="Comma 110" xfId="237"/>
    <cellStyle name="Comma 111" xfId="238"/>
    <cellStyle name="Comma 112" xfId="240"/>
    <cellStyle name="Comma 113" xfId="239"/>
    <cellStyle name="Comma 114" xfId="241"/>
    <cellStyle name="Comma 115" xfId="243"/>
    <cellStyle name="Comma 116" xfId="242"/>
    <cellStyle name="Comma 117" xfId="244"/>
    <cellStyle name="Comma 118" xfId="245"/>
    <cellStyle name="Comma 119" xfId="246"/>
    <cellStyle name="Comma 12" xfId="94"/>
    <cellStyle name="Comma 120" xfId="248"/>
    <cellStyle name="Comma 121" xfId="247"/>
    <cellStyle name="Comma 122" xfId="249"/>
    <cellStyle name="Comma 123" xfId="251"/>
    <cellStyle name="Comma 124" xfId="250"/>
    <cellStyle name="Comma 125" xfId="253"/>
    <cellStyle name="Comma 126" xfId="252"/>
    <cellStyle name="Comma 127" xfId="254"/>
    <cellStyle name="Comma 128" xfId="255"/>
    <cellStyle name="Comma 129" xfId="256"/>
    <cellStyle name="Comma 13" xfId="95"/>
    <cellStyle name="Comma 130" xfId="257"/>
    <cellStyle name="Comma 131" xfId="272"/>
    <cellStyle name="Comma 132" xfId="273"/>
    <cellStyle name="Comma 133" xfId="274"/>
    <cellStyle name="Comma 134" xfId="276"/>
    <cellStyle name="Comma 134 2" xfId="293"/>
    <cellStyle name="Comma 134 3" xfId="289"/>
    <cellStyle name="Comma 135" xfId="280"/>
    <cellStyle name="Comma 136" xfId="279"/>
    <cellStyle name="Comma 137" xfId="282"/>
    <cellStyle name="Comma 138" xfId="281"/>
    <cellStyle name="Comma 139" xfId="283"/>
    <cellStyle name="Comma 14" xfId="96"/>
    <cellStyle name="Comma 140" xfId="284"/>
    <cellStyle name="Comma 141" xfId="286"/>
    <cellStyle name="Comma 142" xfId="285"/>
    <cellStyle name="Comma 143" xfId="287"/>
    <cellStyle name="Comma 15" xfId="97"/>
    <cellStyle name="Comma 16" xfId="98"/>
    <cellStyle name="Comma 17" xfId="99"/>
    <cellStyle name="Comma 18" xfId="100"/>
    <cellStyle name="Comma 19" xfId="101"/>
    <cellStyle name="Comma 2" xfId="102"/>
    <cellStyle name="Comma 2 2" xfId="208"/>
    <cellStyle name="Comma 2 3" xfId="302"/>
    <cellStyle name="Comma 2 4" xfId="299"/>
    <cellStyle name="Comma 20" xfId="103"/>
    <cellStyle name="Comma 21" xfId="104"/>
    <cellStyle name="Comma 22" xfId="105"/>
    <cellStyle name="Comma 23" xfId="106"/>
    <cellStyle name="Comma 24" xfId="107"/>
    <cellStyle name="Comma 25" xfId="108"/>
    <cellStyle name="Comma 26" xfId="109"/>
    <cellStyle name="Comma 27" xfId="110"/>
    <cellStyle name="Comma 28" xfId="111"/>
    <cellStyle name="Comma 29" xfId="112"/>
    <cellStyle name="Comma 3" xfId="113"/>
    <cellStyle name="Comma 3 2" xfId="209"/>
    <cellStyle name="Comma 30" xfId="114"/>
    <cellStyle name="Comma 31" xfId="115"/>
    <cellStyle name="Comma 32" xfId="116"/>
    <cellStyle name="Comma 33" xfId="117"/>
    <cellStyle name="Comma 34" xfId="118"/>
    <cellStyle name="Comma 35" xfId="119"/>
    <cellStyle name="Comma 36" xfId="120"/>
    <cellStyle name="Comma 37" xfId="121"/>
    <cellStyle name="Comma 38" xfId="122"/>
    <cellStyle name="Comma 39" xfId="123"/>
    <cellStyle name="Comma 4" xfId="124"/>
    <cellStyle name="Comma 40" xfId="125"/>
    <cellStyle name="Comma 41" xfId="126"/>
    <cellStyle name="Comma 42" xfId="127"/>
    <cellStyle name="Comma 43" xfId="128"/>
    <cellStyle name="Comma 44" xfId="129"/>
    <cellStyle name="Comma 45" xfId="130"/>
    <cellStyle name="Comma 46" xfId="131"/>
    <cellStyle name="Comma 47" xfId="132"/>
    <cellStyle name="Comma 48" xfId="133"/>
    <cellStyle name="Comma 49" xfId="134"/>
    <cellStyle name="Comma 5" xfId="135"/>
    <cellStyle name="Comma 50" xfId="136"/>
    <cellStyle name="Comma 51" xfId="137"/>
    <cellStyle name="Comma 52" xfId="138"/>
    <cellStyle name="Comma 53" xfId="139"/>
    <cellStyle name="Comma 54" xfId="140"/>
    <cellStyle name="Comma 55" xfId="141"/>
    <cellStyle name="Comma 56" xfId="142"/>
    <cellStyle name="Comma 57" xfId="143"/>
    <cellStyle name="Comma 58" xfId="144"/>
    <cellStyle name="Comma 59" xfId="145"/>
    <cellStyle name="Comma 6" xfId="146"/>
    <cellStyle name="Comma 60" xfId="147"/>
    <cellStyle name="Comma 61" xfId="148"/>
    <cellStyle name="Comma 62" xfId="149"/>
    <cellStyle name="Comma 63" xfId="150"/>
    <cellStyle name="Comma 64" xfId="151"/>
    <cellStyle name="Comma 65" xfId="152"/>
    <cellStyle name="Comma 66" xfId="153"/>
    <cellStyle name="Comma 67" xfId="154"/>
    <cellStyle name="Comma 68" xfId="155"/>
    <cellStyle name="Comma 69" xfId="156"/>
    <cellStyle name="Comma 7" xfId="157"/>
    <cellStyle name="Comma 70" xfId="158"/>
    <cellStyle name="Comma 71" xfId="159"/>
    <cellStyle name="Comma 72" xfId="160"/>
    <cellStyle name="Comma 73" xfId="161"/>
    <cellStyle name="Comma 74" xfId="162"/>
    <cellStyle name="Comma 75" xfId="163"/>
    <cellStyle name="Comma 76" xfId="164"/>
    <cellStyle name="Comma 77" xfId="165"/>
    <cellStyle name="Comma 78" xfId="166"/>
    <cellStyle name="Comma 79" xfId="167"/>
    <cellStyle name="Comma 8" xfId="168"/>
    <cellStyle name="Comma 80" xfId="169"/>
    <cellStyle name="Comma 81" xfId="170"/>
    <cellStyle name="Comma 82" xfId="50"/>
    <cellStyle name="Comma 83" xfId="171"/>
    <cellStyle name="Comma 84" xfId="47"/>
    <cellStyle name="Comma 85" xfId="51"/>
    <cellStyle name="Comma 86" xfId="52"/>
    <cellStyle name="Comma 87" xfId="53"/>
    <cellStyle name="Comma 88" xfId="54"/>
    <cellStyle name="Comma 89" xfId="55"/>
    <cellStyle name="Comma 9" xfId="172"/>
    <cellStyle name="Comma 90" xfId="56"/>
    <cellStyle name="Comma 91" xfId="49"/>
    <cellStyle name="Comma 92" xfId="173"/>
    <cellStyle name="Comma 93" xfId="58"/>
    <cellStyle name="Comma 94" xfId="60"/>
    <cellStyle name="Comma 95" xfId="61"/>
    <cellStyle name="Comma 96" xfId="174"/>
    <cellStyle name="Comma 97" xfId="207"/>
    <cellStyle name="Comma 98" xfId="217"/>
    <cellStyle name="Comma 98 2" xfId="260"/>
    <cellStyle name="Comma 99" xfId="216"/>
    <cellStyle name="Comma 99 2" xfId="259"/>
    <cellStyle name="Euro" xfId="175"/>
    <cellStyle name="Euro 2" xfId="176"/>
    <cellStyle name="Euro 3" xfId="210"/>
    <cellStyle name="Euro 4" xfId="218"/>
    <cellStyle name="Euro 4 2" xfId="261"/>
    <cellStyle name="Euro 5" xfId="224"/>
    <cellStyle name="Euro 5 2" xfId="266"/>
    <cellStyle name="Euro 6" xfId="228"/>
    <cellStyle name="Euro 6 2" xfId="270"/>
    <cellStyle name="Euro 7" xfId="277"/>
    <cellStyle name="Euro 7 2" xfId="294"/>
    <cellStyle name="Euro 7 3" xfId="290"/>
    <cellStyle name="Explanatory Text" xfId="20" builtinId="53" customBuiltin="1"/>
    <cellStyle name="Explanatory Text 2" xfId="177"/>
    <cellStyle name="Good" xfId="10" builtinId="26" customBuiltin="1"/>
    <cellStyle name="Good 2" xfId="178"/>
    <cellStyle name="Heading 1" xfId="6" builtinId="16" customBuiltin="1"/>
    <cellStyle name="Heading 1 2" xfId="179"/>
    <cellStyle name="Heading 2" xfId="7" builtinId="17" customBuiltin="1"/>
    <cellStyle name="Heading 2 2" xfId="180"/>
    <cellStyle name="Heading 3" xfId="8" builtinId="18" customBuiltin="1"/>
    <cellStyle name="Heading 3 2" xfId="181"/>
    <cellStyle name="Heading 4" xfId="9" builtinId="19" customBuiltin="1"/>
    <cellStyle name="Heading 4 2" xfId="182"/>
    <cellStyle name="Hyperlink 2" xfId="219"/>
    <cellStyle name="Input" xfId="13" builtinId="20" customBuiltin="1"/>
    <cellStyle name="Input 2" xfId="183"/>
    <cellStyle name="Linked Cell" xfId="16" builtinId="24" customBuiltin="1"/>
    <cellStyle name="Linked Cell 2" xfId="184"/>
    <cellStyle name="Neutral" xfId="12" builtinId="28" customBuiltin="1"/>
    <cellStyle name="Neutral 2" xfId="185"/>
    <cellStyle name="Normal" xfId="0" builtinId="0"/>
    <cellStyle name="Normal 10" xfId="186"/>
    <cellStyle name="Normal 11" xfId="63"/>
    <cellStyle name="Normal 12" xfId="215"/>
    <cellStyle name="Normal 12 2" xfId="258"/>
    <cellStyle name="Normal 13" xfId="221"/>
    <cellStyle name="Normal 13 2" xfId="263"/>
    <cellStyle name="Normal 14" xfId="222"/>
    <cellStyle name="Normal 14 2" xfId="264"/>
    <cellStyle name="Normal 15" xfId="226"/>
    <cellStyle name="Normal 15 2" xfId="268"/>
    <cellStyle name="Normal 16" xfId="275"/>
    <cellStyle name="Normal 16 2" xfId="292"/>
    <cellStyle name="Normal 16 3" xfId="288"/>
    <cellStyle name="Normal 2" xfId="46"/>
    <cellStyle name="Normal 2 2" xfId="211"/>
    <cellStyle name="Normal 2 3" xfId="301"/>
    <cellStyle name="Normal 2 4" xfId="298"/>
    <cellStyle name="Normal 3" xfId="64"/>
    <cellStyle name="Normal 4" xfId="187"/>
    <cellStyle name="Normal 5" xfId="59"/>
    <cellStyle name="Normal 6" xfId="188"/>
    <cellStyle name="Normal 7" xfId="189"/>
    <cellStyle name="Normal 8" xfId="57"/>
    <cellStyle name="Normal 9" xfId="190"/>
    <cellStyle name="Normal_Sheet1" xfId="3"/>
    <cellStyle name="Normal_Sheet1 2" xfId="5"/>
    <cellStyle name="Note" xfId="19" builtinId="10" customBuiltin="1"/>
    <cellStyle name="Note 2" xfId="191"/>
    <cellStyle name="Note 3" xfId="192"/>
    <cellStyle name="Output" xfId="14" builtinId="21" customBuiltin="1"/>
    <cellStyle name="Output 2" xfId="193"/>
    <cellStyle name="Percent" xfId="2" builtinId="5"/>
    <cellStyle name="Percent 10" xfId="194"/>
    <cellStyle name="Percent 11" xfId="195"/>
    <cellStyle name="Percent 12" xfId="196"/>
    <cellStyle name="Percent 13" xfId="220"/>
    <cellStyle name="Percent 13 2" xfId="262"/>
    <cellStyle name="Percent 14" xfId="225"/>
    <cellStyle name="Percent 14 2" xfId="267"/>
    <cellStyle name="Percent 15" xfId="229"/>
    <cellStyle name="Percent 15 2" xfId="271"/>
    <cellStyle name="Percent 16" xfId="278"/>
    <cellStyle name="Percent 16 2" xfId="295"/>
    <cellStyle name="Percent 16 3" xfId="291"/>
    <cellStyle name="Percent 2" xfId="197"/>
    <cellStyle name="Percent 2 2" xfId="212"/>
    <cellStyle name="Percent 3" xfId="48"/>
    <cellStyle name="Percent 4" xfId="198"/>
    <cellStyle name="Percent 5" xfId="199"/>
    <cellStyle name="Percent 6" xfId="200"/>
    <cellStyle name="Percent 7" xfId="201"/>
    <cellStyle name="Percent 8" xfId="202"/>
    <cellStyle name="Percent 9" xfId="203"/>
    <cellStyle name="Title 2" xfId="204"/>
    <cellStyle name="Title 3" xfId="213"/>
    <cellStyle name="Title 4" xfId="303"/>
    <cellStyle name="Total" xfId="21" builtinId="25" customBuiltin="1"/>
    <cellStyle name="Total 2" xfId="205"/>
    <cellStyle name="Warning Text" xfId="18" builtinId="11" customBuiltin="1"/>
    <cellStyle name="Warning Text 2" xfId="206"/>
  </cellStyles>
  <dxfs count="3537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FF0000"/>
      </font>
    </dxf>
    <dxf>
      <font>
        <color rgb="FFFF0000"/>
      </font>
    </dxf>
    <dxf>
      <font>
        <condense val="0"/>
        <extend val="0"/>
        <color rgb="FF9C0006"/>
      </font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FF0000"/>
      </font>
    </dxf>
    <dxf>
      <font>
        <condense val="0"/>
        <extend val="0"/>
        <color rgb="FF9C0006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FF0000"/>
      </font>
    </dxf>
    <dxf>
      <font>
        <condense val="0"/>
        <extend val="0"/>
        <color rgb="FF9C0006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FF0000"/>
      </font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FF0000"/>
      </font>
    </dxf>
    <dxf>
      <font>
        <color rgb="FFFF0000"/>
      </font>
    </dxf>
    <dxf>
      <font>
        <condense val="0"/>
        <extend val="0"/>
        <color rgb="FF9C0006"/>
      </font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ndense val="0"/>
        <extend val="0"/>
        <color rgb="FF9C0006"/>
      </font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FF0000"/>
      </font>
    </dxf>
    <dxf>
      <font>
        <condense val="0"/>
        <extend val="0"/>
        <color rgb="FF9C0006"/>
      </font>
    </dxf>
    <dxf>
      <font>
        <color rgb="FFFF0000"/>
      </font>
    </dxf>
    <dxf>
      <font>
        <condense val="0"/>
        <extend val="0"/>
        <color rgb="FF9C0006"/>
      </font>
    </dxf>
    <dxf>
      <font>
        <color rgb="FFFF0000"/>
      </font>
    </dxf>
    <dxf>
      <font>
        <condense val="0"/>
        <extend val="0"/>
        <color rgb="FF9C0006"/>
      </font>
    </dxf>
    <dxf>
      <font>
        <color rgb="FFFF0000"/>
      </font>
    </dxf>
    <dxf>
      <font>
        <condense val="0"/>
        <extend val="0"/>
        <color rgb="FF9C0006"/>
      </font>
    </dxf>
    <dxf>
      <font>
        <color rgb="FFFF0000"/>
      </font>
    </dxf>
    <dxf>
      <font>
        <condense val="0"/>
        <extend val="0"/>
        <color rgb="FF9C0006"/>
      </font>
    </dxf>
    <dxf>
      <font>
        <color rgb="FFFF0000"/>
      </font>
    </dxf>
    <dxf>
      <font>
        <condense val="0"/>
        <extend val="0"/>
        <color rgb="FF9C0006"/>
      </font>
    </dxf>
    <dxf>
      <font>
        <color rgb="FFFF0000"/>
      </font>
    </dxf>
    <dxf>
      <font>
        <condense val="0"/>
        <extend val="0"/>
        <color rgb="FF9C0006"/>
      </font>
    </dxf>
    <dxf>
      <font>
        <color rgb="FFFF0000"/>
      </font>
    </dxf>
    <dxf>
      <font>
        <condense val="0"/>
        <extend val="0"/>
        <color rgb="FF9C0006"/>
      </font>
    </dxf>
    <dxf>
      <font>
        <color rgb="FFFF0000"/>
      </font>
    </dxf>
    <dxf>
      <font>
        <condense val="0"/>
        <extend val="0"/>
        <color rgb="FF9C0006"/>
      </font>
    </dxf>
    <dxf>
      <font>
        <color rgb="FFFF0000"/>
      </font>
    </dxf>
    <dxf>
      <font>
        <condense val="0"/>
        <extend val="0"/>
        <color rgb="FF9C0006"/>
      </font>
    </dxf>
    <dxf>
      <font>
        <color rgb="FFFF0000"/>
      </font>
    </dxf>
    <dxf>
      <font>
        <condense val="0"/>
        <extend val="0"/>
        <color rgb="FF9C0006"/>
      </font>
    </dxf>
    <dxf>
      <font>
        <color rgb="FFFF0000"/>
      </font>
    </dxf>
    <dxf>
      <font>
        <condense val="0"/>
        <extend val="0"/>
        <color rgb="FF9C0006"/>
      </font>
    </dxf>
    <dxf>
      <font>
        <color rgb="FFFF0000"/>
      </font>
    </dxf>
    <dxf>
      <font>
        <condense val="0"/>
        <extend val="0"/>
        <color rgb="FF9C0006"/>
      </font>
    </dxf>
    <dxf>
      <font>
        <color rgb="FFFF0000"/>
      </font>
    </dxf>
    <dxf>
      <font>
        <color rgb="FFFF0000"/>
      </font>
    </dxf>
    <dxf>
      <font>
        <condense val="0"/>
        <extend val="0"/>
        <color rgb="FF9C0006"/>
      </font>
    </dxf>
    <dxf>
      <font>
        <color rgb="FFFF0000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lor rgb="FFFF0000"/>
      </font>
    </dxf>
    <dxf>
      <font>
        <condense val="0"/>
        <extend val="0"/>
        <color rgb="FF9C0006"/>
      </font>
    </dxf>
    <dxf>
      <font>
        <color rgb="FFFF0000"/>
      </font>
    </dxf>
    <dxf>
      <font>
        <condense val="0"/>
        <extend val="0"/>
        <color rgb="FF9C0006"/>
      </font>
    </dxf>
    <dxf>
      <font>
        <color rgb="FFFF0000"/>
      </font>
    </dxf>
    <dxf>
      <font>
        <condense val="0"/>
        <extend val="0"/>
        <color rgb="FF9C0006"/>
      </font>
    </dxf>
    <dxf>
      <font>
        <color rgb="FFFF0000"/>
      </font>
    </dxf>
    <dxf>
      <font>
        <condense val="0"/>
        <extend val="0"/>
        <color rgb="FF9C0006"/>
      </font>
    </dxf>
    <dxf>
      <font>
        <color rgb="FFFF0000"/>
      </font>
    </dxf>
    <dxf>
      <font>
        <condense val="0"/>
        <extend val="0"/>
        <color rgb="FF9C0006"/>
      </font>
    </dxf>
    <dxf>
      <font>
        <color rgb="FFFF0000"/>
      </font>
    </dxf>
    <dxf>
      <font>
        <condense val="0"/>
        <extend val="0"/>
        <color rgb="FF9C0006"/>
      </font>
    </dxf>
    <dxf>
      <font>
        <color rgb="FFFF0000"/>
      </font>
    </dxf>
    <dxf>
      <font>
        <condense val="0"/>
        <extend val="0"/>
        <color rgb="FF9C0006"/>
      </font>
    </dxf>
    <dxf>
      <font>
        <color rgb="FFFF0000"/>
      </font>
    </dxf>
    <dxf>
      <font>
        <condense val="0"/>
        <extend val="0"/>
        <color rgb="FF9C0006"/>
      </font>
    </dxf>
    <dxf>
      <font>
        <color rgb="FFFF0000"/>
      </font>
    </dxf>
    <dxf>
      <font>
        <condense val="0"/>
        <extend val="0"/>
        <color rgb="FF9C0006"/>
      </font>
    </dxf>
    <dxf>
      <font>
        <color rgb="FFFF0000"/>
      </font>
    </dxf>
    <dxf>
      <font>
        <condense val="0"/>
        <extend val="0"/>
        <color rgb="FF9C0006"/>
      </font>
    </dxf>
    <dxf>
      <font>
        <color rgb="FFFF0000"/>
      </font>
    </dxf>
    <dxf>
      <font>
        <condense val="0"/>
        <extend val="0"/>
        <color rgb="FF9C0006"/>
      </font>
    </dxf>
    <dxf>
      <font>
        <color rgb="FFFF0000"/>
      </font>
    </dxf>
    <dxf>
      <font>
        <condense val="0"/>
        <extend val="0"/>
        <color rgb="FF9C0006"/>
      </font>
    </dxf>
    <dxf>
      <font>
        <color rgb="FFFF0000"/>
      </font>
    </dxf>
    <dxf>
      <font>
        <condense val="0"/>
        <extend val="0"/>
        <color rgb="FF9C0006"/>
      </font>
    </dxf>
    <dxf>
      <font>
        <color rgb="FFFF0000"/>
      </font>
    </dxf>
    <dxf>
      <font>
        <condense val="0"/>
        <extend val="0"/>
        <color rgb="FF9C0006"/>
      </font>
    </dxf>
    <dxf>
      <font>
        <color rgb="FFFF0000"/>
      </font>
    </dxf>
    <dxf>
      <font>
        <condense val="0"/>
        <extend val="0"/>
        <color rgb="FF9C0006"/>
      </font>
    </dxf>
    <dxf>
      <font>
        <color rgb="FFFF0000"/>
      </font>
    </dxf>
    <dxf>
      <font>
        <condense val="0"/>
        <extend val="0"/>
        <color rgb="FF9C0006"/>
      </font>
    </dxf>
    <dxf>
      <font>
        <color rgb="FFFF0000"/>
      </font>
    </dxf>
    <dxf>
      <font>
        <condense val="0"/>
        <extend val="0"/>
        <color rgb="FF9C0006"/>
      </font>
    </dxf>
    <dxf>
      <font>
        <color rgb="FFFF0000"/>
      </font>
    </dxf>
    <dxf>
      <font>
        <condense val="0"/>
        <extend val="0"/>
        <color rgb="FF9C0006"/>
      </font>
    </dxf>
    <dxf>
      <font>
        <color rgb="FFFF0000"/>
      </font>
    </dxf>
    <dxf>
      <font>
        <color rgb="FFFF0000"/>
      </font>
    </dxf>
    <dxf>
      <font>
        <condense val="0"/>
        <extend val="0"/>
        <color rgb="FF9C0006"/>
      </font>
    </dxf>
    <dxf>
      <font>
        <color rgb="FFFF0000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lor rgb="FFFF0000"/>
      </font>
    </dxf>
    <dxf>
      <font>
        <condense val="0"/>
        <extend val="0"/>
        <color rgb="FF9C0006"/>
      </font>
    </dxf>
    <dxf>
      <font>
        <color rgb="FFFF0000"/>
      </font>
    </dxf>
    <dxf>
      <font>
        <condense val="0"/>
        <extend val="0"/>
        <color rgb="FF9C0006"/>
      </font>
    </dxf>
    <dxf>
      <font>
        <color rgb="FFFF0000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9" defaultPivotStyle="PivotStyleLight16"/>
  <colors>
    <mruColors>
      <color rgb="FF66FF99"/>
      <color rgb="FFFFCCFF"/>
      <color rgb="FFFFFF99"/>
      <color rgb="FF66CCFF"/>
      <color rgb="FFFF93B7"/>
      <color rgb="FFFFCCCC"/>
      <color rgb="FFFFFF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0</xdr:row>
      <xdr:rowOff>19049</xdr:rowOff>
    </xdr:from>
    <xdr:to>
      <xdr:col>6</xdr:col>
      <xdr:colOff>257175</xdr:colOff>
      <xdr:row>5</xdr:row>
      <xdr:rowOff>38099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1200-000002000000}"/>
            </a:ext>
          </a:extLst>
        </xdr:cNvPr>
        <xdr:cNvSpPr txBox="1"/>
      </xdr:nvSpPr>
      <xdr:spPr>
        <a:xfrm>
          <a:off x="4067175" y="19049"/>
          <a:ext cx="9429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en-US" sz="900" b="1" i="1"/>
            <a:t>&lt;--please insert (warna kuning)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0</xdr:row>
      <xdr:rowOff>19049</xdr:rowOff>
    </xdr:from>
    <xdr:to>
      <xdr:col>6</xdr:col>
      <xdr:colOff>257175</xdr:colOff>
      <xdr:row>5</xdr:row>
      <xdr:rowOff>38099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1600-000002000000}"/>
            </a:ext>
          </a:extLst>
        </xdr:cNvPr>
        <xdr:cNvSpPr txBox="1"/>
      </xdr:nvSpPr>
      <xdr:spPr>
        <a:xfrm>
          <a:off x="3819525" y="19049"/>
          <a:ext cx="971550" cy="895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en-US" sz="900" b="1" i="1"/>
            <a:t>&lt;--please insert (warna kuning)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0</xdr:row>
      <xdr:rowOff>19049</xdr:rowOff>
    </xdr:from>
    <xdr:to>
      <xdr:col>6</xdr:col>
      <xdr:colOff>257175</xdr:colOff>
      <xdr:row>5</xdr:row>
      <xdr:rowOff>38099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1700-000002000000}"/>
            </a:ext>
          </a:extLst>
        </xdr:cNvPr>
        <xdr:cNvSpPr txBox="1"/>
      </xdr:nvSpPr>
      <xdr:spPr>
        <a:xfrm>
          <a:off x="3848100" y="19049"/>
          <a:ext cx="971550" cy="895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en-US" sz="900" b="1" i="1"/>
            <a:t>&lt;--please insert (warna kuning)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0</xdr:row>
      <xdr:rowOff>19049</xdr:rowOff>
    </xdr:from>
    <xdr:to>
      <xdr:col>6</xdr:col>
      <xdr:colOff>257175</xdr:colOff>
      <xdr:row>5</xdr:row>
      <xdr:rowOff>38099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1800-000002000000}"/>
            </a:ext>
          </a:extLst>
        </xdr:cNvPr>
        <xdr:cNvSpPr txBox="1"/>
      </xdr:nvSpPr>
      <xdr:spPr>
        <a:xfrm>
          <a:off x="3848100" y="19049"/>
          <a:ext cx="971550" cy="895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en-US" sz="900" b="1" i="1"/>
            <a:t>&lt;--please insert (warna kuning)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0</xdr:row>
      <xdr:rowOff>19049</xdr:rowOff>
    </xdr:from>
    <xdr:to>
      <xdr:col>6</xdr:col>
      <xdr:colOff>257175</xdr:colOff>
      <xdr:row>5</xdr:row>
      <xdr:rowOff>38099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1900-000002000000}"/>
            </a:ext>
          </a:extLst>
        </xdr:cNvPr>
        <xdr:cNvSpPr txBox="1"/>
      </xdr:nvSpPr>
      <xdr:spPr>
        <a:xfrm>
          <a:off x="3733800" y="19049"/>
          <a:ext cx="9429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en-US" sz="900" b="1" i="1"/>
            <a:t>&lt;--please insert (warna kuning)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0</xdr:row>
      <xdr:rowOff>19049</xdr:rowOff>
    </xdr:from>
    <xdr:to>
      <xdr:col>6</xdr:col>
      <xdr:colOff>257175</xdr:colOff>
      <xdr:row>5</xdr:row>
      <xdr:rowOff>38099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1B00-000002000000}"/>
            </a:ext>
          </a:extLst>
        </xdr:cNvPr>
        <xdr:cNvSpPr txBox="1"/>
      </xdr:nvSpPr>
      <xdr:spPr>
        <a:xfrm>
          <a:off x="3848100" y="19049"/>
          <a:ext cx="971550" cy="895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r>
            <a:rPr lang="en-US" sz="900" b="1" i="1"/>
            <a:t>&lt;--please insert (warna kuning)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7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8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9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FFC000"/>
  </sheetPr>
  <dimension ref="A1:C574"/>
  <sheetViews>
    <sheetView workbookViewId="0">
      <selection activeCell="F6" sqref="F6"/>
    </sheetView>
  </sheetViews>
  <sheetFormatPr defaultColWidth="9.140625" defaultRowHeight="12.75" x14ac:dyDescent="0.2"/>
  <cols>
    <col min="1" max="1" width="7.85546875" style="213" bestFit="1" customWidth="1"/>
    <col min="2" max="2" width="12.140625" style="367" bestFit="1" customWidth="1"/>
    <col min="3" max="3" width="12.140625" style="213" bestFit="1" customWidth="1"/>
    <col min="4" max="16384" width="9.140625" style="213"/>
  </cols>
  <sheetData>
    <row r="1" spans="1:3" x14ac:dyDescent="0.2">
      <c r="A1" s="344"/>
      <c r="B1" s="344">
        <v>43545</v>
      </c>
      <c r="C1" s="344">
        <v>43545</v>
      </c>
    </row>
    <row r="2" spans="1:3" x14ac:dyDescent="0.2">
      <c r="A2" s="213" t="s">
        <v>218</v>
      </c>
      <c r="B2" s="367">
        <v>12100</v>
      </c>
      <c r="C2" s="213">
        <v>12100</v>
      </c>
    </row>
    <row r="3" spans="1:3" x14ac:dyDescent="0.2">
      <c r="A3" s="213" t="s">
        <v>255</v>
      </c>
      <c r="B3" s="367">
        <v>89</v>
      </c>
      <c r="C3" s="213">
        <v>89</v>
      </c>
    </row>
    <row r="4" spans="1:3" x14ac:dyDescent="0.2">
      <c r="A4" s="213" t="s">
        <v>256</v>
      </c>
      <c r="B4" s="367">
        <v>5750</v>
      </c>
      <c r="C4" s="213">
        <v>5750</v>
      </c>
    </row>
    <row r="5" spans="1:3" x14ac:dyDescent="0.2">
      <c r="A5" s="213" t="s">
        <v>257</v>
      </c>
      <c r="B5" s="367">
        <v>2050</v>
      </c>
      <c r="C5" s="213">
        <v>2050</v>
      </c>
    </row>
    <row r="6" spans="1:3" x14ac:dyDescent="0.2">
      <c r="A6" s="213" t="s">
        <v>258</v>
      </c>
      <c r="B6" s="367">
        <v>1805</v>
      </c>
      <c r="C6" s="213">
        <v>1805</v>
      </c>
    </row>
    <row r="7" spans="1:3" x14ac:dyDescent="0.2">
      <c r="A7" s="213" t="s">
        <v>259</v>
      </c>
      <c r="B7" s="367">
        <v>1590</v>
      </c>
      <c r="C7" s="213">
        <v>1590</v>
      </c>
    </row>
    <row r="8" spans="1:3" x14ac:dyDescent="0.2">
      <c r="A8" s="213" t="s">
        <v>260</v>
      </c>
      <c r="B8" s="367">
        <v>1050</v>
      </c>
      <c r="C8" s="213">
        <v>1050</v>
      </c>
    </row>
    <row r="9" spans="1:3" x14ac:dyDescent="0.2">
      <c r="A9" s="213" t="s">
        <v>219</v>
      </c>
      <c r="B9" s="367">
        <v>1610</v>
      </c>
      <c r="C9" s="213">
        <v>1610</v>
      </c>
    </row>
    <row r="10" spans="1:3" x14ac:dyDescent="0.2">
      <c r="A10" s="213" t="s">
        <v>261</v>
      </c>
      <c r="B10" s="367">
        <v>10525</v>
      </c>
      <c r="C10" s="213">
        <v>10525</v>
      </c>
    </row>
    <row r="11" spans="1:3" x14ac:dyDescent="0.2">
      <c r="A11" s="213" t="s">
        <v>262</v>
      </c>
      <c r="B11" s="367">
        <v>352</v>
      </c>
      <c r="C11" s="213">
        <v>352</v>
      </c>
    </row>
    <row r="12" spans="1:3" x14ac:dyDescent="0.2">
      <c r="A12" s="213" t="s">
        <v>229</v>
      </c>
      <c r="B12" s="367">
        <v>1430</v>
      </c>
      <c r="C12" s="213">
        <v>1430</v>
      </c>
    </row>
    <row r="13" spans="1:3" x14ac:dyDescent="0.2">
      <c r="A13" s="213" t="s">
        <v>254</v>
      </c>
      <c r="B13" s="367">
        <v>580</v>
      </c>
      <c r="C13" s="213">
        <v>580</v>
      </c>
    </row>
    <row r="14" spans="1:3" x14ac:dyDescent="0.2">
      <c r="A14" s="213" t="s">
        <v>263</v>
      </c>
      <c r="B14" s="367">
        <v>332</v>
      </c>
      <c r="C14" s="213">
        <v>332</v>
      </c>
    </row>
    <row r="15" spans="1:3" x14ac:dyDescent="0.2">
      <c r="A15" s="213" t="s">
        <v>264</v>
      </c>
      <c r="B15" s="367">
        <v>350</v>
      </c>
      <c r="C15" s="213">
        <v>350</v>
      </c>
    </row>
    <row r="16" spans="1:3" x14ac:dyDescent="0.2">
      <c r="A16" s="213" t="s">
        <v>265</v>
      </c>
      <c r="B16" s="367">
        <v>68</v>
      </c>
      <c r="C16" s="213">
        <v>68</v>
      </c>
    </row>
    <row r="17" spans="1:3" x14ac:dyDescent="0.2">
      <c r="A17" s="213" t="s">
        <v>266</v>
      </c>
      <c r="B17" s="367" t="s">
        <v>957</v>
      </c>
      <c r="C17" s="213" t="s">
        <v>957</v>
      </c>
    </row>
    <row r="18" spans="1:3" x14ac:dyDescent="0.2">
      <c r="A18" s="213" t="s">
        <v>267</v>
      </c>
      <c r="B18" s="367" t="s">
        <v>957</v>
      </c>
      <c r="C18" s="213" t="s">
        <v>957</v>
      </c>
    </row>
    <row r="19" spans="1:3" x14ac:dyDescent="0.2">
      <c r="A19" s="213" t="s">
        <v>268</v>
      </c>
      <c r="B19" s="367">
        <v>50</v>
      </c>
      <c r="C19" s="213">
        <v>50</v>
      </c>
    </row>
    <row r="20" spans="1:3" x14ac:dyDescent="0.2">
      <c r="A20" s="213" t="s">
        <v>269</v>
      </c>
      <c r="B20" s="367">
        <v>605</v>
      </c>
      <c r="C20" s="213">
        <v>605</v>
      </c>
    </row>
    <row r="21" spans="1:3" x14ac:dyDescent="0.2">
      <c r="A21" s="213" t="s">
        <v>220</v>
      </c>
      <c r="B21" s="367">
        <v>4740</v>
      </c>
      <c r="C21" s="213">
        <v>4740</v>
      </c>
    </row>
    <row r="22" spans="1:3" x14ac:dyDescent="0.2">
      <c r="A22" s="213" t="s">
        <v>270</v>
      </c>
      <c r="B22" s="367">
        <v>400</v>
      </c>
      <c r="C22" s="213">
        <v>400</v>
      </c>
    </row>
    <row r="23" spans="1:3" x14ac:dyDescent="0.2">
      <c r="A23" s="213" t="s">
        <v>271</v>
      </c>
      <c r="B23" s="367">
        <v>368</v>
      </c>
      <c r="C23" s="213">
        <v>368</v>
      </c>
    </row>
    <row r="24" spans="1:3" x14ac:dyDescent="0.2">
      <c r="A24" s="213" t="s">
        <v>272</v>
      </c>
      <c r="B24" s="367">
        <v>388</v>
      </c>
      <c r="C24" s="213">
        <v>388</v>
      </c>
    </row>
    <row r="25" spans="1:3" x14ac:dyDescent="0.2">
      <c r="A25" s="213" t="s">
        <v>273</v>
      </c>
      <c r="B25" s="367">
        <v>675</v>
      </c>
      <c r="C25" s="213">
        <v>675</v>
      </c>
    </row>
    <row r="26" spans="1:3" x14ac:dyDescent="0.2">
      <c r="A26" s="213" t="s">
        <v>274</v>
      </c>
      <c r="B26" s="367">
        <v>396</v>
      </c>
      <c r="C26" s="213">
        <v>396</v>
      </c>
    </row>
    <row r="27" spans="1:3" x14ac:dyDescent="0.2">
      <c r="A27" s="213" t="s">
        <v>275</v>
      </c>
      <c r="B27" s="367" t="s">
        <v>957</v>
      </c>
      <c r="C27" s="213" t="s">
        <v>957</v>
      </c>
    </row>
    <row r="28" spans="1:3" x14ac:dyDescent="0.2">
      <c r="A28" s="213" t="s">
        <v>276</v>
      </c>
      <c r="B28" s="367">
        <v>5200</v>
      </c>
      <c r="C28" s="213">
        <v>5200</v>
      </c>
    </row>
    <row r="29" spans="1:3" x14ac:dyDescent="0.2">
      <c r="A29" s="213" t="s">
        <v>277</v>
      </c>
      <c r="B29" s="367" t="s">
        <v>957</v>
      </c>
      <c r="C29" s="213" t="s">
        <v>957</v>
      </c>
    </row>
    <row r="30" spans="1:3" x14ac:dyDescent="0.2">
      <c r="A30" s="213" t="s">
        <v>278</v>
      </c>
      <c r="B30" s="367">
        <v>880</v>
      </c>
      <c r="C30" s="213">
        <v>880</v>
      </c>
    </row>
    <row r="31" spans="1:3" x14ac:dyDescent="0.2">
      <c r="A31" s="213" t="s">
        <v>279</v>
      </c>
      <c r="B31" s="367">
        <v>990</v>
      </c>
      <c r="C31" s="213">
        <v>990</v>
      </c>
    </row>
    <row r="32" spans="1:3" x14ac:dyDescent="0.2">
      <c r="A32" s="213" t="s">
        <v>252</v>
      </c>
      <c r="B32" s="367">
        <v>960</v>
      </c>
      <c r="C32" s="213">
        <v>960</v>
      </c>
    </row>
    <row r="33" spans="1:3" x14ac:dyDescent="0.2">
      <c r="A33" s="213" t="s">
        <v>280</v>
      </c>
      <c r="B33" s="367">
        <v>930</v>
      </c>
      <c r="C33" s="213">
        <v>930</v>
      </c>
    </row>
    <row r="34" spans="1:3" x14ac:dyDescent="0.2">
      <c r="A34" s="213" t="s">
        <v>281</v>
      </c>
      <c r="B34" s="367">
        <v>530</v>
      </c>
      <c r="C34" s="213">
        <v>530</v>
      </c>
    </row>
    <row r="35" spans="1:3" x14ac:dyDescent="0.2">
      <c r="A35" s="213" t="s">
        <v>282</v>
      </c>
      <c r="B35" s="367">
        <v>183</v>
      </c>
      <c r="C35" s="213">
        <v>183</v>
      </c>
    </row>
    <row r="36" spans="1:3" x14ac:dyDescent="0.2">
      <c r="A36" s="213" t="s">
        <v>283</v>
      </c>
      <c r="B36" s="367">
        <v>85</v>
      </c>
      <c r="C36" s="213">
        <v>85</v>
      </c>
    </row>
    <row r="37" spans="1:3" x14ac:dyDescent="0.2">
      <c r="A37" s="213" t="s">
        <v>284</v>
      </c>
      <c r="B37" s="367">
        <v>176</v>
      </c>
      <c r="C37" s="213">
        <v>176</v>
      </c>
    </row>
    <row r="38" spans="1:3" x14ac:dyDescent="0.2">
      <c r="A38" s="213" t="s">
        <v>285</v>
      </c>
      <c r="B38" s="367" t="s">
        <v>957</v>
      </c>
      <c r="C38" s="213" t="s">
        <v>957</v>
      </c>
    </row>
    <row r="39" spans="1:3" x14ac:dyDescent="0.2">
      <c r="A39" s="213" t="s">
        <v>286</v>
      </c>
      <c r="B39" s="367" t="s">
        <v>957</v>
      </c>
      <c r="C39" s="213" t="s">
        <v>957</v>
      </c>
    </row>
    <row r="40" spans="1:3" x14ac:dyDescent="0.2">
      <c r="A40" s="213" t="s">
        <v>287</v>
      </c>
      <c r="B40" s="367">
        <v>900</v>
      </c>
      <c r="C40" s="213">
        <v>900</v>
      </c>
    </row>
    <row r="41" spans="1:3" x14ac:dyDescent="0.2">
      <c r="A41" s="213" t="s">
        <v>1019</v>
      </c>
      <c r="B41" s="367" t="s">
        <v>957</v>
      </c>
      <c r="C41" s="213" t="s">
        <v>957</v>
      </c>
    </row>
    <row r="42" spans="1:3" x14ac:dyDescent="0.2">
      <c r="A42" s="213" t="s">
        <v>288</v>
      </c>
      <c r="B42" s="367">
        <v>494</v>
      </c>
      <c r="C42" s="213">
        <v>494</v>
      </c>
    </row>
    <row r="43" spans="1:3" x14ac:dyDescent="0.2">
      <c r="A43" s="213" t="s">
        <v>289</v>
      </c>
      <c r="B43" s="367">
        <v>700</v>
      </c>
      <c r="C43" s="213">
        <v>700</v>
      </c>
    </row>
    <row r="44" spans="1:3" x14ac:dyDescent="0.2">
      <c r="A44" s="213" t="s">
        <v>290</v>
      </c>
      <c r="B44" s="367">
        <v>50</v>
      </c>
      <c r="C44" s="213">
        <v>50</v>
      </c>
    </row>
    <row r="45" spans="1:3" x14ac:dyDescent="0.2">
      <c r="A45" s="213" t="s">
        <v>291</v>
      </c>
      <c r="B45" s="367">
        <v>163</v>
      </c>
      <c r="C45" s="213">
        <v>163</v>
      </c>
    </row>
    <row r="46" spans="1:3" x14ac:dyDescent="0.2">
      <c r="A46" s="213" t="s">
        <v>292</v>
      </c>
      <c r="B46" s="367">
        <v>314</v>
      </c>
      <c r="C46" s="213">
        <v>314</v>
      </c>
    </row>
    <row r="47" spans="1:3" x14ac:dyDescent="0.2">
      <c r="A47" s="213" t="s">
        <v>293</v>
      </c>
      <c r="B47" s="367">
        <v>1050</v>
      </c>
      <c r="C47" s="213">
        <v>1050</v>
      </c>
    </row>
    <row r="48" spans="1:3" x14ac:dyDescent="0.2">
      <c r="A48" s="213" t="s">
        <v>294</v>
      </c>
      <c r="B48" s="367">
        <v>1445</v>
      </c>
      <c r="C48" s="213">
        <v>1445</v>
      </c>
    </row>
    <row r="49" spans="1:3" x14ac:dyDescent="0.2">
      <c r="A49" s="213" t="s">
        <v>221</v>
      </c>
      <c r="B49" s="367">
        <v>7250</v>
      </c>
      <c r="C49" s="213">
        <v>7250</v>
      </c>
    </row>
    <row r="50" spans="1:3" x14ac:dyDescent="0.2">
      <c r="A50" s="213" t="s">
        <v>295</v>
      </c>
      <c r="B50" s="367">
        <v>294</v>
      </c>
      <c r="C50" s="213">
        <v>294</v>
      </c>
    </row>
    <row r="51" spans="1:3" x14ac:dyDescent="0.2">
      <c r="A51" s="213" t="s">
        <v>296</v>
      </c>
      <c r="B51" s="367">
        <v>625</v>
      </c>
      <c r="C51" s="213">
        <v>625</v>
      </c>
    </row>
    <row r="52" spans="1:3" x14ac:dyDescent="0.2">
      <c r="A52" s="213" t="s">
        <v>297</v>
      </c>
      <c r="B52" s="367">
        <v>318</v>
      </c>
      <c r="C52" s="213">
        <v>318</v>
      </c>
    </row>
    <row r="53" spans="1:3" x14ac:dyDescent="0.2">
      <c r="A53" s="213" t="s">
        <v>298</v>
      </c>
      <c r="B53" s="367" t="s">
        <v>957</v>
      </c>
      <c r="C53" s="213" t="s">
        <v>957</v>
      </c>
    </row>
    <row r="54" spans="1:3" x14ac:dyDescent="0.2">
      <c r="A54" s="213" t="s">
        <v>299</v>
      </c>
      <c r="B54" s="367">
        <v>860</v>
      </c>
      <c r="C54" s="213">
        <v>860</v>
      </c>
    </row>
    <row r="55" spans="1:3" x14ac:dyDescent="0.2">
      <c r="A55" s="213" t="s">
        <v>300</v>
      </c>
      <c r="B55" s="367" t="s">
        <v>957</v>
      </c>
      <c r="C55" s="213" t="s">
        <v>957</v>
      </c>
    </row>
    <row r="56" spans="1:3" x14ac:dyDescent="0.2">
      <c r="A56" s="213" t="s">
        <v>301</v>
      </c>
      <c r="B56" s="367" t="s">
        <v>957</v>
      </c>
      <c r="C56" s="213" t="s">
        <v>957</v>
      </c>
    </row>
    <row r="57" spans="1:3" x14ac:dyDescent="0.2">
      <c r="A57" s="213" t="s">
        <v>302</v>
      </c>
      <c r="B57" s="367">
        <v>1620</v>
      </c>
      <c r="C57" s="213">
        <v>1620</v>
      </c>
    </row>
    <row r="58" spans="1:3" x14ac:dyDescent="0.2">
      <c r="A58" s="213" t="s">
        <v>303</v>
      </c>
      <c r="B58" s="367">
        <v>50</v>
      </c>
      <c r="C58" s="213">
        <v>50</v>
      </c>
    </row>
    <row r="59" spans="1:3" x14ac:dyDescent="0.2">
      <c r="A59" s="213" t="s">
        <v>304</v>
      </c>
      <c r="B59" s="367">
        <v>266</v>
      </c>
      <c r="C59" s="213">
        <v>266</v>
      </c>
    </row>
    <row r="60" spans="1:3" x14ac:dyDescent="0.2">
      <c r="A60" s="213" t="s">
        <v>305</v>
      </c>
      <c r="B60" s="367">
        <v>105</v>
      </c>
      <c r="C60" s="213">
        <v>105</v>
      </c>
    </row>
    <row r="61" spans="1:3" x14ac:dyDescent="0.2">
      <c r="A61" s="213" t="s">
        <v>306</v>
      </c>
      <c r="B61" s="367">
        <v>1410</v>
      </c>
      <c r="C61" s="213">
        <v>1410</v>
      </c>
    </row>
    <row r="62" spans="1:3" x14ac:dyDescent="0.2">
      <c r="A62" s="213" t="s">
        <v>307</v>
      </c>
      <c r="B62" s="367">
        <v>101</v>
      </c>
      <c r="C62" s="213">
        <v>101</v>
      </c>
    </row>
    <row r="63" spans="1:3" x14ac:dyDescent="0.2">
      <c r="A63" s="213" t="s">
        <v>308</v>
      </c>
      <c r="B63" s="367">
        <v>555</v>
      </c>
      <c r="C63" s="213">
        <v>555</v>
      </c>
    </row>
    <row r="64" spans="1:3" x14ac:dyDescent="0.2">
      <c r="A64" s="213" t="s">
        <v>309</v>
      </c>
      <c r="B64" s="367">
        <v>1875</v>
      </c>
      <c r="C64" s="213">
        <v>1875</v>
      </c>
    </row>
    <row r="65" spans="1:3" x14ac:dyDescent="0.2">
      <c r="A65" s="213" t="s">
        <v>222</v>
      </c>
      <c r="B65" s="367">
        <v>27575</v>
      </c>
      <c r="C65" s="213">
        <v>27575</v>
      </c>
    </row>
    <row r="66" spans="1:3" x14ac:dyDescent="0.2">
      <c r="A66" s="213" t="s">
        <v>310</v>
      </c>
      <c r="B66" s="367">
        <v>170</v>
      </c>
      <c r="C66" s="213">
        <v>170</v>
      </c>
    </row>
    <row r="67" spans="1:3" x14ac:dyDescent="0.2">
      <c r="A67" s="213" t="s">
        <v>311</v>
      </c>
      <c r="B67" s="367">
        <v>372</v>
      </c>
      <c r="C67" s="213">
        <v>372</v>
      </c>
    </row>
    <row r="68" spans="1:3" x14ac:dyDescent="0.2">
      <c r="A68" s="213" t="s">
        <v>312</v>
      </c>
      <c r="B68" s="367" t="s">
        <v>957</v>
      </c>
      <c r="C68" s="213" t="s">
        <v>957</v>
      </c>
    </row>
    <row r="69" spans="1:3" x14ac:dyDescent="0.2">
      <c r="A69" s="213" t="s">
        <v>313</v>
      </c>
      <c r="B69" s="367" t="s">
        <v>957</v>
      </c>
      <c r="C69" s="213" t="s">
        <v>957</v>
      </c>
    </row>
    <row r="70" spans="1:3" x14ac:dyDescent="0.2">
      <c r="A70" s="213" t="s">
        <v>223</v>
      </c>
      <c r="B70" s="367">
        <v>9350</v>
      </c>
      <c r="C70" s="213">
        <v>9350</v>
      </c>
    </row>
    <row r="71" spans="1:3" x14ac:dyDescent="0.2">
      <c r="A71" s="213" t="s">
        <v>314</v>
      </c>
      <c r="B71" s="367" t="s">
        <v>957</v>
      </c>
      <c r="C71" s="213" t="s">
        <v>957</v>
      </c>
    </row>
    <row r="72" spans="1:3" x14ac:dyDescent="0.2">
      <c r="A72" s="213" t="s">
        <v>224</v>
      </c>
      <c r="B72" s="367">
        <v>3980</v>
      </c>
      <c r="C72" s="213">
        <v>3980</v>
      </c>
    </row>
    <row r="73" spans="1:3" x14ac:dyDescent="0.2">
      <c r="A73" s="213" t="s">
        <v>315</v>
      </c>
      <c r="B73" s="367">
        <v>50</v>
      </c>
      <c r="C73" s="213">
        <v>50</v>
      </c>
    </row>
    <row r="74" spans="1:3" x14ac:dyDescent="0.2">
      <c r="A74" s="213" t="s">
        <v>225</v>
      </c>
      <c r="B74" s="367">
        <v>2390</v>
      </c>
      <c r="C74" s="213">
        <v>2390</v>
      </c>
    </row>
    <row r="75" spans="1:3" x14ac:dyDescent="0.2">
      <c r="A75" s="213" t="s">
        <v>316</v>
      </c>
      <c r="B75" s="367">
        <v>280</v>
      </c>
      <c r="C75" s="213">
        <v>280</v>
      </c>
    </row>
    <row r="76" spans="1:3" x14ac:dyDescent="0.2">
      <c r="A76" s="213" t="s">
        <v>317</v>
      </c>
      <c r="B76" s="367">
        <v>169</v>
      </c>
      <c r="C76" s="213">
        <v>169</v>
      </c>
    </row>
    <row r="77" spans="1:3" x14ac:dyDescent="0.2">
      <c r="A77" s="213" t="s">
        <v>318</v>
      </c>
      <c r="B77" s="367" t="s">
        <v>957</v>
      </c>
      <c r="C77" s="213" t="s">
        <v>957</v>
      </c>
    </row>
    <row r="78" spans="1:3" x14ac:dyDescent="0.2">
      <c r="A78" s="213" t="s">
        <v>319</v>
      </c>
      <c r="B78" s="367">
        <v>87</v>
      </c>
      <c r="C78" s="213">
        <v>87</v>
      </c>
    </row>
    <row r="79" spans="1:3" x14ac:dyDescent="0.2">
      <c r="A79" s="213" t="s">
        <v>320</v>
      </c>
      <c r="B79" s="367">
        <v>8425</v>
      </c>
      <c r="C79" s="213">
        <v>8425</v>
      </c>
    </row>
    <row r="80" spans="1:3" x14ac:dyDescent="0.2">
      <c r="A80" s="213" t="s">
        <v>321</v>
      </c>
      <c r="B80" s="367">
        <v>50</v>
      </c>
      <c r="C80" s="213">
        <v>50</v>
      </c>
    </row>
    <row r="81" spans="1:3" x14ac:dyDescent="0.2">
      <c r="A81" s="213" t="s">
        <v>1020</v>
      </c>
      <c r="B81" s="367">
        <v>246</v>
      </c>
      <c r="C81" s="213">
        <v>246</v>
      </c>
    </row>
    <row r="82" spans="1:3" x14ac:dyDescent="0.2">
      <c r="A82" s="213" t="s">
        <v>322</v>
      </c>
      <c r="B82" s="367">
        <v>240</v>
      </c>
      <c r="C82" s="213">
        <v>240</v>
      </c>
    </row>
    <row r="83" spans="1:3" x14ac:dyDescent="0.2">
      <c r="A83" s="213" t="s">
        <v>323</v>
      </c>
      <c r="B83" s="367">
        <v>630</v>
      </c>
      <c r="C83" s="213">
        <v>630</v>
      </c>
    </row>
    <row r="84" spans="1:3" x14ac:dyDescent="0.2">
      <c r="A84" s="213" t="s">
        <v>324</v>
      </c>
      <c r="B84" s="367">
        <v>87</v>
      </c>
      <c r="C84" s="213">
        <v>87</v>
      </c>
    </row>
    <row r="85" spans="1:3" x14ac:dyDescent="0.2">
      <c r="A85" s="213" t="s">
        <v>325</v>
      </c>
      <c r="B85" s="367">
        <v>84</v>
      </c>
      <c r="C85" s="213">
        <v>84</v>
      </c>
    </row>
    <row r="86" spans="1:3" x14ac:dyDescent="0.2">
      <c r="A86" s="213" t="s">
        <v>326</v>
      </c>
      <c r="B86" s="367">
        <v>256</v>
      </c>
      <c r="C86" s="213">
        <v>256</v>
      </c>
    </row>
    <row r="87" spans="1:3" x14ac:dyDescent="0.2">
      <c r="A87" s="213" t="s">
        <v>327</v>
      </c>
      <c r="B87" s="367">
        <v>54</v>
      </c>
      <c r="C87" s="213">
        <v>54</v>
      </c>
    </row>
    <row r="88" spans="1:3" x14ac:dyDescent="0.2">
      <c r="A88" s="213" t="s">
        <v>328</v>
      </c>
      <c r="B88" s="367">
        <v>750</v>
      </c>
      <c r="C88" s="213">
        <v>750</v>
      </c>
    </row>
    <row r="89" spans="1:3" x14ac:dyDescent="0.2">
      <c r="A89" s="213" t="s">
        <v>329</v>
      </c>
      <c r="B89" s="367">
        <v>50</v>
      </c>
      <c r="C89" s="213">
        <v>50</v>
      </c>
    </row>
    <row r="90" spans="1:3" x14ac:dyDescent="0.2">
      <c r="A90" s="213" t="s">
        <v>330</v>
      </c>
      <c r="B90" s="367">
        <v>82</v>
      </c>
      <c r="C90" s="213">
        <v>82</v>
      </c>
    </row>
    <row r="91" spans="1:3" x14ac:dyDescent="0.2">
      <c r="A91" s="213" t="s">
        <v>331</v>
      </c>
      <c r="B91" s="367">
        <v>3210</v>
      </c>
      <c r="C91" s="213">
        <v>3210</v>
      </c>
    </row>
    <row r="92" spans="1:3" x14ac:dyDescent="0.2">
      <c r="A92" s="213" t="s">
        <v>332</v>
      </c>
      <c r="B92" s="367">
        <v>1400</v>
      </c>
      <c r="C92" s="213">
        <v>1400</v>
      </c>
    </row>
    <row r="93" spans="1:3" x14ac:dyDescent="0.2">
      <c r="A93" s="213" t="s">
        <v>333</v>
      </c>
      <c r="B93" s="367">
        <v>2060</v>
      </c>
      <c r="C93" s="213">
        <v>2060</v>
      </c>
    </row>
    <row r="94" spans="1:3" x14ac:dyDescent="0.2">
      <c r="A94" s="213" t="s">
        <v>334</v>
      </c>
      <c r="B94" s="367">
        <v>650</v>
      </c>
      <c r="C94" s="213">
        <v>650</v>
      </c>
    </row>
    <row r="95" spans="1:3" x14ac:dyDescent="0.2">
      <c r="A95" s="213" t="s">
        <v>335</v>
      </c>
      <c r="B95" s="367">
        <v>63</v>
      </c>
      <c r="C95" s="213">
        <v>63</v>
      </c>
    </row>
    <row r="96" spans="1:3" x14ac:dyDescent="0.2">
      <c r="A96" s="213" t="s">
        <v>336</v>
      </c>
      <c r="B96" s="367">
        <v>110</v>
      </c>
      <c r="C96" s="213">
        <v>110</v>
      </c>
    </row>
    <row r="97" spans="1:3" x14ac:dyDescent="0.2">
      <c r="A97" s="213" t="s">
        <v>337</v>
      </c>
      <c r="B97" s="367" t="s">
        <v>957</v>
      </c>
      <c r="C97" s="213" t="s">
        <v>957</v>
      </c>
    </row>
    <row r="98" spans="1:3" x14ac:dyDescent="0.2">
      <c r="A98" s="213" t="s">
        <v>338</v>
      </c>
      <c r="B98" s="367" t="s">
        <v>957</v>
      </c>
      <c r="C98" s="213" t="s">
        <v>957</v>
      </c>
    </row>
    <row r="99" spans="1:3" x14ac:dyDescent="0.2">
      <c r="A99" s="213" t="s">
        <v>339</v>
      </c>
      <c r="B99" s="367" t="s">
        <v>957</v>
      </c>
      <c r="C99" s="213" t="s">
        <v>957</v>
      </c>
    </row>
    <row r="100" spans="1:3" x14ac:dyDescent="0.2">
      <c r="A100" s="213" t="s">
        <v>340</v>
      </c>
      <c r="B100" s="367">
        <v>336</v>
      </c>
      <c r="C100" s="213">
        <v>336</v>
      </c>
    </row>
    <row r="101" spans="1:3" x14ac:dyDescent="0.2">
      <c r="A101" s="213" t="s">
        <v>226</v>
      </c>
      <c r="B101" s="367">
        <v>7450</v>
      </c>
      <c r="C101" s="213">
        <v>7450</v>
      </c>
    </row>
    <row r="102" spans="1:3" x14ac:dyDescent="0.2">
      <c r="A102" s="213" t="s">
        <v>341</v>
      </c>
      <c r="B102" s="367" t="s">
        <v>957</v>
      </c>
      <c r="C102" s="213" t="s">
        <v>957</v>
      </c>
    </row>
    <row r="103" spans="1:3" x14ac:dyDescent="0.2">
      <c r="A103" s="213" t="s">
        <v>342</v>
      </c>
      <c r="B103" s="367">
        <v>366</v>
      </c>
      <c r="C103" s="213">
        <v>366</v>
      </c>
    </row>
    <row r="104" spans="1:3" x14ac:dyDescent="0.2">
      <c r="A104" s="213" t="s">
        <v>343</v>
      </c>
      <c r="B104" s="367">
        <v>304</v>
      </c>
      <c r="C104" s="213">
        <v>304</v>
      </c>
    </row>
    <row r="105" spans="1:3" x14ac:dyDescent="0.2">
      <c r="A105" s="213" t="s">
        <v>344</v>
      </c>
      <c r="B105" s="367">
        <v>50</v>
      </c>
      <c r="C105" s="213">
        <v>50</v>
      </c>
    </row>
    <row r="106" spans="1:3" x14ac:dyDescent="0.2">
      <c r="A106" s="213" t="s">
        <v>345</v>
      </c>
      <c r="B106" s="367">
        <v>1115</v>
      </c>
      <c r="C106" s="213">
        <v>1115</v>
      </c>
    </row>
    <row r="107" spans="1:3" x14ac:dyDescent="0.2">
      <c r="A107" s="213" t="s">
        <v>346</v>
      </c>
      <c r="B107" s="367">
        <v>284</v>
      </c>
      <c r="C107" s="213">
        <v>284</v>
      </c>
    </row>
    <row r="108" spans="1:3" x14ac:dyDescent="0.2">
      <c r="A108" s="213" t="s">
        <v>347</v>
      </c>
      <c r="B108" s="367">
        <v>925</v>
      </c>
      <c r="C108" s="213">
        <v>925</v>
      </c>
    </row>
    <row r="109" spans="1:3" x14ac:dyDescent="0.2">
      <c r="A109" s="213" t="s">
        <v>791</v>
      </c>
      <c r="B109" s="367">
        <v>725</v>
      </c>
      <c r="C109" s="213">
        <v>725</v>
      </c>
    </row>
    <row r="110" spans="1:3" x14ac:dyDescent="0.2">
      <c r="A110" s="213" t="s">
        <v>348</v>
      </c>
      <c r="B110" s="367">
        <v>900</v>
      </c>
      <c r="C110" s="213">
        <v>900</v>
      </c>
    </row>
    <row r="111" spans="1:3" x14ac:dyDescent="0.2">
      <c r="A111" s="213" t="s">
        <v>349</v>
      </c>
      <c r="B111" s="367" t="s">
        <v>957</v>
      </c>
      <c r="C111" s="213" t="s">
        <v>957</v>
      </c>
    </row>
    <row r="112" spans="1:3" x14ac:dyDescent="0.2">
      <c r="A112" s="213" t="s">
        <v>350</v>
      </c>
      <c r="B112" s="367" t="s">
        <v>957</v>
      </c>
      <c r="C112" s="213" t="s">
        <v>957</v>
      </c>
    </row>
    <row r="113" spans="1:3" x14ac:dyDescent="0.2">
      <c r="A113" s="213" t="s">
        <v>351</v>
      </c>
      <c r="B113" s="367" t="s">
        <v>957</v>
      </c>
      <c r="C113" s="213" t="s">
        <v>957</v>
      </c>
    </row>
    <row r="114" spans="1:3" x14ac:dyDescent="0.2">
      <c r="A114" s="213" t="s">
        <v>352</v>
      </c>
      <c r="B114" s="367" t="s">
        <v>957</v>
      </c>
      <c r="C114" s="213" t="s">
        <v>957</v>
      </c>
    </row>
    <row r="115" spans="1:3" x14ac:dyDescent="0.2">
      <c r="A115" s="213" t="s">
        <v>353</v>
      </c>
      <c r="B115" s="367">
        <v>50</v>
      </c>
      <c r="C115" s="213">
        <v>50</v>
      </c>
    </row>
    <row r="116" spans="1:3" x14ac:dyDescent="0.2">
      <c r="A116" s="213" t="s">
        <v>354</v>
      </c>
      <c r="B116" s="367" t="s">
        <v>957</v>
      </c>
      <c r="C116" s="213" t="s">
        <v>957</v>
      </c>
    </row>
    <row r="117" spans="1:3" x14ac:dyDescent="0.2">
      <c r="A117" s="213" t="s">
        <v>355</v>
      </c>
      <c r="B117" s="367">
        <v>3310</v>
      </c>
      <c r="C117" s="213">
        <v>3310</v>
      </c>
    </row>
    <row r="118" spans="1:3" x14ac:dyDescent="0.2">
      <c r="A118" s="213" t="s">
        <v>227</v>
      </c>
      <c r="B118" s="367">
        <v>1400</v>
      </c>
      <c r="C118" s="213">
        <v>1400</v>
      </c>
    </row>
    <row r="119" spans="1:3" x14ac:dyDescent="0.2">
      <c r="A119" s="213" t="s">
        <v>356</v>
      </c>
      <c r="B119" s="367">
        <v>575</v>
      </c>
      <c r="C119" s="213">
        <v>575</v>
      </c>
    </row>
    <row r="120" spans="1:3" x14ac:dyDescent="0.2">
      <c r="A120" s="213" t="s">
        <v>357</v>
      </c>
      <c r="B120" s="367">
        <v>2470</v>
      </c>
      <c r="C120" s="213">
        <v>2470</v>
      </c>
    </row>
    <row r="121" spans="1:3" x14ac:dyDescent="0.2">
      <c r="A121" s="213" t="s">
        <v>358</v>
      </c>
      <c r="B121" s="367" t="s">
        <v>957</v>
      </c>
      <c r="C121" s="213" t="s">
        <v>957</v>
      </c>
    </row>
    <row r="122" spans="1:3" x14ac:dyDescent="0.2">
      <c r="A122" s="213" t="s">
        <v>359</v>
      </c>
      <c r="B122" s="367">
        <v>118</v>
      </c>
      <c r="C122" s="213">
        <v>118</v>
      </c>
    </row>
    <row r="123" spans="1:3" x14ac:dyDescent="0.2">
      <c r="A123" s="213" t="s">
        <v>360</v>
      </c>
      <c r="B123" s="367" t="s">
        <v>957</v>
      </c>
      <c r="C123" s="213" t="s">
        <v>957</v>
      </c>
    </row>
    <row r="124" spans="1:3" x14ac:dyDescent="0.2">
      <c r="A124" s="213" t="s">
        <v>361</v>
      </c>
      <c r="B124" s="367">
        <v>264</v>
      </c>
      <c r="C124" s="213">
        <v>264</v>
      </c>
    </row>
    <row r="125" spans="1:3" x14ac:dyDescent="0.2">
      <c r="A125" s="213" t="s">
        <v>362</v>
      </c>
      <c r="B125" s="367">
        <v>3630</v>
      </c>
      <c r="C125" s="213">
        <v>3630</v>
      </c>
    </row>
    <row r="126" spans="1:3" x14ac:dyDescent="0.2">
      <c r="A126" s="213" t="s">
        <v>363</v>
      </c>
      <c r="B126" s="367">
        <v>102</v>
      </c>
      <c r="C126" s="213">
        <v>102</v>
      </c>
    </row>
    <row r="127" spans="1:3" x14ac:dyDescent="0.2">
      <c r="A127" s="213" t="s">
        <v>364</v>
      </c>
      <c r="B127" s="367">
        <v>2040</v>
      </c>
      <c r="C127" s="213">
        <v>2040</v>
      </c>
    </row>
    <row r="128" spans="1:3" x14ac:dyDescent="0.2">
      <c r="A128" s="213" t="s">
        <v>365</v>
      </c>
      <c r="B128" s="367">
        <v>182</v>
      </c>
      <c r="C128" s="213">
        <v>182</v>
      </c>
    </row>
    <row r="129" spans="1:3" x14ac:dyDescent="0.2">
      <c r="A129" s="213" t="s">
        <v>366</v>
      </c>
      <c r="B129" s="367">
        <v>137</v>
      </c>
      <c r="C129" s="213">
        <v>137</v>
      </c>
    </row>
    <row r="130" spans="1:3" x14ac:dyDescent="0.2">
      <c r="A130" s="213" t="s">
        <v>367</v>
      </c>
      <c r="B130" s="367">
        <v>159</v>
      </c>
      <c r="C130" s="213">
        <v>159</v>
      </c>
    </row>
    <row r="131" spans="1:3" x14ac:dyDescent="0.2">
      <c r="A131" s="213" t="s">
        <v>368</v>
      </c>
      <c r="B131" s="367">
        <v>171</v>
      </c>
      <c r="C131" s="213">
        <v>171</v>
      </c>
    </row>
    <row r="132" spans="1:3" x14ac:dyDescent="0.2">
      <c r="A132" s="213" t="s">
        <v>369</v>
      </c>
      <c r="B132" s="367">
        <v>161</v>
      </c>
      <c r="C132" s="213">
        <v>161</v>
      </c>
    </row>
    <row r="133" spans="1:3" x14ac:dyDescent="0.2">
      <c r="A133" s="213" t="s">
        <v>370</v>
      </c>
      <c r="B133" s="367">
        <v>19050</v>
      </c>
      <c r="C133" s="213">
        <v>19050</v>
      </c>
    </row>
    <row r="134" spans="1:3" x14ac:dyDescent="0.2">
      <c r="A134" s="213" t="s">
        <v>1021</v>
      </c>
      <c r="B134" s="367">
        <v>665</v>
      </c>
      <c r="C134" s="213">
        <v>665</v>
      </c>
    </row>
    <row r="135" spans="1:3" x14ac:dyDescent="0.2">
      <c r="A135" s="213" t="s">
        <v>371</v>
      </c>
      <c r="B135" s="367" t="s">
        <v>957</v>
      </c>
      <c r="C135" s="213" t="s">
        <v>957</v>
      </c>
    </row>
    <row r="136" spans="1:3" x14ac:dyDescent="0.2">
      <c r="A136" s="213" t="s">
        <v>792</v>
      </c>
      <c r="B136" s="367">
        <v>2720</v>
      </c>
      <c r="C136" s="213">
        <v>2720</v>
      </c>
    </row>
    <row r="137" spans="1:3" x14ac:dyDescent="0.2">
      <c r="A137" s="213" t="s">
        <v>372</v>
      </c>
      <c r="B137" s="367">
        <v>304</v>
      </c>
      <c r="C137" s="213">
        <v>304</v>
      </c>
    </row>
    <row r="138" spans="1:3" x14ac:dyDescent="0.2">
      <c r="A138" s="213" t="s">
        <v>373</v>
      </c>
      <c r="B138" s="367" t="s">
        <v>957</v>
      </c>
      <c r="C138" s="213" t="s">
        <v>957</v>
      </c>
    </row>
    <row r="139" spans="1:3" x14ac:dyDescent="0.2">
      <c r="A139" s="213" t="s">
        <v>374</v>
      </c>
      <c r="B139" s="367">
        <v>1090</v>
      </c>
      <c r="C139" s="213">
        <v>1090</v>
      </c>
    </row>
    <row r="140" spans="1:3" x14ac:dyDescent="0.2">
      <c r="A140" s="213" t="s">
        <v>375</v>
      </c>
      <c r="B140" s="367">
        <v>89</v>
      </c>
      <c r="C140" s="213">
        <v>89</v>
      </c>
    </row>
    <row r="141" spans="1:3" x14ac:dyDescent="0.2">
      <c r="A141" s="213" t="s">
        <v>376</v>
      </c>
      <c r="B141" s="367">
        <v>346</v>
      </c>
      <c r="C141" s="213">
        <v>346</v>
      </c>
    </row>
    <row r="142" spans="1:3" x14ac:dyDescent="0.2">
      <c r="A142" s="213" t="s">
        <v>377</v>
      </c>
      <c r="B142" s="367">
        <v>296</v>
      </c>
      <c r="C142" s="213">
        <v>296</v>
      </c>
    </row>
    <row r="143" spans="1:3" x14ac:dyDescent="0.2">
      <c r="A143" s="213" t="s">
        <v>378</v>
      </c>
      <c r="B143" s="367">
        <v>1450</v>
      </c>
      <c r="C143" s="213">
        <v>1450</v>
      </c>
    </row>
    <row r="144" spans="1:3" x14ac:dyDescent="0.2">
      <c r="A144" s="213" t="s">
        <v>379</v>
      </c>
      <c r="B144" s="367" t="s">
        <v>957</v>
      </c>
      <c r="C144" s="213" t="s">
        <v>957</v>
      </c>
    </row>
    <row r="145" spans="1:3" x14ac:dyDescent="0.2">
      <c r="A145" s="213" t="s">
        <v>1022</v>
      </c>
      <c r="B145" s="367">
        <v>278</v>
      </c>
      <c r="C145" s="213">
        <v>278</v>
      </c>
    </row>
    <row r="146" spans="1:3" x14ac:dyDescent="0.2">
      <c r="A146" s="213" t="s">
        <v>380</v>
      </c>
      <c r="B146" s="367">
        <v>700</v>
      </c>
      <c r="C146" s="213">
        <v>700</v>
      </c>
    </row>
    <row r="147" spans="1:3" x14ac:dyDescent="0.2">
      <c r="A147" s="213" t="s">
        <v>381</v>
      </c>
      <c r="B147" s="367">
        <v>1240</v>
      </c>
      <c r="C147" s="213">
        <v>1240</v>
      </c>
    </row>
    <row r="148" spans="1:3" x14ac:dyDescent="0.2">
      <c r="A148" s="213" t="s">
        <v>382</v>
      </c>
      <c r="B148" s="367">
        <v>230</v>
      </c>
      <c r="C148" s="213">
        <v>230</v>
      </c>
    </row>
    <row r="149" spans="1:3" x14ac:dyDescent="0.2">
      <c r="A149" s="213" t="s">
        <v>383</v>
      </c>
      <c r="B149" s="367">
        <v>50</v>
      </c>
      <c r="C149" s="213">
        <v>50</v>
      </c>
    </row>
    <row r="150" spans="1:3" x14ac:dyDescent="0.2">
      <c r="A150" s="213" t="s">
        <v>384</v>
      </c>
      <c r="B150" s="367" t="s">
        <v>957</v>
      </c>
      <c r="C150" s="213" t="s">
        <v>957</v>
      </c>
    </row>
    <row r="151" spans="1:3" x14ac:dyDescent="0.2">
      <c r="A151" s="213" t="s">
        <v>385</v>
      </c>
      <c r="B151" s="367" t="s">
        <v>957</v>
      </c>
      <c r="C151" s="213" t="s">
        <v>957</v>
      </c>
    </row>
    <row r="152" spans="1:3" x14ac:dyDescent="0.2">
      <c r="A152" s="213" t="s">
        <v>386</v>
      </c>
      <c r="B152" s="367">
        <v>292</v>
      </c>
      <c r="C152" s="213">
        <v>292</v>
      </c>
    </row>
    <row r="153" spans="1:3" x14ac:dyDescent="0.2">
      <c r="A153" s="213" t="s">
        <v>228</v>
      </c>
      <c r="B153" s="367">
        <v>7575</v>
      </c>
      <c r="C153" s="213">
        <v>7575</v>
      </c>
    </row>
    <row r="154" spans="1:3" x14ac:dyDescent="0.2">
      <c r="A154" s="213" t="s">
        <v>387</v>
      </c>
      <c r="B154" s="367">
        <v>50</v>
      </c>
      <c r="C154" s="213">
        <v>50</v>
      </c>
    </row>
    <row r="155" spans="1:3" x14ac:dyDescent="0.2">
      <c r="A155" s="213" t="s">
        <v>388</v>
      </c>
      <c r="B155" s="367">
        <v>585</v>
      </c>
      <c r="C155" s="213">
        <v>585</v>
      </c>
    </row>
    <row r="156" spans="1:3" x14ac:dyDescent="0.2">
      <c r="A156" s="213" t="s">
        <v>1023</v>
      </c>
      <c r="B156" s="367">
        <v>150</v>
      </c>
      <c r="C156" s="213">
        <v>150</v>
      </c>
    </row>
    <row r="157" spans="1:3" x14ac:dyDescent="0.2">
      <c r="A157" s="213" t="s">
        <v>389</v>
      </c>
      <c r="B157" s="367" t="s">
        <v>957</v>
      </c>
      <c r="C157" s="213" t="s">
        <v>957</v>
      </c>
    </row>
    <row r="158" spans="1:3" x14ac:dyDescent="0.2">
      <c r="A158" s="213" t="s">
        <v>390</v>
      </c>
      <c r="B158" s="367">
        <v>930</v>
      </c>
      <c r="C158" s="213">
        <v>930</v>
      </c>
    </row>
    <row r="159" spans="1:3" x14ac:dyDescent="0.2">
      <c r="A159" s="213" t="s">
        <v>391</v>
      </c>
      <c r="B159" s="367">
        <v>111</v>
      </c>
      <c r="C159" s="213">
        <v>111</v>
      </c>
    </row>
    <row r="160" spans="1:3" x14ac:dyDescent="0.2">
      <c r="A160" s="213" t="s">
        <v>958</v>
      </c>
      <c r="B160" s="367" t="s">
        <v>957</v>
      </c>
      <c r="C160" s="213" t="s">
        <v>957</v>
      </c>
    </row>
    <row r="161" spans="1:3" x14ac:dyDescent="0.2">
      <c r="A161" s="213" t="s">
        <v>392</v>
      </c>
      <c r="B161" s="367">
        <v>300</v>
      </c>
      <c r="C161" s="213">
        <v>300</v>
      </c>
    </row>
    <row r="162" spans="1:3" x14ac:dyDescent="0.2">
      <c r="A162" s="213" t="s">
        <v>393</v>
      </c>
      <c r="B162" s="367" t="s">
        <v>957</v>
      </c>
      <c r="C162" s="213" t="s">
        <v>957</v>
      </c>
    </row>
    <row r="163" spans="1:3" x14ac:dyDescent="0.2">
      <c r="A163" s="213" t="s">
        <v>394</v>
      </c>
      <c r="B163" s="367">
        <v>1950</v>
      </c>
      <c r="C163" s="213">
        <v>1950</v>
      </c>
    </row>
    <row r="164" spans="1:3" x14ac:dyDescent="0.2">
      <c r="A164" s="213" t="s">
        <v>395</v>
      </c>
      <c r="B164" s="367">
        <v>50</v>
      </c>
      <c r="C164" s="213">
        <v>50</v>
      </c>
    </row>
    <row r="165" spans="1:3" x14ac:dyDescent="0.2">
      <c r="A165" s="213" t="s">
        <v>396</v>
      </c>
      <c r="B165" s="367">
        <v>50</v>
      </c>
      <c r="C165" s="213">
        <v>50</v>
      </c>
    </row>
    <row r="166" spans="1:3" x14ac:dyDescent="0.2">
      <c r="A166" s="213" t="s">
        <v>397</v>
      </c>
      <c r="B166" s="367">
        <v>362</v>
      </c>
      <c r="C166" s="213">
        <v>362</v>
      </c>
    </row>
    <row r="167" spans="1:3" x14ac:dyDescent="0.2">
      <c r="A167" s="213" t="s">
        <v>398</v>
      </c>
      <c r="B167" s="367">
        <v>240</v>
      </c>
      <c r="C167" s="213">
        <v>240</v>
      </c>
    </row>
    <row r="168" spans="1:3" x14ac:dyDescent="0.2">
      <c r="A168" s="213" t="s">
        <v>399</v>
      </c>
      <c r="B168" s="367">
        <v>7125</v>
      </c>
      <c r="C168" s="213">
        <v>7125</v>
      </c>
    </row>
    <row r="169" spans="1:3" x14ac:dyDescent="0.2">
      <c r="A169" s="213" t="s">
        <v>400</v>
      </c>
      <c r="B169" s="367">
        <v>222</v>
      </c>
      <c r="C169" s="213">
        <v>222</v>
      </c>
    </row>
    <row r="170" spans="1:3" x14ac:dyDescent="0.2">
      <c r="A170" s="213" t="s">
        <v>401</v>
      </c>
      <c r="B170" s="367">
        <v>268</v>
      </c>
      <c r="C170" s="213">
        <v>268</v>
      </c>
    </row>
    <row r="171" spans="1:3" x14ac:dyDescent="0.2">
      <c r="A171" s="213" t="s">
        <v>402</v>
      </c>
      <c r="B171" s="367">
        <v>3260</v>
      </c>
      <c r="C171" s="213">
        <v>3260</v>
      </c>
    </row>
    <row r="172" spans="1:3" x14ac:dyDescent="0.2">
      <c r="A172" s="213" t="s">
        <v>403</v>
      </c>
      <c r="B172" s="367">
        <v>580</v>
      </c>
      <c r="C172" s="213">
        <v>580</v>
      </c>
    </row>
    <row r="173" spans="1:3" x14ac:dyDescent="0.2">
      <c r="A173" s="213" t="s">
        <v>404</v>
      </c>
      <c r="B173" s="367">
        <v>320</v>
      </c>
      <c r="C173" s="213">
        <v>320</v>
      </c>
    </row>
    <row r="174" spans="1:3" x14ac:dyDescent="0.2">
      <c r="A174" s="213" t="s">
        <v>405</v>
      </c>
      <c r="B174" s="367">
        <v>132</v>
      </c>
      <c r="C174" s="213">
        <v>132</v>
      </c>
    </row>
    <row r="175" spans="1:3" x14ac:dyDescent="0.2">
      <c r="A175" s="213" t="s">
        <v>406</v>
      </c>
      <c r="B175" s="367">
        <v>124</v>
      </c>
      <c r="C175" s="213">
        <v>124</v>
      </c>
    </row>
    <row r="176" spans="1:3" x14ac:dyDescent="0.2">
      <c r="A176" s="213" t="s">
        <v>407</v>
      </c>
      <c r="B176" s="367">
        <v>396</v>
      </c>
      <c r="C176" s="213">
        <v>396</v>
      </c>
    </row>
    <row r="177" spans="1:3" x14ac:dyDescent="0.2">
      <c r="A177" s="213" t="s">
        <v>408</v>
      </c>
      <c r="B177" s="367">
        <v>15025</v>
      </c>
      <c r="C177" s="213">
        <v>15025</v>
      </c>
    </row>
    <row r="178" spans="1:3" x14ac:dyDescent="0.2">
      <c r="A178" s="213" t="s">
        <v>409</v>
      </c>
      <c r="B178" s="367" t="s">
        <v>957</v>
      </c>
      <c r="C178" s="213" t="s">
        <v>957</v>
      </c>
    </row>
    <row r="179" spans="1:3" x14ac:dyDescent="0.2">
      <c r="A179" s="213" t="s">
        <v>410</v>
      </c>
      <c r="B179" s="367">
        <v>2200</v>
      </c>
      <c r="C179" s="213">
        <v>2200</v>
      </c>
    </row>
    <row r="180" spans="1:3" x14ac:dyDescent="0.2">
      <c r="A180" s="213" t="s">
        <v>1024</v>
      </c>
      <c r="B180" s="367">
        <v>95</v>
      </c>
      <c r="C180" s="213">
        <v>95</v>
      </c>
    </row>
    <row r="181" spans="1:3" x14ac:dyDescent="0.2">
      <c r="A181" s="213" t="s">
        <v>411</v>
      </c>
      <c r="B181" s="367">
        <v>87</v>
      </c>
      <c r="C181" s="213">
        <v>87</v>
      </c>
    </row>
    <row r="182" spans="1:3" x14ac:dyDescent="0.2">
      <c r="A182" s="213" t="s">
        <v>412</v>
      </c>
      <c r="B182" s="367" t="s">
        <v>957</v>
      </c>
      <c r="C182" s="213" t="s">
        <v>957</v>
      </c>
    </row>
    <row r="183" spans="1:3" x14ac:dyDescent="0.2">
      <c r="A183" s="213" t="s">
        <v>413</v>
      </c>
      <c r="B183" s="367">
        <v>840</v>
      </c>
      <c r="C183" s="213">
        <v>840</v>
      </c>
    </row>
    <row r="184" spans="1:3" x14ac:dyDescent="0.2">
      <c r="A184" s="213" t="s">
        <v>414</v>
      </c>
      <c r="B184" s="367">
        <v>364</v>
      </c>
      <c r="C184" s="213">
        <v>364</v>
      </c>
    </row>
    <row r="185" spans="1:3" x14ac:dyDescent="0.2">
      <c r="A185" s="213" t="s">
        <v>415</v>
      </c>
      <c r="B185" s="367">
        <v>50</v>
      </c>
      <c r="C185" s="213">
        <v>50</v>
      </c>
    </row>
    <row r="186" spans="1:3" x14ac:dyDescent="0.2">
      <c r="A186" s="213" t="s">
        <v>416</v>
      </c>
      <c r="B186" s="367">
        <v>236</v>
      </c>
      <c r="C186" s="213">
        <v>236</v>
      </c>
    </row>
    <row r="187" spans="1:3" x14ac:dyDescent="0.2">
      <c r="A187" s="213" t="s">
        <v>417</v>
      </c>
      <c r="B187" s="367">
        <v>8000</v>
      </c>
      <c r="C187" s="213">
        <v>8000</v>
      </c>
    </row>
    <row r="188" spans="1:3" x14ac:dyDescent="0.2">
      <c r="A188" s="213" t="s">
        <v>418</v>
      </c>
      <c r="B188" s="367">
        <v>71</v>
      </c>
      <c r="C188" s="213">
        <v>71</v>
      </c>
    </row>
    <row r="189" spans="1:3" x14ac:dyDescent="0.2">
      <c r="A189" s="213" t="s">
        <v>419</v>
      </c>
      <c r="B189" s="367" t="s">
        <v>957</v>
      </c>
      <c r="C189" s="213" t="s">
        <v>957</v>
      </c>
    </row>
    <row r="190" spans="1:3" x14ac:dyDescent="0.2">
      <c r="A190" s="213" t="s">
        <v>420</v>
      </c>
      <c r="B190" s="367">
        <v>1985</v>
      </c>
      <c r="C190" s="213">
        <v>1985</v>
      </c>
    </row>
    <row r="191" spans="1:3" x14ac:dyDescent="0.2">
      <c r="A191" s="213" t="s">
        <v>421</v>
      </c>
      <c r="B191" s="367" t="s">
        <v>957</v>
      </c>
      <c r="C191" s="213" t="s">
        <v>957</v>
      </c>
    </row>
    <row r="192" spans="1:3" x14ac:dyDescent="0.2">
      <c r="A192" s="213" t="s">
        <v>422</v>
      </c>
      <c r="B192" s="367">
        <v>386</v>
      </c>
      <c r="C192" s="213">
        <v>386</v>
      </c>
    </row>
    <row r="193" spans="1:3" x14ac:dyDescent="0.2">
      <c r="A193" s="213" t="s">
        <v>423</v>
      </c>
      <c r="B193" s="367">
        <v>90</v>
      </c>
      <c r="C193" s="213">
        <v>90</v>
      </c>
    </row>
    <row r="194" spans="1:3" x14ac:dyDescent="0.2">
      <c r="A194" s="213" t="s">
        <v>424</v>
      </c>
      <c r="B194" s="367">
        <v>84</v>
      </c>
      <c r="C194" s="213">
        <v>84</v>
      </c>
    </row>
    <row r="195" spans="1:3" x14ac:dyDescent="0.2">
      <c r="A195" s="213" t="s">
        <v>425</v>
      </c>
      <c r="B195" s="367">
        <v>2700</v>
      </c>
      <c r="C195" s="213">
        <v>2700</v>
      </c>
    </row>
    <row r="196" spans="1:3" x14ac:dyDescent="0.2">
      <c r="A196" s="213" t="s">
        <v>426</v>
      </c>
      <c r="B196" s="367">
        <v>1660</v>
      </c>
      <c r="C196" s="213">
        <v>1660</v>
      </c>
    </row>
    <row r="197" spans="1:3" x14ac:dyDescent="0.2">
      <c r="A197" s="213" t="s">
        <v>427</v>
      </c>
      <c r="B197" s="367">
        <v>8100</v>
      </c>
      <c r="C197" s="213">
        <v>8100</v>
      </c>
    </row>
    <row r="198" spans="1:3" x14ac:dyDescent="0.2">
      <c r="A198" s="213" t="s">
        <v>1025</v>
      </c>
      <c r="B198" s="367">
        <v>51</v>
      </c>
      <c r="C198" s="213">
        <v>51</v>
      </c>
    </row>
    <row r="199" spans="1:3" x14ac:dyDescent="0.2">
      <c r="A199" s="213" t="s">
        <v>1026</v>
      </c>
      <c r="B199" s="367">
        <v>6825</v>
      </c>
      <c r="C199" s="213">
        <v>6825</v>
      </c>
    </row>
    <row r="200" spans="1:3" x14ac:dyDescent="0.2">
      <c r="A200" s="213" t="s">
        <v>428</v>
      </c>
      <c r="B200" s="367">
        <v>3340</v>
      </c>
      <c r="C200" s="213">
        <v>3340</v>
      </c>
    </row>
    <row r="201" spans="1:3" x14ac:dyDescent="0.2">
      <c r="A201" s="213" t="s">
        <v>429</v>
      </c>
      <c r="B201" s="367">
        <v>700</v>
      </c>
      <c r="C201" s="213">
        <v>700</v>
      </c>
    </row>
    <row r="202" spans="1:3" x14ac:dyDescent="0.2">
      <c r="A202" s="213" t="s">
        <v>430</v>
      </c>
      <c r="B202" s="367">
        <v>106</v>
      </c>
      <c r="C202" s="213">
        <v>106</v>
      </c>
    </row>
    <row r="203" spans="1:3" x14ac:dyDescent="0.2">
      <c r="A203" s="213" t="s">
        <v>1027</v>
      </c>
      <c r="B203" s="367">
        <v>800</v>
      </c>
      <c r="C203" s="213">
        <v>800</v>
      </c>
    </row>
    <row r="204" spans="1:3" x14ac:dyDescent="0.2">
      <c r="A204" s="213" t="s">
        <v>431</v>
      </c>
      <c r="B204" s="367">
        <v>155</v>
      </c>
      <c r="C204" s="213">
        <v>155</v>
      </c>
    </row>
    <row r="205" spans="1:3" x14ac:dyDescent="0.2">
      <c r="A205" s="213" t="s">
        <v>432</v>
      </c>
      <c r="B205" s="367">
        <v>324</v>
      </c>
      <c r="C205" s="213">
        <v>324</v>
      </c>
    </row>
    <row r="206" spans="1:3" x14ac:dyDescent="0.2">
      <c r="A206" s="213" t="s">
        <v>433</v>
      </c>
      <c r="B206" s="367">
        <v>52</v>
      </c>
      <c r="C206" s="213">
        <v>52</v>
      </c>
    </row>
    <row r="207" spans="1:3" x14ac:dyDescent="0.2">
      <c r="A207" s="213" t="s">
        <v>434</v>
      </c>
      <c r="B207" s="367">
        <v>99</v>
      </c>
      <c r="C207" s="213">
        <v>99</v>
      </c>
    </row>
    <row r="208" spans="1:3" x14ac:dyDescent="0.2">
      <c r="A208" s="213" t="s">
        <v>435</v>
      </c>
      <c r="B208" s="367">
        <v>2100</v>
      </c>
      <c r="C208" s="213">
        <v>2100</v>
      </c>
    </row>
    <row r="209" spans="1:3" x14ac:dyDescent="0.2">
      <c r="A209" s="213" t="s">
        <v>436</v>
      </c>
      <c r="B209" s="367">
        <v>310</v>
      </c>
      <c r="C209" s="213">
        <v>310</v>
      </c>
    </row>
    <row r="210" spans="1:3" x14ac:dyDescent="0.2">
      <c r="A210" s="213" t="s">
        <v>437</v>
      </c>
      <c r="B210" s="367" t="s">
        <v>957</v>
      </c>
      <c r="C210" s="213" t="s">
        <v>957</v>
      </c>
    </row>
    <row r="211" spans="1:3" x14ac:dyDescent="0.2">
      <c r="A211" s="213" t="s">
        <v>230</v>
      </c>
      <c r="B211" s="367">
        <v>90000</v>
      </c>
      <c r="C211" s="213">
        <v>90000</v>
      </c>
    </row>
    <row r="212" spans="1:3" x14ac:dyDescent="0.2">
      <c r="A212" s="213" t="s">
        <v>438</v>
      </c>
      <c r="B212" s="367">
        <v>580</v>
      </c>
      <c r="C212" s="213">
        <v>580</v>
      </c>
    </row>
    <row r="213" spans="1:3" x14ac:dyDescent="0.2">
      <c r="A213" s="213" t="s">
        <v>439</v>
      </c>
      <c r="B213" s="367">
        <v>715</v>
      </c>
      <c r="C213" s="213">
        <v>715</v>
      </c>
    </row>
    <row r="214" spans="1:3" x14ac:dyDescent="0.2">
      <c r="A214" s="213" t="s">
        <v>440</v>
      </c>
      <c r="B214" s="367">
        <v>416</v>
      </c>
      <c r="C214" s="213">
        <v>416</v>
      </c>
    </row>
    <row r="215" spans="1:3" x14ac:dyDescent="0.2">
      <c r="A215" s="213" t="s">
        <v>441</v>
      </c>
      <c r="B215" s="367" t="s">
        <v>957</v>
      </c>
      <c r="C215" s="213" t="s">
        <v>957</v>
      </c>
    </row>
    <row r="216" spans="1:3" x14ac:dyDescent="0.2">
      <c r="A216" s="213" t="s">
        <v>1028</v>
      </c>
      <c r="B216" s="367">
        <v>282</v>
      </c>
      <c r="C216" s="213">
        <v>282</v>
      </c>
    </row>
    <row r="217" spans="1:3" x14ac:dyDescent="0.2">
      <c r="A217" s="213" t="s">
        <v>442</v>
      </c>
      <c r="B217" s="367">
        <v>19000</v>
      </c>
      <c r="C217" s="213">
        <v>19000</v>
      </c>
    </row>
    <row r="218" spans="1:3" x14ac:dyDescent="0.2">
      <c r="A218" s="213" t="s">
        <v>443</v>
      </c>
      <c r="B218" s="367" t="s">
        <v>957</v>
      </c>
      <c r="C218" s="213" t="s">
        <v>957</v>
      </c>
    </row>
    <row r="219" spans="1:3" x14ac:dyDescent="0.2">
      <c r="A219" s="213" t="s">
        <v>444</v>
      </c>
      <c r="B219" s="367" t="s">
        <v>957</v>
      </c>
      <c r="C219" s="213" t="s">
        <v>957</v>
      </c>
    </row>
    <row r="220" spans="1:3" x14ac:dyDescent="0.2">
      <c r="A220" s="213" t="s">
        <v>445</v>
      </c>
      <c r="B220" s="367">
        <v>103</v>
      </c>
      <c r="C220" s="213">
        <v>103</v>
      </c>
    </row>
    <row r="221" spans="1:3" x14ac:dyDescent="0.2">
      <c r="A221" s="213" t="s">
        <v>446</v>
      </c>
      <c r="B221" s="367" t="s">
        <v>957</v>
      </c>
      <c r="C221" s="213" t="s">
        <v>957</v>
      </c>
    </row>
    <row r="222" spans="1:3" x14ac:dyDescent="0.2">
      <c r="A222" s="213" t="s">
        <v>447</v>
      </c>
      <c r="B222" s="367">
        <v>115</v>
      </c>
      <c r="C222" s="213">
        <v>115</v>
      </c>
    </row>
    <row r="223" spans="1:3" x14ac:dyDescent="0.2">
      <c r="A223" s="213" t="s">
        <v>448</v>
      </c>
      <c r="B223" s="367">
        <v>238</v>
      </c>
      <c r="C223" s="213">
        <v>238</v>
      </c>
    </row>
    <row r="224" spans="1:3" x14ac:dyDescent="0.2">
      <c r="A224" s="213" t="s">
        <v>449</v>
      </c>
      <c r="B224" s="367">
        <v>175</v>
      </c>
      <c r="C224" s="213">
        <v>175</v>
      </c>
    </row>
    <row r="225" spans="1:3" x14ac:dyDescent="0.2">
      <c r="A225" s="213" t="s">
        <v>450</v>
      </c>
      <c r="B225" s="367">
        <v>54</v>
      </c>
      <c r="C225" s="213">
        <v>54</v>
      </c>
    </row>
    <row r="226" spans="1:3" x14ac:dyDescent="0.2">
      <c r="A226" s="213" t="s">
        <v>451</v>
      </c>
      <c r="B226" s="367">
        <v>50</v>
      </c>
      <c r="C226" s="213">
        <v>50</v>
      </c>
    </row>
    <row r="227" spans="1:3" x14ac:dyDescent="0.2">
      <c r="A227" s="213" t="s">
        <v>452</v>
      </c>
      <c r="B227" s="367">
        <v>180</v>
      </c>
      <c r="C227" s="213">
        <v>180</v>
      </c>
    </row>
    <row r="228" spans="1:3" x14ac:dyDescent="0.2">
      <c r="A228" s="213" t="s">
        <v>453</v>
      </c>
      <c r="B228" s="367" t="s">
        <v>957</v>
      </c>
      <c r="C228" s="213" t="s">
        <v>957</v>
      </c>
    </row>
    <row r="229" spans="1:3" x14ac:dyDescent="0.2">
      <c r="A229" s="213" t="s">
        <v>454</v>
      </c>
      <c r="B229" s="367">
        <v>900</v>
      </c>
      <c r="C229" s="213">
        <v>900</v>
      </c>
    </row>
    <row r="230" spans="1:3" x14ac:dyDescent="0.2">
      <c r="A230" s="213" t="s">
        <v>455</v>
      </c>
      <c r="B230" s="367">
        <v>3040</v>
      </c>
      <c r="C230" s="213">
        <v>3040</v>
      </c>
    </row>
    <row r="231" spans="1:3" x14ac:dyDescent="0.2">
      <c r="A231" s="213" t="s">
        <v>456</v>
      </c>
      <c r="B231" s="367">
        <v>690</v>
      </c>
      <c r="C231" s="213">
        <v>690</v>
      </c>
    </row>
    <row r="232" spans="1:3" x14ac:dyDescent="0.2">
      <c r="A232" s="213" t="s">
        <v>231</v>
      </c>
      <c r="B232" s="367">
        <v>3750</v>
      </c>
      <c r="C232" s="213">
        <v>3750</v>
      </c>
    </row>
    <row r="233" spans="1:3" x14ac:dyDescent="0.2">
      <c r="A233" s="213" t="s">
        <v>977</v>
      </c>
      <c r="B233" s="367">
        <v>605</v>
      </c>
      <c r="C233" s="213">
        <v>605</v>
      </c>
    </row>
    <row r="234" spans="1:3" x14ac:dyDescent="0.2">
      <c r="A234" s="213" t="s">
        <v>457</v>
      </c>
      <c r="B234" s="367">
        <v>100</v>
      </c>
      <c r="C234" s="213">
        <v>100</v>
      </c>
    </row>
    <row r="235" spans="1:3" x14ac:dyDescent="0.2">
      <c r="A235" s="213" t="s">
        <v>458</v>
      </c>
      <c r="B235" s="367">
        <v>100</v>
      </c>
      <c r="C235" s="213">
        <v>100</v>
      </c>
    </row>
    <row r="236" spans="1:3" x14ac:dyDescent="0.2">
      <c r="A236" s="213" t="s">
        <v>1029</v>
      </c>
      <c r="B236" s="367">
        <v>256</v>
      </c>
      <c r="C236" s="213">
        <v>256</v>
      </c>
    </row>
    <row r="237" spans="1:3" x14ac:dyDescent="0.2">
      <c r="A237" s="213" t="s">
        <v>459</v>
      </c>
      <c r="B237" s="367">
        <v>1480</v>
      </c>
      <c r="C237" s="213">
        <v>1480</v>
      </c>
    </row>
    <row r="238" spans="1:3" x14ac:dyDescent="0.2">
      <c r="A238" s="213" t="s">
        <v>460</v>
      </c>
      <c r="B238" s="367" t="s">
        <v>957</v>
      </c>
      <c r="C238" s="213" t="s">
        <v>957</v>
      </c>
    </row>
    <row r="239" spans="1:3" x14ac:dyDescent="0.2">
      <c r="A239" s="213" t="s">
        <v>461</v>
      </c>
      <c r="B239" s="367" t="s">
        <v>957</v>
      </c>
      <c r="C239" s="213" t="s">
        <v>957</v>
      </c>
    </row>
    <row r="240" spans="1:3" x14ac:dyDescent="0.2">
      <c r="A240" s="213" t="s">
        <v>462</v>
      </c>
      <c r="B240" s="367" t="s">
        <v>957</v>
      </c>
      <c r="C240" s="213" t="s">
        <v>957</v>
      </c>
    </row>
    <row r="241" spans="1:3" x14ac:dyDescent="0.2">
      <c r="A241" s="213" t="s">
        <v>232</v>
      </c>
      <c r="B241" s="367">
        <v>10375</v>
      </c>
      <c r="C241" s="213">
        <v>10375</v>
      </c>
    </row>
    <row r="242" spans="1:3" x14ac:dyDescent="0.2">
      <c r="A242" s="213" t="s">
        <v>463</v>
      </c>
      <c r="B242" s="367">
        <v>97</v>
      </c>
      <c r="C242" s="213">
        <v>97</v>
      </c>
    </row>
    <row r="243" spans="1:3" x14ac:dyDescent="0.2">
      <c r="A243" s="213" t="s">
        <v>464</v>
      </c>
      <c r="B243" s="367">
        <v>735</v>
      </c>
      <c r="C243" s="213">
        <v>735</v>
      </c>
    </row>
    <row r="244" spans="1:3" x14ac:dyDescent="0.2">
      <c r="A244" s="213" t="s">
        <v>465</v>
      </c>
      <c r="B244" s="367">
        <v>390</v>
      </c>
      <c r="C244" s="213">
        <v>390</v>
      </c>
    </row>
    <row r="245" spans="1:3" x14ac:dyDescent="0.2">
      <c r="A245" s="213" t="s">
        <v>466</v>
      </c>
      <c r="B245" s="367">
        <v>186</v>
      </c>
      <c r="C245" s="213">
        <v>186</v>
      </c>
    </row>
    <row r="246" spans="1:3" x14ac:dyDescent="0.2">
      <c r="A246" s="213" t="s">
        <v>467</v>
      </c>
      <c r="B246" s="367">
        <v>198</v>
      </c>
      <c r="C246" s="213">
        <v>198</v>
      </c>
    </row>
    <row r="247" spans="1:3" x14ac:dyDescent="0.2">
      <c r="A247" s="213" t="s">
        <v>468</v>
      </c>
      <c r="B247" s="367" t="s">
        <v>957</v>
      </c>
      <c r="C247" s="213" t="s">
        <v>957</v>
      </c>
    </row>
    <row r="248" spans="1:3" x14ac:dyDescent="0.2">
      <c r="A248" s="213" t="s">
        <v>469</v>
      </c>
      <c r="B248" s="367">
        <v>2860</v>
      </c>
      <c r="C248" s="213">
        <v>2860</v>
      </c>
    </row>
    <row r="249" spans="1:3" x14ac:dyDescent="0.2">
      <c r="A249" s="213" t="s">
        <v>470</v>
      </c>
      <c r="B249" s="367">
        <v>700</v>
      </c>
      <c r="C249" s="213">
        <v>700</v>
      </c>
    </row>
    <row r="250" spans="1:3" x14ac:dyDescent="0.2">
      <c r="A250" s="213" t="s">
        <v>471</v>
      </c>
      <c r="B250" s="367">
        <v>900</v>
      </c>
      <c r="C250" s="213">
        <v>900</v>
      </c>
    </row>
    <row r="251" spans="1:3" x14ac:dyDescent="0.2">
      <c r="A251" s="213" t="s">
        <v>472</v>
      </c>
      <c r="B251" s="367">
        <v>5100</v>
      </c>
      <c r="C251" s="213">
        <v>5100</v>
      </c>
    </row>
    <row r="252" spans="1:3" x14ac:dyDescent="0.2">
      <c r="A252" s="213" t="s">
        <v>473</v>
      </c>
      <c r="B252" s="367">
        <v>438</v>
      </c>
      <c r="C252" s="213">
        <v>438</v>
      </c>
    </row>
    <row r="253" spans="1:3" x14ac:dyDescent="0.2">
      <c r="A253" s="213" t="s">
        <v>474</v>
      </c>
      <c r="B253" s="367">
        <v>290</v>
      </c>
      <c r="C253" s="213">
        <v>290</v>
      </c>
    </row>
    <row r="254" spans="1:3" x14ac:dyDescent="0.2">
      <c r="A254" s="213" t="s">
        <v>475</v>
      </c>
      <c r="B254" s="367">
        <v>640</v>
      </c>
      <c r="C254" s="213">
        <v>640</v>
      </c>
    </row>
    <row r="255" spans="1:3" x14ac:dyDescent="0.2">
      <c r="A255" s="213" t="s">
        <v>476</v>
      </c>
      <c r="B255" s="367">
        <v>3580</v>
      </c>
      <c r="C255" s="213">
        <v>3580</v>
      </c>
    </row>
    <row r="256" spans="1:3" x14ac:dyDescent="0.2">
      <c r="A256" s="213" t="s">
        <v>233</v>
      </c>
      <c r="B256" s="367">
        <v>7275</v>
      </c>
      <c r="C256" s="213">
        <v>7275</v>
      </c>
    </row>
    <row r="257" spans="1:3" x14ac:dyDescent="0.2">
      <c r="A257" s="213" t="s">
        <v>477</v>
      </c>
      <c r="B257" s="367">
        <v>5950</v>
      </c>
      <c r="C257" s="213">
        <v>5950</v>
      </c>
    </row>
    <row r="258" spans="1:3" x14ac:dyDescent="0.2">
      <c r="A258" s="213" t="s">
        <v>478</v>
      </c>
      <c r="B258" s="367">
        <v>2050</v>
      </c>
      <c r="C258" s="213">
        <v>2050</v>
      </c>
    </row>
    <row r="259" spans="1:3" x14ac:dyDescent="0.2">
      <c r="A259" s="213" t="s">
        <v>479</v>
      </c>
      <c r="B259" s="367" t="s">
        <v>957</v>
      </c>
      <c r="C259" s="213" t="s">
        <v>957</v>
      </c>
    </row>
    <row r="260" spans="1:3" x14ac:dyDescent="0.2">
      <c r="A260" s="213" t="s">
        <v>480</v>
      </c>
      <c r="B260" s="367">
        <v>2060</v>
      </c>
      <c r="C260" s="213">
        <v>2060</v>
      </c>
    </row>
    <row r="261" spans="1:3" x14ac:dyDescent="0.2">
      <c r="A261" s="213" t="s">
        <v>481</v>
      </c>
      <c r="B261" s="367">
        <v>10200</v>
      </c>
      <c r="C261" s="213">
        <v>10200</v>
      </c>
    </row>
    <row r="262" spans="1:3" x14ac:dyDescent="0.2">
      <c r="A262" s="213" t="s">
        <v>482</v>
      </c>
      <c r="B262" s="367">
        <v>77</v>
      </c>
      <c r="C262" s="213">
        <v>77</v>
      </c>
    </row>
    <row r="263" spans="1:3" x14ac:dyDescent="0.2">
      <c r="A263" s="213" t="s">
        <v>483</v>
      </c>
      <c r="B263" s="367">
        <v>735</v>
      </c>
      <c r="C263" s="213">
        <v>735</v>
      </c>
    </row>
    <row r="264" spans="1:3" x14ac:dyDescent="0.2">
      <c r="A264" s="213" t="s">
        <v>484</v>
      </c>
      <c r="B264" s="367">
        <v>785</v>
      </c>
      <c r="C264" s="213">
        <v>785</v>
      </c>
    </row>
    <row r="265" spans="1:3" x14ac:dyDescent="0.2">
      <c r="A265" s="213" t="s">
        <v>485</v>
      </c>
      <c r="B265" s="367">
        <v>480</v>
      </c>
      <c r="C265" s="213">
        <v>480</v>
      </c>
    </row>
    <row r="266" spans="1:3" x14ac:dyDescent="0.2">
      <c r="A266" s="213" t="s">
        <v>486</v>
      </c>
      <c r="B266" s="367">
        <v>175</v>
      </c>
      <c r="C266" s="213">
        <v>175</v>
      </c>
    </row>
    <row r="267" spans="1:3" x14ac:dyDescent="0.2">
      <c r="A267" s="213" t="s">
        <v>234</v>
      </c>
      <c r="B267" s="367">
        <v>19525</v>
      </c>
      <c r="C267" s="213">
        <v>19525</v>
      </c>
    </row>
    <row r="268" spans="1:3" x14ac:dyDescent="0.2">
      <c r="A268" s="213" t="s">
        <v>899</v>
      </c>
      <c r="B268" s="367">
        <v>418</v>
      </c>
      <c r="C268" s="213">
        <v>418</v>
      </c>
    </row>
    <row r="269" spans="1:3" x14ac:dyDescent="0.2">
      <c r="A269" s="213" t="s">
        <v>487</v>
      </c>
      <c r="B269" s="367">
        <v>99</v>
      </c>
      <c r="C269" s="213">
        <v>99</v>
      </c>
    </row>
    <row r="270" spans="1:3" x14ac:dyDescent="0.2">
      <c r="A270" s="213" t="s">
        <v>488</v>
      </c>
      <c r="B270" s="367">
        <v>2880</v>
      </c>
      <c r="C270" s="213">
        <v>2880</v>
      </c>
    </row>
    <row r="271" spans="1:3" x14ac:dyDescent="0.2">
      <c r="A271" s="213" t="s">
        <v>489</v>
      </c>
      <c r="B271" s="367">
        <v>105</v>
      </c>
      <c r="C271" s="213">
        <v>105</v>
      </c>
    </row>
    <row r="272" spans="1:3" x14ac:dyDescent="0.2">
      <c r="A272" s="213" t="s">
        <v>490</v>
      </c>
      <c r="B272" s="367">
        <v>765</v>
      </c>
      <c r="C272" s="213">
        <v>765</v>
      </c>
    </row>
    <row r="273" spans="1:3" x14ac:dyDescent="0.2">
      <c r="A273" s="213" t="s">
        <v>491</v>
      </c>
      <c r="B273" s="367">
        <v>22825</v>
      </c>
      <c r="C273" s="213">
        <v>22825</v>
      </c>
    </row>
    <row r="274" spans="1:3" x14ac:dyDescent="0.2">
      <c r="A274" s="213" t="s">
        <v>492</v>
      </c>
      <c r="B274" s="367" t="s">
        <v>957</v>
      </c>
      <c r="C274" s="213" t="s">
        <v>957</v>
      </c>
    </row>
    <row r="275" spans="1:3" x14ac:dyDescent="0.2">
      <c r="A275" s="213" t="s">
        <v>493</v>
      </c>
      <c r="B275" s="367">
        <v>140</v>
      </c>
      <c r="C275" s="213">
        <v>140</v>
      </c>
    </row>
    <row r="276" spans="1:3" x14ac:dyDescent="0.2">
      <c r="A276" s="213" t="s">
        <v>494</v>
      </c>
      <c r="B276" s="367" t="s">
        <v>957</v>
      </c>
      <c r="C276" s="213" t="s">
        <v>957</v>
      </c>
    </row>
    <row r="277" spans="1:3" x14ac:dyDescent="0.2">
      <c r="A277" s="213" t="s">
        <v>495</v>
      </c>
      <c r="B277" s="367" t="s">
        <v>957</v>
      </c>
      <c r="C277" s="213" t="s">
        <v>957</v>
      </c>
    </row>
    <row r="278" spans="1:3" x14ac:dyDescent="0.2">
      <c r="A278" s="213" t="s">
        <v>496</v>
      </c>
      <c r="B278" s="367" t="s">
        <v>957</v>
      </c>
      <c r="C278" s="213" t="s">
        <v>957</v>
      </c>
    </row>
    <row r="279" spans="1:3" x14ac:dyDescent="0.2">
      <c r="A279" s="213" t="s">
        <v>497</v>
      </c>
      <c r="B279" s="367">
        <v>316</v>
      </c>
      <c r="C279" s="213">
        <v>316</v>
      </c>
    </row>
    <row r="280" spans="1:3" x14ac:dyDescent="0.2">
      <c r="A280" s="213" t="s">
        <v>498</v>
      </c>
      <c r="B280" s="367">
        <v>60</v>
      </c>
      <c r="C280" s="213">
        <v>60</v>
      </c>
    </row>
    <row r="281" spans="1:3" x14ac:dyDescent="0.2">
      <c r="A281" s="213" t="s">
        <v>1030</v>
      </c>
      <c r="B281" s="367" t="s">
        <v>957</v>
      </c>
      <c r="C281" s="213" t="s">
        <v>957</v>
      </c>
    </row>
    <row r="282" spans="1:3" x14ac:dyDescent="0.2">
      <c r="A282" s="213" t="s">
        <v>499</v>
      </c>
      <c r="B282" s="367">
        <v>2200</v>
      </c>
      <c r="C282" s="213">
        <v>2200</v>
      </c>
    </row>
    <row r="283" spans="1:3" x14ac:dyDescent="0.2">
      <c r="A283" s="213" t="s">
        <v>500</v>
      </c>
      <c r="B283" s="367" t="s">
        <v>957</v>
      </c>
      <c r="C283" s="213" t="s">
        <v>957</v>
      </c>
    </row>
    <row r="284" spans="1:3" x14ac:dyDescent="0.2">
      <c r="A284" s="213" t="s">
        <v>501</v>
      </c>
      <c r="B284" s="367">
        <v>600</v>
      </c>
      <c r="C284" s="213">
        <v>600</v>
      </c>
    </row>
    <row r="285" spans="1:3" x14ac:dyDescent="0.2">
      <c r="A285" s="213" t="s">
        <v>235</v>
      </c>
      <c r="B285" s="367">
        <v>5300</v>
      </c>
      <c r="C285" s="213">
        <v>5300</v>
      </c>
    </row>
    <row r="286" spans="1:3" x14ac:dyDescent="0.2">
      <c r="A286" s="213" t="s">
        <v>502</v>
      </c>
      <c r="B286" s="367" t="s">
        <v>957</v>
      </c>
      <c r="C286" s="213" t="s">
        <v>957</v>
      </c>
    </row>
    <row r="287" spans="1:3" x14ac:dyDescent="0.2">
      <c r="A287" s="213" t="s">
        <v>503</v>
      </c>
      <c r="B287" s="367">
        <v>660</v>
      </c>
      <c r="C287" s="213">
        <v>660</v>
      </c>
    </row>
    <row r="288" spans="1:3" x14ac:dyDescent="0.2">
      <c r="A288" s="213" t="s">
        <v>504</v>
      </c>
      <c r="B288" s="367">
        <v>3100</v>
      </c>
      <c r="C288" s="213">
        <v>3100</v>
      </c>
    </row>
    <row r="289" spans="1:3" x14ac:dyDescent="0.2">
      <c r="A289" s="213" t="s">
        <v>505</v>
      </c>
      <c r="B289" s="367">
        <v>87</v>
      </c>
      <c r="C289" s="213">
        <v>87</v>
      </c>
    </row>
    <row r="290" spans="1:3" x14ac:dyDescent="0.2">
      <c r="A290" s="213" t="s">
        <v>506</v>
      </c>
      <c r="B290" s="367">
        <v>334</v>
      </c>
      <c r="C290" s="213">
        <v>334</v>
      </c>
    </row>
    <row r="291" spans="1:3" x14ac:dyDescent="0.2">
      <c r="A291" s="213" t="s">
        <v>507</v>
      </c>
      <c r="B291" s="367">
        <v>234</v>
      </c>
      <c r="C291" s="213">
        <v>234</v>
      </c>
    </row>
    <row r="292" spans="1:3" x14ac:dyDescent="0.2">
      <c r="A292" s="213" t="s">
        <v>508</v>
      </c>
      <c r="B292" s="367">
        <v>470</v>
      </c>
      <c r="C292" s="213">
        <v>470</v>
      </c>
    </row>
    <row r="293" spans="1:3" x14ac:dyDescent="0.2">
      <c r="A293" s="213" t="s">
        <v>509</v>
      </c>
      <c r="B293" s="367" t="s">
        <v>957</v>
      </c>
      <c r="C293" s="213" t="s">
        <v>957</v>
      </c>
    </row>
    <row r="294" spans="1:3" x14ac:dyDescent="0.2">
      <c r="A294" s="213" t="s">
        <v>510</v>
      </c>
      <c r="B294" s="367">
        <v>1070</v>
      </c>
      <c r="C294" s="213">
        <v>1070</v>
      </c>
    </row>
    <row r="295" spans="1:3" x14ac:dyDescent="0.2">
      <c r="A295" s="213" t="s">
        <v>511</v>
      </c>
      <c r="B295" s="367" t="s">
        <v>957</v>
      </c>
      <c r="C295" s="213" t="s">
        <v>957</v>
      </c>
    </row>
    <row r="296" spans="1:3" x14ac:dyDescent="0.2">
      <c r="A296" s="213" t="s">
        <v>512</v>
      </c>
      <c r="B296" s="367" t="s">
        <v>957</v>
      </c>
      <c r="C296" s="213" t="s">
        <v>957</v>
      </c>
    </row>
    <row r="297" spans="1:3" x14ac:dyDescent="0.2">
      <c r="A297" s="213" t="s">
        <v>513</v>
      </c>
      <c r="B297" s="367">
        <v>248</v>
      </c>
      <c r="C297" s="213">
        <v>248</v>
      </c>
    </row>
    <row r="298" spans="1:3" x14ac:dyDescent="0.2">
      <c r="A298" s="213" t="s">
        <v>514</v>
      </c>
      <c r="B298" s="367">
        <v>2400</v>
      </c>
      <c r="C298" s="213">
        <v>2400</v>
      </c>
    </row>
    <row r="299" spans="1:3" x14ac:dyDescent="0.2">
      <c r="A299" s="213" t="s">
        <v>1031</v>
      </c>
      <c r="B299" s="367" t="s">
        <v>957</v>
      </c>
      <c r="C299" s="213" t="s">
        <v>957</v>
      </c>
    </row>
    <row r="300" spans="1:3" x14ac:dyDescent="0.2">
      <c r="A300" s="213" t="s">
        <v>515</v>
      </c>
      <c r="B300" s="367">
        <v>328</v>
      </c>
      <c r="C300" s="213">
        <v>328</v>
      </c>
    </row>
    <row r="301" spans="1:3" x14ac:dyDescent="0.2">
      <c r="A301" s="213" t="s">
        <v>236</v>
      </c>
      <c r="B301" s="367">
        <v>1515</v>
      </c>
      <c r="C301" s="213">
        <v>1515</v>
      </c>
    </row>
    <row r="302" spans="1:3" x14ac:dyDescent="0.2">
      <c r="A302" s="213" t="s">
        <v>1032</v>
      </c>
      <c r="B302" s="367">
        <v>364</v>
      </c>
      <c r="C302" s="213">
        <v>364</v>
      </c>
    </row>
    <row r="303" spans="1:3" x14ac:dyDescent="0.2">
      <c r="A303" s="213" t="s">
        <v>516</v>
      </c>
      <c r="B303" s="367">
        <v>192</v>
      </c>
      <c r="C303" s="213">
        <v>192</v>
      </c>
    </row>
    <row r="304" spans="1:3" x14ac:dyDescent="0.2">
      <c r="A304" s="213" t="s">
        <v>517</v>
      </c>
      <c r="B304" s="367">
        <v>252</v>
      </c>
      <c r="C304" s="213">
        <v>252</v>
      </c>
    </row>
    <row r="305" spans="1:3" x14ac:dyDescent="0.2">
      <c r="A305" s="213" t="s">
        <v>518</v>
      </c>
      <c r="B305" s="367" t="s">
        <v>957</v>
      </c>
      <c r="C305" s="213" t="s">
        <v>957</v>
      </c>
    </row>
    <row r="306" spans="1:3" x14ac:dyDescent="0.2">
      <c r="A306" s="213" t="s">
        <v>519</v>
      </c>
      <c r="B306" s="367">
        <v>645</v>
      </c>
      <c r="C306" s="213">
        <v>645</v>
      </c>
    </row>
    <row r="307" spans="1:3" x14ac:dyDescent="0.2">
      <c r="A307" s="213" t="s">
        <v>520</v>
      </c>
      <c r="B307" s="367">
        <v>131</v>
      </c>
      <c r="C307" s="213">
        <v>131</v>
      </c>
    </row>
    <row r="308" spans="1:3" x14ac:dyDescent="0.2">
      <c r="A308" s="213" t="s">
        <v>521</v>
      </c>
      <c r="B308" s="367">
        <v>2480</v>
      </c>
      <c r="C308" s="213">
        <v>2480</v>
      </c>
    </row>
    <row r="309" spans="1:3" x14ac:dyDescent="0.2">
      <c r="A309" s="213" t="s">
        <v>522</v>
      </c>
      <c r="B309" s="367">
        <v>484</v>
      </c>
      <c r="C309" s="213">
        <v>484</v>
      </c>
    </row>
    <row r="310" spans="1:3" x14ac:dyDescent="0.2">
      <c r="A310" s="213" t="s">
        <v>523</v>
      </c>
      <c r="B310" s="367">
        <v>610</v>
      </c>
      <c r="C310" s="213">
        <v>610</v>
      </c>
    </row>
    <row r="311" spans="1:3" x14ac:dyDescent="0.2">
      <c r="A311" s="213" t="s">
        <v>524</v>
      </c>
      <c r="B311" s="367" t="s">
        <v>957</v>
      </c>
      <c r="C311" s="213" t="s">
        <v>957</v>
      </c>
    </row>
    <row r="312" spans="1:3" x14ac:dyDescent="0.2">
      <c r="A312" s="213" t="s">
        <v>525</v>
      </c>
      <c r="B312" s="367">
        <v>117</v>
      </c>
      <c r="C312" s="213">
        <v>117</v>
      </c>
    </row>
    <row r="313" spans="1:3" x14ac:dyDescent="0.2">
      <c r="A313" s="213" t="s">
        <v>1033</v>
      </c>
      <c r="B313" s="367">
        <v>326</v>
      </c>
      <c r="C313" s="213">
        <v>326</v>
      </c>
    </row>
    <row r="314" spans="1:3" x14ac:dyDescent="0.2">
      <c r="A314" s="213" t="s">
        <v>526</v>
      </c>
      <c r="B314" s="367">
        <v>74</v>
      </c>
      <c r="C314" s="213">
        <v>74</v>
      </c>
    </row>
    <row r="315" spans="1:3" x14ac:dyDescent="0.2">
      <c r="A315" s="213" t="s">
        <v>527</v>
      </c>
      <c r="B315" s="367">
        <v>4310</v>
      </c>
      <c r="C315" s="213">
        <v>4310</v>
      </c>
    </row>
    <row r="316" spans="1:3" x14ac:dyDescent="0.2">
      <c r="A316" s="213" t="s">
        <v>528</v>
      </c>
      <c r="B316" s="367" t="s">
        <v>957</v>
      </c>
      <c r="C316" s="213" t="s">
        <v>957</v>
      </c>
    </row>
    <row r="317" spans="1:3" x14ac:dyDescent="0.2">
      <c r="A317" s="213" t="s">
        <v>529</v>
      </c>
      <c r="B317" s="367">
        <v>59</v>
      </c>
      <c r="C317" s="213">
        <v>59</v>
      </c>
    </row>
    <row r="318" spans="1:3" x14ac:dyDescent="0.2">
      <c r="A318" s="213" t="s">
        <v>530</v>
      </c>
      <c r="B318" s="367" t="s">
        <v>957</v>
      </c>
      <c r="C318" s="213" t="s">
        <v>957</v>
      </c>
    </row>
    <row r="319" spans="1:3" x14ac:dyDescent="0.2">
      <c r="A319" s="213" t="s">
        <v>531</v>
      </c>
      <c r="B319" s="367" t="s">
        <v>957</v>
      </c>
      <c r="C319" s="213" t="s">
        <v>957</v>
      </c>
    </row>
    <row r="320" spans="1:3" x14ac:dyDescent="0.2">
      <c r="A320" s="213" t="s">
        <v>532</v>
      </c>
      <c r="B320" s="367">
        <v>2080</v>
      </c>
      <c r="C320" s="213">
        <v>2080</v>
      </c>
    </row>
    <row r="321" spans="1:3" x14ac:dyDescent="0.2">
      <c r="A321" s="213" t="s">
        <v>533</v>
      </c>
      <c r="B321" s="367">
        <v>3000</v>
      </c>
      <c r="C321" s="213">
        <v>3000</v>
      </c>
    </row>
    <row r="322" spans="1:3" x14ac:dyDescent="0.2">
      <c r="A322" s="213" t="s">
        <v>534</v>
      </c>
      <c r="B322" s="367" t="s">
        <v>957</v>
      </c>
      <c r="C322" s="213" t="s">
        <v>957</v>
      </c>
    </row>
    <row r="323" spans="1:3" x14ac:dyDescent="0.2">
      <c r="A323" s="213" t="s">
        <v>237</v>
      </c>
      <c r="B323" s="367">
        <v>294</v>
      </c>
      <c r="C323" s="213">
        <v>294</v>
      </c>
    </row>
    <row r="324" spans="1:3" x14ac:dyDescent="0.2">
      <c r="A324" s="213" t="s">
        <v>535</v>
      </c>
      <c r="B324" s="367">
        <v>130</v>
      </c>
      <c r="C324" s="213">
        <v>130</v>
      </c>
    </row>
    <row r="325" spans="1:3" x14ac:dyDescent="0.2">
      <c r="A325" s="213" t="s">
        <v>238</v>
      </c>
      <c r="B325" s="367">
        <v>4140</v>
      </c>
      <c r="C325" s="213">
        <v>4140</v>
      </c>
    </row>
    <row r="326" spans="1:3" x14ac:dyDescent="0.2">
      <c r="A326" s="213" t="s">
        <v>536</v>
      </c>
      <c r="B326" s="367">
        <v>101</v>
      </c>
      <c r="C326" s="213">
        <v>101</v>
      </c>
    </row>
    <row r="327" spans="1:3" x14ac:dyDescent="0.2">
      <c r="A327" s="213" t="s">
        <v>537</v>
      </c>
      <c r="B327" s="367">
        <v>106</v>
      </c>
      <c r="C327" s="213">
        <v>106</v>
      </c>
    </row>
    <row r="328" spans="1:3" x14ac:dyDescent="0.2">
      <c r="A328" s="213" t="s">
        <v>239</v>
      </c>
      <c r="B328" s="367">
        <v>1160</v>
      </c>
      <c r="C328" s="213">
        <v>1160</v>
      </c>
    </row>
    <row r="329" spans="1:3" x14ac:dyDescent="0.2">
      <c r="A329" s="213" t="s">
        <v>538</v>
      </c>
      <c r="B329" s="367">
        <v>620</v>
      </c>
      <c r="C329" s="213">
        <v>620</v>
      </c>
    </row>
    <row r="330" spans="1:3" x14ac:dyDescent="0.2">
      <c r="A330" s="213" t="s">
        <v>1034</v>
      </c>
      <c r="B330" s="367">
        <v>53</v>
      </c>
      <c r="C330" s="213">
        <v>53</v>
      </c>
    </row>
    <row r="331" spans="1:3" x14ac:dyDescent="0.2">
      <c r="A331" s="213" t="s">
        <v>539</v>
      </c>
      <c r="B331" s="367">
        <v>50</v>
      </c>
      <c r="C331" s="213">
        <v>50</v>
      </c>
    </row>
    <row r="332" spans="1:3" x14ac:dyDescent="0.2">
      <c r="A332" s="213" t="s">
        <v>540</v>
      </c>
      <c r="B332" s="367">
        <v>1575</v>
      </c>
      <c r="C332" s="213">
        <v>1575</v>
      </c>
    </row>
    <row r="333" spans="1:3" x14ac:dyDescent="0.2">
      <c r="A333" s="213" t="s">
        <v>541</v>
      </c>
      <c r="B333" s="367">
        <v>124</v>
      </c>
      <c r="C333" s="213">
        <v>124</v>
      </c>
    </row>
    <row r="334" spans="1:3" x14ac:dyDescent="0.2">
      <c r="A334" s="213" t="s">
        <v>541</v>
      </c>
      <c r="B334" s="367" t="s">
        <v>957</v>
      </c>
      <c r="C334" s="213" t="s">
        <v>957</v>
      </c>
    </row>
    <row r="335" spans="1:3" x14ac:dyDescent="0.2">
      <c r="A335" s="213" t="s">
        <v>1035</v>
      </c>
      <c r="B335" s="367">
        <v>1880</v>
      </c>
      <c r="C335" s="213">
        <v>1880</v>
      </c>
    </row>
    <row r="336" spans="1:3" x14ac:dyDescent="0.2">
      <c r="A336" s="213" t="s">
        <v>542</v>
      </c>
      <c r="B336" s="367">
        <v>1075</v>
      </c>
      <c r="C336" s="213">
        <v>1075</v>
      </c>
    </row>
    <row r="337" spans="1:3" x14ac:dyDescent="0.2">
      <c r="A337" s="213" t="s">
        <v>543</v>
      </c>
      <c r="B337" s="367">
        <v>260</v>
      </c>
      <c r="C337" s="213">
        <v>260</v>
      </c>
    </row>
    <row r="338" spans="1:3" x14ac:dyDescent="0.2">
      <c r="A338" s="213" t="s">
        <v>1036</v>
      </c>
      <c r="B338" s="367">
        <v>492</v>
      </c>
      <c r="C338" s="213">
        <v>492</v>
      </c>
    </row>
    <row r="339" spans="1:3" x14ac:dyDescent="0.2">
      <c r="A339" s="213" t="s">
        <v>544</v>
      </c>
      <c r="B339" s="367">
        <v>815</v>
      </c>
      <c r="C339" s="213">
        <v>815</v>
      </c>
    </row>
    <row r="340" spans="1:3" x14ac:dyDescent="0.2">
      <c r="A340" s="213" t="s">
        <v>545</v>
      </c>
      <c r="B340" s="367" t="s">
        <v>957</v>
      </c>
      <c r="C340" s="213" t="s">
        <v>957</v>
      </c>
    </row>
    <row r="341" spans="1:3" x14ac:dyDescent="0.2">
      <c r="A341" s="213" t="s">
        <v>546</v>
      </c>
      <c r="B341" s="367">
        <v>2900</v>
      </c>
      <c r="C341" s="213">
        <v>2900</v>
      </c>
    </row>
    <row r="342" spans="1:3" x14ac:dyDescent="0.2">
      <c r="A342" s="213" t="s">
        <v>547</v>
      </c>
      <c r="B342" s="367">
        <v>590</v>
      </c>
      <c r="C342" s="213">
        <v>590</v>
      </c>
    </row>
    <row r="343" spans="1:3" x14ac:dyDescent="0.2">
      <c r="A343" s="213" t="s">
        <v>548</v>
      </c>
      <c r="B343" s="367">
        <v>144</v>
      </c>
      <c r="C343" s="213">
        <v>144</v>
      </c>
    </row>
    <row r="344" spans="1:3" x14ac:dyDescent="0.2">
      <c r="A344" s="213" t="s">
        <v>1037</v>
      </c>
      <c r="B344" s="367">
        <v>3820</v>
      </c>
      <c r="C344" s="213">
        <v>3820</v>
      </c>
    </row>
    <row r="345" spans="1:3" x14ac:dyDescent="0.2">
      <c r="A345" s="213" t="s">
        <v>549</v>
      </c>
      <c r="B345" s="367">
        <v>159</v>
      </c>
      <c r="C345" s="213">
        <v>159</v>
      </c>
    </row>
    <row r="346" spans="1:3" x14ac:dyDescent="0.2">
      <c r="A346" s="213" t="s">
        <v>550</v>
      </c>
      <c r="B346" s="367">
        <v>150</v>
      </c>
      <c r="C346" s="213">
        <v>150</v>
      </c>
    </row>
    <row r="347" spans="1:3" x14ac:dyDescent="0.2">
      <c r="A347" s="213" t="s">
        <v>551</v>
      </c>
      <c r="B347" s="367">
        <v>3450</v>
      </c>
      <c r="C347" s="213">
        <v>3450</v>
      </c>
    </row>
    <row r="348" spans="1:3" x14ac:dyDescent="0.2">
      <c r="A348" s="213" t="s">
        <v>1038</v>
      </c>
      <c r="B348" s="367">
        <v>248</v>
      </c>
      <c r="C348" s="213">
        <v>248</v>
      </c>
    </row>
    <row r="349" spans="1:3" x14ac:dyDescent="0.2">
      <c r="A349" s="213" t="s">
        <v>552</v>
      </c>
      <c r="B349" s="367">
        <v>258</v>
      </c>
      <c r="C349" s="213">
        <v>258</v>
      </c>
    </row>
    <row r="350" spans="1:3" x14ac:dyDescent="0.2">
      <c r="A350" s="213" t="s">
        <v>553</v>
      </c>
      <c r="B350" s="367" t="s">
        <v>957</v>
      </c>
      <c r="C350" s="213" t="s">
        <v>957</v>
      </c>
    </row>
    <row r="351" spans="1:3" x14ac:dyDescent="0.2">
      <c r="A351" s="213" t="s">
        <v>554</v>
      </c>
      <c r="B351" s="367">
        <v>875</v>
      </c>
      <c r="C351" s="213">
        <v>875</v>
      </c>
    </row>
    <row r="352" spans="1:3" x14ac:dyDescent="0.2">
      <c r="A352" s="213" t="s">
        <v>555</v>
      </c>
      <c r="B352" s="367" t="s">
        <v>957</v>
      </c>
      <c r="C352" s="213" t="s">
        <v>957</v>
      </c>
    </row>
    <row r="353" spans="1:3" x14ac:dyDescent="0.2">
      <c r="A353" s="213" t="s">
        <v>556</v>
      </c>
      <c r="B353" s="367">
        <v>4060</v>
      </c>
      <c r="C353" s="213">
        <v>4060</v>
      </c>
    </row>
    <row r="354" spans="1:3" x14ac:dyDescent="0.2">
      <c r="A354" s="213" t="s">
        <v>2</v>
      </c>
      <c r="B354" s="367">
        <v>202</v>
      </c>
      <c r="C354" s="213">
        <v>202</v>
      </c>
    </row>
    <row r="355" spans="1:3" x14ac:dyDescent="0.2">
      <c r="A355" s="213" t="s">
        <v>557</v>
      </c>
      <c r="B355" s="367">
        <v>1015</v>
      </c>
      <c r="C355" s="213">
        <v>1015</v>
      </c>
    </row>
    <row r="356" spans="1:3" x14ac:dyDescent="0.2">
      <c r="A356" s="213" t="s">
        <v>558</v>
      </c>
      <c r="B356" s="367">
        <v>840</v>
      </c>
      <c r="C356" s="213">
        <v>840</v>
      </c>
    </row>
    <row r="357" spans="1:3" x14ac:dyDescent="0.2">
      <c r="A357" s="213" t="s">
        <v>559</v>
      </c>
      <c r="B357" s="367" t="s">
        <v>957</v>
      </c>
      <c r="C357" s="213" t="s">
        <v>957</v>
      </c>
    </row>
    <row r="358" spans="1:3" x14ac:dyDescent="0.2">
      <c r="A358" s="213" t="s">
        <v>560</v>
      </c>
      <c r="B358" s="367">
        <v>420</v>
      </c>
      <c r="C358" s="213">
        <v>420</v>
      </c>
    </row>
    <row r="359" spans="1:3" x14ac:dyDescent="0.2">
      <c r="A359" s="213" t="s">
        <v>561</v>
      </c>
      <c r="B359" s="367" t="s">
        <v>957</v>
      </c>
      <c r="C359" s="213" t="s">
        <v>957</v>
      </c>
    </row>
    <row r="360" spans="1:3" x14ac:dyDescent="0.2">
      <c r="A360" s="213" t="s">
        <v>562</v>
      </c>
      <c r="B360" s="367">
        <v>1945</v>
      </c>
      <c r="C360" s="213">
        <v>1945</v>
      </c>
    </row>
    <row r="361" spans="1:3" x14ac:dyDescent="0.2">
      <c r="A361" s="213" t="s">
        <v>1014</v>
      </c>
      <c r="B361" s="367">
        <v>870</v>
      </c>
      <c r="C361" s="213">
        <v>870</v>
      </c>
    </row>
    <row r="362" spans="1:3" x14ac:dyDescent="0.2">
      <c r="A362" s="213" t="s">
        <v>563</v>
      </c>
      <c r="B362" s="367" t="s">
        <v>957</v>
      </c>
      <c r="C362" s="213" t="s">
        <v>957</v>
      </c>
    </row>
    <row r="363" spans="1:3" x14ac:dyDescent="0.2">
      <c r="A363" s="213" t="s">
        <v>564</v>
      </c>
      <c r="B363" s="367" t="s">
        <v>957</v>
      </c>
      <c r="C363" s="213" t="s">
        <v>957</v>
      </c>
    </row>
    <row r="364" spans="1:3" x14ac:dyDescent="0.2">
      <c r="A364" s="213" t="s">
        <v>565</v>
      </c>
      <c r="B364" s="367">
        <v>158</v>
      </c>
      <c r="C364" s="213">
        <v>158</v>
      </c>
    </row>
    <row r="365" spans="1:3" x14ac:dyDescent="0.2">
      <c r="A365" s="213" t="s">
        <v>566</v>
      </c>
      <c r="B365" s="367" t="s">
        <v>957</v>
      </c>
      <c r="C365" s="213" t="s">
        <v>957</v>
      </c>
    </row>
    <row r="366" spans="1:3" x14ac:dyDescent="0.2">
      <c r="A366" s="213" t="s">
        <v>567</v>
      </c>
      <c r="B366" s="367">
        <v>18300</v>
      </c>
      <c r="C366" s="213">
        <v>18300</v>
      </c>
    </row>
    <row r="367" spans="1:3" x14ac:dyDescent="0.2">
      <c r="A367" s="213" t="s">
        <v>568</v>
      </c>
      <c r="B367" s="367">
        <v>1455</v>
      </c>
      <c r="C367" s="213">
        <v>1455</v>
      </c>
    </row>
    <row r="368" spans="1:3" x14ac:dyDescent="0.2">
      <c r="A368" s="213" t="s">
        <v>569</v>
      </c>
      <c r="B368" s="367">
        <v>125</v>
      </c>
      <c r="C368" s="213">
        <v>125</v>
      </c>
    </row>
    <row r="369" spans="1:3" x14ac:dyDescent="0.2">
      <c r="A369" s="213" t="s">
        <v>570</v>
      </c>
      <c r="B369" s="367">
        <v>1415</v>
      </c>
      <c r="C369" s="213">
        <v>1415</v>
      </c>
    </row>
    <row r="370" spans="1:3" x14ac:dyDescent="0.2">
      <c r="A370" s="213" t="s">
        <v>571</v>
      </c>
      <c r="B370" s="367">
        <v>430</v>
      </c>
      <c r="C370" s="213">
        <v>430</v>
      </c>
    </row>
    <row r="371" spans="1:3" x14ac:dyDescent="0.2">
      <c r="A371" s="213" t="s">
        <v>572</v>
      </c>
      <c r="B371" s="367">
        <v>825</v>
      </c>
      <c r="C371" s="213">
        <v>825</v>
      </c>
    </row>
    <row r="372" spans="1:3" x14ac:dyDescent="0.2">
      <c r="A372" s="213" t="s">
        <v>573</v>
      </c>
      <c r="B372" s="367">
        <v>1105</v>
      </c>
      <c r="C372" s="213">
        <v>1105</v>
      </c>
    </row>
    <row r="373" spans="1:3" x14ac:dyDescent="0.2">
      <c r="A373" s="213" t="s">
        <v>1039</v>
      </c>
      <c r="B373" s="367">
        <v>108</v>
      </c>
      <c r="C373" s="213">
        <v>108</v>
      </c>
    </row>
    <row r="374" spans="1:3" x14ac:dyDescent="0.2">
      <c r="A374" s="213" t="s">
        <v>574</v>
      </c>
      <c r="B374" s="367">
        <v>288</v>
      </c>
      <c r="C374" s="213">
        <v>288</v>
      </c>
    </row>
    <row r="375" spans="1:3" x14ac:dyDescent="0.2">
      <c r="A375" s="213" t="s">
        <v>575</v>
      </c>
      <c r="B375" s="367">
        <v>175</v>
      </c>
      <c r="C375" s="213">
        <v>175</v>
      </c>
    </row>
    <row r="376" spans="1:3" x14ac:dyDescent="0.2">
      <c r="A376" s="213" t="s">
        <v>576</v>
      </c>
      <c r="B376" s="367">
        <v>6350</v>
      </c>
      <c r="C376" s="213">
        <v>6350</v>
      </c>
    </row>
    <row r="377" spans="1:3" x14ac:dyDescent="0.2">
      <c r="A377" s="213" t="s">
        <v>577</v>
      </c>
      <c r="B377" s="367">
        <v>985</v>
      </c>
      <c r="C377" s="213">
        <v>985</v>
      </c>
    </row>
    <row r="378" spans="1:3" x14ac:dyDescent="0.2">
      <c r="A378" s="213" t="s">
        <v>578</v>
      </c>
      <c r="B378" s="367">
        <v>1105</v>
      </c>
      <c r="C378" s="213">
        <v>1105</v>
      </c>
    </row>
    <row r="379" spans="1:3" x14ac:dyDescent="0.2">
      <c r="A379" s="213" t="s">
        <v>579</v>
      </c>
      <c r="B379" s="367" t="s">
        <v>957</v>
      </c>
      <c r="C379" s="213" t="s">
        <v>957</v>
      </c>
    </row>
    <row r="380" spans="1:3" x14ac:dyDescent="0.2">
      <c r="A380" s="213" t="s">
        <v>580</v>
      </c>
      <c r="B380" s="367" t="s">
        <v>957</v>
      </c>
      <c r="C380" s="213" t="s">
        <v>957</v>
      </c>
    </row>
    <row r="381" spans="1:3" x14ac:dyDescent="0.2">
      <c r="A381" s="213" t="s">
        <v>581</v>
      </c>
      <c r="B381" s="367">
        <v>380</v>
      </c>
      <c r="C381" s="213">
        <v>380</v>
      </c>
    </row>
    <row r="382" spans="1:3" x14ac:dyDescent="0.2">
      <c r="A382" s="213" t="s">
        <v>582</v>
      </c>
      <c r="B382" s="367" t="s">
        <v>957</v>
      </c>
      <c r="C382" s="213" t="s">
        <v>957</v>
      </c>
    </row>
    <row r="383" spans="1:3" x14ac:dyDescent="0.2">
      <c r="A383" s="213" t="s">
        <v>1040</v>
      </c>
      <c r="B383" s="367">
        <v>66</v>
      </c>
      <c r="C383" s="213">
        <v>66</v>
      </c>
    </row>
    <row r="384" spans="1:3" x14ac:dyDescent="0.2">
      <c r="A384" s="213" t="s">
        <v>583</v>
      </c>
      <c r="B384" s="367">
        <v>1415</v>
      </c>
      <c r="C384" s="213">
        <v>1415</v>
      </c>
    </row>
    <row r="385" spans="1:3" x14ac:dyDescent="0.2">
      <c r="A385" s="213" t="s">
        <v>584</v>
      </c>
      <c r="B385" s="367">
        <v>2630</v>
      </c>
      <c r="C385" s="213">
        <v>2630</v>
      </c>
    </row>
    <row r="386" spans="1:3" x14ac:dyDescent="0.2">
      <c r="A386" s="213" t="s">
        <v>585</v>
      </c>
      <c r="B386" s="367">
        <v>104</v>
      </c>
      <c r="C386" s="213">
        <v>104</v>
      </c>
    </row>
    <row r="387" spans="1:3" x14ac:dyDescent="0.2">
      <c r="A387" s="213" t="s">
        <v>585</v>
      </c>
      <c r="B387" s="367">
        <v>50</v>
      </c>
      <c r="C387" s="213">
        <v>50</v>
      </c>
    </row>
    <row r="388" spans="1:3" x14ac:dyDescent="0.2">
      <c r="A388" s="213" t="s">
        <v>586</v>
      </c>
      <c r="B388" s="367">
        <v>89</v>
      </c>
      <c r="C388" s="213">
        <v>89</v>
      </c>
    </row>
    <row r="389" spans="1:3" x14ac:dyDescent="0.2">
      <c r="A389" s="213" t="s">
        <v>587</v>
      </c>
      <c r="B389" s="367">
        <v>262</v>
      </c>
      <c r="C389" s="213">
        <v>262</v>
      </c>
    </row>
    <row r="390" spans="1:3" x14ac:dyDescent="0.2">
      <c r="A390" s="213" t="s">
        <v>1041</v>
      </c>
      <c r="B390" s="367">
        <v>610</v>
      </c>
      <c r="C390" s="213">
        <v>610</v>
      </c>
    </row>
    <row r="391" spans="1:3" x14ac:dyDescent="0.2">
      <c r="A391" s="213" t="s">
        <v>588</v>
      </c>
      <c r="B391" s="367">
        <v>155</v>
      </c>
      <c r="C391" s="213">
        <v>155</v>
      </c>
    </row>
    <row r="392" spans="1:3" x14ac:dyDescent="0.2">
      <c r="A392" s="213" t="s">
        <v>589</v>
      </c>
      <c r="B392" s="367">
        <v>3070</v>
      </c>
      <c r="C392" s="213">
        <v>3070</v>
      </c>
    </row>
    <row r="393" spans="1:3" x14ac:dyDescent="0.2">
      <c r="A393" s="213" t="s">
        <v>590</v>
      </c>
      <c r="B393" s="367">
        <v>388</v>
      </c>
      <c r="C393" s="213">
        <v>388</v>
      </c>
    </row>
    <row r="394" spans="1:3" x14ac:dyDescent="0.2">
      <c r="A394" s="213" t="s">
        <v>591</v>
      </c>
      <c r="B394" s="367">
        <v>110</v>
      </c>
      <c r="C394" s="213">
        <v>110</v>
      </c>
    </row>
    <row r="395" spans="1:3" x14ac:dyDescent="0.2">
      <c r="A395" s="213" t="s">
        <v>592</v>
      </c>
      <c r="B395" s="367">
        <v>900</v>
      </c>
      <c r="C395" s="213">
        <v>900</v>
      </c>
    </row>
    <row r="396" spans="1:3" x14ac:dyDescent="0.2">
      <c r="A396" s="213" t="s">
        <v>593</v>
      </c>
      <c r="B396" s="367">
        <v>990</v>
      </c>
      <c r="C396" s="213">
        <v>990</v>
      </c>
    </row>
    <row r="397" spans="1:3" x14ac:dyDescent="0.2">
      <c r="A397" s="213" t="s">
        <v>594</v>
      </c>
      <c r="B397" s="367">
        <v>418</v>
      </c>
      <c r="C397" s="213">
        <v>418</v>
      </c>
    </row>
    <row r="398" spans="1:3" x14ac:dyDescent="0.2">
      <c r="A398" s="213" t="s">
        <v>595</v>
      </c>
      <c r="B398" s="367" t="s">
        <v>957</v>
      </c>
      <c r="C398" s="213" t="s">
        <v>957</v>
      </c>
    </row>
    <row r="399" spans="1:3" x14ac:dyDescent="0.2">
      <c r="A399" s="213" t="s">
        <v>596</v>
      </c>
      <c r="B399" s="367" t="s">
        <v>957</v>
      </c>
      <c r="C399" s="213" t="s">
        <v>957</v>
      </c>
    </row>
    <row r="400" spans="1:3" x14ac:dyDescent="0.2">
      <c r="A400" s="213" t="s">
        <v>597</v>
      </c>
      <c r="B400" s="367">
        <v>170</v>
      </c>
      <c r="C400" s="213">
        <v>170</v>
      </c>
    </row>
    <row r="401" spans="1:3" x14ac:dyDescent="0.2">
      <c r="A401" s="213" t="s">
        <v>598</v>
      </c>
      <c r="B401" s="367" t="s">
        <v>957</v>
      </c>
      <c r="C401" s="213" t="s">
        <v>957</v>
      </c>
    </row>
    <row r="402" spans="1:3" x14ac:dyDescent="0.2">
      <c r="A402" s="213" t="s">
        <v>599</v>
      </c>
      <c r="B402" s="367">
        <v>705</v>
      </c>
      <c r="C402" s="213">
        <v>705</v>
      </c>
    </row>
    <row r="403" spans="1:3" x14ac:dyDescent="0.2">
      <c r="A403" s="213" t="s">
        <v>600</v>
      </c>
      <c r="B403" s="367">
        <v>254</v>
      </c>
      <c r="C403" s="213">
        <v>254</v>
      </c>
    </row>
    <row r="404" spans="1:3" x14ac:dyDescent="0.2">
      <c r="A404" s="213" t="s">
        <v>601</v>
      </c>
      <c r="B404" s="367">
        <v>394</v>
      </c>
      <c r="C404" s="213">
        <v>394</v>
      </c>
    </row>
    <row r="405" spans="1:3" x14ac:dyDescent="0.2">
      <c r="A405" s="213" t="s">
        <v>602</v>
      </c>
      <c r="B405" s="367">
        <v>1400</v>
      </c>
      <c r="C405" s="213">
        <v>1400</v>
      </c>
    </row>
    <row r="406" spans="1:3" x14ac:dyDescent="0.2">
      <c r="A406" s="213" t="s">
        <v>1042</v>
      </c>
      <c r="B406" s="367">
        <v>1075</v>
      </c>
      <c r="C406" s="213">
        <v>1075</v>
      </c>
    </row>
    <row r="407" spans="1:3" x14ac:dyDescent="0.2">
      <c r="A407" s="213" t="s">
        <v>603</v>
      </c>
      <c r="B407" s="367">
        <v>550</v>
      </c>
      <c r="C407" s="213">
        <v>550</v>
      </c>
    </row>
    <row r="408" spans="1:3" x14ac:dyDescent="0.2">
      <c r="A408" s="213" t="s">
        <v>604</v>
      </c>
      <c r="B408" s="367">
        <v>690</v>
      </c>
      <c r="C408" s="213">
        <v>690</v>
      </c>
    </row>
    <row r="409" spans="1:3" x14ac:dyDescent="0.2">
      <c r="A409" s="213" t="s">
        <v>1043</v>
      </c>
      <c r="B409" s="367">
        <v>4540</v>
      </c>
      <c r="C409" s="213">
        <v>4540</v>
      </c>
    </row>
    <row r="410" spans="1:3" x14ac:dyDescent="0.2">
      <c r="A410" s="213" t="s">
        <v>605</v>
      </c>
      <c r="B410" s="367" t="s">
        <v>957</v>
      </c>
      <c r="C410" s="213" t="s">
        <v>957</v>
      </c>
    </row>
    <row r="411" spans="1:3" x14ac:dyDescent="0.2">
      <c r="A411" s="213" t="s">
        <v>606</v>
      </c>
      <c r="B411" s="367" t="s">
        <v>957</v>
      </c>
      <c r="C411" s="213" t="s">
        <v>957</v>
      </c>
    </row>
    <row r="412" spans="1:3" x14ac:dyDescent="0.2">
      <c r="A412" s="213" t="s">
        <v>240</v>
      </c>
      <c r="B412" s="367">
        <v>2410</v>
      </c>
      <c r="C412" s="213">
        <v>2410</v>
      </c>
    </row>
    <row r="413" spans="1:3" x14ac:dyDescent="0.2">
      <c r="A413" s="213" t="s">
        <v>607</v>
      </c>
      <c r="B413" s="367">
        <v>268</v>
      </c>
      <c r="C413" s="213">
        <v>268</v>
      </c>
    </row>
    <row r="414" spans="1:3" x14ac:dyDescent="0.2">
      <c r="A414" s="213" t="s">
        <v>608</v>
      </c>
      <c r="B414" s="367">
        <v>282</v>
      </c>
      <c r="C414" s="213">
        <v>282</v>
      </c>
    </row>
    <row r="415" spans="1:3" x14ac:dyDescent="0.2">
      <c r="A415" s="213" t="s">
        <v>609</v>
      </c>
      <c r="B415" s="367">
        <v>1330</v>
      </c>
      <c r="C415" s="213">
        <v>1330</v>
      </c>
    </row>
    <row r="416" spans="1:3" x14ac:dyDescent="0.2">
      <c r="A416" s="213" t="s">
        <v>610</v>
      </c>
      <c r="B416" s="367">
        <v>104</v>
      </c>
      <c r="C416" s="213">
        <v>104</v>
      </c>
    </row>
    <row r="417" spans="1:3" x14ac:dyDescent="0.2">
      <c r="A417" s="213" t="s">
        <v>611</v>
      </c>
      <c r="B417" s="367" t="s">
        <v>957</v>
      </c>
      <c r="C417" s="213" t="s">
        <v>957</v>
      </c>
    </row>
    <row r="418" spans="1:3" x14ac:dyDescent="0.2">
      <c r="A418" s="213" t="s">
        <v>612</v>
      </c>
      <c r="B418" s="367" t="s">
        <v>957</v>
      </c>
      <c r="C418" s="213" t="s">
        <v>957</v>
      </c>
    </row>
    <row r="419" spans="1:3" x14ac:dyDescent="0.2">
      <c r="A419" s="213" t="s">
        <v>613</v>
      </c>
      <c r="B419" s="367">
        <v>1415</v>
      </c>
      <c r="C419" s="213">
        <v>1415</v>
      </c>
    </row>
    <row r="420" spans="1:3" x14ac:dyDescent="0.2">
      <c r="A420" s="213" t="s">
        <v>614</v>
      </c>
      <c r="B420" s="367">
        <v>63</v>
      </c>
      <c r="C420" s="213">
        <v>63</v>
      </c>
    </row>
    <row r="421" spans="1:3" x14ac:dyDescent="0.2">
      <c r="A421" s="213" t="s">
        <v>615</v>
      </c>
      <c r="B421" s="367">
        <v>1185</v>
      </c>
      <c r="C421" s="213">
        <v>1185</v>
      </c>
    </row>
    <row r="422" spans="1:3" x14ac:dyDescent="0.2">
      <c r="A422" s="213" t="s">
        <v>616</v>
      </c>
      <c r="B422" s="367">
        <v>384</v>
      </c>
      <c r="C422" s="213">
        <v>384</v>
      </c>
    </row>
    <row r="423" spans="1:3" x14ac:dyDescent="0.2">
      <c r="A423" s="213" t="s">
        <v>617</v>
      </c>
      <c r="B423" s="367" t="s">
        <v>957</v>
      </c>
      <c r="C423" s="213" t="s">
        <v>957</v>
      </c>
    </row>
    <row r="424" spans="1:3" x14ac:dyDescent="0.2">
      <c r="A424" s="213" t="s">
        <v>618</v>
      </c>
      <c r="B424" s="367">
        <v>172</v>
      </c>
      <c r="C424" s="213">
        <v>172</v>
      </c>
    </row>
    <row r="425" spans="1:3" x14ac:dyDescent="0.2">
      <c r="A425" s="213" t="s">
        <v>619</v>
      </c>
      <c r="B425" s="367">
        <v>3930</v>
      </c>
      <c r="C425" s="213">
        <v>3930</v>
      </c>
    </row>
    <row r="426" spans="1:3" x14ac:dyDescent="0.2">
      <c r="A426" s="213" t="s">
        <v>793</v>
      </c>
      <c r="B426" s="367" t="s">
        <v>957</v>
      </c>
      <c r="C426" s="213" t="s">
        <v>957</v>
      </c>
    </row>
    <row r="427" spans="1:3" x14ac:dyDescent="0.2">
      <c r="A427" s="213" t="s">
        <v>620</v>
      </c>
      <c r="B427" s="367">
        <v>935</v>
      </c>
      <c r="C427" s="213">
        <v>935</v>
      </c>
    </row>
    <row r="428" spans="1:3" x14ac:dyDescent="0.2">
      <c r="A428" s="213" t="s">
        <v>1044</v>
      </c>
      <c r="B428" s="367">
        <v>386</v>
      </c>
      <c r="C428" s="213">
        <v>386</v>
      </c>
    </row>
    <row r="429" spans="1:3" x14ac:dyDescent="0.2">
      <c r="A429" s="213" t="s">
        <v>621</v>
      </c>
      <c r="B429" s="367">
        <v>157</v>
      </c>
      <c r="C429" s="213">
        <v>157</v>
      </c>
    </row>
    <row r="430" spans="1:3" x14ac:dyDescent="0.2">
      <c r="A430" s="213" t="s">
        <v>622</v>
      </c>
      <c r="B430" s="367" t="s">
        <v>957</v>
      </c>
      <c r="C430" s="213" t="s">
        <v>957</v>
      </c>
    </row>
    <row r="431" spans="1:3" x14ac:dyDescent="0.2">
      <c r="A431" s="213" t="s">
        <v>794</v>
      </c>
      <c r="B431" s="367">
        <v>2790</v>
      </c>
      <c r="C431" s="213">
        <v>2790</v>
      </c>
    </row>
    <row r="432" spans="1:3" x14ac:dyDescent="0.2">
      <c r="A432" s="213" t="s">
        <v>623</v>
      </c>
      <c r="B432" s="367">
        <v>204</v>
      </c>
      <c r="C432" s="213">
        <v>204</v>
      </c>
    </row>
    <row r="433" spans="1:3" x14ac:dyDescent="0.2">
      <c r="A433" s="213" t="s">
        <v>624</v>
      </c>
      <c r="B433" s="367" t="s">
        <v>957</v>
      </c>
      <c r="C433" s="213" t="s">
        <v>957</v>
      </c>
    </row>
    <row r="434" spans="1:3" x14ac:dyDescent="0.2">
      <c r="A434" s="213" t="s">
        <v>625</v>
      </c>
      <c r="B434" s="367" t="s">
        <v>957</v>
      </c>
      <c r="C434" s="213" t="s">
        <v>957</v>
      </c>
    </row>
    <row r="435" spans="1:3" x14ac:dyDescent="0.2">
      <c r="A435" s="213" t="s">
        <v>1045</v>
      </c>
      <c r="B435" s="367">
        <v>170</v>
      </c>
      <c r="C435" s="213">
        <v>170</v>
      </c>
    </row>
    <row r="436" spans="1:3" x14ac:dyDescent="0.2">
      <c r="A436" s="213" t="s">
        <v>241</v>
      </c>
      <c r="B436" s="367">
        <v>4050</v>
      </c>
      <c r="C436" s="213">
        <v>4050</v>
      </c>
    </row>
    <row r="437" spans="1:3" x14ac:dyDescent="0.2">
      <c r="A437" s="213" t="s">
        <v>626</v>
      </c>
      <c r="B437" s="367" t="s">
        <v>957</v>
      </c>
      <c r="C437" s="213" t="s">
        <v>957</v>
      </c>
    </row>
    <row r="438" spans="1:3" x14ac:dyDescent="0.2">
      <c r="A438" s="213" t="s">
        <v>242</v>
      </c>
      <c r="B438" s="367">
        <v>2090</v>
      </c>
      <c r="C438" s="213">
        <v>2090</v>
      </c>
    </row>
    <row r="439" spans="1:3" x14ac:dyDescent="0.2">
      <c r="A439" s="213" t="s">
        <v>627</v>
      </c>
      <c r="B439" s="367">
        <v>1905</v>
      </c>
      <c r="C439" s="213">
        <v>1905</v>
      </c>
    </row>
    <row r="440" spans="1:3" x14ac:dyDescent="0.2">
      <c r="A440" s="213" t="s">
        <v>628</v>
      </c>
      <c r="B440" s="367">
        <v>1545</v>
      </c>
      <c r="C440" s="213">
        <v>1545</v>
      </c>
    </row>
    <row r="441" spans="1:3" x14ac:dyDescent="0.2">
      <c r="A441" s="213" t="s">
        <v>629</v>
      </c>
      <c r="B441" s="367" t="s">
        <v>957</v>
      </c>
      <c r="C441" s="213" t="s">
        <v>957</v>
      </c>
    </row>
    <row r="442" spans="1:3" x14ac:dyDescent="0.2">
      <c r="A442" s="213" t="s">
        <v>630</v>
      </c>
      <c r="B442" s="367">
        <v>424</v>
      </c>
      <c r="C442" s="213">
        <v>424</v>
      </c>
    </row>
    <row r="443" spans="1:3" x14ac:dyDescent="0.2">
      <c r="A443" s="213" t="s">
        <v>243</v>
      </c>
      <c r="B443" s="367">
        <v>685</v>
      </c>
      <c r="C443" s="213">
        <v>685</v>
      </c>
    </row>
    <row r="444" spans="1:3" x14ac:dyDescent="0.2">
      <c r="A444" s="213" t="s">
        <v>631</v>
      </c>
      <c r="B444" s="367" t="s">
        <v>957</v>
      </c>
      <c r="C444" s="213" t="s">
        <v>957</v>
      </c>
    </row>
    <row r="445" spans="1:3" x14ac:dyDescent="0.2">
      <c r="A445" s="213" t="s">
        <v>632</v>
      </c>
      <c r="B445" s="367">
        <v>302</v>
      </c>
      <c r="C445" s="213">
        <v>302</v>
      </c>
    </row>
    <row r="446" spans="1:3" x14ac:dyDescent="0.2">
      <c r="A446" s="213" t="s">
        <v>633</v>
      </c>
      <c r="B446" s="367">
        <v>1780</v>
      </c>
      <c r="C446" s="213">
        <v>1780</v>
      </c>
    </row>
    <row r="447" spans="1:3" x14ac:dyDescent="0.2">
      <c r="A447" s="213" t="s">
        <v>634</v>
      </c>
      <c r="B447" s="367" t="s">
        <v>957</v>
      </c>
      <c r="C447" s="213" t="s">
        <v>957</v>
      </c>
    </row>
    <row r="448" spans="1:3" x14ac:dyDescent="0.2">
      <c r="A448" s="213" t="s">
        <v>635</v>
      </c>
      <c r="B448" s="367">
        <v>99</v>
      </c>
      <c r="C448" s="213">
        <v>99</v>
      </c>
    </row>
    <row r="449" spans="1:3" x14ac:dyDescent="0.2">
      <c r="A449" s="213" t="s">
        <v>636</v>
      </c>
      <c r="B449" s="367">
        <v>7800</v>
      </c>
      <c r="C449" s="213">
        <v>7800</v>
      </c>
    </row>
    <row r="450" spans="1:3" x14ac:dyDescent="0.2">
      <c r="A450" s="213" t="s">
        <v>637</v>
      </c>
      <c r="B450" s="367">
        <v>216</v>
      </c>
      <c r="C450" s="213">
        <v>216</v>
      </c>
    </row>
    <row r="451" spans="1:3" x14ac:dyDescent="0.2">
      <c r="A451" s="213" t="s">
        <v>638</v>
      </c>
      <c r="B451" s="367">
        <v>198</v>
      </c>
      <c r="C451" s="213">
        <v>198</v>
      </c>
    </row>
    <row r="452" spans="1:3" x14ac:dyDescent="0.2">
      <c r="A452" s="213" t="s">
        <v>639</v>
      </c>
      <c r="B452" s="367">
        <v>330</v>
      </c>
      <c r="C452" s="213">
        <v>330</v>
      </c>
    </row>
    <row r="453" spans="1:3" x14ac:dyDescent="0.2">
      <c r="A453" s="213" t="s">
        <v>640</v>
      </c>
      <c r="B453" s="367">
        <v>137</v>
      </c>
      <c r="C453" s="213">
        <v>137</v>
      </c>
    </row>
    <row r="454" spans="1:3" x14ac:dyDescent="0.2">
      <c r="A454" s="213" t="s">
        <v>641</v>
      </c>
      <c r="B454" s="367">
        <v>414</v>
      </c>
      <c r="C454" s="213">
        <v>414</v>
      </c>
    </row>
    <row r="455" spans="1:3" x14ac:dyDescent="0.2">
      <c r="A455" s="213" t="s">
        <v>642</v>
      </c>
      <c r="B455" s="367">
        <v>400</v>
      </c>
      <c r="C455" s="213">
        <v>400</v>
      </c>
    </row>
    <row r="456" spans="1:3" x14ac:dyDescent="0.2">
      <c r="A456" s="213" t="s">
        <v>643</v>
      </c>
      <c r="B456" s="367">
        <v>1220</v>
      </c>
      <c r="C456" s="213">
        <v>1220</v>
      </c>
    </row>
    <row r="457" spans="1:3" x14ac:dyDescent="0.2">
      <c r="A457" s="213" t="s">
        <v>644</v>
      </c>
      <c r="B457" s="367">
        <v>240</v>
      </c>
      <c r="C457" s="213">
        <v>240</v>
      </c>
    </row>
    <row r="458" spans="1:3" x14ac:dyDescent="0.2">
      <c r="A458" s="213" t="s">
        <v>645</v>
      </c>
      <c r="B458" s="367">
        <v>202</v>
      </c>
      <c r="C458" s="213">
        <v>202</v>
      </c>
    </row>
    <row r="459" spans="1:3" x14ac:dyDescent="0.2">
      <c r="A459" s="213" t="s">
        <v>646</v>
      </c>
      <c r="B459" s="367">
        <v>565</v>
      </c>
      <c r="C459" s="213">
        <v>565</v>
      </c>
    </row>
    <row r="460" spans="1:3" x14ac:dyDescent="0.2">
      <c r="A460" s="213" t="s">
        <v>647</v>
      </c>
      <c r="B460" s="367" t="s">
        <v>957</v>
      </c>
      <c r="C460" s="213" t="s">
        <v>957</v>
      </c>
    </row>
    <row r="461" spans="1:3" x14ac:dyDescent="0.2">
      <c r="A461" s="213" t="s">
        <v>648</v>
      </c>
      <c r="B461" s="367" t="s">
        <v>957</v>
      </c>
      <c r="C461" s="213" t="s">
        <v>957</v>
      </c>
    </row>
    <row r="462" spans="1:3" x14ac:dyDescent="0.2">
      <c r="A462" s="213" t="s">
        <v>244</v>
      </c>
      <c r="B462" s="367">
        <v>1745</v>
      </c>
      <c r="C462" s="213">
        <v>1745</v>
      </c>
    </row>
    <row r="463" spans="1:3" x14ac:dyDescent="0.2">
      <c r="A463" s="213" t="s">
        <v>649</v>
      </c>
      <c r="B463" s="367" t="s">
        <v>957</v>
      </c>
      <c r="C463" s="213" t="s">
        <v>957</v>
      </c>
    </row>
    <row r="464" spans="1:3" x14ac:dyDescent="0.2">
      <c r="A464" s="213" t="s">
        <v>650</v>
      </c>
      <c r="B464" s="367">
        <v>59</v>
      </c>
      <c r="C464" s="213">
        <v>59</v>
      </c>
    </row>
    <row r="465" spans="1:3" x14ac:dyDescent="0.2">
      <c r="A465" s="213" t="s">
        <v>651</v>
      </c>
      <c r="B465" s="367">
        <v>106</v>
      </c>
      <c r="C465" s="213">
        <v>106</v>
      </c>
    </row>
    <row r="466" spans="1:3" x14ac:dyDescent="0.2">
      <c r="A466" s="213" t="s">
        <v>652</v>
      </c>
      <c r="B466" s="367" t="s">
        <v>957</v>
      </c>
      <c r="C466" s="213" t="s">
        <v>957</v>
      </c>
    </row>
    <row r="467" spans="1:3" x14ac:dyDescent="0.2">
      <c r="A467" s="213" t="s">
        <v>653</v>
      </c>
      <c r="B467" s="367">
        <v>2510</v>
      </c>
      <c r="C467" s="213">
        <v>2510</v>
      </c>
    </row>
    <row r="468" spans="1:3" x14ac:dyDescent="0.2">
      <c r="A468" s="213" t="s">
        <v>654</v>
      </c>
      <c r="B468" s="367" t="s">
        <v>957</v>
      </c>
      <c r="C468" s="213" t="s">
        <v>957</v>
      </c>
    </row>
    <row r="469" spans="1:3" x14ac:dyDescent="0.2">
      <c r="A469" s="213" t="s">
        <v>655</v>
      </c>
      <c r="B469" s="367">
        <v>795</v>
      </c>
      <c r="C469" s="213">
        <v>795</v>
      </c>
    </row>
    <row r="470" spans="1:3" x14ac:dyDescent="0.2">
      <c r="A470" s="213" t="s">
        <v>656</v>
      </c>
      <c r="B470" s="367" t="s">
        <v>957</v>
      </c>
      <c r="C470" s="213" t="s">
        <v>957</v>
      </c>
    </row>
    <row r="471" spans="1:3" x14ac:dyDescent="0.2">
      <c r="A471" s="213" t="s">
        <v>657</v>
      </c>
      <c r="B471" s="367">
        <v>1015</v>
      </c>
      <c r="C471" s="213">
        <v>1015</v>
      </c>
    </row>
    <row r="472" spans="1:3" x14ac:dyDescent="0.2">
      <c r="A472" s="213" t="s">
        <v>658</v>
      </c>
      <c r="B472" s="367">
        <v>3800</v>
      </c>
      <c r="C472" s="213">
        <v>3800</v>
      </c>
    </row>
    <row r="473" spans="1:3" x14ac:dyDescent="0.2">
      <c r="A473" s="213" t="s">
        <v>659</v>
      </c>
      <c r="B473" s="367">
        <v>298</v>
      </c>
      <c r="C473" s="213">
        <v>298</v>
      </c>
    </row>
    <row r="474" spans="1:3" x14ac:dyDescent="0.2">
      <c r="A474" s="213" t="s">
        <v>660</v>
      </c>
      <c r="B474" s="367">
        <v>454</v>
      </c>
      <c r="C474" s="213">
        <v>454</v>
      </c>
    </row>
    <row r="475" spans="1:3" x14ac:dyDescent="0.2">
      <c r="A475" s="213" t="s">
        <v>661</v>
      </c>
      <c r="B475" s="367">
        <v>850</v>
      </c>
      <c r="C475" s="213">
        <v>850</v>
      </c>
    </row>
    <row r="476" spans="1:3" x14ac:dyDescent="0.2">
      <c r="A476" s="213" t="s">
        <v>662</v>
      </c>
      <c r="B476" s="367" t="s">
        <v>957</v>
      </c>
      <c r="C476" s="213" t="s">
        <v>957</v>
      </c>
    </row>
    <row r="477" spans="1:3" x14ac:dyDescent="0.2">
      <c r="A477" s="213" t="s">
        <v>663</v>
      </c>
      <c r="B477" s="367" t="s">
        <v>957</v>
      </c>
      <c r="C477" s="213" t="s">
        <v>957</v>
      </c>
    </row>
    <row r="478" spans="1:3" x14ac:dyDescent="0.2">
      <c r="A478" s="213" t="s">
        <v>664</v>
      </c>
      <c r="B478" s="367">
        <v>276</v>
      </c>
      <c r="C478" s="213">
        <v>276</v>
      </c>
    </row>
    <row r="479" spans="1:3" x14ac:dyDescent="0.2">
      <c r="A479" s="213" t="s">
        <v>665</v>
      </c>
      <c r="B479" s="367">
        <v>4110</v>
      </c>
      <c r="C479" s="213">
        <v>4110</v>
      </c>
    </row>
    <row r="480" spans="1:3" x14ac:dyDescent="0.2">
      <c r="A480" s="213" t="s">
        <v>666</v>
      </c>
      <c r="B480" s="367">
        <v>1385</v>
      </c>
      <c r="C480" s="213">
        <v>1385</v>
      </c>
    </row>
    <row r="481" spans="1:3" x14ac:dyDescent="0.2">
      <c r="A481" s="213" t="s">
        <v>667</v>
      </c>
      <c r="B481" s="367">
        <v>2060</v>
      </c>
      <c r="C481" s="213">
        <v>2060</v>
      </c>
    </row>
    <row r="482" spans="1:3" x14ac:dyDescent="0.2">
      <c r="A482" s="213" t="s">
        <v>668</v>
      </c>
      <c r="B482" s="367">
        <v>166</v>
      </c>
      <c r="C482" s="213">
        <v>166</v>
      </c>
    </row>
    <row r="483" spans="1:3" x14ac:dyDescent="0.2">
      <c r="A483" s="213" t="s">
        <v>669</v>
      </c>
      <c r="B483" s="367">
        <v>340</v>
      </c>
      <c r="C483" s="213">
        <v>340</v>
      </c>
    </row>
    <row r="484" spans="1:3" x14ac:dyDescent="0.2">
      <c r="A484" s="213" t="s">
        <v>245</v>
      </c>
      <c r="B484" s="367">
        <v>13025</v>
      </c>
      <c r="C484" s="213">
        <v>13025</v>
      </c>
    </row>
    <row r="485" spans="1:3" x14ac:dyDescent="0.2">
      <c r="A485" s="213" t="s">
        <v>670</v>
      </c>
      <c r="B485" s="367" t="s">
        <v>957</v>
      </c>
      <c r="C485" s="213" t="s">
        <v>957</v>
      </c>
    </row>
    <row r="486" spans="1:3" x14ac:dyDescent="0.2">
      <c r="A486" s="213" t="s">
        <v>671</v>
      </c>
      <c r="B486" s="367">
        <v>165</v>
      </c>
      <c r="C486" s="213">
        <v>165</v>
      </c>
    </row>
    <row r="487" spans="1:3" x14ac:dyDescent="0.2">
      <c r="A487" s="213" t="s">
        <v>246</v>
      </c>
      <c r="B487" s="367">
        <v>920</v>
      </c>
      <c r="C487" s="213">
        <v>920</v>
      </c>
    </row>
    <row r="488" spans="1:3" x14ac:dyDescent="0.2">
      <c r="A488" s="213" t="s">
        <v>672</v>
      </c>
      <c r="B488" s="367">
        <v>448</v>
      </c>
      <c r="C488" s="213">
        <v>448</v>
      </c>
    </row>
    <row r="489" spans="1:3" x14ac:dyDescent="0.2">
      <c r="A489" s="213" t="s">
        <v>673</v>
      </c>
      <c r="B489" s="367">
        <v>1650</v>
      </c>
      <c r="C489" s="213">
        <v>1650</v>
      </c>
    </row>
    <row r="490" spans="1:3" x14ac:dyDescent="0.2">
      <c r="A490" s="213" t="s">
        <v>674</v>
      </c>
      <c r="B490" s="367">
        <v>156</v>
      </c>
      <c r="C490" s="213">
        <v>156</v>
      </c>
    </row>
    <row r="491" spans="1:3" x14ac:dyDescent="0.2">
      <c r="A491" s="213" t="s">
        <v>675</v>
      </c>
      <c r="B491" s="367" t="s">
        <v>957</v>
      </c>
      <c r="C491" s="213" t="s">
        <v>957</v>
      </c>
    </row>
    <row r="492" spans="1:3" x14ac:dyDescent="0.2">
      <c r="A492" s="213" t="s">
        <v>676</v>
      </c>
      <c r="B492" s="367">
        <v>274</v>
      </c>
      <c r="C492" s="213">
        <v>274</v>
      </c>
    </row>
    <row r="493" spans="1:3" x14ac:dyDescent="0.2">
      <c r="A493" s="213" t="s">
        <v>959</v>
      </c>
      <c r="B493" s="367" t="s">
        <v>957</v>
      </c>
      <c r="C493" s="213" t="s">
        <v>957</v>
      </c>
    </row>
    <row r="494" spans="1:3" x14ac:dyDescent="0.2">
      <c r="A494" s="213" t="s">
        <v>960</v>
      </c>
      <c r="B494" s="367" t="s">
        <v>957</v>
      </c>
      <c r="C494" s="213" t="s">
        <v>957</v>
      </c>
    </row>
    <row r="495" spans="1:3" x14ac:dyDescent="0.2">
      <c r="A495" s="213" t="s">
        <v>677</v>
      </c>
      <c r="B495" s="367">
        <v>270</v>
      </c>
      <c r="C495" s="213">
        <v>270</v>
      </c>
    </row>
    <row r="496" spans="1:3" x14ac:dyDescent="0.2">
      <c r="A496" s="213" t="s">
        <v>678</v>
      </c>
      <c r="B496" s="367">
        <v>199</v>
      </c>
      <c r="C496" s="213">
        <v>199</v>
      </c>
    </row>
    <row r="497" spans="1:3" x14ac:dyDescent="0.2">
      <c r="A497" s="213" t="s">
        <v>679</v>
      </c>
      <c r="B497" s="367">
        <v>340</v>
      </c>
      <c r="C497" s="213">
        <v>340</v>
      </c>
    </row>
    <row r="498" spans="1:3" x14ac:dyDescent="0.2">
      <c r="A498" s="213" t="s">
        <v>680</v>
      </c>
      <c r="B498" s="367">
        <v>69</v>
      </c>
      <c r="C498" s="213">
        <v>69</v>
      </c>
    </row>
    <row r="499" spans="1:3" x14ac:dyDescent="0.2">
      <c r="A499" s="213" t="s">
        <v>681</v>
      </c>
      <c r="B499" s="367">
        <v>3800</v>
      </c>
      <c r="C499" s="213">
        <v>3800</v>
      </c>
    </row>
    <row r="500" spans="1:3" x14ac:dyDescent="0.2">
      <c r="A500" s="213" t="s">
        <v>682</v>
      </c>
      <c r="B500" s="367">
        <v>575</v>
      </c>
      <c r="C500" s="213">
        <v>575</v>
      </c>
    </row>
    <row r="501" spans="1:3" x14ac:dyDescent="0.2">
      <c r="A501" s="213" t="s">
        <v>683</v>
      </c>
      <c r="B501" s="367">
        <v>1075</v>
      </c>
      <c r="C501" s="213">
        <v>1075</v>
      </c>
    </row>
    <row r="502" spans="1:3" x14ac:dyDescent="0.2">
      <c r="A502" s="213" t="s">
        <v>684</v>
      </c>
      <c r="B502" s="367">
        <v>386</v>
      </c>
      <c r="C502" s="213">
        <v>386</v>
      </c>
    </row>
    <row r="503" spans="1:3" x14ac:dyDescent="0.2">
      <c r="A503" s="213" t="s">
        <v>685</v>
      </c>
      <c r="B503" s="367">
        <v>88</v>
      </c>
      <c r="C503" s="213">
        <v>88</v>
      </c>
    </row>
    <row r="504" spans="1:3" x14ac:dyDescent="0.2">
      <c r="A504" s="213" t="s">
        <v>686</v>
      </c>
      <c r="B504" s="367" t="s">
        <v>957</v>
      </c>
      <c r="C504" s="213" t="s">
        <v>957</v>
      </c>
    </row>
    <row r="505" spans="1:3" x14ac:dyDescent="0.2">
      <c r="A505" s="213" t="s">
        <v>687</v>
      </c>
      <c r="B505" s="367" t="s">
        <v>957</v>
      </c>
      <c r="C505" s="213" t="s">
        <v>957</v>
      </c>
    </row>
    <row r="506" spans="1:3" x14ac:dyDescent="0.2">
      <c r="A506" s="213" t="s">
        <v>688</v>
      </c>
      <c r="B506" s="367">
        <v>98</v>
      </c>
      <c r="C506" s="213">
        <v>98</v>
      </c>
    </row>
    <row r="507" spans="1:3" x14ac:dyDescent="0.2">
      <c r="A507" s="213" t="s">
        <v>689</v>
      </c>
      <c r="B507" s="367" t="s">
        <v>957</v>
      </c>
      <c r="C507" s="213" t="s">
        <v>957</v>
      </c>
    </row>
    <row r="508" spans="1:3" x14ac:dyDescent="0.2">
      <c r="A508" s="213" t="s">
        <v>690</v>
      </c>
      <c r="B508" s="367">
        <v>340</v>
      </c>
      <c r="C508" s="213">
        <v>340</v>
      </c>
    </row>
    <row r="509" spans="1:3" x14ac:dyDescent="0.2">
      <c r="A509" s="213" t="s">
        <v>1046</v>
      </c>
      <c r="B509" s="367">
        <v>4580</v>
      </c>
      <c r="C509" s="213">
        <v>4580</v>
      </c>
    </row>
    <row r="510" spans="1:3" x14ac:dyDescent="0.2">
      <c r="A510" s="213" t="s">
        <v>691</v>
      </c>
      <c r="B510" s="367">
        <v>785</v>
      </c>
      <c r="C510" s="213">
        <v>785</v>
      </c>
    </row>
    <row r="511" spans="1:3" x14ac:dyDescent="0.2">
      <c r="A511" s="213" t="s">
        <v>692</v>
      </c>
      <c r="B511" s="367" t="s">
        <v>957</v>
      </c>
      <c r="C511" s="213" t="s">
        <v>957</v>
      </c>
    </row>
    <row r="512" spans="1:3" x14ac:dyDescent="0.2">
      <c r="A512" s="213" t="s">
        <v>693</v>
      </c>
      <c r="B512" s="367">
        <v>3710</v>
      </c>
      <c r="C512" s="213">
        <v>3710</v>
      </c>
    </row>
    <row r="513" spans="1:3" x14ac:dyDescent="0.2">
      <c r="A513" s="213" t="s">
        <v>694</v>
      </c>
      <c r="B513" s="367">
        <v>850</v>
      </c>
      <c r="C513" s="213">
        <v>850</v>
      </c>
    </row>
    <row r="514" spans="1:3" x14ac:dyDescent="0.2">
      <c r="A514" s="213" t="s">
        <v>695</v>
      </c>
      <c r="B514" s="367">
        <v>905</v>
      </c>
      <c r="C514" s="213">
        <v>905</v>
      </c>
    </row>
    <row r="515" spans="1:3" x14ac:dyDescent="0.2">
      <c r="A515" s="213" t="s">
        <v>696</v>
      </c>
      <c r="B515" s="367">
        <v>16675</v>
      </c>
      <c r="C515" s="213">
        <v>16675</v>
      </c>
    </row>
    <row r="516" spans="1:3" x14ac:dyDescent="0.2">
      <c r="A516" s="213" t="s">
        <v>697</v>
      </c>
      <c r="B516" s="367">
        <v>800</v>
      </c>
      <c r="C516" s="213">
        <v>800</v>
      </c>
    </row>
    <row r="517" spans="1:3" x14ac:dyDescent="0.2">
      <c r="A517" s="213" t="s">
        <v>698</v>
      </c>
      <c r="B517" s="367">
        <v>680</v>
      </c>
      <c r="C517" s="213">
        <v>680</v>
      </c>
    </row>
    <row r="518" spans="1:3" x14ac:dyDescent="0.2">
      <c r="A518" s="213" t="s">
        <v>699</v>
      </c>
      <c r="B518" s="367" t="s">
        <v>957</v>
      </c>
      <c r="C518" s="213" t="s">
        <v>957</v>
      </c>
    </row>
    <row r="519" spans="1:3" x14ac:dyDescent="0.2">
      <c r="A519" s="213" t="s">
        <v>1047</v>
      </c>
      <c r="B519" s="367">
        <v>745</v>
      </c>
      <c r="C519" s="213">
        <v>745</v>
      </c>
    </row>
    <row r="520" spans="1:3" x14ac:dyDescent="0.2">
      <c r="A520" s="213" t="s">
        <v>700</v>
      </c>
      <c r="B520" s="367">
        <v>180</v>
      </c>
      <c r="C520" s="213">
        <v>180</v>
      </c>
    </row>
    <row r="521" spans="1:3" x14ac:dyDescent="0.2">
      <c r="A521" s="213" t="s">
        <v>701</v>
      </c>
      <c r="B521" s="367">
        <v>1320</v>
      </c>
      <c r="C521" s="213">
        <v>1320</v>
      </c>
    </row>
    <row r="522" spans="1:3" x14ac:dyDescent="0.2">
      <c r="A522" s="213" t="s">
        <v>702</v>
      </c>
      <c r="B522" s="367">
        <v>248</v>
      </c>
      <c r="C522" s="213">
        <v>248</v>
      </c>
    </row>
    <row r="523" spans="1:3" x14ac:dyDescent="0.2">
      <c r="A523" s="213" t="s">
        <v>703</v>
      </c>
      <c r="B523" s="367">
        <v>73</v>
      </c>
      <c r="C523" s="213">
        <v>73</v>
      </c>
    </row>
    <row r="524" spans="1:3" x14ac:dyDescent="0.2">
      <c r="A524" s="213" t="s">
        <v>704</v>
      </c>
      <c r="B524" s="367">
        <v>11825</v>
      </c>
      <c r="C524" s="213">
        <v>11825</v>
      </c>
    </row>
    <row r="525" spans="1:3" x14ac:dyDescent="0.2">
      <c r="A525" s="213" t="s">
        <v>247</v>
      </c>
      <c r="B525" s="367">
        <v>3780</v>
      </c>
      <c r="C525" s="213">
        <v>3780</v>
      </c>
    </row>
    <row r="526" spans="1:3" x14ac:dyDescent="0.2">
      <c r="A526" s="213" t="s">
        <v>705</v>
      </c>
      <c r="B526" s="367">
        <v>750</v>
      </c>
      <c r="C526" s="213">
        <v>750</v>
      </c>
    </row>
    <row r="527" spans="1:3" x14ac:dyDescent="0.2">
      <c r="A527" s="213" t="s">
        <v>706</v>
      </c>
      <c r="B527" s="367" t="s">
        <v>957</v>
      </c>
      <c r="C527" s="213" t="s">
        <v>957</v>
      </c>
    </row>
    <row r="528" spans="1:3" x14ac:dyDescent="0.2">
      <c r="A528" s="213" t="s">
        <v>707</v>
      </c>
      <c r="B528" s="367">
        <v>179</v>
      </c>
      <c r="C528" s="213">
        <v>179</v>
      </c>
    </row>
    <row r="529" spans="1:3" x14ac:dyDescent="0.2">
      <c r="A529" s="213" t="s">
        <v>708</v>
      </c>
      <c r="B529" s="367">
        <v>1590</v>
      </c>
      <c r="C529" s="213">
        <v>1590</v>
      </c>
    </row>
    <row r="530" spans="1:3" x14ac:dyDescent="0.2">
      <c r="A530" s="213" t="s">
        <v>1048</v>
      </c>
      <c r="B530" s="367">
        <v>745</v>
      </c>
      <c r="C530" s="213">
        <v>745</v>
      </c>
    </row>
    <row r="531" spans="1:3" x14ac:dyDescent="0.2">
      <c r="A531" s="213" t="s">
        <v>709</v>
      </c>
      <c r="B531" s="367">
        <v>635</v>
      </c>
      <c r="C531" s="213">
        <v>635</v>
      </c>
    </row>
    <row r="532" spans="1:3" x14ac:dyDescent="0.2">
      <c r="A532" s="213" t="s">
        <v>710</v>
      </c>
      <c r="B532" s="367">
        <v>402</v>
      </c>
      <c r="C532" s="213">
        <v>402</v>
      </c>
    </row>
    <row r="533" spans="1:3" x14ac:dyDescent="0.2">
      <c r="A533" s="213" t="s">
        <v>711</v>
      </c>
      <c r="B533" s="367">
        <v>800</v>
      </c>
      <c r="C533" s="213">
        <v>800</v>
      </c>
    </row>
    <row r="534" spans="1:3" x14ac:dyDescent="0.2">
      <c r="A534" s="213" t="s">
        <v>712</v>
      </c>
      <c r="B534" s="367">
        <v>5600</v>
      </c>
      <c r="C534" s="213">
        <v>5600</v>
      </c>
    </row>
    <row r="535" spans="1:3" x14ac:dyDescent="0.2">
      <c r="A535" s="213" t="s">
        <v>713</v>
      </c>
      <c r="B535" s="367">
        <v>268</v>
      </c>
      <c r="C535" s="213">
        <v>268</v>
      </c>
    </row>
    <row r="536" spans="1:3" x14ac:dyDescent="0.2">
      <c r="A536" s="213" t="s">
        <v>714</v>
      </c>
      <c r="B536" s="367">
        <v>134</v>
      </c>
      <c r="C536" s="213">
        <v>134</v>
      </c>
    </row>
    <row r="537" spans="1:3" x14ac:dyDescent="0.2">
      <c r="A537" s="213" t="s">
        <v>715</v>
      </c>
      <c r="B537" s="367">
        <v>50</v>
      </c>
      <c r="C537" s="213">
        <v>50</v>
      </c>
    </row>
    <row r="538" spans="1:3" x14ac:dyDescent="0.2">
      <c r="A538" s="213" t="s">
        <v>716</v>
      </c>
      <c r="B538" s="367" t="s">
        <v>957</v>
      </c>
      <c r="C538" s="213" t="s">
        <v>957</v>
      </c>
    </row>
    <row r="539" spans="1:3" x14ac:dyDescent="0.2">
      <c r="A539" s="213" t="s">
        <v>717</v>
      </c>
      <c r="B539" s="367">
        <v>216</v>
      </c>
      <c r="C539" s="213">
        <v>216</v>
      </c>
    </row>
    <row r="540" spans="1:3" x14ac:dyDescent="0.2">
      <c r="A540" s="213" t="s">
        <v>718</v>
      </c>
      <c r="B540" s="367">
        <v>206</v>
      </c>
      <c r="C540" s="213">
        <v>206</v>
      </c>
    </row>
    <row r="541" spans="1:3" x14ac:dyDescent="0.2">
      <c r="A541" s="213" t="s">
        <v>719</v>
      </c>
      <c r="B541" s="367">
        <v>400</v>
      </c>
      <c r="C541" s="213">
        <v>400</v>
      </c>
    </row>
    <row r="542" spans="1:3" x14ac:dyDescent="0.2">
      <c r="A542" s="213" t="s">
        <v>720</v>
      </c>
      <c r="B542" s="367" t="s">
        <v>957</v>
      </c>
      <c r="C542" s="213" t="s">
        <v>957</v>
      </c>
    </row>
    <row r="543" spans="1:3" x14ac:dyDescent="0.2">
      <c r="A543" s="213" t="s">
        <v>721</v>
      </c>
      <c r="B543" s="367">
        <v>360</v>
      </c>
      <c r="C543" s="213">
        <v>360</v>
      </c>
    </row>
    <row r="544" spans="1:3" x14ac:dyDescent="0.2">
      <c r="A544" s="213" t="s">
        <v>722</v>
      </c>
      <c r="B544" s="367">
        <v>1735</v>
      </c>
      <c r="C544" s="213">
        <v>1735</v>
      </c>
    </row>
    <row r="545" spans="1:3" x14ac:dyDescent="0.2">
      <c r="A545" s="213" t="s">
        <v>723</v>
      </c>
      <c r="B545" s="367">
        <v>1165</v>
      </c>
      <c r="C545" s="213">
        <v>1165</v>
      </c>
    </row>
    <row r="546" spans="1:3" x14ac:dyDescent="0.2">
      <c r="A546" s="213" t="s">
        <v>724</v>
      </c>
      <c r="B546" s="367">
        <v>1240</v>
      </c>
      <c r="C546" s="213">
        <v>1240</v>
      </c>
    </row>
    <row r="547" spans="1:3" x14ac:dyDescent="0.2">
      <c r="A547" s="213" t="s">
        <v>725</v>
      </c>
      <c r="B547" s="367">
        <v>4920</v>
      </c>
      <c r="C547" s="213">
        <v>4920</v>
      </c>
    </row>
    <row r="548" spans="1:3" x14ac:dyDescent="0.2">
      <c r="A548" s="213" t="s">
        <v>726</v>
      </c>
      <c r="B548" s="367">
        <v>230</v>
      </c>
      <c r="C548" s="213">
        <v>230</v>
      </c>
    </row>
    <row r="549" spans="1:3" x14ac:dyDescent="0.2">
      <c r="A549" s="213" t="s">
        <v>727</v>
      </c>
      <c r="B549" s="367">
        <v>124</v>
      </c>
      <c r="C549" s="213">
        <v>124</v>
      </c>
    </row>
    <row r="550" spans="1:3" x14ac:dyDescent="0.2">
      <c r="A550" s="213" t="s">
        <v>248</v>
      </c>
      <c r="B550" s="367">
        <v>27825</v>
      </c>
      <c r="C550" s="213">
        <v>27825</v>
      </c>
    </row>
    <row r="551" spans="1:3" x14ac:dyDescent="0.2">
      <c r="A551" s="213" t="s">
        <v>249</v>
      </c>
      <c r="B551" s="367">
        <v>49725</v>
      </c>
      <c r="C551" s="213">
        <v>49725</v>
      </c>
    </row>
    <row r="552" spans="1:3" x14ac:dyDescent="0.2">
      <c r="A552" s="213" t="s">
        <v>728</v>
      </c>
      <c r="B552" s="367">
        <v>102</v>
      </c>
      <c r="C552" s="213">
        <v>102</v>
      </c>
    </row>
    <row r="553" spans="1:3" x14ac:dyDescent="0.2">
      <c r="A553" s="213" t="s">
        <v>729</v>
      </c>
      <c r="B553" s="367">
        <v>99</v>
      </c>
      <c r="C553" s="213">
        <v>99</v>
      </c>
    </row>
    <row r="554" spans="1:3" x14ac:dyDescent="0.2">
      <c r="A554" s="213" t="s">
        <v>730</v>
      </c>
      <c r="B554" s="367">
        <v>168</v>
      </c>
      <c r="C554" s="213">
        <v>168</v>
      </c>
    </row>
    <row r="555" spans="1:3" x14ac:dyDescent="0.2">
      <c r="A555" s="213" t="s">
        <v>731</v>
      </c>
      <c r="B555" s="367">
        <v>334</v>
      </c>
      <c r="C555" s="213">
        <v>334</v>
      </c>
    </row>
    <row r="556" spans="1:3" x14ac:dyDescent="0.2">
      <c r="A556" s="213" t="s">
        <v>732</v>
      </c>
      <c r="B556" s="367">
        <v>125</v>
      </c>
      <c r="C556" s="213">
        <v>125</v>
      </c>
    </row>
    <row r="557" spans="1:3" x14ac:dyDescent="0.2">
      <c r="A557" s="213" t="s">
        <v>733</v>
      </c>
      <c r="B557" s="367">
        <v>87</v>
      </c>
      <c r="C557" s="213">
        <v>87</v>
      </c>
    </row>
    <row r="558" spans="1:3" x14ac:dyDescent="0.2">
      <c r="A558" s="213" t="s">
        <v>892</v>
      </c>
      <c r="B558" s="367">
        <v>376</v>
      </c>
      <c r="C558" s="213">
        <v>376</v>
      </c>
    </row>
    <row r="559" spans="1:3" x14ac:dyDescent="0.2">
      <c r="A559" s="213" t="s">
        <v>734</v>
      </c>
      <c r="B559" s="367">
        <v>150</v>
      </c>
      <c r="C559" s="213">
        <v>150</v>
      </c>
    </row>
    <row r="560" spans="1:3" x14ac:dyDescent="0.2">
      <c r="A560" s="213" t="s">
        <v>735</v>
      </c>
      <c r="B560" s="367">
        <v>600</v>
      </c>
      <c r="C560" s="213">
        <v>600</v>
      </c>
    </row>
    <row r="561" spans="1:3" x14ac:dyDescent="0.2">
      <c r="A561" s="213" t="s">
        <v>736</v>
      </c>
      <c r="B561" s="367">
        <v>290</v>
      </c>
      <c r="C561" s="213">
        <v>290</v>
      </c>
    </row>
    <row r="562" spans="1:3" x14ac:dyDescent="0.2">
      <c r="A562" s="213" t="s">
        <v>250</v>
      </c>
      <c r="B562" s="367">
        <v>1990</v>
      </c>
      <c r="C562" s="213">
        <v>1990</v>
      </c>
    </row>
    <row r="563" spans="1:3" x14ac:dyDescent="0.2">
      <c r="A563" s="213" t="s">
        <v>737</v>
      </c>
      <c r="B563" s="367">
        <v>228</v>
      </c>
      <c r="C563" s="213">
        <v>228</v>
      </c>
    </row>
    <row r="564" spans="1:3" x14ac:dyDescent="0.2">
      <c r="A564" s="213" t="s">
        <v>738</v>
      </c>
      <c r="B564" s="367">
        <v>374</v>
      </c>
      <c r="C564" s="213">
        <v>374</v>
      </c>
    </row>
    <row r="565" spans="1:3" x14ac:dyDescent="0.2">
      <c r="A565" s="213" t="s">
        <v>893</v>
      </c>
      <c r="B565" s="367">
        <v>900</v>
      </c>
      <c r="C565" s="213">
        <v>900</v>
      </c>
    </row>
    <row r="566" spans="1:3" x14ac:dyDescent="0.2">
      <c r="A566" s="213" t="s">
        <v>253</v>
      </c>
      <c r="B566" s="367">
        <v>392</v>
      </c>
      <c r="C566" s="213">
        <v>392</v>
      </c>
    </row>
    <row r="567" spans="1:3" x14ac:dyDescent="0.2">
      <c r="A567" s="213" t="s">
        <v>251</v>
      </c>
      <c r="B567" s="367">
        <v>1930</v>
      </c>
      <c r="C567" s="213">
        <v>1930</v>
      </c>
    </row>
    <row r="568" spans="1:3" x14ac:dyDescent="0.2">
      <c r="A568" s="213" t="s">
        <v>739</v>
      </c>
      <c r="B568" s="367">
        <v>575</v>
      </c>
      <c r="C568" s="213">
        <v>575</v>
      </c>
    </row>
    <row r="569" spans="1:3" x14ac:dyDescent="0.2">
      <c r="A569" s="213" t="s">
        <v>740</v>
      </c>
      <c r="B569" s="367">
        <v>560</v>
      </c>
      <c r="C569" s="213">
        <v>560</v>
      </c>
    </row>
    <row r="570" spans="1:3" x14ac:dyDescent="0.2">
      <c r="A570" s="213" t="s">
        <v>741</v>
      </c>
      <c r="B570" s="367">
        <v>183</v>
      </c>
      <c r="C570" s="213">
        <v>183</v>
      </c>
    </row>
    <row r="571" spans="1:3" x14ac:dyDescent="0.2">
      <c r="A571" s="213" t="s">
        <v>742</v>
      </c>
      <c r="B571" s="367" t="s">
        <v>957</v>
      </c>
      <c r="C571" s="213" t="s">
        <v>957</v>
      </c>
    </row>
    <row r="572" spans="1:3" x14ac:dyDescent="0.2">
      <c r="A572" s="213" t="s">
        <v>894</v>
      </c>
      <c r="B572" s="367">
        <v>2460</v>
      </c>
      <c r="C572" s="213">
        <v>2460</v>
      </c>
    </row>
    <row r="573" spans="1:3" x14ac:dyDescent="0.2">
      <c r="A573" s="213" t="s">
        <v>1006</v>
      </c>
      <c r="B573" s="367">
        <v>1165</v>
      </c>
      <c r="C573" s="213">
        <v>1165</v>
      </c>
    </row>
    <row r="574" spans="1:3" x14ac:dyDescent="0.2">
      <c r="A574" s="213" t="s">
        <v>1049</v>
      </c>
      <c r="B574" s="367">
        <v>1405</v>
      </c>
      <c r="C574" s="213">
        <v>1405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66FF99"/>
  </sheetPr>
  <dimension ref="A1:AG276"/>
  <sheetViews>
    <sheetView zoomScale="90" zoomScaleNormal="90" workbookViewId="0">
      <pane ySplit="2" topLeftCell="A84" activePane="bottomLeft" state="frozen"/>
      <selection activeCell="C44" sqref="C44"/>
      <selection pane="bottomLeft" activeCell="H95" sqref="H95"/>
    </sheetView>
  </sheetViews>
  <sheetFormatPr defaultRowHeight="15" x14ac:dyDescent="0.25"/>
  <cols>
    <col min="1" max="1" width="13.5703125" style="233" customWidth="1"/>
    <col min="2" max="3" width="10.5703125" style="234" bestFit="1" customWidth="1"/>
    <col min="4" max="4" width="1.42578125" customWidth="1"/>
    <col min="5" max="5" width="10.85546875" style="238" customWidth="1"/>
    <col min="6" max="6" width="16.28515625" customWidth="1"/>
    <col min="7" max="7" width="10.5703125" style="60" bestFit="1" customWidth="1"/>
    <col min="8" max="8" width="10.5703125" style="66" bestFit="1" customWidth="1"/>
    <col min="9" max="9" width="6.5703125" style="66" customWidth="1"/>
    <col min="10" max="10" width="11.7109375" style="104" bestFit="1" customWidth="1"/>
    <col min="11" max="11" width="11.7109375" style="192" bestFit="1" customWidth="1"/>
    <col min="12" max="12" width="11.7109375" style="104" bestFit="1" customWidth="1"/>
    <col min="13" max="13" width="1.140625" style="104" customWidth="1"/>
    <col min="14" max="14" width="15.7109375" style="64" customWidth="1"/>
    <col min="15" max="15" width="11.28515625" customWidth="1"/>
    <col min="16" max="16" width="3.28515625" style="96" customWidth="1"/>
    <col min="17" max="17" width="16.5703125" style="45" customWidth="1"/>
    <col min="18" max="18" width="11.5703125" style="50" bestFit="1" customWidth="1"/>
    <col min="19" max="19" width="10" style="234" customWidth="1"/>
    <col min="20" max="20" width="2.42578125" customWidth="1"/>
    <col min="21" max="23" width="9.140625" style="221" bestFit="1" customWidth="1"/>
    <col min="24" max="25" width="8.5703125" style="221" bestFit="1" customWidth="1"/>
    <col min="26" max="26" width="8.5703125" style="221" hidden="1" customWidth="1"/>
    <col min="27" max="27" width="10" style="221" hidden="1" customWidth="1"/>
    <col min="28" max="31" width="8.5703125" style="221" bestFit="1" customWidth="1"/>
    <col min="32" max="32" width="9.7109375" style="221" hidden="1" customWidth="1"/>
    <col min="33" max="33" width="8.85546875" style="221" hidden="1" customWidth="1"/>
  </cols>
  <sheetData>
    <row r="1" spans="1:33" x14ac:dyDescent="0.25">
      <c r="A1" s="228"/>
      <c r="B1" s="208" t="e">
        <f>HLOOKUP(B2,#REF!,2,0)</f>
        <v>#REF!</v>
      </c>
      <c r="C1" s="229"/>
      <c r="E1" s="237" t="s">
        <v>870</v>
      </c>
      <c r="F1" s="62" t="s">
        <v>181</v>
      </c>
      <c r="G1" s="60">
        <v>1.4999999999999999E-2</v>
      </c>
      <c r="H1" s="65" t="s">
        <v>180</v>
      </c>
      <c r="I1" s="65" t="s">
        <v>851</v>
      </c>
      <c r="J1" s="251"/>
      <c r="K1" s="250" t="s">
        <v>827</v>
      </c>
      <c r="L1" s="251"/>
      <c r="N1" s="63" t="s">
        <v>834</v>
      </c>
      <c r="Q1" s="62" t="s">
        <v>836</v>
      </c>
      <c r="S1" s="235" t="s">
        <v>862</v>
      </c>
      <c r="U1" s="94" t="s">
        <v>865</v>
      </c>
      <c r="V1" s="94" t="s">
        <v>183</v>
      </c>
      <c r="W1" s="94" t="s">
        <v>861</v>
      </c>
      <c r="X1" s="94" t="s">
        <v>864</v>
      </c>
      <c r="Y1" s="94" t="s">
        <v>866</v>
      </c>
      <c r="Z1" s="94" t="s">
        <v>867</v>
      </c>
      <c r="AA1" s="94" t="s">
        <v>868</v>
      </c>
      <c r="AB1" s="94" t="s">
        <v>869</v>
      </c>
      <c r="AC1" s="94" t="s">
        <v>948</v>
      </c>
      <c r="AD1" s="94" t="s">
        <v>949</v>
      </c>
      <c r="AE1" s="94" t="s">
        <v>871</v>
      </c>
      <c r="AF1" s="94" t="s">
        <v>872</v>
      </c>
      <c r="AG1" s="94" t="s">
        <v>873</v>
      </c>
    </row>
    <row r="2" spans="1:33" x14ac:dyDescent="0.25">
      <c r="A2" s="230" t="s">
        <v>153</v>
      </c>
      <c r="B2" s="231" t="e">
        <f>+#REF!</f>
        <v>#REF!</v>
      </c>
      <c r="C2" s="231" t="e">
        <f>+#REF!</f>
        <v>#REF!</v>
      </c>
      <c r="F2" t="s">
        <v>179</v>
      </c>
      <c r="G2" s="60" t="s">
        <v>178</v>
      </c>
      <c r="H2" s="113">
        <v>0.05</v>
      </c>
      <c r="I2" s="132" t="e">
        <f>#REF!</f>
        <v>#REF!</v>
      </c>
      <c r="J2" s="112" t="s">
        <v>74</v>
      </c>
      <c r="K2" s="198" t="s">
        <v>75</v>
      </c>
      <c r="L2" s="112" t="s">
        <v>76</v>
      </c>
      <c r="M2" s="105"/>
      <c r="N2" s="64" t="s">
        <v>179</v>
      </c>
      <c r="Q2" s="45" t="s">
        <v>179</v>
      </c>
      <c r="R2" s="202" t="e">
        <f>$C$2</f>
        <v>#REF!</v>
      </c>
      <c r="S2" s="119" t="e">
        <f>SUM(S3:S342)</f>
        <v>#REF!</v>
      </c>
      <c r="U2" s="218" t="e">
        <f>#REF!</f>
        <v>#REF!</v>
      </c>
      <c r="V2" s="222" t="e">
        <f>#REF!</f>
        <v>#REF!</v>
      </c>
      <c r="W2" s="222" t="e">
        <f>#REF!</f>
        <v>#REF!</v>
      </c>
      <c r="X2" s="227" t="e">
        <f>FI!$E$10</f>
        <v>#DIV/0!</v>
      </c>
      <c r="Y2" s="227" t="e">
        <f>#REF!</f>
        <v>#REF!</v>
      </c>
      <c r="Z2" s="227" t="e">
        <f>#REF!</f>
        <v>#REF!</v>
      </c>
      <c r="AA2" s="219" t="e">
        <f>#REF!</f>
        <v>#REF!</v>
      </c>
      <c r="AB2" s="222" t="e">
        <f>Schol!$E$10</f>
        <v>#REF!</v>
      </c>
      <c r="AC2" s="222" t="e">
        <f>#REF!</f>
        <v>#REF!</v>
      </c>
      <c r="AD2" s="222" t="e">
        <f>#REF!</f>
        <v>#REF!</v>
      </c>
      <c r="AE2" s="223" t="e">
        <f>Health!$E$10</f>
        <v>#REF!</v>
      </c>
      <c r="AF2" s="219" t="e">
        <f>#REF!</f>
        <v>#REF!</v>
      </c>
      <c r="AG2" s="219" t="e">
        <f>#REF!</f>
        <v>#REF!</v>
      </c>
    </row>
    <row r="3" spans="1:33" s="96" customFormat="1" x14ac:dyDescent="0.25">
      <c r="A3" s="232" t="str">
        <f t="shared" ref="A3:A40" si="0">+N3</f>
        <v>BLTA03</v>
      </c>
      <c r="B3" s="117" t="e">
        <f>+VLOOKUP(A3,#REF!,$B$1,0)</f>
        <v>#REF!</v>
      </c>
      <c r="C3" s="117" t="e">
        <f t="shared" ref="C3:C66" si="1">+VLOOKUP($A3,$N:$O,2,0)</f>
        <v>#REF!</v>
      </c>
      <c r="E3" s="61" t="e">
        <f>+IF(ISNA(VLOOKUP(F3,#REF!,8,0))=TRUE,0,VLOOKUP(F3,#REF!,8,0))</f>
        <v>#REF!</v>
      </c>
      <c r="F3" s="96" t="s">
        <v>14</v>
      </c>
      <c r="G3" s="108" t="e">
        <f>+VLOOKUP(F3,#REF!,2,0)</f>
        <v>#REF!</v>
      </c>
      <c r="H3" s="211" t="e">
        <f>IF(E3=0,G3,E3)</f>
        <v>#REF!</v>
      </c>
      <c r="I3" s="60"/>
      <c r="J3" s="104" t="e">
        <f>+VLOOKUP($F3,#REF!,3,0)</f>
        <v>#REF!</v>
      </c>
      <c r="K3" s="192" t="e">
        <f>+VLOOKUP($F3,#REF!,4,0)</f>
        <v>#REF!</v>
      </c>
      <c r="L3" s="104" t="e">
        <f>+VLOOKUP($F3,#REF!,5,0)</f>
        <v>#REF!</v>
      </c>
      <c r="M3" s="196"/>
      <c r="N3" s="194" t="str">
        <f t="shared" ref="N3:N40" si="2">F3</f>
        <v>BLTA03</v>
      </c>
      <c r="O3" s="97" t="e">
        <f t="shared" ref="O3:O13" si="3">ROUND(H3,4)</f>
        <v>#REF!</v>
      </c>
      <c r="Q3" s="96" t="s">
        <v>14</v>
      </c>
      <c r="R3" s="195">
        <f>VLOOKUP(Q3,Reff!$Q:$R,2,0)</f>
        <v>5</v>
      </c>
      <c r="S3" s="119" t="e">
        <f t="shared" ref="S3:S40" si="4">+R3-O3</f>
        <v>#REF!</v>
      </c>
      <c r="U3" s="220"/>
      <c r="V3" s="220"/>
      <c r="W3" s="220"/>
      <c r="X3" s="220"/>
      <c r="Y3" s="220"/>
      <c r="Z3" s="220"/>
      <c r="AA3" s="220"/>
      <c r="AB3" s="220"/>
      <c r="AC3" s="220"/>
      <c r="AD3" s="220"/>
      <c r="AE3" s="220"/>
      <c r="AF3" s="220"/>
      <c r="AG3" s="220"/>
    </row>
    <row r="4" spans="1:33" x14ac:dyDescent="0.25">
      <c r="A4" s="232" t="str">
        <f t="shared" si="0"/>
        <v>SIKBLTA01</v>
      </c>
      <c r="B4" s="117" t="e">
        <f>+VLOOKUP(A4,#REF!,$B$1,0)</f>
        <v>#REF!</v>
      </c>
      <c r="C4" s="117" t="e">
        <f t="shared" si="1"/>
        <v>#REF!</v>
      </c>
      <c r="E4" s="61" t="e">
        <f>+IF(ISNA(VLOOKUP(F4,#REF!,8,0))=TRUE,0,VLOOKUP(F4,#REF!,8,0))</f>
        <v>#REF!</v>
      </c>
      <c r="F4" s="96" t="s">
        <v>15</v>
      </c>
      <c r="G4" s="108" t="e">
        <f>+VLOOKUP(F4,#REF!,2,0)</f>
        <v>#REF!</v>
      </c>
      <c r="H4" s="211" t="e">
        <f t="shared" ref="H4:H40" si="5">IF(E4=0,G4,E4)</f>
        <v>#REF!</v>
      </c>
      <c r="I4" s="60"/>
      <c r="J4" s="104" t="e">
        <f>+VLOOKUP($F4,#REF!,3,0)</f>
        <v>#REF!</v>
      </c>
      <c r="K4" s="192" t="e">
        <f>+VLOOKUP($F4,#REF!,4,0)</f>
        <v>#REF!</v>
      </c>
      <c r="L4" s="104" t="e">
        <f>+VLOOKUP($F4,#REF!,5,0)</f>
        <v>#REF!</v>
      </c>
      <c r="N4" s="194" t="str">
        <f t="shared" si="2"/>
        <v>SIKBLTA01</v>
      </c>
      <c r="O4" s="97" t="e">
        <f t="shared" si="3"/>
        <v>#REF!</v>
      </c>
      <c r="Q4" s="96" t="s">
        <v>15</v>
      </c>
      <c r="R4" s="195">
        <f>VLOOKUP(Q4,Reff!$Q:$R,2,0)</f>
        <v>5</v>
      </c>
      <c r="S4" s="119" t="e">
        <f t="shared" si="4"/>
        <v>#REF!</v>
      </c>
    </row>
    <row r="5" spans="1:33" x14ac:dyDescent="0.25">
      <c r="A5" s="232" t="str">
        <f t="shared" si="0"/>
        <v>APOL02A</v>
      </c>
      <c r="B5" s="117" t="e">
        <f>+VLOOKUP(A5,#REF!,$B$1,0)</f>
        <v>#REF!</v>
      </c>
      <c r="C5" s="117" t="e">
        <f t="shared" si="1"/>
        <v>#REF!</v>
      </c>
      <c r="E5" s="61" t="e">
        <f>+IF(ISNA(VLOOKUP(F5,#REF!,8,0))=TRUE,0,VLOOKUP(F5,#REF!,8,0))</f>
        <v>#REF!</v>
      </c>
      <c r="F5" s="96" t="s">
        <v>16</v>
      </c>
      <c r="G5" s="108" t="e">
        <f>+VLOOKUP(F5,#REF!,2,0)</f>
        <v>#REF!</v>
      </c>
      <c r="H5" s="211" t="e">
        <f t="shared" si="5"/>
        <v>#REF!</v>
      </c>
      <c r="I5" s="60"/>
      <c r="J5" s="104" t="e">
        <f>+VLOOKUP($F5,#REF!,3,0)</f>
        <v>#REF!</v>
      </c>
      <c r="K5" s="192" t="e">
        <f>+VLOOKUP($F5,#REF!,4,0)</f>
        <v>#REF!</v>
      </c>
      <c r="L5" s="104" t="e">
        <f>+VLOOKUP($F5,#REF!,5,0)</f>
        <v>#REF!</v>
      </c>
      <c r="N5" s="194" t="str">
        <f t="shared" si="2"/>
        <v>APOL02A</v>
      </c>
      <c r="O5" s="97" t="e">
        <f t="shared" si="3"/>
        <v>#REF!</v>
      </c>
      <c r="Q5" s="96" t="s">
        <v>16</v>
      </c>
      <c r="R5" s="195">
        <f>VLOOKUP(Q5,Reff!$Q:$R,2,0)</f>
        <v>4.2</v>
      </c>
      <c r="S5" s="119" t="e">
        <f t="shared" si="4"/>
        <v>#REF!</v>
      </c>
    </row>
    <row r="6" spans="1:33" x14ac:dyDescent="0.25">
      <c r="A6" s="232" t="str">
        <f t="shared" si="0"/>
        <v>APOL02B</v>
      </c>
      <c r="B6" s="117" t="e">
        <f>+VLOOKUP(A6,#REF!,$B$1,0)</f>
        <v>#REF!</v>
      </c>
      <c r="C6" s="117" t="e">
        <f t="shared" si="1"/>
        <v>#REF!</v>
      </c>
      <c r="E6" s="61" t="e">
        <f>+IF(ISNA(VLOOKUP(F6,#REF!,8,0))=TRUE,0,VLOOKUP(F6,#REF!,8,0))</f>
        <v>#REF!</v>
      </c>
      <c r="F6" s="96" t="s">
        <v>17</v>
      </c>
      <c r="G6" s="108" t="e">
        <f>+VLOOKUP(F6,#REF!,2,0)</f>
        <v>#REF!</v>
      </c>
      <c r="H6" s="211" t="e">
        <f t="shared" si="5"/>
        <v>#REF!</v>
      </c>
      <c r="I6" s="60"/>
      <c r="J6" s="104" t="e">
        <f>+VLOOKUP($F6,#REF!,3,0)</f>
        <v>#REF!</v>
      </c>
      <c r="K6" s="192" t="e">
        <f>+VLOOKUP($F6,#REF!,4,0)</f>
        <v>#REF!</v>
      </c>
      <c r="L6" s="104" t="e">
        <f>+VLOOKUP($F6,#REF!,5,0)</f>
        <v>#REF!</v>
      </c>
      <c r="N6" s="194" t="str">
        <f t="shared" si="2"/>
        <v>APOL02B</v>
      </c>
      <c r="O6" s="97" t="e">
        <f t="shared" si="3"/>
        <v>#REF!</v>
      </c>
      <c r="Q6" s="96" t="s">
        <v>17</v>
      </c>
      <c r="R6" s="195">
        <f>VLOOKUP(Q6,Reff!$Q:$R,2,0)</f>
        <v>4.2</v>
      </c>
      <c r="S6" s="119" t="e">
        <f t="shared" si="4"/>
        <v>#REF!</v>
      </c>
    </row>
    <row r="7" spans="1:33" x14ac:dyDescent="0.25">
      <c r="A7" s="232" t="str">
        <f t="shared" si="0"/>
        <v>SISSMM01</v>
      </c>
      <c r="B7" s="117" t="e">
        <f>+VLOOKUP(A7,#REF!,$B$1,0)</f>
        <v>#REF!</v>
      </c>
      <c r="C7" s="117" t="e">
        <f t="shared" si="1"/>
        <v>#REF!</v>
      </c>
      <c r="E7" s="61" t="e">
        <f>+IF(ISNA(VLOOKUP(F7,#REF!,8,0))=TRUE,0,VLOOKUP(F7,#REF!,8,0))</f>
        <v>#REF!</v>
      </c>
      <c r="F7" s="96" t="s">
        <v>72</v>
      </c>
      <c r="G7" s="108" t="e">
        <f>+VLOOKUP(F7,#REF!,2,0)</f>
        <v>#REF!</v>
      </c>
      <c r="H7" s="211" t="e">
        <f t="shared" si="5"/>
        <v>#REF!</v>
      </c>
      <c r="I7" s="60"/>
      <c r="J7" s="104" t="e">
        <f>+VLOOKUP($F7,#REF!,3,0)</f>
        <v>#REF!</v>
      </c>
      <c r="K7" s="192" t="e">
        <f>+VLOOKUP($F7,#REF!,4,0)</f>
        <v>#REF!</v>
      </c>
      <c r="L7" s="104" t="e">
        <f>+VLOOKUP($F7,#REF!,5,0)</f>
        <v>#REF!</v>
      </c>
      <c r="N7" s="194" t="str">
        <f t="shared" si="2"/>
        <v>SISSMM01</v>
      </c>
      <c r="O7" s="97" t="e">
        <f t="shared" si="3"/>
        <v>#REF!</v>
      </c>
      <c r="P7" s="108"/>
      <c r="Q7" s="96" t="s">
        <v>72</v>
      </c>
      <c r="R7" s="195">
        <f>VLOOKUP(Q7,Reff!$Q:$R,2,0)</f>
        <v>33.74</v>
      </c>
      <c r="S7" s="119" t="e">
        <f t="shared" si="4"/>
        <v>#REF!</v>
      </c>
    </row>
    <row r="8" spans="1:33" x14ac:dyDescent="0.25">
      <c r="A8" s="232" t="str">
        <f t="shared" si="0"/>
        <v>SSMM01B</v>
      </c>
      <c r="B8" s="117" t="e">
        <f>+VLOOKUP(A8,#REF!,$B$1,0)</f>
        <v>#REF!</v>
      </c>
      <c r="C8" s="117" t="e">
        <f t="shared" si="1"/>
        <v>#REF!</v>
      </c>
      <c r="E8" s="61" t="e">
        <f>+IF(ISNA(VLOOKUP(F8,#REF!,8,0))=TRUE,0,VLOOKUP(F8,#REF!,8,0))</f>
        <v>#REF!</v>
      </c>
      <c r="F8" s="96" t="s">
        <v>13</v>
      </c>
      <c r="G8" s="108" t="e">
        <f>+VLOOKUP(F8,#REF!,2,0)</f>
        <v>#REF!</v>
      </c>
      <c r="H8" s="211" t="e">
        <f t="shared" si="5"/>
        <v>#REF!</v>
      </c>
      <c r="I8" s="60"/>
      <c r="J8" s="104" t="e">
        <f>+VLOOKUP($F8,#REF!,3,0)</f>
        <v>#REF!</v>
      </c>
      <c r="K8" s="192" t="e">
        <f>+VLOOKUP($F8,#REF!,4,0)</f>
        <v>#REF!</v>
      </c>
      <c r="L8" s="104" t="e">
        <f>+VLOOKUP($F8,#REF!,5,0)</f>
        <v>#REF!</v>
      </c>
      <c r="N8" s="194" t="str">
        <f t="shared" si="2"/>
        <v>SSMM01B</v>
      </c>
      <c r="O8" s="97" t="e">
        <f t="shared" si="3"/>
        <v>#REF!</v>
      </c>
      <c r="P8" s="108"/>
      <c r="Q8" s="96" t="s">
        <v>13</v>
      </c>
      <c r="R8" s="195">
        <f>VLOOKUP(Q8,Reff!$Q:$R,2,0)</f>
        <v>33.74</v>
      </c>
      <c r="S8" s="119" t="e">
        <f t="shared" si="4"/>
        <v>#REF!</v>
      </c>
    </row>
    <row r="9" spans="1:33" x14ac:dyDescent="0.25">
      <c r="A9" s="232" t="str">
        <f t="shared" si="0"/>
        <v>TAXI01</v>
      </c>
      <c r="B9" s="117" t="e">
        <f>+VLOOKUP(A9,#REF!,$B$1,0)</f>
        <v>#REF!</v>
      </c>
      <c r="C9" s="117" t="e">
        <f t="shared" si="1"/>
        <v>#REF!</v>
      </c>
      <c r="E9" s="61" t="e">
        <f>+IF(ISNA(VLOOKUP(F9,#REF!,8,0))=TRUE,0,VLOOKUP(F9,#REF!,8,0))</f>
        <v>#REF!</v>
      </c>
      <c r="F9" s="96" t="s">
        <v>73</v>
      </c>
      <c r="G9" s="108" t="e">
        <f>+VLOOKUP(F9,#REF!,2,0)</f>
        <v>#REF!</v>
      </c>
      <c r="H9" s="211" t="e">
        <f t="shared" si="5"/>
        <v>#REF!</v>
      </c>
      <c r="I9" s="60"/>
      <c r="J9" s="104" t="e">
        <f>+VLOOKUP($F9,#REF!,3,0)</f>
        <v>#REF!</v>
      </c>
      <c r="K9" s="192" t="e">
        <f>+VLOOKUP($F9,#REF!,4,0)</f>
        <v>#REF!</v>
      </c>
      <c r="L9" s="104" t="e">
        <f>+VLOOKUP($F9,#REF!,5,0)</f>
        <v>#REF!</v>
      </c>
      <c r="N9" s="194" t="str">
        <f t="shared" si="2"/>
        <v>TAXI01</v>
      </c>
      <c r="O9" s="97" t="e">
        <f t="shared" si="3"/>
        <v>#REF!</v>
      </c>
      <c r="Q9" s="96" t="s">
        <v>73</v>
      </c>
      <c r="R9" s="195">
        <f>VLOOKUP(Q9,Reff!$Q:$R,2,0)</f>
        <v>17.7</v>
      </c>
      <c r="S9" s="119" t="e">
        <f t="shared" si="4"/>
        <v>#REF!</v>
      </c>
      <c r="T9" s="22"/>
    </row>
    <row r="10" spans="1:33" x14ac:dyDescent="0.25">
      <c r="A10" s="232" t="str">
        <f t="shared" si="0"/>
        <v>AISA01</v>
      </c>
      <c r="B10" s="117" t="e">
        <f>+VLOOKUP(A10,#REF!,$B$1,0)</f>
        <v>#REF!</v>
      </c>
      <c r="C10" s="117" t="e">
        <f t="shared" si="1"/>
        <v>#REF!</v>
      </c>
      <c r="E10" s="61" t="e">
        <f>+IF(ISNA(VLOOKUP(F10,#REF!,8,0))=TRUE,0,VLOOKUP(F10,#REF!,8,0))</f>
        <v>#REF!</v>
      </c>
      <c r="F10" s="96" t="s">
        <v>29</v>
      </c>
      <c r="G10" s="108" t="e">
        <f>+VLOOKUP(F10,#REF!,2,0)</f>
        <v>#REF!</v>
      </c>
      <c r="H10" s="211" t="e">
        <f t="shared" si="5"/>
        <v>#REF!</v>
      </c>
      <c r="I10" s="60"/>
      <c r="J10" s="104" t="e">
        <f>+VLOOKUP($F10,#REF!,3,0)</f>
        <v>#REF!</v>
      </c>
      <c r="K10" s="192" t="e">
        <f>+VLOOKUP($F10,#REF!,4,0)</f>
        <v>#REF!</v>
      </c>
      <c r="L10" s="104" t="e">
        <f>+VLOOKUP($F10,#REF!,5,0)</f>
        <v>#REF!</v>
      </c>
      <c r="N10" s="194" t="str">
        <f t="shared" si="2"/>
        <v>AISA01</v>
      </c>
      <c r="O10" s="97" t="e">
        <f t="shared" si="3"/>
        <v>#REF!</v>
      </c>
      <c r="Q10" s="96" t="s">
        <v>29</v>
      </c>
      <c r="R10" s="195">
        <f>VLOOKUP(Q10,Reff!$Q:$R,2,0)</f>
        <v>70.069999999999993</v>
      </c>
      <c r="S10" s="119" t="e">
        <f t="shared" si="4"/>
        <v>#REF!</v>
      </c>
      <c r="T10" s="22"/>
    </row>
    <row r="11" spans="1:33" x14ac:dyDescent="0.25">
      <c r="A11" s="232" t="str">
        <f t="shared" si="0"/>
        <v>SIAISA01</v>
      </c>
      <c r="B11" s="117" t="e">
        <f>+VLOOKUP(A11,#REF!,$B$1,0)</f>
        <v>#REF!</v>
      </c>
      <c r="C11" s="117" t="e">
        <f t="shared" si="1"/>
        <v>#REF!</v>
      </c>
      <c r="E11" s="61" t="e">
        <f>+IF(ISNA(VLOOKUP(F11,#REF!,8,0))=TRUE,0,VLOOKUP(F11,#REF!,8,0))</f>
        <v>#REF!</v>
      </c>
      <c r="F11" s="96" t="s">
        <v>58</v>
      </c>
      <c r="G11" s="108" t="e">
        <f>+VLOOKUP(F11,#REF!,2,0)</f>
        <v>#REF!</v>
      </c>
      <c r="H11" s="211" t="e">
        <f t="shared" si="5"/>
        <v>#REF!</v>
      </c>
      <c r="I11" s="60"/>
      <c r="J11" s="104" t="e">
        <f>+VLOOKUP($F11,#REF!,3,0)</f>
        <v>#REF!</v>
      </c>
      <c r="K11" s="192" t="e">
        <f>+VLOOKUP($F11,#REF!,4,0)</f>
        <v>#REF!</v>
      </c>
      <c r="L11" s="104" t="e">
        <f>+VLOOKUP($F11,#REF!,5,0)</f>
        <v>#REF!</v>
      </c>
      <c r="N11" s="194" t="str">
        <f t="shared" si="2"/>
        <v>SIAISA01</v>
      </c>
      <c r="O11" s="97" t="e">
        <f t="shared" si="3"/>
        <v>#REF!</v>
      </c>
      <c r="Q11" s="96" t="s">
        <v>58</v>
      </c>
      <c r="R11" s="195">
        <f>VLOOKUP(Q11,Reff!$Q:$R,2,0)</f>
        <v>65.66</v>
      </c>
      <c r="S11" s="119" t="e">
        <f t="shared" si="4"/>
        <v>#REF!</v>
      </c>
      <c r="T11" s="22"/>
    </row>
    <row r="12" spans="1:33" x14ac:dyDescent="0.25">
      <c r="A12" s="232" t="str">
        <f t="shared" si="0"/>
        <v>SIAISA02</v>
      </c>
      <c r="B12" s="117" t="e">
        <f>+VLOOKUP(A12,#REF!,$B$1,0)</f>
        <v>#REF!</v>
      </c>
      <c r="C12" s="117" t="e">
        <f t="shared" si="1"/>
        <v>#REF!</v>
      </c>
      <c r="E12" s="61" t="e">
        <f>+IF(ISNA(VLOOKUP(F12,#REF!,8,0))=TRUE,0,VLOOKUP(F12,#REF!,8,0))</f>
        <v>#REF!</v>
      </c>
      <c r="F12" s="96" t="s">
        <v>175</v>
      </c>
      <c r="G12" s="108" t="e">
        <f>+VLOOKUP(F12,#REF!,2,0)</f>
        <v>#REF!</v>
      </c>
      <c r="H12" s="211" t="e">
        <f t="shared" si="5"/>
        <v>#REF!</v>
      </c>
      <c r="I12" s="60"/>
      <c r="J12" s="104" t="e">
        <f>+VLOOKUP($F12,#REF!,3,0)</f>
        <v>#REF!</v>
      </c>
      <c r="K12" s="192" t="e">
        <f>+VLOOKUP($F12,#REF!,4,0)</f>
        <v>#REF!</v>
      </c>
      <c r="L12" s="104" t="e">
        <f>+VLOOKUP($F12,#REF!,5,0)</f>
        <v>#REF!</v>
      </c>
      <c r="N12" s="194" t="str">
        <f t="shared" si="2"/>
        <v>SIAISA02</v>
      </c>
      <c r="O12" s="97" t="e">
        <f t="shared" si="3"/>
        <v>#REF!</v>
      </c>
      <c r="Q12" s="96" t="s">
        <v>175</v>
      </c>
      <c r="R12" s="195">
        <f>VLOOKUP(Q12,Reff!$Q:$R,2,0)</f>
        <v>40</v>
      </c>
      <c r="S12" s="119" t="e">
        <f t="shared" si="4"/>
        <v>#REF!</v>
      </c>
      <c r="T12" s="22"/>
    </row>
    <row r="13" spans="1:33" x14ac:dyDescent="0.25">
      <c r="A13" s="232" t="str">
        <f>+N13</f>
        <v>TELE01BCN3</v>
      </c>
      <c r="B13" s="117" t="e">
        <f>+VLOOKUP(A13,#REF!,$B$1,0)</f>
        <v>#REF!</v>
      </c>
      <c r="C13" s="117" t="e">
        <f t="shared" si="1"/>
        <v>#REF!</v>
      </c>
      <c r="E13" s="61" t="e">
        <f>+IF(ISNA(VLOOKUP(F13,#REF!,8,0))=TRUE,0,VLOOKUP(F13,#REF!,8,0))</f>
        <v>#REF!</v>
      </c>
      <c r="F13" s="96" t="s">
        <v>806</v>
      </c>
      <c r="G13" s="108" t="e">
        <f>+VLOOKUP(F13,#REF!,2,0)</f>
        <v>#REF!</v>
      </c>
      <c r="H13" s="211" t="e">
        <f t="shared" si="5"/>
        <v>#REF!</v>
      </c>
      <c r="I13" s="60"/>
      <c r="J13" s="104" t="e">
        <f>+VLOOKUP($F13,#REF!,3,0)</f>
        <v>#REF!</v>
      </c>
      <c r="K13" s="192" t="e">
        <f>+VLOOKUP($F13,#REF!,4,0)</f>
        <v>#REF!</v>
      </c>
      <c r="L13" s="104" t="e">
        <f>+VLOOKUP($F13,#REF!,5,0)</f>
        <v>#REF!</v>
      </c>
      <c r="N13" s="194" t="str">
        <f>F13</f>
        <v>TELE01BCN3</v>
      </c>
      <c r="O13" s="97" t="e">
        <f t="shared" si="3"/>
        <v>#REF!</v>
      </c>
      <c r="Q13" s="96" t="s">
        <v>806</v>
      </c>
      <c r="R13" s="195">
        <f>VLOOKUP(Q13,Reff!$Q:$R,2,0)</f>
        <v>98.617199999999997</v>
      </c>
      <c r="S13" s="119" t="e">
        <f>+R13-O13</f>
        <v>#REF!</v>
      </c>
      <c r="T13" s="22"/>
    </row>
    <row r="14" spans="1:33" x14ac:dyDescent="0.25">
      <c r="A14" s="233" t="str">
        <f t="shared" si="0"/>
        <v>FR0031</v>
      </c>
      <c r="B14" s="117" t="e">
        <f>+VLOOKUP(A14,#REF!,$B$1,0)</f>
        <v>#REF!</v>
      </c>
      <c r="C14" s="117" t="e">
        <f t="shared" si="1"/>
        <v>#REF!</v>
      </c>
      <c r="E14" s="61" t="e">
        <f>+IF(ISNA(VLOOKUP(F14,#REF!,8,0))=TRUE,0,VLOOKUP(F14,#REF!,8,0))</f>
        <v>#REF!</v>
      </c>
      <c r="F14" t="s">
        <v>80</v>
      </c>
      <c r="G14" s="60" t="e">
        <f>+VLOOKUP(F14,#REF!,2,0)</f>
        <v>#REF!</v>
      </c>
      <c r="H14" s="211" t="e">
        <f t="shared" si="5"/>
        <v>#REF!</v>
      </c>
      <c r="I14" s="242" t="e">
        <f>VLOOKUP(F14,#REF!,6,0)</f>
        <v>#REF!</v>
      </c>
      <c r="J14" s="104" t="e">
        <f>+VLOOKUP($F14,#REF!,3,0)</f>
        <v>#REF!</v>
      </c>
      <c r="K14" s="192" t="e">
        <f>+VLOOKUP($F14,#REF!,4,0)</f>
        <v>#REF!</v>
      </c>
      <c r="L14" s="104" t="e">
        <f>+VLOOKUP($F14,#REF!,5,0)</f>
        <v>#REF!</v>
      </c>
      <c r="N14" s="64" t="str">
        <f t="shared" si="2"/>
        <v>FR0031</v>
      </c>
      <c r="O14" s="46" t="e">
        <f t="shared" ref="O14:O40" si="6">+IF(H14&lt;J14,ROUNDUP(J14,4),IF(H14&gt;L14,ROUNDDOWN(L14,4),ROUNDDOWN(H14,4)))</f>
        <v>#REF!</v>
      </c>
      <c r="P14" s="108"/>
      <c r="Q14" t="s">
        <v>80</v>
      </c>
      <c r="R14" s="195">
        <f>VLOOKUP(Q14,Reff!$Q:$R,2,0)</f>
        <v>105.73350000000001</v>
      </c>
      <c r="S14" s="119" t="e">
        <f t="shared" si="4"/>
        <v>#REF!</v>
      </c>
    </row>
    <row r="15" spans="1:33" x14ac:dyDescent="0.25">
      <c r="A15" s="233" t="str">
        <f t="shared" si="0"/>
        <v>FR0042</v>
      </c>
      <c r="B15" s="117" t="e">
        <f>+VLOOKUP(A15,#REF!,$B$1,0)</f>
        <v>#REF!</v>
      </c>
      <c r="C15" s="117" t="e">
        <f t="shared" si="1"/>
        <v>#REF!</v>
      </c>
      <c r="E15" s="61" t="e">
        <f>+IF(ISNA(VLOOKUP(F15,#REF!,8,0))=TRUE,0,VLOOKUP(F15,#REF!,8,0))</f>
        <v>#REF!</v>
      </c>
      <c r="F15" t="s">
        <v>83</v>
      </c>
      <c r="G15" s="60" t="e">
        <f>+VLOOKUP(F15,#REF!,2,0)</f>
        <v>#REF!</v>
      </c>
      <c r="H15" s="211" t="e">
        <f t="shared" si="5"/>
        <v>#REF!</v>
      </c>
      <c r="I15" s="242" t="e">
        <f>VLOOKUP(F15,#REF!,6,0)</f>
        <v>#REF!</v>
      </c>
      <c r="J15" s="104" t="e">
        <f>+VLOOKUP($F15,#REF!,3,0)</f>
        <v>#REF!</v>
      </c>
      <c r="K15" s="192" t="e">
        <f>+VLOOKUP($F15,#REF!,4,0)</f>
        <v>#REF!</v>
      </c>
      <c r="L15" s="104" t="e">
        <f>+VLOOKUP($F15,#REF!,5,0)</f>
        <v>#REF!</v>
      </c>
      <c r="N15" s="64" t="str">
        <f t="shared" si="2"/>
        <v>FR0042</v>
      </c>
      <c r="O15" s="46" t="e">
        <f t="shared" si="6"/>
        <v>#REF!</v>
      </c>
      <c r="P15" s="108"/>
      <c r="Q15" t="s">
        <v>83</v>
      </c>
      <c r="R15" s="195">
        <f>VLOOKUP(Q15,Reff!$Q:$R,2,0)</f>
        <v>117.181</v>
      </c>
      <c r="S15" s="119" t="e">
        <f t="shared" si="4"/>
        <v>#REF!</v>
      </c>
    </row>
    <row r="16" spans="1:33" x14ac:dyDescent="0.25">
      <c r="A16" s="233" t="str">
        <f t="shared" si="0"/>
        <v>FR0043</v>
      </c>
      <c r="B16" s="117" t="e">
        <f>+VLOOKUP(A16,#REF!,$B$1,0)</f>
        <v>#REF!</v>
      </c>
      <c r="C16" s="117" t="e">
        <f t="shared" si="1"/>
        <v>#REF!</v>
      </c>
      <c r="E16" s="61" t="e">
        <f>+IF(ISNA(VLOOKUP(F16,#REF!,8,0))=TRUE,0,VLOOKUP(F16,#REF!,8,0))</f>
        <v>#REF!</v>
      </c>
      <c r="F16" t="s">
        <v>84</v>
      </c>
      <c r="G16" s="60" t="e">
        <f>+VLOOKUP(F16,#REF!,2,0)</f>
        <v>#REF!</v>
      </c>
      <c r="H16" s="211" t="e">
        <f t="shared" si="5"/>
        <v>#REF!</v>
      </c>
      <c r="I16" s="242" t="e">
        <f>VLOOKUP(F16,#REF!,6,0)</f>
        <v>#REF!</v>
      </c>
      <c r="J16" s="104" t="e">
        <f>+VLOOKUP($F16,#REF!,3,0)</f>
        <v>#REF!</v>
      </c>
      <c r="K16" s="192" t="e">
        <f>+VLOOKUP($F16,#REF!,4,0)</f>
        <v>#REF!</v>
      </c>
      <c r="L16" s="104" t="e">
        <f>+VLOOKUP($F16,#REF!,5,0)</f>
        <v>#REF!</v>
      </c>
      <c r="N16" s="64" t="str">
        <f t="shared" si="2"/>
        <v>FR0043</v>
      </c>
      <c r="O16" s="46" t="e">
        <f t="shared" si="6"/>
        <v>#REF!</v>
      </c>
      <c r="P16" s="108"/>
      <c r="Q16" t="s">
        <v>84</v>
      </c>
      <c r="R16" s="195">
        <f>VLOOKUP(Q16,Reff!$Q:$R,2,0)</f>
        <v>109.7722</v>
      </c>
      <c r="S16" s="119" t="e">
        <f t="shared" si="4"/>
        <v>#REF!</v>
      </c>
    </row>
    <row r="17" spans="1:20" x14ac:dyDescent="0.25">
      <c r="A17" s="233" t="str">
        <f t="shared" si="0"/>
        <v>FR0044</v>
      </c>
      <c r="B17" s="117" t="e">
        <f>+VLOOKUP(A17,#REF!,$B$1,0)</f>
        <v>#REF!</v>
      </c>
      <c r="C17" s="117" t="e">
        <f t="shared" si="1"/>
        <v>#REF!</v>
      </c>
      <c r="E17" s="61" t="e">
        <f>+IF(ISNA(VLOOKUP(F17,#REF!,8,0))=TRUE,0,VLOOKUP(F17,#REF!,8,0))</f>
        <v>#REF!</v>
      </c>
      <c r="F17" s="66" t="s">
        <v>85</v>
      </c>
      <c r="G17" s="60" t="e">
        <f>+VLOOKUP(F17,#REF!,2,0)</f>
        <v>#REF!</v>
      </c>
      <c r="H17" s="211" t="e">
        <f t="shared" si="5"/>
        <v>#REF!</v>
      </c>
      <c r="I17" s="242" t="e">
        <f>VLOOKUP(F17,#REF!,6,0)</f>
        <v>#REF!</v>
      </c>
      <c r="J17" s="104" t="e">
        <f>+VLOOKUP($F17,#REF!,3,0)</f>
        <v>#REF!</v>
      </c>
      <c r="K17" s="192" t="e">
        <f>+VLOOKUP($F17,#REF!,4,0)</f>
        <v>#REF!</v>
      </c>
      <c r="L17" s="104" t="e">
        <f>+VLOOKUP($F17,#REF!,5,0)</f>
        <v>#REF!</v>
      </c>
      <c r="N17" s="64" t="str">
        <f t="shared" si="2"/>
        <v>FR0044</v>
      </c>
      <c r="O17" s="46" t="e">
        <f t="shared" si="6"/>
        <v>#REF!</v>
      </c>
      <c r="P17" s="108"/>
      <c r="Q17" t="s">
        <v>85</v>
      </c>
      <c r="R17" s="195">
        <f>VLOOKUP(Q17,Reff!$Q:$R,2,0)</f>
        <v>113.29900000000001</v>
      </c>
      <c r="S17" s="119" t="e">
        <f t="shared" si="4"/>
        <v>#REF!</v>
      </c>
    </row>
    <row r="18" spans="1:20" x14ac:dyDescent="0.25">
      <c r="A18" s="233" t="str">
        <f t="shared" si="0"/>
        <v>FR0046</v>
      </c>
      <c r="B18" s="117" t="e">
        <f>+VLOOKUP(A18,#REF!,$B$1,0)</f>
        <v>#REF!</v>
      </c>
      <c r="C18" s="117" t="e">
        <f t="shared" si="1"/>
        <v>#REF!</v>
      </c>
      <c r="E18" s="61" t="e">
        <f>+IF(ISNA(VLOOKUP(F18,#REF!,8,0))=TRUE,0,VLOOKUP(F18,#REF!,8,0))</f>
        <v>#REF!</v>
      </c>
      <c r="F18" t="s">
        <v>86</v>
      </c>
      <c r="G18" s="60" t="e">
        <f>+VLOOKUP(F18,#REF!,2,0)</f>
        <v>#REF!</v>
      </c>
      <c r="H18" s="211" t="e">
        <f t="shared" si="5"/>
        <v>#REF!</v>
      </c>
      <c r="I18" s="242" t="e">
        <f>VLOOKUP(F18,#REF!,6,0)</f>
        <v>#REF!</v>
      </c>
      <c r="J18" s="104" t="e">
        <f>+VLOOKUP($F18,#REF!,3,0)</f>
        <v>#REF!</v>
      </c>
      <c r="K18" s="192" t="e">
        <f>+VLOOKUP($F18,#REF!,4,0)</f>
        <v>#REF!</v>
      </c>
      <c r="L18" s="104" t="e">
        <f>+VLOOKUP($F18,#REF!,5,0)</f>
        <v>#REF!</v>
      </c>
      <c r="N18" s="64" t="str">
        <f t="shared" si="2"/>
        <v>FR0046</v>
      </c>
      <c r="O18" s="46" t="e">
        <f t="shared" si="6"/>
        <v>#REF!</v>
      </c>
      <c r="P18" s="108"/>
      <c r="Q18" t="s">
        <v>86</v>
      </c>
      <c r="R18" s="195">
        <f>VLOOKUP(Q18,Reff!$Q:$R,2,0)</f>
        <v>109.5924</v>
      </c>
      <c r="S18" s="119" t="e">
        <f t="shared" si="4"/>
        <v>#REF!</v>
      </c>
    </row>
    <row r="19" spans="1:20" x14ac:dyDescent="0.25">
      <c r="A19" s="233" t="str">
        <f t="shared" si="0"/>
        <v>FR0047</v>
      </c>
      <c r="B19" s="117" t="e">
        <f>+VLOOKUP(A19,#REF!,$B$1,0)</f>
        <v>#REF!</v>
      </c>
      <c r="C19" s="117" t="e">
        <f t="shared" si="1"/>
        <v>#REF!</v>
      </c>
      <c r="E19" s="61" t="e">
        <f>+IF(ISNA(VLOOKUP(F19,#REF!,8,0))=TRUE,0,VLOOKUP(F19,#REF!,8,0))</f>
        <v>#REF!</v>
      </c>
      <c r="F19" t="s">
        <v>87</v>
      </c>
      <c r="G19" s="60" t="e">
        <f>+VLOOKUP(F19,#REF!,2,0)</f>
        <v>#REF!</v>
      </c>
      <c r="H19" s="211" t="e">
        <f t="shared" si="5"/>
        <v>#REF!</v>
      </c>
      <c r="I19" s="242" t="e">
        <f>VLOOKUP(F19,#REF!,6,0)</f>
        <v>#REF!</v>
      </c>
      <c r="J19" s="104" t="e">
        <f>+VLOOKUP($F19,#REF!,3,0)</f>
        <v>#REF!</v>
      </c>
      <c r="K19" s="192" t="e">
        <f>+VLOOKUP($F19,#REF!,4,0)</f>
        <v>#REF!</v>
      </c>
      <c r="L19" s="104" t="e">
        <f>+VLOOKUP($F19,#REF!,5,0)</f>
        <v>#REF!</v>
      </c>
      <c r="N19" s="64" t="str">
        <f t="shared" si="2"/>
        <v>FR0047</v>
      </c>
      <c r="O19" s="46" t="e">
        <f t="shared" si="6"/>
        <v>#REF!</v>
      </c>
      <c r="P19" s="108"/>
      <c r="Q19" t="s">
        <v>87</v>
      </c>
      <c r="R19" s="195">
        <f>VLOOKUP(Q19,Reff!$Q:$R,2,0)</f>
        <v>117.15689999999999</v>
      </c>
      <c r="S19" s="119" t="e">
        <f t="shared" si="4"/>
        <v>#REF!</v>
      </c>
    </row>
    <row r="20" spans="1:20" x14ac:dyDescent="0.25">
      <c r="A20" s="233" t="str">
        <f t="shared" si="0"/>
        <v>FR0056</v>
      </c>
      <c r="B20" s="117" t="e">
        <f>+VLOOKUP(A20,#REF!,$B$1,0)</f>
        <v>#REF!</v>
      </c>
      <c r="C20" s="117" t="e">
        <f t="shared" si="1"/>
        <v>#REF!</v>
      </c>
      <c r="E20" s="61" t="e">
        <f>+IF(ISNA(VLOOKUP(F20,#REF!,8,0))=TRUE,0,VLOOKUP(F20,#REF!,8,0))</f>
        <v>#REF!</v>
      </c>
      <c r="F20" t="s">
        <v>18</v>
      </c>
      <c r="G20" s="60" t="e">
        <f>+VLOOKUP(F20,#REF!,2,0)</f>
        <v>#REF!</v>
      </c>
      <c r="H20" s="211" t="e">
        <f t="shared" si="5"/>
        <v>#REF!</v>
      </c>
      <c r="I20" s="242" t="e">
        <f>VLOOKUP(F20,#REF!,6,0)</f>
        <v>#REF!</v>
      </c>
      <c r="J20" s="104" t="e">
        <f>+VLOOKUP($F20,#REF!,3,0)</f>
        <v>#REF!</v>
      </c>
      <c r="K20" s="192" t="e">
        <f>+VLOOKUP($F20,#REF!,4,0)</f>
        <v>#REF!</v>
      </c>
      <c r="L20" s="104" t="e">
        <f>+VLOOKUP($F20,#REF!,5,0)</f>
        <v>#REF!</v>
      </c>
      <c r="N20" s="64" t="str">
        <f t="shared" si="2"/>
        <v>FR0056</v>
      </c>
      <c r="O20" s="46" t="e">
        <f t="shared" si="6"/>
        <v>#REF!</v>
      </c>
      <c r="P20" s="108"/>
      <c r="Q20" t="s">
        <v>18</v>
      </c>
      <c r="R20" s="195">
        <f>VLOOKUP(Q20,Reff!$Q:$R,2,0)</f>
        <v>106.9845</v>
      </c>
      <c r="S20" s="119" t="e">
        <f t="shared" si="4"/>
        <v>#REF!</v>
      </c>
    </row>
    <row r="21" spans="1:20" x14ac:dyDescent="0.25">
      <c r="A21" s="233" t="str">
        <f t="shared" si="0"/>
        <v>FR0057</v>
      </c>
      <c r="B21" s="117" t="e">
        <f>+VLOOKUP(A21,#REF!,$B$1,0)</f>
        <v>#REF!</v>
      </c>
      <c r="C21" s="117" t="e">
        <f t="shared" si="1"/>
        <v>#REF!</v>
      </c>
      <c r="E21" s="61" t="e">
        <f>+IF(ISNA(VLOOKUP(F21,#REF!,8,0))=TRUE,0,VLOOKUP(F21,#REF!,8,0))</f>
        <v>#REF!</v>
      </c>
      <c r="F21" s="148" t="s">
        <v>90</v>
      </c>
      <c r="G21" s="60" t="e">
        <f>+VLOOKUP(F21,#REF!,2,0)</f>
        <v>#REF!</v>
      </c>
      <c r="H21" s="211" t="e">
        <f t="shared" si="5"/>
        <v>#REF!</v>
      </c>
      <c r="I21" s="242" t="e">
        <f>VLOOKUP(F21,#REF!,6,0)</f>
        <v>#REF!</v>
      </c>
      <c r="J21" s="104" t="e">
        <f>+VLOOKUP($F21,#REF!,3,0)</f>
        <v>#REF!</v>
      </c>
      <c r="K21" s="192" t="e">
        <f>+VLOOKUP($F21,#REF!,4,0)</f>
        <v>#REF!</v>
      </c>
      <c r="L21" s="104" t="e">
        <f>+VLOOKUP($F21,#REF!,5,0)</f>
        <v>#REF!</v>
      </c>
      <c r="N21" s="64" t="str">
        <f t="shared" si="2"/>
        <v>FR0057</v>
      </c>
      <c r="O21" s="46" t="e">
        <f t="shared" si="6"/>
        <v>#REF!</v>
      </c>
      <c r="P21" s="108"/>
      <c r="Q21" t="s">
        <v>90</v>
      </c>
      <c r="R21" s="195">
        <f>VLOOKUP(Q21,Reff!$Q:$R,2,0)</f>
        <v>115.5586</v>
      </c>
      <c r="S21" s="119" t="e">
        <f t="shared" si="4"/>
        <v>#REF!</v>
      </c>
    </row>
    <row r="22" spans="1:20" x14ac:dyDescent="0.25">
      <c r="A22" s="233" t="str">
        <f t="shared" si="0"/>
        <v>FR0058</v>
      </c>
      <c r="B22" s="117" t="e">
        <f>+VLOOKUP(A22,#REF!,$B$1,0)</f>
        <v>#REF!</v>
      </c>
      <c r="C22" s="117" t="e">
        <f t="shared" si="1"/>
        <v>#REF!</v>
      </c>
      <c r="E22" s="61" t="e">
        <f>+IF(ISNA(VLOOKUP(F22,#REF!,8,0))=TRUE,0,VLOOKUP(F22,#REF!,8,0))</f>
        <v>#REF!</v>
      </c>
      <c r="F22" s="66" t="s">
        <v>91</v>
      </c>
      <c r="G22" s="60" t="e">
        <f>+VLOOKUP(F22,#REF!,2,0)</f>
        <v>#REF!</v>
      </c>
      <c r="H22" s="211" t="e">
        <f t="shared" si="5"/>
        <v>#REF!</v>
      </c>
      <c r="I22" s="242" t="e">
        <f>VLOOKUP(F22,#REF!,6,0)</f>
        <v>#REF!</v>
      </c>
      <c r="J22" s="104" t="e">
        <f>+VLOOKUP($F22,#REF!,3,0)</f>
        <v>#REF!</v>
      </c>
      <c r="K22" s="192" t="e">
        <f>+VLOOKUP($F22,#REF!,4,0)</f>
        <v>#REF!</v>
      </c>
      <c r="L22" s="104" t="e">
        <f>+VLOOKUP($F22,#REF!,5,0)</f>
        <v>#REF!</v>
      </c>
      <c r="N22" s="64" t="str">
        <f t="shared" si="2"/>
        <v>FR0058</v>
      </c>
      <c r="O22" s="46" t="e">
        <f t="shared" si="6"/>
        <v>#REF!</v>
      </c>
      <c r="P22" s="108"/>
      <c r="Q22" t="s">
        <v>91</v>
      </c>
      <c r="R22" s="195">
        <f>VLOOKUP(Q22,Reff!$Q:$R,2,0)</f>
        <v>104.6176</v>
      </c>
      <c r="S22" s="119" t="e">
        <f t="shared" si="4"/>
        <v>#REF!</v>
      </c>
    </row>
    <row r="23" spans="1:20" x14ac:dyDescent="0.25">
      <c r="A23" s="233" t="str">
        <f t="shared" si="0"/>
        <v>FR0059</v>
      </c>
      <c r="B23" s="117" t="e">
        <f>+VLOOKUP(A23,#REF!,$B$1,0)</f>
        <v>#REF!</v>
      </c>
      <c r="C23" s="117" t="e">
        <f t="shared" si="1"/>
        <v>#REF!</v>
      </c>
      <c r="E23" s="61" t="e">
        <f>+IF(ISNA(VLOOKUP(F23,#REF!,8,0))=TRUE,0,VLOOKUP(F23,#REF!,8,0))</f>
        <v>#REF!</v>
      </c>
      <c r="F23" s="66" t="s">
        <v>92</v>
      </c>
      <c r="G23" s="60" t="e">
        <f>+VLOOKUP(F23,#REF!,2,0)</f>
        <v>#REF!</v>
      </c>
      <c r="H23" s="211" t="e">
        <f t="shared" si="5"/>
        <v>#REF!</v>
      </c>
      <c r="I23" s="242" t="e">
        <f>VLOOKUP(F23,#REF!,6,0)</f>
        <v>#REF!</v>
      </c>
      <c r="J23" s="104" t="e">
        <f>+VLOOKUP($F23,#REF!,3,0)</f>
        <v>#REF!</v>
      </c>
      <c r="K23" s="192" t="e">
        <f>+VLOOKUP($F23,#REF!,4,0)</f>
        <v>#REF!</v>
      </c>
      <c r="L23" s="104" t="e">
        <f>+VLOOKUP($F23,#REF!,5,0)</f>
        <v>#REF!</v>
      </c>
      <c r="N23" s="64" t="str">
        <f t="shared" si="2"/>
        <v>FR0059</v>
      </c>
      <c r="O23" s="46" t="e">
        <f t="shared" si="6"/>
        <v>#REF!</v>
      </c>
      <c r="P23" s="108"/>
      <c r="Q23" t="s">
        <v>92</v>
      </c>
      <c r="R23" s="195">
        <f>VLOOKUP(Q23,Reff!$Q:$R,2,0)</f>
        <v>99.3</v>
      </c>
      <c r="S23" s="119" t="e">
        <f t="shared" si="4"/>
        <v>#REF!</v>
      </c>
    </row>
    <row r="24" spans="1:20" x14ac:dyDescent="0.25">
      <c r="A24" s="233" t="str">
        <f t="shared" si="0"/>
        <v>FR0061</v>
      </c>
      <c r="B24" s="117" t="e">
        <f>+VLOOKUP(A24,#REF!,$B$1,0)</f>
        <v>#REF!</v>
      </c>
      <c r="C24" s="117" t="e">
        <f t="shared" si="1"/>
        <v>#REF!</v>
      </c>
      <c r="E24" s="61" t="e">
        <f>+IF(ISNA(VLOOKUP(F24,#REF!,8,0))=TRUE,0,VLOOKUP(F24,#REF!,8,0))</f>
        <v>#REF!</v>
      </c>
      <c r="F24" s="66" t="s">
        <v>93</v>
      </c>
      <c r="G24" s="60" t="e">
        <f>+VLOOKUP(F24,#REF!,2,0)</f>
        <v>#REF!</v>
      </c>
      <c r="H24" s="211" t="e">
        <f t="shared" si="5"/>
        <v>#REF!</v>
      </c>
      <c r="I24" s="242" t="e">
        <f>VLOOKUP(F24,#REF!,6,0)</f>
        <v>#REF!</v>
      </c>
      <c r="J24" s="104" t="e">
        <f>+VLOOKUP($F24,#REF!,3,0)</f>
        <v>#REF!</v>
      </c>
      <c r="K24" s="192" t="e">
        <f>+VLOOKUP($F24,#REF!,4,0)</f>
        <v>#REF!</v>
      </c>
      <c r="L24" s="104" t="e">
        <f>+VLOOKUP($F24,#REF!,5,0)</f>
        <v>#REF!</v>
      </c>
      <c r="N24" s="64" t="str">
        <f t="shared" si="2"/>
        <v>FR0061</v>
      </c>
      <c r="O24" s="46" t="e">
        <f t="shared" si="6"/>
        <v>#REF!</v>
      </c>
      <c r="P24" s="108"/>
      <c r="Q24" t="s">
        <v>93</v>
      </c>
      <c r="R24" s="195">
        <f>VLOOKUP(Q24,Reff!$Q:$R,2,0)</f>
        <v>101.32989999999999</v>
      </c>
      <c r="S24" s="119" t="e">
        <f t="shared" si="4"/>
        <v>#REF!</v>
      </c>
    </row>
    <row r="25" spans="1:20" x14ac:dyDescent="0.25">
      <c r="A25" s="233" t="str">
        <f t="shared" si="0"/>
        <v>FR0062</v>
      </c>
      <c r="B25" s="117" t="e">
        <f>+VLOOKUP(A25,#REF!,$B$1,0)</f>
        <v>#REF!</v>
      </c>
      <c r="C25" s="117" t="e">
        <f t="shared" si="1"/>
        <v>#REF!</v>
      </c>
      <c r="E25" s="61" t="e">
        <f>+IF(ISNA(VLOOKUP(F25,#REF!,8,0))=TRUE,0,VLOOKUP(F25,#REF!,8,0))</f>
        <v>#REF!</v>
      </c>
      <c r="F25" s="66" t="s">
        <v>19</v>
      </c>
      <c r="G25" s="60" t="e">
        <f>+VLOOKUP(F25,#REF!,2,0)</f>
        <v>#REF!</v>
      </c>
      <c r="H25" s="211" t="e">
        <f t="shared" si="5"/>
        <v>#REF!</v>
      </c>
      <c r="I25" s="242" t="e">
        <f>VLOOKUP(F25,#REF!,6,0)</f>
        <v>#REF!</v>
      </c>
      <c r="J25" s="104" t="e">
        <f>+VLOOKUP($F25,#REF!,3,0)</f>
        <v>#REF!</v>
      </c>
      <c r="K25" s="192" t="e">
        <f>+VLOOKUP($F25,#REF!,4,0)</f>
        <v>#REF!</v>
      </c>
      <c r="L25" s="104" t="e">
        <f>+VLOOKUP($F25,#REF!,5,0)</f>
        <v>#REF!</v>
      </c>
      <c r="N25" s="64" t="str">
        <f t="shared" si="2"/>
        <v>FR0062</v>
      </c>
      <c r="O25" s="46" t="e">
        <f t="shared" si="6"/>
        <v>#REF!</v>
      </c>
      <c r="P25" s="108"/>
      <c r="Q25" t="s">
        <v>19</v>
      </c>
      <c r="R25" s="195">
        <f>VLOOKUP(Q25,Reff!$Q:$R,2,0)</f>
        <v>83.617199999999997</v>
      </c>
      <c r="S25" s="119" t="e">
        <f t="shared" si="4"/>
        <v>#REF!</v>
      </c>
    </row>
    <row r="26" spans="1:20" x14ac:dyDescent="0.25">
      <c r="A26" s="233" t="str">
        <f t="shared" si="0"/>
        <v>FR0063</v>
      </c>
      <c r="B26" s="117" t="e">
        <f>+VLOOKUP(A26,#REF!,$B$1,0)</f>
        <v>#REF!</v>
      </c>
      <c r="C26" s="117" t="e">
        <f t="shared" si="1"/>
        <v>#REF!</v>
      </c>
      <c r="E26" s="61" t="e">
        <f>+IF(ISNA(VLOOKUP(F26,#REF!,8,0))=TRUE,0,VLOOKUP(F26,#REF!,8,0))</f>
        <v>#REF!</v>
      </c>
      <c r="F26" s="66" t="s">
        <v>94</v>
      </c>
      <c r="G26" s="60" t="e">
        <f>+VLOOKUP(F26,#REF!,2,0)</f>
        <v>#REF!</v>
      </c>
      <c r="H26" s="211" t="e">
        <f t="shared" si="5"/>
        <v>#REF!</v>
      </c>
      <c r="I26" s="242" t="e">
        <f>VLOOKUP(F26,#REF!,6,0)</f>
        <v>#REF!</v>
      </c>
      <c r="J26" s="104" t="e">
        <f>+VLOOKUP($F26,#REF!,3,0)</f>
        <v>#REF!</v>
      </c>
      <c r="K26" s="192" t="e">
        <f>+VLOOKUP($F26,#REF!,4,0)</f>
        <v>#REF!</v>
      </c>
      <c r="L26" s="104" t="e">
        <f>+VLOOKUP($F26,#REF!,5,0)</f>
        <v>#REF!</v>
      </c>
      <c r="N26" s="64" t="str">
        <f t="shared" si="2"/>
        <v>FR0063</v>
      </c>
      <c r="O26" s="46" t="e">
        <f t="shared" si="6"/>
        <v>#REF!</v>
      </c>
      <c r="P26" s="108"/>
      <c r="Q26" t="s">
        <v>94</v>
      </c>
      <c r="R26" s="195">
        <f>VLOOKUP(Q26,Reff!$Q:$R,2,0)</f>
        <v>96.718800000000002</v>
      </c>
      <c r="S26" s="119" t="e">
        <f t="shared" si="4"/>
        <v>#REF!</v>
      </c>
    </row>
    <row r="27" spans="1:20" x14ac:dyDescent="0.25">
      <c r="A27" s="233" t="str">
        <f t="shared" si="0"/>
        <v>FR0064</v>
      </c>
      <c r="B27" s="117" t="e">
        <f>+VLOOKUP(A27,#REF!,$B$1,0)</f>
        <v>#REF!</v>
      </c>
      <c r="C27" s="117" t="e">
        <f t="shared" si="1"/>
        <v>#REF!</v>
      </c>
      <c r="E27" s="61" t="e">
        <f>+IF(ISNA(VLOOKUP(F27,#REF!,8,0))=TRUE,0,VLOOKUP(F27,#REF!,8,0))</f>
        <v>#REF!</v>
      </c>
      <c r="F27" s="66" t="s">
        <v>95</v>
      </c>
      <c r="G27" s="60" t="e">
        <f>+VLOOKUP(F27,#REF!,2,0)</f>
        <v>#REF!</v>
      </c>
      <c r="H27" s="211" t="e">
        <f t="shared" si="5"/>
        <v>#REF!</v>
      </c>
      <c r="I27" s="242" t="e">
        <f>VLOOKUP(F27,#REF!,6,0)</f>
        <v>#REF!</v>
      </c>
      <c r="J27" s="104" t="e">
        <f>+VLOOKUP($F27,#REF!,3,0)</f>
        <v>#REF!</v>
      </c>
      <c r="K27" s="192" t="e">
        <f>+VLOOKUP($F27,#REF!,4,0)</f>
        <v>#REF!</v>
      </c>
      <c r="L27" s="104" t="e">
        <f>+VLOOKUP($F27,#REF!,5,0)</f>
        <v>#REF!</v>
      </c>
      <c r="N27" s="64" t="str">
        <f t="shared" si="2"/>
        <v>FR0064</v>
      </c>
      <c r="O27" s="46" t="e">
        <f t="shared" si="6"/>
        <v>#REF!</v>
      </c>
      <c r="P27" s="108"/>
      <c r="Q27" t="s">
        <v>95</v>
      </c>
      <c r="R27" s="195">
        <f>VLOOKUP(Q27,Reff!$Q:$R,2,0)</f>
        <v>92.657600000000002</v>
      </c>
      <c r="S27" s="119" t="e">
        <f t="shared" si="4"/>
        <v>#REF!</v>
      </c>
    </row>
    <row r="28" spans="1:20" x14ac:dyDescent="0.25">
      <c r="A28" s="233" t="str">
        <f t="shared" si="0"/>
        <v>FR0065</v>
      </c>
      <c r="B28" s="117" t="e">
        <f>+VLOOKUP(A28,#REF!,$B$1,0)</f>
        <v>#REF!</v>
      </c>
      <c r="C28" s="117" t="e">
        <f t="shared" si="1"/>
        <v>#REF!</v>
      </c>
      <c r="E28" s="61" t="e">
        <f>+IF(ISNA(VLOOKUP(F28,#REF!,8,0))=TRUE,0,VLOOKUP(F28,#REF!,8,0))</f>
        <v>#REF!</v>
      </c>
      <c r="F28" s="66" t="s">
        <v>20</v>
      </c>
      <c r="G28" s="60" t="e">
        <f>+VLOOKUP(F28,#REF!,2,0)</f>
        <v>#REF!</v>
      </c>
      <c r="H28" s="211" t="e">
        <f t="shared" si="5"/>
        <v>#REF!</v>
      </c>
      <c r="I28" s="242" t="e">
        <f>VLOOKUP(F28,#REF!,6,0)</f>
        <v>#REF!</v>
      </c>
      <c r="J28" s="104" t="e">
        <f>+VLOOKUP($F28,#REF!,3,0)</f>
        <v>#REF!</v>
      </c>
      <c r="K28" s="192" t="e">
        <f>+VLOOKUP($F28,#REF!,4,0)</f>
        <v>#REF!</v>
      </c>
      <c r="L28" s="104" t="e">
        <f>+VLOOKUP($F28,#REF!,5,0)</f>
        <v>#REF!</v>
      </c>
      <c r="N28" s="64" t="str">
        <f t="shared" si="2"/>
        <v>FR0065</v>
      </c>
      <c r="O28" s="46" t="e">
        <f t="shared" si="6"/>
        <v>#REF!</v>
      </c>
      <c r="P28" s="108"/>
      <c r="Q28" t="s">
        <v>20</v>
      </c>
      <c r="R28" s="195">
        <f>VLOOKUP(Q28,Reff!$Q:$R,2,0)</f>
        <v>91.405500000000004</v>
      </c>
      <c r="S28" s="119" t="e">
        <f t="shared" si="4"/>
        <v>#REF!</v>
      </c>
    </row>
    <row r="29" spans="1:20" x14ac:dyDescent="0.25">
      <c r="A29" s="233" t="str">
        <f t="shared" si="0"/>
        <v>FR0068</v>
      </c>
      <c r="B29" s="117" t="e">
        <f>+VLOOKUP(A29,#REF!,$B$1,0)</f>
        <v>#REF!</v>
      </c>
      <c r="C29" s="117" t="e">
        <f t="shared" si="1"/>
        <v>#REF!</v>
      </c>
      <c r="E29" s="61" t="e">
        <f>+IF(ISNA(VLOOKUP(F29,#REF!,8,0))=TRUE,0,VLOOKUP(F29,#REF!,8,0))</f>
        <v>#REF!</v>
      </c>
      <c r="F29" s="66" t="s">
        <v>21</v>
      </c>
      <c r="G29" s="60" t="e">
        <f>+VLOOKUP(F29,#REF!,2,0)</f>
        <v>#REF!</v>
      </c>
      <c r="H29" s="211" t="e">
        <f t="shared" si="5"/>
        <v>#REF!</v>
      </c>
      <c r="I29" s="242" t="e">
        <f>VLOOKUP(F29,#REF!,6,0)</f>
        <v>#REF!</v>
      </c>
      <c r="J29" s="104" t="e">
        <f>+VLOOKUP($F29,#REF!,3,0)</f>
        <v>#REF!</v>
      </c>
      <c r="K29" s="192" t="e">
        <f>+VLOOKUP($F29,#REF!,4,0)</f>
        <v>#REF!</v>
      </c>
      <c r="L29" s="104" t="e">
        <f>+VLOOKUP($F29,#REF!,5,0)</f>
        <v>#REF!</v>
      </c>
      <c r="N29" s="64" t="str">
        <f t="shared" si="2"/>
        <v>FR0068</v>
      </c>
      <c r="O29" s="46" t="e">
        <f t="shared" si="6"/>
        <v>#REF!</v>
      </c>
      <c r="P29" s="108"/>
      <c r="Q29" t="s">
        <v>21</v>
      </c>
      <c r="R29" s="195">
        <f>VLOOKUP(Q29,Reff!$Q:$R,2,0)</f>
        <v>106.49809999999999</v>
      </c>
      <c r="S29" s="119" t="e">
        <f t="shared" si="4"/>
        <v>#REF!</v>
      </c>
    </row>
    <row r="30" spans="1:20" x14ac:dyDescent="0.25">
      <c r="A30" s="233" t="str">
        <f t="shared" si="0"/>
        <v>FR0070</v>
      </c>
      <c r="B30" s="117" t="e">
        <f>+VLOOKUP(A30,#REF!,$B$1,0)</f>
        <v>#REF!</v>
      </c>
      <c r="C30" s="117" t="e">
        <f t="shared" si="1"/>
        <v>#REF!</v>
      </c>
      <c r="E30" s="61" t="e">
        <f>+IF(ISNA(VLOOKUP(F30,#REF!,8,0))=TRUE,0,VLOOKUP(F30,#REF!,8,0))</f>
        <v>#REF!</v>
      </c>
      <c r="F30" s="66" t="s">
        <v>96</v>
      </c>
      <c r="G30" s="60" t="e">
        <f>+VLOOKUP(F30,#REF!,2,0)</f>
        <v>#REF!</v>
      </c>
      <c r="H30" s="211" t="e">
        <f t="shared" si="5"/>
        <v>#REF!</v>
      </c>
      <c r="I30" s="242" t="e">
        <f>VLOOKUP(F30,#REF!,6,0)</f>
        <v>#REF!</v>
      </c>
      <c r="J30" s="104" t="e">
        <f>+VLOOKUP($F30,#REF!,3,0)</f>
        <v>#REF!</v>
      </c>
      <c r="K30" s="192" t="e">
        <f>+VLOOKUP($F30,#REF!,4,0)</f>
        <v>#REF!</v>
      </c>
      <c r="L30" s="104" t="e">
        <f>+VLOOKUP($F30,#REF!,5,0)</f>
        <v>#REF!</v>
      </c>
      <c r="N30" s="64" t="str">
        <f t="shared" si="2"/>
        <v>FR0070</v>
      </c>
      <c r="O30" s="46" t="e">
        <f t="shared" si="6"/>
        <v>#REF!</v>
      </c>
      <c r="P30" s="108"/>
      <c r="Q30" t="s">
        <v>96</v>
      </c>
      <c r="R30" s="195">
        <f>VLOOKUP(Q30,Reff!$Q:$R,2,0)</f>
        <v>106.2111</v>
      </c>
      <c r="S30" s="119" t="e">
        <f t="shared" si="4"/>
        <v>#REF!</v>
      </c>
    </row>
    <row r="31" spans="1:20" x14ac:dyDescent="0.25">
      <c r="A31" s="233" t="str">
        <f t="shared" si="0"/>
        <v>FR0071</v>
      </c>
      <c r="B31" s="117" t="e">
        <f>+VLOOKUP(A31,#REF!,$B$1,0)</f>
        <v>#REF!</v>
      </c>
      <c r="C31" s="117" t="e">
        <f t="shared" si="1"/>
        <v>#REF!</v>
      </c>
      <c r="E31" s="61" t="e">
        <f>+IF(ISNA(VLOOKUP(F31,#REF!,8,0))=TRUE,0,VLOOKUP(F31,#REF!,8,0))</f>
        <v>#REF!</v>
      </c>
      <c r="F31" s="66" t="s">
        <v>97</v>
      </c>
      <c r="G31" s="60" t="e">
        <f>+VLOOKUP(F31,#REF!,2,0)</f>
        <v>#REF!</v>
      </c>
      <c r="H31" s="211" t="e">
        <f t="shared" si="5"/>
        <v>#REF!</v>
      </c>
      <c r="I31" s="242" t="e">
        <f>VLOOKUP(F31,#REF!,6,0)</f>
        <v>#REF!</v>
      </c>
      <c r="J31" s="104" t="e">
        <f>+VLOOKUP($F31,#REF!,3,0)</f>
        <v>#REF!</v>
      </c>
      <c r="K31" s="192" t="e">
        <f>+VLOOKUP($F31,#REF!,4,0)</f>
        <v>#REF!</v>
      </c>
      <c r="L31" s="104" t="e">
        <f>+VLOOKUP($F31,#REF!,5,0)</f>
        <v>#REF!</v>
      </c>
      <c r="N31" s="64" t="str">
        <f t="shared" si="2"/>
        <v>FR0071</v>
      </c>
      <c r="O31" s="46" t="e">
        <f t="shared" si="6"/>
        <v>#REF!</v>
      </c>
      <c r="P31" s="108"/>
      <c r="Q31" t="s">
        <v>97</v>
      </c>
      <c r="R31" s="195">
        <f>VLOOKUP(Q31,Reff!$Q:$R,2,0)</f>
        <v>110.55</v>
      </c>
      <c r="S31" s="119" t="e">
        <f t="shared" si="4"/>
        <v>#REF!</v>
      </c>
    </row>
    <row r="32" spans="1:20" x14ac:dyDescent="0.25">
      <c r="A32" s="233" t="str">
        <f t="shared" si="0"/>
        <v>FR0072</v>
      </c>
      <c r="B32" s="117" t="e">
        <f>+VLOOKUP(A32,#REF!,$B$1,0)</f>
        <v>#REF!</v>
      </c>
      <c r="C32" s="117" t="e">
        <f t="shared" si="1"/>
        <v>#REF!</v>
      </c>
      <c r="E32" s="61" t="e">
        <f>+IF(ISNA(VLOOKUP(F32,#REF!,8,0))=TRUE,0,VLOOKUP(F32,#REF!,8,0))</f>
        <v>#REF!</v>
      </c>
      <c r="F32" s="66" t="s">
        <v>22</v>
      </c>
      <c r="G32" s="60" t="e">
        <f>+VLOOKUP(F32,#REF!,2,0)</f>
        <v>#REF!</v>
      </c>
      <c r="H32" s="211" t="e">
        <f t="shared" si="5"/>
        <v>#REF!</v>
      </c>
      <c r="I32" s="242" t="e">
        <f>VLOOKUP(F32,#REF!,6,0)</f>
        <v>#REF!</v>
      </c>
      <c r="J32" s="104" t="e">
        <f>+VLOOKUP($F32,#REF!,3,0)</f>
        <v>#REF!</v>
      </c>
      <c r="K32" s="192" t="e">
        <f>+VLOOKUP($F32,#REF!,4,0)</f>
        <v>#REF!</v>
      </c>
      <c r="L32" s="104" t="e">
        <f>+VLOOKUP($F32,#REF!,5,0)</f>
        <v>#REF!</v>
      </c>
      <c r="N32" s="64" t="str">
        <f t="shared" si="2"/>
        <v>FR0072</v>
      </c>
      <c r="O32" s="46" t="e">
        <f t="shared" si="6"/>
        <v>#REF!</v>
      </c>
      <c r="P32" s="97"/>
      <c r="Q32" t="s">
        <v>22</v>
      </c>
      <c r="R32" s="195">
        <f>VLOOKUP(Q32,Reff!$Q:$R,2,0)</f>
        <v>104.8326</v>
      </c>
      <c r="S32" s="119" t="e">
        <f t="shared" si="4"/>
        <v>#REF!</v>
      </c>
      <c r="T32" s="22"/>
    </row>
    <row r="33" spans="1:20" x14ac:dyDescent="0.25">
      <c r="A33" s="233" t="str">
        <f t="shared" si="0"/>
        <v>FR0073</v>
      </c>
      <c r="B33" s="117" t="e">
        <f>+VLOOKUP(A33,#REF!,$B$1,0)</f>
        <v>#REF!</v>
      </c>
      <c r="C33" s="117" t="e">
        <f t="shared" si="1"/>
        <v>#REF!</v>
      </c>
      <c r="E33" s="61" t="e">
        <f>+IF(ISNA(VLOOKUP(F33,#REF!,8,0))=TRUE,0,VLOOKUP(F33,#REF!,8,0))</f>
        <v>#REF!</v>
      </c>
      <c r="F33" s="66" t="s">
        <v>23</v>
      </c>
      <c r="G33" s="60" t="e">
        <f>+VLOOKUP(F33,#REF!,2,0)</f>
        <v>#REF!</v>
      </c>
      <c r="H33" s="211" t="e">
        <f t="shared" si="5"/>
        <v>#REF!</v>
      </c>
      <c r="I33" s="242" t="e">
        <f>VLOOKUP(F33,#REF!,6,0)</f>
        <v>#REF!</v>
      </c>
      <c r="J33" s="104" t="e">
        <f>+VLOOKUP($F33,#REF!,3,0)</f>
        <v>#REF!</v>
      </c>
      <c r="K33" s="192" t="e">
        <f>+VLOOKUP($F33,#REF!,4,0)</f>
        <v>#REF!</v>
      </c>
      <c r="L33" s="104" t="e">
        <f>+VLOOKUP($F33,#REF!,5,0)</f>
        <v>#REF!</v>
      </c>
      <c r="N33" s="64" t="str">
        <f t="shared" si="2"/>
        <v>FR0073</v>
      </c>
      <c r="O33" s="46" t="e">
        <f t="shared" si="6"/>
        <v>#REF!</v>
      </c>
      <c r="P33" s="97"/>
      <c r="Q33" t="s">
        <v>23</v>
      </c>
      <c r="R33" s="195">
        <f>VLOOKUP(Q33,Reff!$Q:$R,2,0)</f>
        <v>109.4156</v>
      </c>
      <c r="S33" s="119" t="e">
        <f t="shared" si="4"/>
        <v>#REF!</v>
      </c>
      <c r="T33" s="22"/>
    </row>
    <row r="34" spans="1:20" x14ac:dyDescent="0.25">
      <c r="A34" s="233" t="str">
        <f t="shared" si="0"/>
        <v>FR0074</v>
      </c>
      <c r="B34" s="117" t="e">
        <f>+VLOOKUP(A34,#REF!,$B$1,0)</f>
        <v>#REF!</v>
      </c>
      <c r="C34" s="117" t="e">
        <f t="shared" si="1"/>
        <v>#REF!</v>
      </c>
      <c r="E34" s="61" t="e">
        <f>+IF(ISNA(VLOOKUP(F34,#REF!,8,0))=TRUE,0,VLOOKUP(F34,#REF!,8,0))</f>
        <v>#REF!</v>
      </c>
      <c r="F34" s="66" t="s">
        <v>211</v>
      </c>
      <c r="G34" s="60" t="e">
        <f>+VLOOKUP(F34,#REF!,2,0)</f>
        <v>#REF!</v>
      </c>
      <c r="H34" s="211" t="e">
        <f t="shared" si="5"/>
        <v>#REF!</v>
      </c>
      <c r="I34" s="242" t="e">
        <f>VLOOKUP(F34,#REF!,6,0)</f>
        <v>#REF!</v>
      </c>
      <c r="J34" s="104" t="e">
        <f>+VLOOKUP($F34,#REF!,3,0)</f>
        <v>#REF!</v>
      </c>
      <c r="K34" s="192" t="e">
        <f>+VLOOKUP($F34,#REF!,4,0)</f>
        <v>#REF!</v>
      </c>
      <c r="L34" s="104" t="e">
        <f>+VLOOKUP($F34,#REF!,5,0)</f>
        <v>#REF!</v>
      </c>
      <c r="N34" s="64" t="str">
        <f t="shared" si="2"/>
        <v>FR0074</v>
      </c>
      <c r="O34" s="46" t="e">
        <f t="shared" si="6"/>
        <v>#REF!</v>
      </c>
      <c r="P34" s="97"/>
      <c r="Q34" t="s">
        <v>211</v>
      </c>
      <c r="R34" s="195">
        <f>VLOOKUP(Q34,Reff!$Q:$R,2,0)</f>
        <v>99.150999999999996</v>
      </c>
      <c r="S34" s="119" t="e">
        <f t="shared" si="4"/>
        <v>#REF!</v>
      </c>
      <c r="T34" s="22"/>
    </row>
    <row r="35" spans="1:20" x14ac:dyDescent="0.25">
      <c r="A35" s="233" t="str">
        <f t="shared" si="0"/>
        <v>FR0075</v>
      </c>
      <c r="B35" s="117" t="e">
        <f>+VLOOKUP(A35,#REF!,$B$1,0)</f>
        <v>#REF!</v>
      </c>
      <c r="C35" s="117" t="e">
        <f t="shared" si="1"/>
        <v>#REF!</v>
      </c>
      <c r="E35" s="61" t="e">
        <f>+IF(ISNA(VLOOKUP(F35,#REF!,8,0))=TRUE,0,VLOOKUP(F35,#REF!,8,0))</f>
        <v>#REF!</v>
      </c>
      <c r="F35" s="66" t="s">
        <v>828</v>
      </c>
      <c r="G35" s="60" t="e">
        <f>+VLOOKUP(F35,#REF!,2,0)</f>
        <v>#REF!</v>
      </c>
      <c r="H35" s="211" t="e">
        <f t="shared" si="5"/>
        <v>#REF!</v>
      </c>
      <c r="I35" s="242" t="e">
        <f>VLOOKUP(F35,#REF!,6,0)</f>
        <v>#REF!</v>
      </c>
      <c r="J35" s="104" t="e">
        <f>+VLOOKUP($F35,#REF!,3,0)</f>
        <v>#REF!</v>
      </c>
      <c r="K35" s="192" t="e">
        <f>+VLOOKUP($F35,#REF!,4,0)</f>
        <v>#REF!</v>
      </c>
      <c r="L35" s="104" t="e">
        <f>+VLOOKUP($F35,#REF!,5,0)</f>
        <v>#REF!</v>
      </c>
      <c r="N35" s="64" t="str">
        <f t="shared" si="2"/>
        <v>FR0075</v>
      </c>
      <c r="O35" s="46" t="e">
        <f t="shared" si="6"/>
        <v>#REF!</v>
      </c>
      <c r="P35" s="97"/>
      <c r="Q35" t="s">
        <v>828</v>
      </c>
      <c r="R35" s="195">
        <f>VLOOKUP(Q35,Reff!$Q:$R,2,0)</f>
        <v>99.007300000000001</v>
      </c>
      <c r="S35" s="119" t="e">
        <f t="shared" si="4"/>
        <v>#REF!</v>
      </c>
      <c r="T35" s="22"/>
    </row>
    <row r="36" spans="1:20" x14ac:dyDescent="0.25">
      <c r="A36" s="233" t="str">
        <f t="shared" si="0"/>
        <v>FR0076</v>
      </c>
      <c r="B36" s="117" t="e">
        <f>+VLOOKUP(A36,#REF!,$B$1,0)</f>
        <v>#REF!</v>
      </c>
      <c r="C36" s="117" t="e">
        <f t="shared" si="1"/>
        <v>#REF!</v>
      </c>
      <c r="E36" s="61" t="e">
        <f>+IF(ISNA(VLOOKUP(F36,#REF!,8,0))=TRUE,0,VLOOKUP(F36,#REF!,8,0))</f>
        <v>#REF!</v>
      </c>
      <c r="F36" s="66" t="s">
        <v>839</v>
      </c>
      <c r="G36" s="60" t="e">
        <f>+VLOOKUP(F36,#REF!,2,0)</f>
        <v>#REF!</v>
      </c>
      <c r="H36" s="211" t="e">
        <f t="shared" si="5"/>
        <v>#REF!</v>
      </c>
      <c r="I36" s="242" t="e">
        <f>VLOOKUP(F36,#REF!,6,0)</f>
        <v>#REF!</v>
      </c>
      <c r="J36" s="104" t="e">
        <f>+VLOOKUP($F36,#REF!,3,0)</f>
        <v>#REF!</v>
      </c>
      <c r="K36" s="192" t="e">
        <f>+VLOOKUP($F36,#REF!,4,0)</f>
        <v>#REF!</v>
      </c>
      <c r="L36" s="104" t="e">
        <f>+VLOOKUP($F36,#REF!,5,0)</f>
        <v>#REF!</v>
      </c>
      <c r="N36" s="64" t="str">
        <f t="shared" si="2"/>
        <v>FR0076</v>
      </c>
      <c r="O36" s="46" t="e">
        <f t="shared" si="6"/>
        <v>#REF!</v>
      </c>
      <c r="P36" s="97"/>
      <c r="Q36" t="s">
        <v>839</v>
      </c>
      <c r="R36" s="195">
        <f>VLOOKUP(Q36,Reff!$Q:$R,2,0)</f>
        <v>92.426100000000005</v>
      </c>
      <c r="S36" s="119" t="e">
        <f t="shared" si="4"/>
        <v>#REF!</v>
      </c>
      <c r="T36" s="22"/>
    </row>
    <row r="37" spans="1:20" x14ac:dyDescent="0.25">
      <c r="A37" s="233" t="str">
        <f t="shared" si="0"/>
        <v>PBS005</v>
      </c>
      <c r="B37" s="117" t="e">
        <f>+VLOOKUP(A37,#REF!,$B$1,0)</f>
        <v>#REF!</v>
      </c>
      <c r="C37" s="117" t="e">
        <f t="shared" si="1"/>
        <v>#REF!</v>
      </c>
      <c r="E37" s="61" t="e">
        <f>+IF(ISNA(VLOOKUP(F37,#REF!,8,0))=TRUE,0,VLOOKUP(F37,#REF!,8,0))</f>
        <v>#REF!</v>
      </c>
      <c r="F37" t="s">
        <v>25</v>
      </c>
      <c r="G37" s="60" t="e">
        <f>+VLOOKUP(F37,#REF!,2,0)</f>
        <v>#REF!</v>
      </c>
      <c r="H37" s="211" t="e">
        <f t="shared" si="5"/>
        <v>#REF!</v>
      </c>
      <c r="I37" s="242" t="e">
        <f>VLOOKUP(F37,#REF!,6,0)</f>
        <v>#REF!</v>
      </c>
      <c r="J37" s="104" t="e">
        <f>+VLOOKUP($F37,#REF!,3,0)</f>
        <v>#REF!</v>
      </c>
      <c r="K37" s="192" t="e">
        <f>+VLOOKUP($F37,#REF!,4,0)</f>
        <v>#REF!</v>
      </c>
      <c r="L37" s="104" t="e">
        <f>+VLOOKUP($F37,#REF!,5,0)</f>
        <v>#REF!</v>
      </c>
      <c r="N37" s="64" t="str">
        <f t="shared" si="2"/>
        <v>PBS005</v>
      </c>
      <c r="O37" s="46" t="e">
        <f t="shared" si="6"/>
        <v>#REF!</v>
      </c>
      <c r="P37" s="97"/>
      <c r="Q37" t="s">
        <v>25</v>
      </c>
      <c r="R37" s="195">
        <f>VLOOKUP(Q37,Reff!$Q:$R,2,0)</f>
        <v>84.1417</v>
      </c>
      <c r="S37" s="119" t="e">
        <f t="shared" si="4"/>
        <v>#REF!</v>
      </c>
      <c r="T37" s="22"/>
    </row>
    <row r="38" spans="1:20" x14ac:dyDescent="0.25">
      <c r="A38" s="233" t="str">
        <f t="shared" si="0"/>
        <v>PBS012</v>
      </c>
      <c r="B38" s="117" t="e">
        <f>+VLOOKUP(A38,#REF!,$B$1,0)</f>
        <v>#REF!</v>
      </c>
      <c r="C38" s="117" t="e">
        <f t="shared" si="1"/>
        <v>#REF!</v>
      </c>
      <c r="E38" s="61" t="e">
        <f>+IF(ISNA(VLOOKUP(F38,#REF!,8,0))=TRUE,0,VLOOKUP(F38,#REF!,8,0))</f>
        <v>#REF!</v>
      </c>
      <c r="F38" t="s">
        <v>26</v>
      </c>
      <c r="G38" s="60" t="e">
        <f>+VLOOKUP(F38,#REF!,2,0)</f>
        <v>#REF!</v>
      </c>
      <c r="H38" s="211" t="e">
        <f t="shared" si="5"/>
        <v>#REF!</v>
      </c>
      <c r="I38" s="242" t="e">
        <f>VLOOKUP(F38,#REF!,6,0)</f>
        <v>#REF!</v>
      </c>
      <c r="J38" s="104" t="e">
        <f>+VLOOKUP($F38,#REF!,3,0)</f>
        <v>#REF!</v>
      </c>
      <c r="K38" s="192" t="e">
        <f>+VLOOKUP($F38,#REF!,4,0)</f>
        <v>#REF!</v>
      </c>
      <c r="L38" s="104" t="e">
        <f>+VLOOKUP($F38,#REF!,5,0)</f>
        <v>#REF!</v>
      </c>
      <c r="N38" s="64" t="str">
        <f t="shared" si="2"/>
        <v>PBS012</v>
      </c>
      <c r="O38" s="46" t="e">
        <f t="shared" si="6"/>
        <v>#REF!</v>
      </c>
      <c r="P38" s="97"/>
      <c r="Q38" t="s">
        <v>26</v>
      </c>
      <c r="R38" s="195">
        <f>VLOOKUP(Q38,Reff!$Q:$R,2,0)</f>
        <v>108.4849</v>
      </c>
      <c r="S38" s="119" t="e">
        <f t="shared" si="4"/>
        <v>#REF!</v>
      </c>
      <c r="T38" s="22"/>
    </row>
    <row r="39" spans="1:20" x14ac:dyDescent="0.25">
      <c r="A39" s="233" t="str">
        <f t="shared" si="0"/>
        <v>PBS015</v>
      </c>
      <c r="B39" s="117" t="e">
        <f>+VLOOKUP(A39,#REF!,$B$1,0)</f>
        <v>#REF!</v>
      </c>
      <c r="C39" s="117" t="e">
        <f t="shared" si="1"/>
        <v>#REF!</v>
      </c>
      <c r="E39" s="61" t="e">
        <f>+IF(ISNA(VLOOKUP(F39,#REF!,8,0))=TRUE,0,VLOOKUP(F39,#REF!,8,0))</f>
        <v>#REF!</v>
      </c>
      <c r="F39" t="s">
        <v>826</v>
      </c>
      <c r="G39" s="60" t="e">
        <f>+VLOOKUP(F39,#REF!,2,0)</f>
        <v>#REF!</v>
      </c>
      <c r="H39" s="211" t="e">
        <f t="shared" si="5"/>
        <v>#REF!</v>
      </c>
      <c r="I39" s="242" t="e">
        <f>VLOOKUP(F39,#REF!,6,0)</f>
        <v>#REF!</v>
      </c>
      <c r="J39" s="104" t="e">
        <f>+VLOOKUP($F39,#REF!,3,0)</f>
        <v>#REF!</v>
      </c>
      <c r="K39" s="192" t="e">
        <f>+VLOOKUP($F39,#REF!,4,0)</f>
        <v>#REF!</v>
      </c>
      <c r="L39" s="104" t="e">
        <f>+VLOOKUP($F39,#REF!,5,0)</f>
        <v>#REF!</v>
      </c>
      <c r="N39" s="64" t="str">
        <f t="shared" si="2"/>
        <v>PBS015</v>
      </c>
      <c r="O39" s="46" t="e">
        <f t="shared" si="6"/>
        <v>#REF!</v>
      </c>
      <c r="P39" s="97"/>
      <c r="Q39" t="s">
        <v>826</v>
      </c>
      <c r="R39" s="195">
        <f>VLOOKUP(Q39,Reff!$Q:$R,2,0)</f>
        <v>96.321399999999997</v>
      </c>
      <c r="S39" s="119" t="e">
        <f t="shared" si="4"/>
        <v>#REF!</v>
      </c>
      <c r="T39" s="22"/>
    </row>
    <row r="40" spans="1:20" x14ac:dyDescent="0.25">
      <c r="A40" s="233" t="str">
        <f t="shared" si="0"/>
        <v>SPNS04102018</v>
      </c>
      <c r="B40" s="117" t="e">
        <f>+VLOOKUP(A40,#REF!,$B$1,0)</f>
        <v>#REF!</v>
      </c>
      <c r="C40" s="117" t="e">
        <f t="shared" si="1"/>
        <v>#REF!</v>
      </c>
      <c r="E40" s="61" t="e">
        <f>+IF(ISNA(VLOOKUP(F40,#REF!,8,0))=TRUE,0,VLOOKUP(F40,#REF!,8,0))</f>
        <v>#REF!</v>
      </c>
      <c r="F40" t="s">
        <v>916</v>
      </c>
      <c r="G40" s="60" t="e">
        <f>+VLOOKUP(F40,#REF!,2,0)</f>
        <v>#REF!</v>
      </c>
      <c r="H40" s="211" t="e">
        <f t="shared" si="5"/>
        <v>#REF!</v>
      </c>
      <c r="I40" s="242"/>
      <c r="J40" s="104" t="e">
        <f>+VLOOKUP($F40,#REF!,3,0)</f>
        <v>#REF!</v>
      </c>
      <c r="K40" s="192" t="e">
        <f>+VLOOKUP($F40,#REF!,4,0)</f>
        <v>#REF!</v>
      </c>
      <c r="L40" s="104" t="e">
        <f>+VLOOKUP($F40,#REF!,5,0)</f>
        <v>#REF!</v>
      </c>
      <c r="N40" s="64" t="str">
        <f t="shared" si="2"/>
        <v>SPNS04102018</v>
      </c>
      <c r="O40" s="46" t="e">
        <f t="shared" si="6"/>
        <v>#REF!</v>
      </c>
      <c r="P40" s="97"/>
      <c r="Q40" t="s">
        <v>916</v>
      </c>
      <c r="R40" s="195" t="e">
        <f>VLOOKUP(Q40,Reff!$Q:$R,2,0)</f>
        <v>#N/A</v>
      </c>
      <c r="S40" s="119" t="e">
        <f t="shared" si="4"/>
        <v>#N/A</v>
      </c>
      <c r="T40" s="22"/>
    </row>
    <row r="41" spans="1:20" x14ac:dyDescent="0.25">
      <c r="A41" s="233" t="str">
        <f t="shared" ref="A41:A72" si="7">+N41</f>
        <v>ADHI01BCN1</v>
      </c>
      <c r="B41" s="117" t="e">
        <f>+VLOOKUP(A41,#REF!,$B$1,0)</f>
        <v>#REF!</v>
      </c>
      <c r="C41" s="117" t="e">
        <f t="shared" si="1"/>
        <v>#REF!</v>
      </c>
      <c r="E41" s="61" t="e">
        <f>+IF(ISNA(VLOOKUP(F41,#REF!,8,0))=TRUE,0,VLOOKUP(F41,#REF!,8,0))</f>
        <v>#REF!</v>
      </c>
      <c r="F41" s="244" t="s">
        <v>103</v>
      </c>
      <c r="G41" s="60" t="e">
        <f>+VLOOKUP(F41,#REF!,2,0)</f>
        <v>#REF!</v>
      </c>
      <c r="H41" s="247" t="e">
        <f t="shared" ref="H41:H67" si="8">IF(E41=0,G41,E41)</f>
        <v>#REF!</v>
      </c>
      <c r="I41" s="242" t="e">
        <f>VLOOKUP(F41,#REF!,6,0)</f>
        <v>#REF!</v>
      </c>
      <c r="J41" s="104" t="e">
        <f>+VLOOKUP($F41,#REF!,3,0)</f>
        <v>#REF!</v>
      </c>
      <c r="K41" s="192" t="e">
        <f>+VLOOKUP($F41,#REF!,4,0)</f>
        <v>#REF!</v>
      </c>
      <c r="L41" s="104" t="e">
        <f>+VLOOKUP($F41,#REF!,5,0)</f>
        <v>#REF!</v>
      </c>
      <c r="M41" s="104" t="e">
        <f t="shared" ref="M41:M72" si="9">L41-H41</f>
        <v>#REF!</v>
      </c>
      <c r="N41" s="64" t="str">
        <f t="shared" ref="N41:N72" si="10">F41</f>
        <v>ADHI01BCN1</v>
      </c>
      <c r="O41" s="46" t="e">
        <f t="shared" ref="O41:O72" si="11">+IF(H41&lt;J41,ROUNDUP(J41,4),IF(H41&gt;L41,ROUNDDOWN(L41,4),ROUNDDOWN(H41,4)))</f>
        <v>#REF!</v>
      </c>
      <c r="Q41" s="120" t="s">
        <v>103</v>
      </c>
      <c r="R41" s="195" t="e">
        <f>VLOOKUP(Q41,Reff!$Q:$R,2,0)</f>
        <v>#N/A</v>
      </c>
      <c r="S41" s="119" t="e">
        <f t="shared" ref="S41:S72" si="12">+R41-O41</f>
        <v>#N/A</v>
      </c>
    </row>
    <row r="42" spans="1:20" x14ac:dyDescent="0.25">
      <c r="A42" s="233" t="str">
        <f t="shared" si="7"/>
        <v>ADMF04ACN2</v>
      </c>
      <c r="B42" s="117" t="e">
        <f>+VLOOKUP(A42,#REF!,$B$1,0)</f>
        <v>#REF!</v>
      </c>
      <c r="C42" s="117" t="e">
        <f t="shared" si="1"/>
        <v>#REF!</v>
      </c>
      <c r="E42" s="61" t="e">
        <f>+IF(ISNA(VLOOKUP(F42,#REF!,8,0))=TRUE,0,VLOOKUP(F42,#REF!,8,0))</f>
        <v>#REF!</v>
      </c>
      <c r="F42" s="212" t="s">
        <v>911</v>
      </c>
      <c r="G42" s="60" t="e">
        <f>+VLOOKUP(F42,#REF!,2,0)</f>
        <v>#REF!</v>
      </c>
      <c r="H42" s="247" t="e">
        <f t="shared" si="8"/>
        <v>#REF!</v>
      </c>
      <c r="I42" s="242" t="e">
        <f>VLOOKUP(F42,#REF!,6,0)</f>
        <v>#REF!</v>
      </c>
      <c r="J42" s="104" t="e">
        <f>+VLOOKUP($F42,#REF!,3,0)</f>
        <v>#REF!</v>
      </c>
      <c r="K42" s="192" t="e">
        <f>+VLOOKUP($F42,#REF!,4,0)</f>
        <v>#REF!</v>
      </c>
      <c r="L42" s="104" t="e">
        <f>+VLOOKUP($F42,#REF!,5,0)</f>
        <v>#REF!</v>
      </c>
      <c r="M42" s="104" t="e">
        <f t="shared" si="9"/>
        <v>#REF!</v>
      </c>
      <c r="N42" s="64" t="str">
        <f t="shared" si="10"/>
        <v>ADMF04ACN2</v>
      </c>
      <c r="O42" s="46" t="e">
        <f t="shared" si="11"/>
        <v>#REF!</v>
      </c>
      <c r="P42" s="97"/>
      <c r="Q42" t="s">
        <v>911</v>
      </c>
      <c r="R42" s="195" t="e">
        <f>VLOOKUP(Q42,Reff!$Q:$R,2,0)</f>
        <v>#N/A</v>
      </c>
      <c r="S42" s="119" t="e">
        <f t="shared" si="12"/>
        <v>#N/A</v>
      </c>
      <c r="T42" s="22"/>
    </row>
    <row r="43" spans="1:20" x14ac:dyDescent="0.25">
      <c r="A43" s="233" t="str">
        <f t="shared" si="7"/>
        <v>ANTM01ACN1</v>
      </c>
      <c r="B43" s="117" t="e">
        <f>+VLOOKUP(A43,#REF!,$B$1,0)</f>
        <v>#REF!</v>
      </c>
      <c r="C43" s="117" t="e">
        <f t="shared" si="1"/>
        <v>#REF!</v>
      </c>
      <c r="E43" s="61" t="e">
        <f>+IF(ISNA(VLOOKUP(F43,#REF!,8,0))=TRUE,0,VLOOKUP(F43,#REF!,8,0))</f>
        <v>#REF!</v>
      </c>
      <c r="F43" s="212" t="s">
        <v>31</v>
      </c>
      <c r="G43" s="60" t="e">
        <f>+VLOOKUP(F43,#REF!,2,0)</f>
        <v>#REF!</v>
      </c>
      <c r="H43" s="247" t="e">
        <f t="shared" si="8"/>
        <v>#REF!</v>
      </c>
      <c r="I43" s="242" t="e">
        <f>VLOOKUP(F43,#REF!,6,0)</f>
        <v>#REF!</v>
      </c>
      <c r="J43" s="104" t="e">
        <f>+VLOOKUP($F43,#REF!,3,0)</f>
        <v>#REF!</v>
      </c>
      <c r="K43" s="192" t="e">
        <f>+VLOOKUP($F43,#REF!,4,0)</f>
        <v>#REF!</v>
      </c>
      <c r="L43" s="104" t="e">
        <f>+VLOOKUP($F43,#REF!,5,0)</f>
        <v>#REF!</v>
      </c>
      <c r="M43" s="104" t="e">
        <f t="shared" si="9"/>
        <v>#REF!</v>
      </c>
      <c r="N43" s="64" t="str">
        <f t="shared" si="10"/>
        <v>ANTM01ACN1</v>
      </c>
      <c r="O43" s="46" t="e">
        <f t="shared" si="11"/>
        <v>#REF!</v>
      </c>
      <c r="P43" s="97"/>
      <c r="Q43" t="s">
        <v>31</v>
      </c>
      <c r="R43" s="195" t="e">
        <f>VLOOKUP(Q43,Reff!$Q:$R,2,0)</f>
        <v>#N/A</v>
      </c>
      <c r="S43" s="119" t="e">
        <f t="shared" si="12"/>
        <v>#N/A</v>
      </c>
      <c r="T43" s="22"/>
    </row>
    <row r="44" spans="1:20" x14ac:dyDescent="0.25">
      <c r="A44" s="233" t="str">
        <f t="shared" si="7"/>
        <v>BAFI02A</v>
      </c>
      <c r="B44" s="117" t="e">
        <f>+VLOOKUP(A44,#REF!,$B$1,0)</f>
        <v>#REF!</v>
      </c>
      <c r="C44" s="117" t="e">
        <f t="shared" si="1"/>
        <v>#REF!</v>
      </c>
      <c r="E44" s="61" t="e">
        <f>+IF(ISNA(VLOOKUP(F44,#REF!,8,0))=TRUE,0,VLOOKUP(F44,#REF!,8,0))</f>
        <v>#REF!</v>
      </c>
      <c r="F44" s="212" t="s">
        <v>930</v>
      </c>
      <c r="G44" s="60" t="e">
        <f>+VLOOKUP(F44,#REF!,2,0)</f>
        <v>#REF!</v>
      </c>
      <c r="H44" s="247" t="e">
        <f t="shared" si="8"/>
        <v>#REF!</v>
      </c>
      <c r="I44" s="242" t="e">
        <f>VLOOKUP(F44,#REF!,6,0)</f>
        <v>#REF!</v>
      </c>
      <c r="J44" s="104" t="e">
        <f>+VLOOKUP($F44,#REF!,3,0)</f>
        <v>#REF!</v>
      </c>
      <c r="K44" s="192" t="e">
        <f>+VLOOKUP($F44,#REF!,4,0)</f>
        <v>#REF!</v>
      </c>
      <c r="L44" s="104" t="e">
        <f>+VLOOKUP($F44,#REF!,5,0)</f>
        <v>#REF!</v>
      </c>
      <c r="M44" s="104" t="e">
        <f t="shared" si="9"/>
        <v>#REF!</v>
      </c>
      <c r="N44" s="64" t="str">
        <f t="shared" si="10"/>
        <v>BAFI02A</v>
      </c>
      <c r="O44" s="46" t="e">
        <f t="shared" si="11"/>
        <v>#REF!</v>
      </c>
      <c r="P44" s="97"/>
      <c r="Q44" t="s">
        <v>930</v>
      </c>
      <c r="R44" s="195" t="e">
        <f>VLOOKUP(Q44,Reff!$Q:$R,2,0)</f>
        <v>#N/A</v>
      </c>
      <c r="S44" s="119" t="e">
        <f t="shared" si="12"/>
        <v>#N/A</v>
      </c>
      <c r="T44" s="22"/>
    </row>
    <row r="45" spans="1:20" x14ac:dyDescent="0.25">
      <c r="A45" s="233" t="str">
        <f t="shared" si="7"/>
        <v>BBIA01ACN2</v>
      </c>
      <c r="B45" s="117" t="e">
        <f>+VLOOKUP(A45,#REF!,$B$1,0)</f>
        <v>#REF!</v>
      </c>
      <c r="C45" s="117" t="e">
        <f t="shared" si="1"/>
        <v>#REF!</v>
      </c>
      <c r="E45" s="61" t="e">
        <f>+IF(ISNA(VLOOKUP(F45,#REF!,8,0))=TRUE,0,VLOOKUP(F45,#REF!,8,0))</f>
        <v>#REF!</v>
      </c>
      <c r="F45" s="212" t="s">
        <v>936</v>
      </c>
      <c r="G45" s="60" t="e">
        <f>+VLOOKUP(F45,#REF!,2,0)</f>
        <v>#REF!</v>
      </c>
      <c r="H45" s="247" t="e">
        <f t="shared" si="8"/>
        <v>#REF!</v>
      </c>
      <c r="I45" s="242" t="e">
        <f>VLOOKUP(F45,#REF!,6,0)</f>
        <v>#REF!</v>
      </c>
      <c r="J45" s="104" t="e">
        <f>+VLOOKUP($F45,#REF!,3,0)</f>
        <v>#REF!</v>
      </c>
      <c r="K45" s="192" t="e">
        <f>+VLOOKUP($F45,#REF!,4,0)</f>
        <v>#REF!</v>
      </c>
      <c r="L45" s="104" t="e">
        <f>+VLOOKUP($F45,#REF!,5,0)</f>
        <v>#REF!</v>
      </c>
      <c r="M45" s="104" t="e">
        <f t="shared" si="9"/>
        <v>#REF!</v>
      </c>
      <c r="N45" s="64" t="str">
        <f t="shared" si="10"/>
        <v>BBIA01ACN2</v>
      </c>
      <c r="O45" s="46" t="e">
        <f t="shared" si="11"/>
        <v>#REF!</v>
      </c>
      <c r="P45" s="97"/>
      <c r="Q45" t="s">
        <v>936</v>
      </c>
      <c r="R45" s="195" t="e">
        <f>VLOOKUP(Q45,Reff!$Q:$R,2,0)</f>
        <v>#N/A</v>
      </c>
      <c r="S45" s="119" t="e">
        <f t="shared" si="12"/>
        <v>#N/A</v>
      </c>
      <c r="T45" s="22"/>
    </row>
    <row r="46" spans="1:20" x14ac:dyDescent="0.25">
      <c r="A46" s="233" t="str">
        <f t="shared" si="7"/>
        <v>BBKP01SBCN1</v>
      </c>
      <c r="B46" s="117" t="e">
        <f>+VLOOKUP(A46,#REF!,$B$1,0)</f>
        <v>#REF!</v>
      </c>
      <c r="C46" s="117" t="e">
        <f t="shared" si="1"/>
        <v>#REF!</v>
      </c>
      <c r="E46" s="61" t="e">
        <f>+IF(ISNA(VLOOKUP(F46,#REF!,8,0))=TRUE,0,VLOOKUP(F46,#REF!,8,0))</f>
        <v>#REF!</v>
      </c>
      <c r="F46" s="212" t="s">
        <v>33</v>
      </c>
      <c r="G46" s="60" t="e">
        <f>+VLOOKUP(F46,#REF!,2,0)</f>
        <v>#REF!</v>
      </c>
      <c r="H46" s="247" t="e">
        <f t="shared" si="8"/>
        <v>#REF!</v>
      </c>
      <c r="I46" s="242" t="e">
        <f>VLOOKUP(F46,#REF!,6,0)</f>
        <v>#REF!</v>
      </c>
      <c r="J46" s="104" t="e">
        <f>+VLOOKUP($F46,#REF!,3,0)</f>
        <v>#REF!</v>
      </c>
      <c r="K46" s="192" t="e">
        <f>+VLOOKUP($F46,#REF!,4,0)</f>
        <v>#REF!</v>
      </c>
      <c r="L46" s="104" t="e">
        <f>+VLOOKUP($F46,#REF!,5,0)</f>
        <v>#REF!</v>
      </c>
      <c r="M46" s="104" t="e">
        <f t="shared" si="9"/>
        <v>#REF!</v>
      </c>
      <c r="N46" s="64" t="str">
        <f t="shared" si="10"/>
        <v>BBKP01SBCN1</v>
      </c>
      <c r="O46" s="46" t="e">
        <f t="shared" si="11"/>
        <v>#REF!</v>
      </c>
      <c r="P46" s="97"/>
      <c r="Q46" t="s">
        <v>33</v>
      </c>
      <c r="R46" s="195" t="e">
        <f>VLOOKUP(Q46,Reff!$Q:$R,2,0)</f>
        <v>#N/A</v>
      </c>
      <c r="S46" s="119" t="e">
        <f t="shared" si="12"/>
        <v>#N/A</v>
      </c>
      <c r="T46" s="22"/>
    </row>
    <row r="47" spans="1:20" x14ac:dyDescent="0.25">
      <c r="A47" s="233" t="str">
        <f t="shared" si="7"/>
        <v>BBRI01BCN2</v>
      </c>
      <c r="B47" s="117" t="e">
        <f>+VLOOKUP(A47,#REF!,$B$1,0)</f>
        <v>#REF!</v>
      </c>
      <c r="C47" s="117" t="e">
        <f t="shared" si="1"/>
        <v>#REF!</v>
      </c>
      <c r="E47" s="61" t="e">
        <f>+IF(ISNA(VLOOKUP(F47,#REF!,8,0))=TRUE,0,VLOOKUP(F47,#REF!,8,0))</f>
        <v>#REF!</v>
      </c>
      <c r="F47" s="212" t="s">
        <v>34</v>
      </c>
      <c r="G47" s="60" t="e">
        <f>+VLOOKUP(F47,#REF!,2,0)</f>
        <v>#REF!</v>
      </c>
      <c r="H47" s="247" t="e">
        <f t="shared" si="8"/>
        <v>#REF!</v>
      </c>
      <c r="I47" s="242" t="e">
        <f>VLOOKUP(F47,#REF!,6,0)</f>
        <v>#REF!</v>
      </c>
      <c r="J47" s="104" t="e">
        <f>+VLOOKUP($F47,#REF!,3,0)</f>
        <v>#REF!</v>
      </c>
      <c r="K47" s="192" t="e">
        <f>+VLOOKUP($F47,#REF!,4,0)</f>
        <v>#REF!</v>
      </c>
      <c r="L47" s="104" t="e">
        <f>+VLOOKUP($F47,#REF!,5,0)</f>
        <v>#REF!</v>
      </c>
      <c r="M47" s="104" t="e">
        <f t="shared" si="9"/>
        <v>#REF!</v>
      </c>
      <c r="N47" s="64" t="str">
        <f t="shared" si="10"/>
        <v>BBRI01BCN2</v>
      </c>
      <c r="O47" s="46" t="e">
        <f t="shared" si="11"/>
        <v>#REF!</v>
      </c>
      <c r="P47" s="97"/>
      <c r="Q47" t="s">
        <v>34</v>
      </c>
      <c r="R47" s="195" t="e">
        <f>VLOOKUP(Q47,Reff!$Q:$R,2,0)</f>
        <v>#N/A</v>
      </c>
      <c r="S47" s="119" t="e">
        <f t="shared" si="12"/>
        <v>#N/A</v>
      </c>
      <c r="T47" s="22"/>
    </row>
    <row r="48" spans="1:20" x14ac:dyDescent="0.25">
      <c r="A48" s="233" t="str">
        <f t="shared" si="7"/>
        <v>BBTN02ACN1</v>
      </c>
      <c r="B48" s="117" t="e">
        <f>+VLOOKUP(A48,#REF!,$B$1,0)</f>
        <v>#REF!</v>
      </c>
      <c r="C48" s="117" t="e">
        <f t="shared" si="1"/>
        <v>#REF!</v>
      </c>
      <c r="E48" s="61" t="e">
        <f>+IF(ISNA(VLOOKUP(F48,#REF!,8,0))=TRUE,0,VLOOKUP(F48,#REF!,8,0))</f>
        <v>#REF!</v>
      </c>
      <c r="F48" s="212" t="s">
        <v>38</v>
      </c>
      <c r="G48" s="60" t="e">
        <f>+VLOOKUP(F48,#REF!,2,0)</f>
        <v>#REF!</v>
      </c>
      <c r="H48" s="247" t="e">
        <f t="shared" si="8"/>
        <v>#REF!</v>
      </c>
      <c r="I48" s="242" t="e">
        <f>VLOOKUP(F48,#REF!,6,0)</f>
        <v>#REF!</v>
      </c>
      <c r="J48" s="104" t="e">
        <f>+VLOOKUP($F48,#REF!,3,0)</f>
        <v>#REF!</v>
      </c>
      <c r="K48" s="192" t="e">
        <f>+VLOOKUP($F48,#REF!,4,0)</f>
        <v>#REF!</v>
      </c>
      <c r="L48" s="104" t="e">
        <f>+VLOOKUP($F48,#REF!,5,0)</f>
        <v>#REF!</v>
      </c>
      <c r="M48" s="104" t="e">
        <f t="shared" si="9"/>
        <v>#REF!</v>
      </c>
      <c r="N48" s="64" t="str">
        <f t="shared" si="10"/>
        <v>BBTN02ACN1</v>
      </c>
      <c r="O48" s="46" t="e">
        <f t="shared" si="11"/>
        <v>#REF!</v>
      </c>
      <c r="P48" s="97"/>
      <c r="Q48" t="s">
        <v>38</v>
      </c>
      <c r="R48" s="195" t="e">
        <f>VLOOKUP(Q48,Reff!$Q:$R,2,0)</f>
        <v>#N/A</v>
      </c>
      <c r="S48" s="119" t="e">
        <f t="shared" si="12"/>
        <v>#N/A</v>
      </c>
      <c r="T48" s="22"/>
    </row>
    <row r="49" spans="1:20" x14ac:dyDescent="0.25">
      <c r="A49" s="233" t="str">
        <f t="shared" si="7"/>
        <v>BEXI01CCN1</v>
      </c>
      <c r="B49" s="117" t="e">
        <f>+VLOOKUP(A49,#REF!,$B$1,0)</f>
        <v>#REF!</v>
      </c>
      <c r="C49" s="117" t="e">
        <f t="shared" si="1"/>
        <v>#REF!</v>
      </c>
      <c r="E49" s="61" t="e">
        <f>+IF(ISNA(VLOOKUP(F49,#REF!,8,0))=TRUE,0,VLOOKUP(F49,#REF!,8,0))</f>
        <v>#REF!</v>
      </c>
      <c r="F49" s="212" t="s">
        <v>109</v>
      </c>
      <c r="G49" s="60" t="e">
        <f>+VLOOKUP(F49,#REF!,2,0)</f>
        <v>#REF!</v>
      </c>
      <c r="H49" s="247" t="e">
        <f t="shared" si="8"/>
        <v>#REF!</v>
      </c>
      <c r="I49" s="242" t="e">
        <f>VLOOKUP(F49,#REF!,6,0)</f>
        <v>#REF!</v>
      </c>
      <c r="J49" s="104" t="e">
        <f>+VLOOKUP($F49,#REF!,3,0)</f>
        <v>#REF!</v>
      </c>
      <c r="K49" s="192" t="e">
        <f>+VLOOKUP($F49,#REF!,4,0)</f>
        <v>#REF!</v>
      </c>
      <c r="L49" s="104" t="e">
        <f>+VLOOKUP($F49,#REF!,5,0)</f>
        <v>#REF!</v>
      </c>
      <c r="M49" s="104" t="e">
        <f t="shared" si="9"/>
        <v>#REF!</v>
      </c>
      <c r="N49" s="64" t="str">
        <f t="shared" si="10"/>
        <v>BEXI01CCN1</v>
      </c>
      <c r="O49" s="46" t="e">
        <f t="shared" si="11"/>
        <v>#REF!</v>
      </c>
      <c r="P49" s="97"/>
      <c r="Q49" t="s">
        <v>109</v>
      </c>
      <c r="R49" s="195" t="e">
        <f>VLOOKUP(Q49,Reff!$Q:$R,2,0)</f>
        <v>#N/A</v>
      </c>
      <c r="S49" s="119" t="e">
        <f t="shared" si="12"/>
        <v>#N/A</v>
      </c>
      <c r="T49" s="22"/>
    </row>
    <row r="50" spans="1:20" x14ac:dyDescent="0.25">
      <c r="A50" s="233" t="str">
        <f t="shared" si="7"/>
        <v>BMLK02A</v>
      </c>
      <c r="B50" s="117" t="e">
        <f>+VLOOKUP(A50,#REF!,$B$1,0)</f>
        <v>#REF!</v>
      </c>
      <c r="C50" s="117" t="e">
        <f t="shared" si="1"/>
        <v>#REF!</v>
      </c>
      <c r="E50" s="61" t="e">
        <f>+IF(ISNA(VLOOKUP(F50,#REF!,8,0))=TRUE,0,VLOOKUP(F50,#REF!,8,0))</f>
        <v>#REF!</v>
      </c>
      <c r="F50" s="212" t="s">
        <v>883</v>
      </c>
      <c r="G50" s="60" t="e">
        <f>+VLOOKUP(F50,#REF!,2,0)</f>
        <v>#REF!</v>
      </c>
      <c r="H50" s="247" t="e">
        <f t="shared" si="8"/>
        <v>#REF!</v>
      </c>
      <c r="I50" s="242" t="e">
        <f>VLOOKUP(F50,#REF!,6,0)</f>
        <v>#REF!</v>
      </c>
      <c r="J50" s="104" t="e">
        <f>+VLOOKUP($F50,#REF!,3,0)</f>
        <v>#REF!</v>
      </c>
      <c r="K50" s="192" t="e">
        <f>+VLOOKUP($F50,#REF!,4,0)</f>
        <v>#REF!</v>
      </c>
      <c r="L50" s="104" t="e">
        <f>+VLOOKUP($F50,#REF!,5,0)</f>
        <v>#REF!</v>
      </c>
      <c r="M50" s="104" t="e">
        <f t="shared" si="9"/>
        <v>#REF!</v>
      </c>
      <c r="N50" s="64" t="str">
        <f t="shared" si="10"/>
        <v>BMLK02A</v>
      </c>
      <c r="O50" s="46" t="e">
        <f t="shared" si="11"/>
        <v>#REF!</v>
      </c>
      <c r="P50" s="97"/>
      <c r="Q50" t="s">
        <v>883</v>
      </c>
      <c r="R50" s="195" t="e">
        <f>VLOOKUP(Q50,Reff!$Q:$R,2,0)</f>
        <v>#N/A</v>
      </c>
      <c r="S50" s="119" t="e">
        <f t="shared" si="12"/>
        <v>#N/A</v>
      </c>
      <c r="T50" s="22"/>
    </row>
    <row r="51" spans="1:20" x14ac:dyDescent="0.25">
      <c r="A51" s="233" t="str">
        <f t="shared" si="7"/>
        <v>BSBR02SB</v>
      </c>
      <c r="B51" s="117" t="e">
        <f>+VLOOKUP(A51,#REF!,$B$1,0)</f>
        <v>#REF!</v>
      </c>
      <c r="C51" s="117" t="e">
        <f t="shared" si="1"/>
        <v>#REF!</v>
      </c>
      <c r="E51" s="61" t="e">
        <f>+IF(ISNA(VLOOKUP(F51,#REF!,8,0))=TRUE,0,VLOOKUP(F51,#REF!,8,0))</f>
        <v>#REF!</v>
      </c>
      <c r="F51" s="212" t="s">
        <v>118</v>
      </c>
      <c r="G51" s="60" t="e">
        <f>+VLOOKUP(F51,#REF!,2,0)</f>
        <v>#REF!</v>
      </c>
      <c r="H51" s="247" t="e">
        <f t="shared" si="8"/>
        <v>#REF!</v>
      </c>
      <c r="I51" s="242" t="e">
        <f>VLOOKUP(F51,#REF!,6,0)</f>
        <v>#REF!</v>
      </c>
      <c r="J51" s="104" t="e">
        <f>+VLOOKUP($F51,#REF!,3,0)</f>
        <v>#REF!</v>
      </c>
      <c r="K51" s="192" t="e">
        <f>+VLOOKUP($F51,#REF!,4,0)</f>
        <v>#REF!</v>
      </c>
      <c r="L51" s="104" t="e">
        <f>+VLOOKUP($F51,#REF!,5,0)</f>
        <v>#REF!</v>
      </c>
      <c r="M51" s="104" t="e">
        <f t="shared" si="9"/>
        <v>#REF!</v>
      </c>
      <c r="N51" s="64" t="str">
        <f t="shared" si="10"/>
        <v>BSBR02SB</v>
      </c>
      <c r="O51" s="46" t="e">
        <f t="shared" si="11"/>
        <v>#REF!</v>
      </c>
      <c r="Q51" t="s">
        <v>118</v>
      </c>
      <c r="R51" s="195" t="e">
        <f>VLOOKUP(Q51,Reff!$Q:$R,2,0)</f>
        <v>#N/A</v>
      </c>
      <c r="S51" s="119" t="e">
        <f t="shared" si="12"/>
        <v>#N/A</v>
      </c>
    </row>
    <row r="52" spans="1:20" x14ac:dyDescent="0.25">
      <c r="A52" s="233" t="str">
        <f t="shared" si="7"/>
        <v>BSMT01SB</v>
      </c>
      <c r="B52" s="117" t="e">
        <f>+VLOOKUP(A52,#REF!,$B$1,0)</f>
        <v>#REF!</v>
      </c>
      <c r="C52" s="117" t="e">
        <f t="shared" si="1"/>
        <v>#REF!</v>
      </c>
      <c r="E52" s="61" t="e">
        <f>+IF(ISNA(VLOOKUP(F52,#REF!,8,0))=TRUE,0,VLOOKUP(F52,#REF!,8,0))</f>
        <v>#REF!</v>
      </c>
      <c r="F52" s="212" t="s">
        <v>120</v>
      </c>
      <c r="G52" s="60" t="e">
        <f>+VLOOKUP(F52,#REF!,2,0)</f>
        <v>#REF!</v>
      </c>
      <c r="H52" s="247" t="e">
        <f t="shared" si="8"/>
        <v>#REF!</v>
      </c>
      <c r="I52" s="242" t="e">
        <f>VLOOKUP(F52,#REF!,6,0)</f>
        <v>#REF!</v>
      </c>
      <c r="J52" s="104" t="e">
        <f>+VLOOKUP($F52,#REF!,3,0)</f>
        <v>#REF!</v>
      </c>
      <c r="K52" s="192" t="e">
        <f>+VLOOKUP($F52,#REF!,4,0)</f>
        <v>#REF!</v>
      </c>
      <c r="L52" s="104" t="e">
        <f>+VLOOKUP($F52,#REF!,5,0)</f>
        <v>#REF!</v>
      </c>
      <c r="M52" s="104" t="e">
        <f t="shared" si="9"/>
        <v>#REF!</v>
      </c>
      <c r="N52" s="64" t="str">
        <f t="shared" si="10"/>
        <v>BSMT01SB</v>
      </c>
      <c r="O52" s="46" t="e">
        <f t="shared" si="11"/>
        <v>#REF!</v>
      </c>
      <c r="P52" s="97"/>
      <c r="Q52" t="s">
        <v>120</v>
      </c>
      <c r="R52" s="195" t="e">
        <f>VLOOKUP(Q52,Reff!$Q:$R,2,0)</f>
        <v>#N/A</v>
      </c>
      <c r="S52" s="119" t="e">
        <f t="shared" si="12"/>
        <v>#N/A</v>
      </c>
      <c r="T52" s="22"/>
    </row>
    <row r="53" spans="1:20" x14ac:dyDescent="0.25">
      <c r="A53" s="233" t="str">
        <f t="shared" si="7"/>
        <v>CSUL01A</v>
      </c>
      <c r="B53" s="117" t="e">
        <f>+VLOOKUP(A53,#REF!,$B$1,0)</f>
        <v>#REF!</v>
      </c>
      <c r="C53" s="117" t="e">
        <f t="shared" si="1"/>
        <v>#REF!</v>
      </c>
      <c r="E53" s="61" t="e">
        <f>+IF(ISNA(VLOOKUP(F53,#REF!,8,0))=TRUE,0,VLOOKUP(F53,#REF!,8,0))</f>
        <v>#REF!</v>
      </c>
      <c r="F53" s="212" t="s">
        <v>816</v>
      </c>
      <c r="G53" s="60" t="e">
        <f>+VLOOKUP(F53,#REF!,2,0)</f>
        <v>#REF!</v>
      </c>
      <c r="H53" s="247" t="e">
        <f t="shared" si="8"/>
        <v>#REF!</v>
      </c>
      <c r="I53" s="242" t="e">
        <f>VLOOKUP(F53,#REF!,6,0)</f>
        <v>#REF!</v>
      </c>
      <c r="J53" s="104" t="e">
        <f>+VLOOKUP($F53,#REF!,3,0)</f>
        <v>#REF!</v>
      </c>
      <c r="K53" s="192" t="e">
        <f>+VLOOKUP($F53,#REF!,4,0)</f>
        <v>#REF!</v>
      </c>
      <c r="L53" s="104" t="e">
        <f>+VLOOKUP($F53,#REF!,5,0)</f>
        <v>#REF!</v>
      </c>
      <c r="M53" s="104" t="e">
        <f t="shared" si="9"/>
        <v>#REF!</v>
      </c>
      <c r="N53" s="64" t="str">
        <f t="shared" si="10"/>
        <v>CSUL01A</v>
      </c>
      <c r="O53" s="46" t="e">
        <f t="shared" si="11"/>
        <v>#REF!</v>
      </c>
      <c r="P53" s="97"/>
      <c r="Q53" t="s">
        <v>816</v>
      </c>
      <c r="R53" s="195" t="e">
        <f>VLOOKUP(Q53,Reff!$Q:$R,2,0)</f>
        <v>#N/A</v>
      </c>
      <c r="S53" s="119" t="e">
        <f t="shared" si="12"/>
        <v>#N/A</v>
      </c>
      <c r="T53" s="22"/>
    </row>
    <row r="54" spans="1:20" x14ac:dyDescent="0.25">
      <c r="A54" s="233" t="str">
        <f t="shared" si="7"/>
        <v>CTRR01B</v>
      </c>
      <c r="B54" s="117" t="e">
        <f>+VLOOKUP(A54,#REF!,$B$1,0)</f>
        <v>#REF!</v>
      </c>
      <c r="C54" s="117" t="e">
        <f t="shared" si="1"/>
        <v>#REF!</v>
      </c>
      <c r="E54" s="61" t="e">
        <f>+IF(ISNA(VLOOKUP(F54,#REF!,8,0))=TRUE,0,VLOOKUP(F54,#REF!,8,0))</f>
        <v>#REF!</v>
      </c>
      <c r="F54" s="212" t="s">
        <v>46</v>
      </c>
      <c r="G54" s="60" t="e">
        <f>+VLOOKUP(F54,#REF!,2,0)</f>
        <v>#REF!</v>
      </c>
      <c r="H54" s="247" t="e">
        <f t="shared" si="8"/>
        <v>#REF!</v>
      </c>
      <c r="I54" s="242" t="e">
        <f>VLOOKUP(F54,#REF!,6,0)</f>
        <v>#REF!</v>
      </c>
      <c r="J54" s="104" t="e">
        <f>+VLOOKUP($F54,#REF!,3,0)</f>
        <v>#REF!</v>
      </c>
      <c r="K54" s="192" t="e">
        <f>+VLOOKUP($F54,#REF!,4,0)</f>
        <v>#REF!</v>
      </c>
      <c r="L54" s="104" t="e">
        <f>+VLOOKUP($F54,#REF!,5,0)</f>
        <v>#REF!</v>
      </c>
      <c r="M54" s="104" t="e">
        <f t="shared" si="9"/>
        <v>#REF!</v>
      </c>
      <c r="N54" s="64" t="str">
        <f t="shared" si="10"/>
        <v>CTRR01B</v>
      </c>
      <c r="O54" s="46" t="e">
        <f t="shared" si="11"/>
        <v>#REF!</v>
      </c>
      <c r="P54" s="97"/>
      <c r="Q54" t="s">
        <v>46</v>
      </c>
      <c r="R54" s="195" t="e">
        <f>VLOOKUP(Q54,Reff!$Q:$R,2,0)</f>
        <v>#N/A</v>
      </c>
      <c r="S54" s="119" t="e">
        <f t="shared" si="12"/>
        <v>#N/A</v>
      </c>
      <c r="T54" s="22"/>
    </row>
    <row r="55" spans="1:20" x14ac:dyDescent="0.25">
      <c r="A55" s="233" t="str">
        <f t="shared" si="7"/>
        <v>FIFA03ACN3</v>
      </c>
      <c r="B55" s="117" t="e">
        <f>+VLOOKUP(A55,#REF!,$B$1,0)</f>
        <v>#REF!</v>
      </c>
      <c r="C55" s="117" t="e">
        <f t="shared" si="1"/>
        <v>#REF!</v>
      </c>
      <c r="E55" s="61" t="e">
        <f>+IF(ISNA(VLOOKUP(F55,#REF!,8,0))=TRUE,0,VLOOKUP(F55,#REF!,8,0))</f>
        <v>#REF!</v>
      </c>
      <c r="F55" s="212" t="s">
        <v>920</v>
      </c>
      <c r="G55" s="60" t="e">
        <f>+VLOOKUP(F55,#REF!,2,0)</f>
        <v>#REF!</v>
      </c>
      <c r="H55" s="247" t="e">
        <f t="shared" si="8"/>
        <v>#REF!</v>
      </c>
      <c r="I55" s="242" t="e">
        <f>VLOOKUP(F55,#REF!,6,0)</f>
        <v>#REF!</v>
      </c>
      <c r="J55" s="104" t="e">
        <f>+VLOOKUP($F55,#REF!,3,0)</f>
        <v>#REF!</v>
      </c>
      <c r="K55" s="192" t="e">
        <f>+VLOOKUP($F55,#REF!,4,0)</f>
        <v>#REF!</v>
      </c>
      <c r="L55" s="104" t="e">
        <f>+VLOOKUP($F55,#REF!,5,0)</f>
        <v>#REF!</v>
      </c>
      <c r="M55" s="104" t="e">
        <f t="shared" si="9"/>
        <v>#REF!</v>
      </c>
      <c r="N55" s="64" t="str">
        <f t="shared" si="10"/>
        <v>FIFA03ACN3</v>
      </c>
      <c r="O55" s="46" t="e">
        <f t="shared" si="11"/>
        <v>#REF!</v>
      </c>
      <c r="P55" s="97"/>
      <c r="Q55" t="s">
        <v>920</v>
      </c>
      <c r="R55" s="195" t="e">
        <f>VLOOKUP(Q55,Reff!$Q:$R,2,0)</f>
        <v>#N/A</v>
      </c>
      <c r="S55" s="119" t="e">
        <f t="shared" si="12"/>
        <v>#N/A</v>
      </c>
      <c r="T55" s="22"/>
    </row>
    <row r="56" spans="1:20" x14ac:dyDescent="0.25">
      <c r="A56" s="233" t="str">
        <f t="shared" si="7"/>
        <v>FIFA02BCN3</v>
      </c>
      <c r="B56" s="117" t="e">
        <f>+VLOOKUP(A56,#REF!,$B$1,0)</f>
        <v>#REF!</v>
      </c>
      <c r="C56" s="117" t="e">
        <f t="shared" si="1"/>
        <v>#REF!</v>
      </c>
      <c r="E56" s="61" t="e">
        <f>+IF(ISNA(VLOOKUP(F56,#REF!,8,0))=TRUE,0,VLOOKUP(F56,#REF!,8,0))</f>
        <v>#REF!</v>
      </c>
      <c r="F56" s="212" t="s">
        <v>48</v>
      </c>
      <c r="G56" s="60" t="e">
        <f>+VLOOKUP(F56,#REF!,2,0)</f>
        <v>#REF!</v>
      </c>
      <c r="H56" s="247" t="e">
        <f t="shared" si="8"/>
        <v>#REF!</v>
      </c>
      <c r="I56" s="242" t="e">
        <f>VLOOKUP(F56,#REF!,6,0)</f>
        <v>#REF!</v>
      </c>
      <c r="J56" s="104" t="e">
        <f>+VLOOKUP($F56,#REF!,3,0)</f>
        <v>#REF!</v>
      </c>
      <c r="K56" s="192" t="e">
        <f>+VLOOKUP($F56,#REF!,4,0)</f>
        <v>#REF!</v>
      </c>
      <c r="L56" s="104" t="e">
        <f>+VLOOKUP($F56,#REF!,5,0)</f>
        <v>#REF!</v>
      </c>
      <c r="M56" s="104" t="e">
        <f t="shared" si="9"/>
        <v>#REF!</v>
      </c>
      <c r="N56" s="64" t="str">
        <f t="shared" si="10"/>
        <v>FIFA02BCN3</v>
      </c>
      <c r="O56" s="46" t="e">
        <f t="shared" si="11"/>
        <v>#REF!</v>
      </c>
      <c r="P56" s="97"/>
      <c r="Q56" t="s">
        <v>48</v>
      </c>
      <c r="R56" s="195" t="e">
        <f>VLOOKUP(Q56,Reff!$Q:$R,2,0)</f>
        <v>#N/A</v>
      </c>
      <c r="S56" s="119" t="e">
        <f t="shared" si="12"/>
        <v>#N/A</v>
      </c>
      <c r="T56" s="22"/>
    </row>
    <row r="57" spans="1:20" x14ac:dyDescent="0.25">
      <c r="A57" s="233" t="str">
        <f t="shared" si="7"/>
        <v>IMFI03ACN2</v>
      </c>
      <c r="B57" s="117" t="e">
        <f>+VLOOKUP(A57,#REF!,$B$1,0)</f>
        <v>#REF!</v>
      </c>
      <c r="C57" s="117" t="e">
        <f t="shared" si="1"/>
        <v>#REF!</v>
      </c>
      <c r="E57" s="61" t="e">
        <f>+IF(ISNA(VLOOKUP(F57,#REF!,8,0))=TRUE,0,VLOOKUP(F57,#REF!,8,0))</f>
        <v>#REF!</v>
      </c>
      <c r="F57" s="212" t="s">
        <v>897</v>
      </c>
      <c r="G57" s="60" t="e">
        <f>+VLOOKUP(F57,#REF!,2,0)</f>
        <v>#REF!</v>
      </c>
      <c r="H57" s="247" t="e">
        <f t="shared" si="8"/>
        <v>#REF!</v>
      </c>
      <c r="I57" s="242" t="e">
        <f>VLOOKUP(F57,#REF!,6,0)</f>
        <v>#REF!</v>
      </c>
      <c r="J57" s="104" t="e">
        <f>+VLOOKUP($F57,#REF!,3,0)</f>
        <v>#REF!</v>
      </c>
      <c r="K57" s="192" t="e">
        <f>+VLOOKUP($F57,#REF!,4,0)</f>
        <v>#REF!</v>
      </c>
      <c r="L57" s="104" t="e">
        <f>+VLOOKUP($F57,#REF!,5,0)</f>
        <v>#REF!</v>
      </c>
      <c r="M57" s="104" t="e">
        <f t="shared" si="9"/>
        <v>#REF!</v>
      </c>
      <c r="N57" s="64" t="str">
        <f t="shared" si="10"/>
        <v>IMFI03ACN2</v>
      </c>
      <c r="O57" s="46" t="e">
        <f t="shared" si="11"/>
        <v>#REF!</v>
      </c>
      <c r="P57" s="97"/>
      <c r="Q57" t="s">
        <v>897</v>
      </c>
      <c r="R57" s="195" t="e">
        <f>VLOOKUP(Q57,Reff!$Q:$R,2,0)</f>
        <v>#N/A</v>
      </c>
      <c r="S57" s="119" t="e">
        <f t="shared" si="12"/>
        <v>#N/A</v>
      </c>
      <c r="T57" s="22"/>
    </row>
    <row r="58" spans="1:20" x14ac:dyDescent="0.25">
      <c r="A58" s="233" t="str">
        <f t="shared" si="7"/>
        <v>IMFI03ACN3</v>
      </c>
      <c r="B58" s="117" t="e">
        <f>+VLOOKUP(A58,#REF!,$B$1,0)</f>
        <v>#REF!</v>
      </c>
      <c r="C58" s="117" t="e">
        <f t="shared" si="1"/>
        <v>#REF!</v>
      </c>
      <c r="E58" s="61" t="e">
        <f>+IF(ISNA(VLOOKUP(F58,#REF!,8,0))=TRUE,0,VLOOKUP(F58,#REF!,8,0))</f>
        <v>#REF!</v>
      </c>
      <c r="F58" s="212" t="s">
        <v>935</v>
      </c>
      <c r="G58" s="60" t="e">
        <f>+VLOOKUP(F58,#REF!,2,0)</f>
        <v>#REF!</v>
      </c>
      <c r="H58" s="247" t="e">
        <f t="shared" si="8"/>
        <v>#REF!</v>
      </c>
      <c r="I58" s="242" t="e">
        <f>VLOOKUP(F58,#REF!,6,0)</f>
        <v>#REF!</v>
      </c>
      <c r="J58" s="104" t="e">
        <f>+VLOOKUP($F58,#REF!,3,0)</f>
        <v>#REF!</v>
      </c>
      <c r="K58" s="192" t="e">
        <f>+VLOOKUP($F58,#REF!,4,0)</f>
        <v>#REF!</v>
      </c>
      <c r="L58" s="104" t="e">
        <f>+VLOOKUP($F58,#REF!,5,0)</f>
        <v>#REF!</v>
      </c>
      <c r="M58" s="104" t="e">
        <f t="shared" si="9"/>
        <v>#REF!</v>
      </c>
      <c r="N58" s="64" t="str">
        <f t="shared" si="10"/>
        <v>IMFI03ACN3</v>
      </c>
      <c r="O58" s="46" t="e">
        <f t="shared" si="11"/>
        <v>#REF!</v>
      </c>
      <c r="P58" s="97"/>
      <c r="Q58" t="s">
        <v>935</v>
      </c>
      <c r="R58" s="195" t="e">
        <f>VLOOKUP(Q58,Reff!$Q:$R,2,0)</f>
        <v>#N/A</v>
      </c>
      <c r="S58" s="119" t="e">
        <f t="shared" si="12"/>
        <v>#N/A</v>
      </c>
      <c r="T58" s="22"/>
    </row>
    <row r="59" spans="1:20" x14ac:dyDescent="0.25">
      <c r="A59" s="233" t="str">
        <f t="shared" si="7"/>
        <v>ISAT02ACN2</v>
      </c>
      <c r="B59" s="117" t="e">
        <f>+VLOOKUP(A59,#REF!,$B$1,0)</f>
        <v>#REF!</v>
      </c>
      <c r="C59" s="117" t="e">
        <f t="shared" si="1"/>
        <v>#REF!</v>
      </c>
      <c r="E59" s="61" t="e">
        <f>+IF(ISNA(VLOOKUP(F59,#REF!,8,0))=TRUE,0,VLOOKUP(F59,#REF!,8,0))</f>
        <v>#REF!</v>
      </c>
      <c r="F59" s="212" t="s">
        <v>855</v>
      </c>
      <c r="G59" s="60" t="e">
        <f>+VLOOKUP(F59,#REF!,2,0)</f>
        <v>#REF!</v>
      </c>
      <c r="H59" s="247" t="e">
        <f t="shared" si="8"/>
        <v>#REF!</v>
      </c>
      <c r="I59" s="242" t="e">
        <f>VLOOKUP(F59,#REF!,6,0)</f>
        <v>#REF!</v>
      </c>
      <c r="J59" s="104" t="e">
        <f>+VLOOKUP($F59,#REF!,3,0)</f>
        <v>#REF!</v>
      </c>
      <c r="K59" s="192" t="e">
        <f>+VLOOKUP($F59,#REF!,4,0)</f>
        <v>#REF!</v>
      </c>
      <c r="L59" s="104" t="e">
        <f>+VLOOKUP($F59,#REF!,5,0)</f>
        <v>#REF!</v>
      </c>
      <c r="M59" s="104" t="e">
        <f t="shared" si="9"/>
        <v>#REF!</v>
      </c>
      <c r="N59" s="64" t="str">
        <f t="shared" si="10"/>
        <v>ISAT02ACN2</v>
      </c>
      <c r="O59" s="46" t="e">
        <f t="shared" si="11"/>
        <v>#REF!</v>
      </c>
      <c r="P59" s="97"/>
      <c r="Q59" t="s">
        <v>855</v>
      </c>
      <c r="R59" s="195" t="e">
        <f>VLOOKUP(Q59,Reff!$Q:$R,2,0)</f>
        <v>#N/A</v>
      </c>
      <c r="S59" s="119" t="e">
        <f t="shared" si="12"/>
        <v>#N/A</v>
      </c>
      <c r="T59" s="22"/>
    </row>
    <row r="60" spans="1:20" x14ac:dyDescent="0.25">
      <c r="A60" s="233" t="str">
        <f t="shared" si="7"/>
        <v>ISAT02ACN3</v>
      </c>
      <c r="B60" s="117" t="e">
        <f>+VLOOKUP(A60,#REF!,$B$1,0)</f>
        <v>#REF!</v>
      </c>
      <c r="C60" s="117" t="e">
        <f t="shared" si="1"/>
        <v>#REF!</v>
      </c>
      <c r="E60" s="61" t="e">
        <f>+IF(ISNA(VLOOKUP(F60,#REF!,8,0))=TRUE,0,VLOOKUP(F60,#REF!,8,0))</f>
        <v>#REF!</v>
      </c>
      <c r="F60" s="212" t="s">
        <v>928</v>
      </c>
      <c r="G60" s="60" t="e">
        <f>+VLOOKUP(F60,#REF!,2,0)</f>
        <v>#REF!</v>
      </c>
      <c r="H60" s="247" t="e">
        <f t="shared" si="8"/>
        <v>#REF!</v>
      </c>
      <c r="I60" s="242" t="e">
        <f>VLOOKUP(F60,#REF!,6,0)</f>
        <v>#REF!</v>
      </c>
      <c r="J60" s="104" t="e">
        <f>+VLOOKUP($F60,#REF!,3,0)</f>
        <v>#REF!</v>
      </c>
      <c r="K60" s="192" t="e">
        <f>+VLOOKUP($F60,#REF!,4,0)</f>
        <v>#REF!</v>
      </c>
      <c r="L60" s="104" t="e">
        <f>+VLOOKUP($F60,#REF!,5,0)</f>
        <v>#REF!</v>
      </c>
      <c r="M60" s="104" t="e">
        <f t="shared" si="9"/>
        <v>#REF!</v>
      </c>
      <c r="N60" s="64" t="str">
        <f t="shared" si="10"/>
        <v>ISAT02ACN3</v>
      </c>
      <c r="O60" s="46" t="e">
        <f t="shared" si="11"/>
        <v>#REF!</v>
      </c>
      <c r="P60" s="97"/>
      <c r="Q60" t="s">
        <v>928</v>
      </c>
      <c r="R60" s="195" t="e">
        <f>VLOOKUP(Q60,Reff!$Q:$R,2,0)</f>
        <v>#N/A</v>
      </c>
      <c r="S60" s="119" t="e">
        <f t="shared" si="12"/>
        <v>#N/A</v>
      </c>
      <c r="T60" s="22"/>
    </row>
    <row r="61" spans="1:20" x14ac:dyDescent="0.25">
      <c r="A61" s="233" t="str">
        <f t="shared" si="7"/>
        <v>JSMR01CCN1S</v>
      </c>
      <c r="B61" s="117" t="e">
        <f>+VLOOKUP(A61,#REF!,$B$1,0)</f>
        <v>#REF!</v>
      </c>
      <c r="C61" s="117" t="e">
        <f t="shared" si="1"/>
        <v>#REF!</v>
      </c>
      <c r="E61" s="61" t="e">
        <f>+IF(ISNA(VLOOKUP(F61,#REF!,8,0))=TRUE,0,VLOOKUP(F61,#REF!,8,0))</f>
        <v>#REF!</v>
      </c>
      <c r="F61" s="212" t="s">
        <v>127</v>
      </c>
      <c r="G61" s="60" t="e">
        <f>+VLOOKUP(F61,#REF!,2,0)</f>
        <v>#REF!</v>
      </c>
      <c r="H61" s="247" t="e">
        <f t="shared" si="8"/>
        <v>#REF!</v>
      </c>
      <c r="I61" s="242" t="e">
        <f>VLOOKUP(F61,#REF!,6,0)</f>
        <v>#REF!</v>
      </c>
      <c r="J61" s="104" t="e">
        <f>+VLOOKUP($F61,#REF!,3,0)</f>
        <v>#REF!</v>
      </c>
      <c r="K61" s="192" t="e">
        <f>+VLOOKUP($F61,#REF!,4,0)</f>
        <v>#REF!</v>
      </c>
      <c r="L61" s="104" t="e">
        <f>+VLOOKUP($F61,#REF!,5,0)</f>
        <v>#REF!</v>
      </c>
      <c r="M61" s="104" t="e">
        <f t="shared" si="9"/>
        <v>#REF!</v>
      </c>
      <c r="N61" s="64" t="str">
        <f t="shared" si="10"/>
        <v>JSMR01CCN1S</v>
      </c>
      <c r="O61" s="46" t="e">
        <f t="shared" si="11"/>
        <v>#REF!</v>
      </c>
      <c r="P61" s="97"/>
      <c r="Q61" t="s">
        <v>127</v>
      </c>
      <c r="R61" s="195" t="e">
        <f>VLOOKUP(Q61,Reff!$Q:$R,2,0)</f>
        <v>#N/A</v>
      </c>
      <c r="S61" s="119" t="e">
        <f t="shared" si="12"/>
        <v>#N/A</v>
      </c>
      <c r="T61" s="22"/>
    </row>
    <row r="62" spans="1:20" x14ac:dyDescent="0.25">
      <c r="A62" s="233" t="str">
        <f t="shared" si="7"/>
        <v>MAPI01BCN2</v>
      </c>
      <c r="B62" s="117" t="e">
        <f>+VLOOKUP(A62,#REF!,$B$1,0)</f>
        <v>#REF!</v>
      </c>
      <c r="C62" s="117" t="e">
        <f t="shared" si="1"/>
        <v>#REF!</v>
      </c>
      <c r="E62" s="61" t="e">
        <f>+IF(ISNA(VLOOKUP(F62,#REF!,8,0))=TRUE,0,VLOOKUP(F62,#REF!,8,0))</f>
        <v>#REF!</v>
      </c>
      <c r="F62" s="212" t="s">
        <v>128</v>
      </c>
      <c r="G62" s="60" t="e">
        <f>+VLOOKUP(F62,#REF!,2,0)</f>
        <v>#REF!</v>
      </c>
      <c r="H62" s="247" t="e">
        <f t="shared" si="8"/>
        <v>#REF!</v>
      </c>
      <c r="I62" s="242" t="e">
        <f>VLOOKUP(F62,#REF!,6,0)</f>
        <v>#REF!</v>
      </c>
      <c r="J62" s="104" t="e">
        <f>+VLOOKUP($F62,#REF!,3,0)</f>
        <v>#REF!</v>
      </c>
      <c r="K62" s="192" t="e">
        <f>+VLOOKUP($F62,#REF!,4,0)</f>
        <v>#REF!</v>
      </c>
      <c r="L62" s="104" t="e">
        <f>+VLOOKUP($F62,#REF!,5,0)</f>
        <v>#REF!</v>
      </c>
      <c r="M62" s="104" t="e">
        <f t="shared" si="9"/>
        <v>#REF!</v>
      </c>
      <c r="N62" s="64" t="str">
        <f t="shared" si="10"/>
        <v>MAPI01BCN2</v>
      </c>
      <c r="O62" s="46" t="e">
        <f t="shared" si="11"/>
        <v>#REF!</v>
      </c>
      <c r="P62" s="97"/>
      <c r="Q62" t="s">
        <v>128</v>
      </c>
      <c r="R62" s="195" t="e">
        <f>VLOOKUP(Q62,Reff!$Q:$R,2,0)</f>
        <v>#N/A</v>
      </c>
      <c r="S62" s="119" t="e">
        <f t="shared" si="12"/>
        <v>#N/A</v>
      </c>
      <c r="T62" s="22"/>
    </row>
    <row r="63" spans="1:20" x14ac:dyDescent="0.25">
      <c r="A63" s="233" t="str">
        <f t="shared" si="7"/>
        <v>MDLN01ACN1</v>
      </c>
      <c r="B63" s="117" t="e">
        <f>+VLOOKUP(A63,#REF!,$B$1,0)</f>
        <v>#REF!</v>
      </c>
      <c r="C63" s="117" t="e">
        <f t="shared" si="1"/>
        <v>#REF!</v>
      </c>
      <c r="E63" s="61" t="e">
        <f>+IF(ISNA(VLOOKUP(F63,#REF!,8,0))=TRUE,0,VLOOKUP(F63,#REF!,8,0))</f>
        <v>#REF!</v>
      </c>
      <c r="F63" s="212" t="s">
        <v>131</v>
      </c>
      <c r="G63" s="60" t="e">
        <f>+VLOOKUP(F63,#REF!,2,0)</f>
        <v>#REF!</v>
      </c>
      <c r="H63" s="247" t="e">
        <f t="shared" si="8"/>
        <v>#REF!</v>
      </c>
      <c r="I63" s="242" t="e">
        <f>VLOOKUP(F63,#REF!,6,0)</f>
        <v>#REF!</v>
      </c>
      <c r="J63" s="104" t="e">
        <f>+VLOOKUP($F63,#REF!,3,0)</f>
        <v>#REF!</v>
      </c>
      <c r="K63" s="192" t="e">
        <f>+VLOOKUP($F63,#REF!,4,0)</f>
        <v>#REF!</v>
      </c>
      <c r="L63" s="104" t="e">
        <f>+VLOOKUP($F63,#REF!,5,0)</f>
        <v>#REF!</v>
      </c>
      <c r="M63" s="104" t="e">
        <f t="shared" si="9"/>
        <v>#REF!</v>
      </c>
      <c r="N63" s="64" t="str">
        <f t="shared" si="10"/>
        <v>MDLN01ACN1</v>
      </c>
      <c r="O63" s="46" t="e">
        <f t="shared" si="11"/>
        <v>#REF!</v>
      </c>
      <c r="P63" s="97"/>
      <c r="Q63" t="s">
        <v>131</v>
      </c>
      <c r="R63" s="195" t="e">
        <f>VLOOKUP(Q63,Reff!$Q:$R,2,0)</f>
        <v>#N/A</v>
      </c>
      <c r="S63" s="119" t="e">
        <f t="shared" si="12"/>
        <v>#N/A</v>
      </c>
      <c r="T63" s="22"/>
    </row>
    <row r="64" spans="1:20" x14ac:dyDescent="0.25">
      <c r="A64" s="233" t="str">
        <f t="shared" si="7"/>
        <v>NISP02ACN3</v>
      </c>
      <c r="B64" s="117" t="e">
        <f>+VLOOKUP(A64,#REF!,$B$1,0)</f>
        <v>#REF!</v>
      </c>
      <c r="C64" s="117" t="e">
        <f t="shared" si="1"/>
        <v>#REF!</v>
      </c>
      <c r="E64" s="61" t="e">
        <f>+IF(ISNA(VLOOKUP(F64,#REF!,8,0))=TRUE,0,VLOOKUP(F64,#REF!,8,0))</f>
        <v>#REF!</v>
      </c>
      <c r="F64" s="212" t="s">
        <v>889</v>
      </c>
      <c r="G64" s="60" t="e">
        <f>+VLOOKUP(F64,#REF!,2,0)</f>
        <v>#REF!</v>
      </c>
      <c r="H64" s="247" t="e">
        <f t="shared" si="8"/>
        <v>#REF!</v>
      </c>
      <c r="I64" s="242" t="e">
        <f>VLOOKUP(F64,#REF!,6,0)</f>
        <v>#REF!</v>
      </c>
      <c r="J64" s="104" t="e">
        <f>+VLOOKUP($F64,#REF!,3,0)</f>
        <v>#REF!</v>
      </c>
      <c r="K64" s="192" t="e">
        <f>+VLOOKUP($F64,#REF!,4,0)</f>
        <v>#REF!</v>
      </c>
      <c r="L64" s="104" t="e">
        <f>+VLOOKUP($F64,#REF!,5,0)</f>
        <v>#REF!</v>
      </c>
      <c r="M64" s="104" t="e">
        <f t="shared" si="9"/>
        <v>#REF!</v>
      </c>
      <c r="N64" s="64" t="str">
        <f t="shared" si="10"/>
        <v>NISP02ACN3</v>
      </c>
      <c r="O64" s="46" t="e">
        <f t="shared" si="11"/>
        <v>#REF!</v>
      </c>
      <c r="P64" s="97"/>
      <c r="Q64" t="s">
        <v>889</v>
      </c>
      <c r="R64" s="195" t="e">
        <f>VLOOKUP(Q64,Reff!$Q:$R,2,0)</f>
        <v>#N/A</v>
      </c>
      <c r="S64" s="119" t="e">
        <f t="shared" si="12"/>
        <v>#N/A</v>
      </c>
      <c r="T64" s="22"/>
    </row>
    <row r="65" spans="1:20" x14ac:dyDescent="0.25">
      <c r="A65" s="233" t="str">
        <f t="shared" si="7"/>
        <v>PPGD01DCN2</v>
      </c>
      <c r="B65" s="117" t="e">
        <f>+VLOOKUP(A65,#REF!,$B$1,0)</f>
        <v>#REF!</v>
      </c>
      <c r="C65" s="117" t="e">
        <f t="shared" si="1"/>
        <v>#REF!</v>
      </c>
      <c r="E65" s="61" t="e">
        <f>+IF(ISNA(VLOOKUP(F65,#REF!,8,0))=TRUE,0,VLOOKUP(F65,#REF!,8,0))</f>
        <v>#REF!</v>
      </c>
      <c r="F65" s="212" t="s">
        <v>51</v>
      </c>
      <c r="G65" s="60" t="e">
        <f>+VLOOKUP(F65,#REF!,2,0)</f>
        <v>#REF!</v>
      </c>
      <c r="H65" s="247" t="e">
        <f t="shared" si="8"/>
        <v>#REF!</v>
      </c>
      <c r="I65" s="242" t="e">
        <f>VLOOKUP(F65,#REF!,6,0)</f>
        <v>#REF!</v>
      </c>
      <c r="J65" s="104" t="e">
        <f>+VLOOKUP($F65,#REF!,3,0)</f>
        <v>#REF!</v>
      </c>
      <c r="K65" s="192" t="e">
        <f>+VLOOKUP($F65,#REF!,4,0)</f>
        <v>#REF!</v>
      </c>
      <c r="L65" s="104" t="e">
        <f>+VLOOKUP($F65,#REF!,5,0)</f>
        <v>#REF!</v>
      </c>
      <c r="M65" s="104" t="e">
        <f t="shared" si="9"/>
        <v>#REF!</v>
      </c>
      <c r="N65" s="64" t="str">
        <f t="shared" si="10"/>
        <v>PPGD01DCN2</v>
      </c>
      <c r="O65" s="46" t="e">
        <f t="shared" si="11"/>
        <v>#REF!</v>
      </c>
      <c r="Q65" t="s">
        <v>51</v>
      </c>
      <c r="R65" s="195" t="e">
        <f>VLOOKUP(Q65,Reff!$Q:$R,2,0)</f>
        <v>#N/A</v>
      </c>
      <c r="S65" s="119" t="e">
        <f t="shared" si="12"/>
        <v>#N/A</v>
      </c>
      <c r="T65" s="22"/>
    </row>
    <row r="66" spans="1:20" x14ac:dyDescent="0.25">
      <c r="A66" s="233" t="str">
        <f t="shared" si="7"/>
        <v>PPNX01</v>
      </c>
      <c r="B66" s="117" t="e">
        <f>+VLOOKUP(A66,#REF!,$B$1,0)</f>
        <v>#REF!</v>
      </c>
      <c r="C66" s="117" t="e">
        <f t="shared" si="1"/>
        <v>#REF!</v>
      </c>
      <c r="E66" s="61" t="e">
        <f>+IF(ISNA(VLOOKUP(F66,#REF!,8,0))=TRUE,0,VLOOKUP(F66,#REF!,8,0))</f>
        <v>#REF!</v>
      </c>
      <c r="F66" s="212" t="s">
        <v>55</v>
      </c>
      <c r="G66" s="60" t="e">
        <f>+VLOOKUP(F66,#REF!,2,0)</f>
        <v>#REF!</v>
      </c>
      <c r="H66" s="247" t="e">
        <f t="shared" si="8"/>
        <v>#REF!</v>
      </c>
      <c r="I66" s="242" t="e">
        <f>VLOOKUP(F66,#REF!,6,0)</f>
        <v>#REF!</v>
      </c>
      <c r="J66" s="104" t="e">
        <f>+VLOOKUP($F66,#REF!,3,0)</f>
        <v>#REF!</v>
      </c>
      <c r="K66" s="192" t="e">
        <f>+VLOOKUP($F66,#REF!,4,0)</f>
        <v>#REF!</v>
      </c>
      <c r="L66" s="104" t="e">
        <f>+VLOOKUP($F66,#REF!,5,0)</f>
        <v>#REF!</v>
      </c>
      <c r="M66" s="104" t="e">
        <f t="shared" si="9"/>
        <v>#REF!</v>
      </c>
      <c r="N66" s="64" t="str">
        <f t="shared" si="10"/>
        <v>PPNX01</v>
      </c>
      <c r="O66" s="46" t="e">
        <f t="shared" si="11"/>
        <v>#REF!</v>
      </c>
      <c r="Q66" t="s">
        <v>55</v>
      </c>
      <c r="R66" s="195" t="e">
        <f>VLOOKUP(Q66,Reff!$Q:$R,2,0)</f>
        <v>#N/A</v>
      </c>
      <c r="S66" s="119" t="e">
        <f t="shared" si="12"/>
        <v>#N/A</v>
      </c>
      <c r="T66" s="22"/>
    </row>
    <row r="67" spans="1:20" x14ac:dyDescent="0.25">
      <c r="A67" s="233" t="str">
        <f t="shared" si="7"/>
        <v>SANF02BCN1</v>
      </c>
      <c r="B67" s="117" t="e">
        <f>+VLOOKUP(A67,#REF!,$B$1,0)</f>
        <v>#REF!</v>
      </c>
      <c r="C67" s="117" t="e">
        <f t="shared" ref="C67:C130" si="13">+VLOOKUP($A67,$N:$O,2,0)</f>
        <v>#REF!</v>
      </c>
      <c r="E67" s="61" t="e">
        <f>+IF(ISNA(VLOOKUP(F67,#REF!,8,0))=TRUE,0,VLOOKUP(F67,#REF!,8,0))</f>
        <v>#REF!</v>
      </c>
      <c r="F67" s="212" t="s">
        <v>154</v>
      </c>
      <c r="G67" s="60" t="e">
        <f>+VLOOKUP(F67,#REF!,2,0)</f>
        <v>#REF!</v>
      </c>
      <c r="H67" s="247" t="e">
        <f t="shared" si="8"/>
        <v>#REF!</v>
      </c>
      <c r="I67" s="242" t="e">
        <f>VLOOKUP(F67,#REF!,6,0)</f>
        <v>#REF!</v>
      </c>
      <c r="J67" s="104" t="e">
        <f>+VLOOKUP($F67,#REF!,3,0)</f>
        <v>#REF!</v>
      </c>
      <c r="K67" s="192" t="e">
        <f>+VLOOKUP($F67,#REF!,4,0)</f>
        <v>#REF!</v>
      </c>
      <c r="L67" s="104" t="e">
        <f>+VLOOKUP($F67,#REF!,5,0)</f>
        <v>#REF!</v>
      </c>
      <c r="M67" s="104" t="e">
        <f t="shared" si="9"/>
        <v>#REF!</v>
      </c>
      <c r="N67" s="64" t="str">
        <f t="shared" si="10"/>
        <v>SANF02BCN1</v>
      </c>
      <c r="O67" s="46" t="e">
        <f t="shared" si="11"/>
        <v>#REF!</v>
      </c>
      <c r="Q67" t="s">
        <v>154</v>
      </c>
      <c r="R67" s="195" t="e">
        <f>VLOOKUP(Q67,Reff!$Q:$R,2,0)</f>
        <v>#N/A</v>
      </c>
      <c r="S67" s="119" t="e">
        <f t="shared" si="12"/>
        <v>#N/A</v>
      </c>
      <c r="T67" s="22"/>
    </row>
    <row r="68" spans="1:20" x14ac:dyDescent="0.25">
      <c r="A68" s="233" t="str">
        <f t="shared" si="7"/>
        <v>SIAGII01ACN1</v>
      </c>
      <c r="B68" s="117" t="e">
        <f>+VLOOKUP(A68,#REF!,$B$1,0)</f>
        <v>#REF!</v>
      </c>
      <c r="C68" s="117" t="e">
        <f t="shared" si="13"/>
        <v>#REF!</v>
      </c>
      <c r="E68" s="61" t="e">
        <f>+IF(ISNA(VLOOKUP(F68,#REF!,8,0))=TRUE,0,VLOOKUP(F68,#REF!,8,0))</f>
        <v>#REF!</v>
      </c>
      <c r="F68" s="212" t="s">
        <v>798</v>
      </c>
      <c r="G68" s="60" t="e">
        <f>+VLOOKUP(F68,#REF!,2,0)</f>
        <v>#REF!</v>
      </c>
      <c r="H68" s="288" t="e">
        <f>IF(E68=0,G68,E68)-0.095</f>
        <v>#REF!</v>
      </c>
      <c r="I68" s="242" t="e">
        <f>VLOOKUP(F68,#REF!,6,0)</f>
        <v>#REF!</v>
      </c>
      <c r="J68" s="104" t="e">
        <f>+VLOOKUP($F68,#REF!,3,0)</f>
        <v>#REF!</v>
      </c>
      <c r="K68" s="192" t="e">
        <f>+VLOOKUP($F68,#REF!,4,0)</f>
        <v>#REF!</v>
      </c>
      <c r="L68" s="104" t="e">
        <f>+VLOOKUP($F68,#REF!,5,0)</f>
        <v>#REF!</v>
      </c>
      <c r="M68" s="104" t="e">
        <f t="shared" si="9"/>
        <v>#REF!</v>
      </c>
      <c r="N68" s="64" t="str">
        <f t="shared" si="10"/>
        <v>SIAGII01ACN1</v>
      </c>
      <c r="O68" s="46" t="e">
        <f t="shared" si="11"/>
        <v>#REF!</v>
      </c>
      <c r="Q68" t="s">
        <v>798</v>
      </c>
      <c r="R68" s="195">
        <f>VLOOKUP(Q68,Reff!$Q:$R,2,0)</f>
        <v>101.1794</v>
      </c>
      <c r="S68" s="119" t="e">
        <f t="shared" si="12"/>
        <v>#REF!</v>
      </c>
      <c r="T68" s="22"/>
    </row>
    <row r="69" spans="1:20" x14ac:dyDescent="0.25">
      <c r="A69" s="233" t="str">
        <f t="shared" si="7"/>
        <v>SIAGII01ACN2</v>
      </c>
      <c r="B69" s="117" t="e">
        <f>+VLOOKUP(A69,#REF!,$B$1,0)</f>
        <v>#REF!</v>
      </c>
      <c r="C69" s="117" t="e">
        <f t="shared" si="13"/>
        <v>#REF!</v>
      </c>
      <c r="E69" s="61" t="e">
        <f>+IF(ISNA(VLOOKUP(F69,#REF!,8,0))=TRUE,0,VLOOKUP(F69,#REF!,8,0))</f>
        <v>#REF!</v>
      </c>
      <c r="F69" s="212" t="s">
        <v>876</v>
      </c>
      <c r="G69" s="60" t="e">
        <f>+VLOOKUP(F69,#REF!,2,0)</f>
        <v>#REF!</v>
      </c>
      <c r="H69" s="288" t="e">
        <f>IF(E69=0,G69,E69)-0.05</f>
        <v>#REF!</v>
      </c>
      <c r="I69" s="242" t="e">
        <f>VLOOKUP(F69,#REF!,6,0)</f>
        <v>#REF!</v>
      </c>
      <c r="J69" s="104" t="e">
        <f>+VLOOKUP($F69,#REF!,3,0)</f>
        <v>#REF!</v>
      </c>
      <c r="K69" s="192" t="e">
        <f>+VLOOKUP($F69,#REF!,4,0)</f>
        <v>#REF!</v>
      </c>
      <c r="L69" s="104" t="e">
        <f>+VLOOKUP($F69,#REF!,5,0)</f>
        <v>#REF!</v>
      </c>
      <c r="M69" s="104" t="e">
        <f t="shared" si="9"/>
        <v>#REF!</v>
      </c>
      <c r="N69" s="64" t="str">
        <f t="shared" si="10"/>
        <v>SIAGII01ACN2</v>
      </c>
      <c r="O69" s="46" t="e">
        <f t="shared" si="11"/>
        <v>#REF!</v>
      </c>
      <c r="Q69" t="s">
        <v>876</v>
      </c>
      <c r="R69" s="195">
        <f>VLOOKUP(Q69,Reff!$Q:$R,2,0)</f>
        <v>98.705100000000002</v>
      </c>
      <c r="S69" s="119" t="e">
        <f t="shared" si="12"/>
        <v>#REF!</v>
      </c>
      <c r="T69" s="22"/>
    </row>
    <row r="70" spans="1:20" x14ac:dyDescent="0.25">
      <c r="A70" s="233" t="str">
        <f t="shared" si="7"/>
        <v>SIAGII01BCN1</v>
      </c>
      <c r="B70" s="117" t="e">
        <f>+VLOOKUP(A70,#REF!,$B$1,0)</f>
        <v>#REF!</v>
      </c>
      <c r="C70" s="117" t="e">
        <f t="shared" si="13"/>
        <v>#REF!</v>
      </c>
      <c r="E70" s="61" t="e">
        <f>+IF(ISNA(VLOOKUP(F70,#REF!,8,0))=TRUE,0,VLOOKUP(F70,#REF!,8,0))</f>
        <v>#REF!</v>
      </c>
      <c r="F70" s="212" t="s">
        <v>800</v>
      </c>
      <c r="G70" s="60" t="e">
        <f>+VLOOKUP(F70,#REF!,2,0)</f>
        <v>#REF!</v>
      </c>
      <c r="H70" s="288" t="e">
        <f>IF(E70=0,G70,E70)-0.05</f>
        <v>#REF!</v>
      </c>
      <c r="I70" s="242" t="e">
        <f>VLOOKUP(F70,#REF!,6,0)</f>
        <v>#REF!</v>
      </c>
      <c r="J70" s="104" t="e">
        <f>+VLOOKUP($F70,#REF!,3,0)</f>
        <v>#REF!</v>
      </c>
      <c r="K70" s="192" t="e">
        <f>+VLOOKUP($F70,#REF!,4,0)</f>
        <v>#REF!</v>
      </c>
      <c r="L70" s="104" t="e">
        <f>+VLOOKUP($F70,#REF!,5,0)</f>
        <v>#REF!</v>
      </c>
      <c r="M70" s="104" t="e">
        <f t="shared" si="9"/>
        <v>#REF!</v>
      </c>
      <c r="N70" s="64" t="str">
        <f t="shared" si="10"/>
        <v>SIAGII01BCN1</v>
      </c>
      <c r="O70" s="46" t="e">
        <f t="shared" si="11"/>
        <v>#REF!</v>
      </c>
      <c r="Q70" t="s">
        <v>800</v>
      </c>
      <c r="R70" s="195">
        <f>VLOOKUP(Q70,Reff!$Q:$R,2,0)</f>
        <v>100.6664</v>
      </c>
      <c r="S70" s="119" t="e">
        <f t="shared" si="12"/>
        <v>#REF!</v>
      </c>
      <c r="T70" s="22"/>
    </row>
    <row r="71" spans="1:20" x14ac:dyDescent="0.25">
      <c r="A71" s="233" t="str">
        <f t="shared" si="7"/>
        <v>SIEXCL01BCN1</v>
      </c>
      <c r="B71" s="117" t="e">
        <f>+VLOOKUP(A71,#REF!,$B$1,0)</f>
        <v>#REF!</v>
      </c>
      <c r="C71" s="117" t="e">
        <f t="shared" si="13"/>
        <v>#REF!</v>
      </c>
      <c r="E71" s="61" t="e">
        <f>+IF(ISNA(VLOOKUP(F71,#REF!,8,0))=TRUE,0,VLOOKUP(F71,#REF!,8,0))</f>
        <v>#REF!</v>
      </c>
      <c r="F71" s="212" t="s">
        <v>137</v>
      </c>
      <c r="G71" s="60" t="e">
        <f>+VLOOKUP(F71,#REF!,2,0)</f>
        <v>#REF!</v>
      </c>
      <c r="H71" s="247" t="e">
        <f>IF(E71=0,G71,E71)</f>
        <v>#REF!</v>
      </c>
      <c r="I71" s="242" t="e">
        <f>VLOOKUP(F71,#REF!,6,0)</f>
        <v>#REF!</v>
      </c>
      <c r="J71" s="104" t="e">
        <f>+VLOOKUP($F71,#REF!,3,0)</f>
        <v>#REF!</v>
      </c>
      <c r="K71" s="192" t="e">
        <f>+VLOOKUP($F71,#REF!,4,0)</f>
        <v>#REF!</v>
      </c>
      <c r="L71" s="104" t="e">
        <f>+VLOOKUP($F71,#REF!,5,0)</f>
        <v>#REF!</v>
      </c>
      <c r="M71" s="104" t="e">
        <f t="shared" si="9"/>
        <v>#REF!</v>
      </c>
      <c r="N71" s="64" t="str">
        <f t="shared" si="10"/>
        <v>SIEXCL01BCN1</v>
      </c>
      <c r="O71" s="46" t="e">
        <f t="shared" si="11"/>
        <v>#REF!</v>
      </c>
      <c r="Q71" t="s">
        <v>137</v>
      </c>
      <c r="R71" s="195" t="e">
        <f>VLOOKUP(Q71,Reff!$Q:$R,2,0)</f>
        <v>#N/A</v>
      </c>
      <c r="S71" s="119" t="e">
        <f t="shared" si="12"/>
        <v>#N/A</v>
      </c>
      <c r="T71" s="22"/>
    </row>
    <row r="72" spans="1:20" x14ac:dyDescent="0.25">
      <c r="A72" s="233" t="str">
        <f t="shared" si="7"/>
        <v>SIEXCL01BCN2</v>
      </c>
      <c r="B72" s="117" t="e">
        <f>+VLOOKUP(A72,#REF!,$B$1,0)</f>
        <v>#REF!</v>
      </c>
      <c r="C72" s="117" t="e">
        <f t="shared" si="13"/>
        <v>#REF!</v>
      </c>
      <c r="E72" s="61" t="e">
        <f>+IF(ISNA(VLOOKUP(F72,#REF!,8,0))=TRUE,0,VLOOKUP(F72,#REF!,8,0))</f>
        <v>#REF!</v>
      </c>
      <c r="F72" s="212" t="s">
        <v>787</v>
      </c>
      <c r="G72" s="60" t="e">
        <f>+VLOOKUP(F72,#REF!,2,0)</f>
        <v>#REF!</v>
      </c>
      <c r="H72" s="288" t="e">
        <f>IF(E72=0,G72,E72)-0.0094</f>
        <v>#REF!</v>
      </c>
      <c r="I72" s="242" t="e">
        <f>VLOOKUP(F72,#REF!,6,0)</f>
        <v>#REF!</v>
      </c>
      <c r="J72" s="104" t="e">
        <f>+VLOOKUP($F72,#REF!,3,0)</f>
        <v>#REF!</v>
      </c>
      <c r="K72" s="192" t="e">
        <f>+VLOOKUP($F72,#REF!,4,0)</f>
        <v>#REF!</v>
      </c>
      <c r="L72" s="104" t="e">
        <f>+VLOOKUP($F72,#REF!,5,0)</f>
        <v>#REF!</v>
      </c>
      <c r="M72" s="104" t="e">
        <f t="shared" si="9"/>
        <v>#REF!</v>
      </c>
      <c r="N72" s="64" t="str">
        <f t="shared" si="10"/>
        <v>SIEXCL01BCN2</v>
      </c>
      <c r="O72" s="46" t="e">
        <f t="shared" si="11"/>
        <v>#REF!</v>
      </c>
      <c r="Q72" t="s">
        <v>787</v>
      </c>
      <c r="R72" s="195">
        <f>VLOOKUP(Q72,Reff!$Q:$R,2,0)</f>
        <v>100.28279999999999</v>
      </c>
      <c r="S72" s="119" t="e">
        <f t="shared" si="12"/>
        <v>#REF!</v>
      </c>
      <c r="T72" s="22"/>
    </row>
    <row r="73" spans="1:20" x14ac:dyDescent="0.25">
      <c r="A73" s="233" t="str">
        <f t="shared" ref="A73:A104" si="14">+N73</f>
        <v>SIISAT01BCN4</v>
      </c>
      <c r="B73" s="117" t="e">
        <f>+VLOOKUP(A73,#REF!,$B$1,0)</f>
        <v>#REF!</v>
      </c>
      <c r="C73" s="117" t="e">
        <f t="shared" si="13"/>
        <v>#REF!</v>
      </c>
      <c r="E73" s="61" t="e">
        <f>+IF(ISNA(VLOOKUP(F73,#REF!,8,0))=TRUE,0,VLOOKUP(F73,#REF!,8,0))</f>
        <v>#REF!</v>
      </c>
      <c r="F73" s="212" t="s">
        <v>190</v>
      </c>
      <c r="G73" s="60" t="e">
        <f>+VLOOKUP(F73,#REF!,2,0)</f>
        <v>#REF!</v>
      </c>
      <c r="H73" s="288" t="e">
        <f>IF(E73=0,G73,E73)-0.1</f>
        <v>#REF!</v>
      </c>
      <c r="I73" s="242" t="e">
        <f>VLOOKUP(F73,#REF!,6,0)</f>
        <v>#REF!</v>
      </c>
      <c r="J73" s="104" t="e">
        <f>+VLOOKUP($F73,#REF!,3,0)</f>
        <v>#REF!</v>
      </c>
      <c r="K73" s="192" t="e">
        <f>+VLOOKUP($F73,#REF!,4,0)</f>
        <v>#REF!</v>
      </c>
      <c r="L73" s="104" t="e">
        <f>+VLOOKUP($F73,#REF!,5,0)</f>
        <v>#REF!</v>
      </c>
      <c r="M73" s="104" t="e">
        <f t="shared" ref="M73:M104" si="15">L73-H73</f>
        <v>#REF!</v>
      </c>
      <c r="N73" s="64" t="str">
        <f t="shared" ref="N73:N104" si="16">F73</f>
        <v>SIISAT01BCN4</v>
      </c>
      <c r="O73" s="46" t="e">
        <f t="shared" ref="O73:O104" si="17">+IF(H73&lt;J73,ROUNDUP(J73,4),IF(H73&gt;L73,ROUNDDOWN(L73,4),ROUNDDOWN(H73,4)))</f>
        <v>#REF!</v>
      </c>
      <c r="Q73" s="120" t="s">
        <v>190</v>
      </c>
      <c r="R73" s="195">
        <f>VLOOKUP(Q73,Reff!$Q:$R,2,0)</f>
        <v>100.05159999999999</v>
      </c>
      <c r="S73" s="119" t="e">
        <f t="shared" ref="S73:S104" si="18">+R73-O73</f>
        <v>#REF!</v>
      </c>
      <c r="T73" s="22"/>
    </row>
    <row r="74" spans="1:20" x14ac:dyDescent="0.25">
      <c r="A74" s="233" t="str">
        <f t="shared" si="14"/>
        <v>SIKPPLN03B</v>
      </c>
      <c r="B74" s="117" t="e">
        <f>+VLOOKUP(A74,#REF!,$B$1,0)</f>
        <v>#REF!</v>
      </c>
      <c r="C74" s="117" t="e">
        <f t="shared" si="13"/>
        <v>#REF!</v>
      </c>
      <c r="E74" s="61" t="e">
        <f>+IF(ISNA(VLOOKUP(F74,#REF!,8,0))=TRUE,0,VLOOKUP(F74,#REF!,8,0))</f>
        <v>#REF!</v>
      </c>
      <c r="F74" s="212" t="s">
        <v>60</v>
      </c>
      <c r="G74" s="60" t="e">
        <f>+VLOOKUP(F74,#REF!,2,0)</f>
        <v>#REF!</v>
      </c>
      <c r="H74" s="288" t="e">
        <f>IF(E74=0,G74,E74)-0.05</f>
        <v>#REF!</v>
      </c>
      <c r="I74" s="242" t="e">
        <f>VLOOKUP(F74,#REF!,6,0)</f>
        <v>#REF!</v>
      </c>
      <c r="J74" s="104" t="e">
        <f>+VLOOKUP($F74,#REF!,3,0)</f>
        <v>#REF!</v>
      </c>
      <c r="K74" s="192" t="e">
        <f>+VLOOKUP($F74,#REF!,4,0)</f>
        <v>#REF!</v>
      </c>
      <c r="L74" s="104" t="e">
        <f>+VLOOKUP($F74,#REF!,5,0)</f>
        <v>#REF!</v>
      </c>
      <c r="M74" s="104" t="e">
        <f t="shared" si="15"/>
        <v>#REF!</v>
      </c>
      <c r="N74" s="64" t="str">
        <f t="shared" si="16"/>
        <v>SIKPPLN03B</v>
      </c>
      <c r="O74" s="46" t="e">
        <f t="shared" si="17"/>
        <v>#REF!</v>
      </c>
      <c r="Q74" s="120" t="s">
        <v>60</v>
      </c>
      <c r="R74" s="195">
        <f>VLOOKUP(Q74,Reff!$Q:$R,2,0)</f>
        <v>102.22</v>
      </c>
      <c r="S74" s="119" t="e">
        <f t="shared" si="18"/>
        <v>#REF!</v>
      </c>
    </row>
    <row r="75" spans="1:20" x14ac:dyDescent="0.25">
      <c r="A75" s="233" t="str">
        <f t="shared" si="14"/>
        <v>SIKPPLN04B</v>
      </c>
      <c r="B75" s="117" t="e">
        <f>+VLOOKUP(A75,#REF!,$B$1,0)</f>
        <v>#REF!</v>
      </c>
      <c r="C75" s="117" t="e">
        <f t="shared" si="13"/>
        <v>#REF!</v>
      </c>
      <c r="E75" s="61" t="e">
        <f>+IF(ISNA(VLOOKUP(F75,#REF!,8,0))=TRUE,0,VLOOKUP(F75,#REF!,8,0))</f>
        <v>#REF!</v>
      </c>
      <c r="F75" s="212" t="s">
        <v>61</v>
      </c>
      <c r="G75" s="60" t="e">
        <f>+VLOOKUP(F75,#REF!,2,0)</f>
        <v>#REF!</v>
      </c>
      <c r="H75" s="288" t="e">
        <f>IF(E75=0,G75,E75)-0.0554</f>
        <v>#REF!</v>
      </c>
      <c r="I75" s="242" t="e">
        <f>VLOOKUP(F75,#REF!,6,0)</f>
        <v>#REF!</v>
      </c>
      <c r="J75" s="104" t="e">
        <f>+VLOOKUP($F75,#REF!,3,0)</f>
        <v>#REF!</v>
      </c>
      <c r="K75" s="192" t="e">
        <f>+VLOOKUP($F75,#REF!,4,0)</f>
        <v>#REF!</v>
      </c>
      <c r="L75" s="104" t="e">
        <f>+VLOOKUP($F75,#REF!,5,0)</f>
        <v>#REF!</v>
      </c>
      <c r="M75" s="104" t="e">
        <f t="shared" si="15"/>
        <v>#REF!</v>
      </c>
      <c r="N75" s="64" t="str">
        <f t="shared" si="16"/>
        <v>SIKPPLN04B</v>
      </c>
      <c r="O75" s="46" t="e">
        <f t="shared" si="17"/>
        <v>#REF!</v>
      </c>
      <c r="Q75" s="116" t="s">
        <v>61</v>
      </c>
      <c r="R75" s="195">
        <f>VLOOKUP(Q75,Reff!$Q:$R,2,0)</f>
        <v>106.3764</v>
      </c>
      <c r="S75" s="119" t="e">
        <f t="shared" si="18"/>
        <v>#REF!</v>
      </c>
    </row>
    <row r="76" spans="1:20" x14ac:dyDescent="0.25">
      <c r="A76" s="233" t="str">
        <f t="shared" si="14"/>
        <v>SISMRA01CN2</v>
      </c>
      <c r="B76" s="117" t="e">
        <f>+VLOOKUP(A76,#REF!,$B$1,0)</f>
        <v>#REF!</v>
      </c>
      <c r="C76" s="117" t="e">
        <f t="shared" si="13"/>
        <v>#REF!</v>
      </c>
      <c r="E76" s="61" t="e">
        <f>+IF(ISNA(VLOOKUP(F76,#REF!,8,0))=TRUE,0,VLOOKUP(F76,#REF!,8,0))</f>
        <v>#REF!</v>
      </c>
      <c r="F76" s="212" t="s">
        <v>63</v>
      </c>
      <c r="G76" s="60" t="e">
        <f>+VLOOKUP(F76,#REF!,2,0)</f>
        <v>#REF!</v>
      </c>
      <c r="H76" s="288" t="e">
        <f>IF(E76=0,G76,E76)-0.1</f>
        <v>#REF!</v>
      </c>
      <c r="I76" s="242" t="e">
        <f>VLOOKUP(F76,#REF!,6,0)</f>
        <v>#REF!</v>
      </c>
      <c r="J76" s="104" t="e">
        <f>+VLOOKUP($F76,#REF!,3,0)</f>
        <v>#REF!</v>
      </c>
      <c r="K76" s="192" t="e">
        <f>+VLOOKUP($F76,#REF!,4,0)</f>
        <v>#REF!</v>
      </c>
      <c r="L76" s="104" t="e">
        <f>+VLOOKUP($F76,#REF!,5,0)</f>
        <v>#REF!</v>
      </c>
      <c r="M76" s="104" t="e">
        <f t="shared" si="15"/>
        <v>#REF!</v>
      </c>
      <c r="N76" s="64" t="str">
        <f t="shared" si="16"/>
        <v>SISMRA01CN2</v>
      </c>
      <c r="O76" s="46" t="e">
        <f t="shared" si="17"/>
        <v>#REF!</v>
      </c>
      <c r="Q76" s="116" t="s">
        <v>63</v>
      </c>
      <c r="R76" s="195">
        <f>VLOOKUP(Q76,Reff!$Q:$R,2,0)</f>
        <v>100.5167</v>
      </c>
      <c r="S76" s="119" t="e">
        <f t="shared" si="18"/>
        <v>#REF!</v>
      </c>
    </row>
    <row r="77" spans="1:20" x14ac:dyDescent="0.25">
      <c r="A77" s="233" t="str">
        <f t="shared" si="14"/>
        <v>SITINS01ACN1</v>
      </c>
      <c r="B77" s="117" t="e">
        <f>+VLOOKUP(A77,#REF!,$B$1,0)</f>
        <v>#REF!</v>
      </c>
      <c r="C77" s="117" t="e">
        <f t="shared" si="13"/>
        <v>#REF!</v>
      </c>
      <c r="E77" s="61" t="e">
        <f>+IF(ISNA(VLOOKUP(F77,#REF!,8,0))=TRUE,0,VLOOKUP(F77,#REF!,8,0))</f>
        <v>#REF!</v>
      </c>
      <c r="F77" s="212" t="s">
        <v>844</v>
      </c>
      <c r="G77" s="60" t="e">
        <f>+VLOOKUP(F77,#REF!,2,0)</f>
        <v>#REF!</v>
      </c>
      <c r="H77" s="288" t="e">
        <f>IF(E77=0,G77,E77)-0.0188</f>
        <v>#REF!</v>
      </c>
      <c r="I77" s="242" t="e">
        <f>VLOOKUP(F77,#REF!,6,0)</f>
        <v>#REF!</v>
      </c>
      <c r="J77" s="104" t="e">
        <f>+VLOOKUP($F77,#REF!,3,0)</f>
        <v>#REF!</v>
      </c>
      <c r="K77" s="192" t="e">
        <f>+VLOOKUP($F77,#REF!,4,0)</f>
        <v>#REF!</v>
      </c>
      <c r="L77" s="104" t="e">
        <f>+VLOOKUP($F77,#REF!,5,0)</f>
        <v>#REF!</v>
      </c>
      <c r="M77" s="104" t="e">
        <f t="shared" si="15"/>
        <v>#REF!</v>
      </c>
      <c r="N77" s="64" t="str">
        <f t="shared" si="16"/>
        <v>SITINS01ACN1</v>
      </c>
      <c r="O77" s="46" t="e">
        <f t="shared" si="17"/>
        <v>#REF!</v>
      </c>
      <c r="Q77" s="120" t="s">
        <v>844</v>
      </c>
      <c r="R77" s="195">
        <f>VLOOKUP(Q77,Reff!$Q:$R,2,0)</f>
        <v>98.371200000000002</v>
      </c>
      <c r="S77" s="119" t="e">
        <f t="shared" si="18"/>
        <v>#REF!</v>
      </c>
    </row>
    <row r="78" spans="1:20" x14ac:dyDescent="0.25">
      <c r="A78" s="233" t="str">
        <f t="shared" si="14"/>
        <v>SMADMF03ACN1</v>
      </c>
      <c r="B78" s="117" t="e">
        <f>+VLOOKUP(A78,#REF!,$B$1,0)</f>
        <v>#REF!</v>
      </c>
      <c r="C78" s="117" t="e">
        <f t="shared" si="13"/>
        <v>#REF!</v>
      </c>
      <c r="E78" s="61" t="e">
        <f>+IF(ISNA(VLOOKUP(F78,#REF!,8,0))=TRUE,0,VLOOKUP(F78,#REF!,8,0))</f>
        <v>#REF!</v>
      </c>
      <c r="F78" s="212" t="s">
        <v>887</v>
      </c>
      <c r="G78" s="60" t="e">
        <f>+VLOOKUP(F78,#REF!,2,0)</f>
        <v>#REF!</v>
      </c>
      <c r="H78" s="247" t="e">
        <f>IF(E78=0,G78,E78)</f>
        <v>#REF!</v>
      </c>
      <c r="I78" s="242" t="e">
        <f>VLOOKUP(F78,#REF!,6,0)</f>
        <v>#REF!</v>
      </c>
      <c r="J78" s="104" t="e">
        <f>+VLOOKUP($F78,#REF!,3,0)</f>
        <v>#REF!</v>
      </c>
      <c r="K78" s="192" t="e">
        <f>+VLOOKUP($F78,#REF!,4,0)</f>
        <v>#REF!</v>
      </c>
      <c r="L78" s="104" t="e">
        <f>+VLOOKUP($F78,#REF!,5,0)</f>
        <v>#REF!</v>
      </c>
      <c r="M78" s="104" t="e">
        <f t="shared" si="15"/>
        <v>#REF!</v>
      </c>
      <c r="N78" s="64" t="str">
        <f t="shared" si="16"/>
        <v>SMADMF03ACN1</v>
      </c>
      <c r="O78" s="46" t="e">
        <f t="shared" si="17"/>
        <v>#REF!</v>
      </c>
      <c r="Q78" s="120" t="s">
        <v>887</v>
      </c>
      <c r="R78" s="195" t="e">
        <f>VLOOKUP(Q78,Reff!$Q:$R,2,0)</f>
        <v>#N/A</v>
      </c>
      <c r="S78" s="119" t="e">
        <f t="shared" si="18"/>
        <v>#N/A</v>
      </c>
    </row>
    <row r="79" spans="1:20" x14ac:dyDescent="0.25">
      <c r="A79" s="233" t="str">
        <f t="shared" si="14"/>
        <v>SMADMF03ACN2</v>
      </c>
      <c r="B79" s="117" t="e">
        <f>+VLOOKUP(A79,#REF!,$B$1,0)</f>
        <v>#REF!</v>
      </c>
      <c r="C79" s="117" t="e">
        <f t="shared" si="13"/>
        <v>#REF!</v>
      </c>
      <c r="E79" s="61" t="e">
        <f>+IF(ISNA(VLOOKUP(F79,#REF!,8,0))=TRUE,0,VLOOKUP(F79,#REF!,8,0))</f>
        <v>#REF!</v>
      </c>
      <c r="F79" s="212" t="s">
        <v>912</v>
      </c>
      <c r="G79" s="60" t="e">
        <f>+VLOOKUP(F79,#REF!,2,0)</f>
        <v>#REF!</v>
      </c>
      <c r="H79" s="247" t="e">
        <f>IF(E79=0,G79,E79)-0.0196</f>
        <v>#REF!</v>
      </c>
      <c r="I79" s="242" t="e">
        <f>VLOOKUP(F79,#REF!,6,0)</f>
        <v>#REF!</v>
      </c>
      <c r="J79" s="104" t="e">
        <f>+VLOOKUP($F79,#REF!,3,0)</f>
        <v>#REF!</v>
      </c>
      <c r="K79" s="192" t="e">
        <f>+VLOOKUP($F79,#REF!,4,0)</f>
        <v>#REF!</v>
      </c>
      <c r="L79" s="104" t="e">
        <f>+VLOOKUP($F79,#REF!,5,0)</f>
        <v>#REF!</v>
      </c>
      <c r="M79" s="104" t="e">
        <f t="shared" si="15"/>
        <v>#REF!</v>
      </c>
      <c r="N79" s="64" t="str">
        <f t="shared" si="16"/>
        <v>SMADMF03ACN2</v>
      </c>
      <c r="O79" s="46" t="e">
        <f t="shared" si="17"/>
        <v>#REF!</v>
      </c>
      <c r="Q79" s="120" t="s">
        <v>912</v>
      </c>
      <c r="R79" s="195" t="e">
        <f>VLOOKUP(Q79,Reff!$Q:$R,2,0)</f>
        <v>#N/A</v>
      </c>
      <c r="S79" s="119" t="e">
        <f t="shared" si="18"/>
        <v>#N/A</v>
      </c>
    </row>
    <row r="80" spans="1:20" x14ac:dyDescent="0.25">
      <c r="A80" s="233" t="str">
        <f t="shared" si="14"/>
        <v>SMASDF01ACN1</v>
      </c>
      <c r="B80" s="117" t="e">
        <f>+VLOOKUP(A80,#REF!,$B$1,0)</f>
        <v>#REF!</v>
      </c>
      <c r="C80" s="117" t="e">
        <f t="shared" si="13"/>
        <v>#REF!</v>
      </c>
      <c r="E80" s="61" t="e">
        <f>+IF(ISNA(VLOOKUP(F80,#REF!,8,0))=TRUE,0,VLOOKUP(F80,#REF!,8,0))</f>
        <v>#REF!</v>
      </c>
      <c r="F80" s="212" t="s">
        <v>938</v>
      </c>
      <c r="G80" s="60" t="e">
        <f>+VLOOKUP(F80,#REF!,2,0)</f>
        <v>#REF!</v>
      </c>
      <c r="H80" s="247" t="e">
        <f>IF(E80=0,G80,E80)</f>
        <v>#REF!</v>
      </c>
      <c r="I80" s="242" t="e">
        <f>VLOOKUP(F80,#REF!,6,0)</f>
        <v>#REF!</v>
      </c>
      <c r="J80" s="104" t="e">
        <f>+VLOOKUP($F80,#REF!,3,0)</f>
        <v>#REF!</v>
      </c>
      <c r="K80" s="192" t="e">
        <f>+VLOOKUP($F80,#REF!,4,0)</f>
        <v>#REF!</v>
      </c>
      <c r="L80" s="104" t="e">
        <f>+VLOOKUP($F80,#REF!,5,0)</f>
        <v>#REF!</v>
      </c>
      <c r="M80" s="104" t="e">
        <f t="shared" si="15"/>
        <v>#REF!</v>
      </c>
      <c r="N80" s="64" t="str">
        <f t="shared" si="16"/>
        <v>SMASDF01ACN1</v>
      </c>
      <c r="O80" s="46" t="e">
        <f t="shared" si="17"/>
        <v>#REF!</v>
      </c>
      <c r="Q80" s="120" t="s">
        <v>938</v>
      </c>
      <c r="R80" s="195" t="e">
        <f>VLOOKUP(Q80,Reff!$Q:$R,2,0)</f>
        <v>#N/A</v>
      </c>
      <c r="S80" s="119" t="e">
        <f t="shared" si="18"/>
        <v>#N/A</v>
      </c>
    </row>
    <row r="81" spans="1:21" x14ac:dyDescent="0.25">
      <c r="A81" s="233" t="str">
        <f t="shared" si="14"/>
        <v>SMBNII01CN2</v>
      </c>
      <c r="B81" s="117" t="e">
        <f>+VLOOKUP(A81,#REF!,$B$1,0)</f>
        <v>#REF!</v>
      </c>
      <c r="C81" s="117" t="e">
        <f t="shared" si="13"/>
        <v>#REF!</v>
      </c>
      <c r="E81" s="61" t="e">
        <f>+IF(ISNA(VLOOKUP(F81,#REF!,8,0))=TRUE,0,VLOOKUP(F81,#REF!,8,0))</f>
        <v>#REF!</v>
      </c>
      <c r="F81" s="212" t="s">
        <v>155</v>
      </c>
      <c r="G81" s="60" t="e">
        <f>+VLOOKUP(F81,#REF!,2,0)</f>
        <v>#REF!</v>
      </c>
      <c r="H81" s="247" t="e">
        <f>IF(E81=0,G81,E81)</f>
        <v>#REF!</v>
      </c>
      <c r="I81" s="242" t="e">
        <f>VLOOKUP(F81,#REF!,6,0)</f>
        <v>#REF!</v>
      </c>
      <c r="J81" s="104" t="e">
        <f>+VLOOKUP($F81,#REF!,3,0)</f>
        <v>#REF!</v>
      </c>
      <c r="K81" s="192" t="e">
        <f>+VLOOKUP($F81,#REF!,4,0)</f>
        <v>#REF!</v>
      </c>
      <c r="L81" s="104" t="e">
        <f>+VLOOKUP($F81,#REF!,5,0)</f>
        <v>#REF!</v>
      </c>
      <c r="M81" s="104" t="e">
        <f t="shared" si="15"/>
        <v>#REF!</v>
      </c>
      <c r="N81" s="64" t="str">
        <f t="shared" si="16"/>
        <v>SMBNII01CN2</v>
      </c>
      <c r="O81" s="46" t="e">
        <f t="shared" si="17"/>
        <v>#REF!</v>
      </c>
      <c r="Q81" s="120" t="s">
        <v>155</v>
      </c>
      <c r="R81" s="195" t="e">
        <f>VLOOKUP(Q81,Reff!$Q:$R,2,0)</f>
        <v>#N/A</v>
      </c>
      <c r="S81" s="119" t="e">
        <f t="shared" si="18"/>
        <v>#N/A</v>
      </c>
    </row>
    <row r="82" spans="1:21" x14ac:dyDescent="0.25">
      <c r="A82" s="233" t="str">
        <f t="shared" si="14"/>
        <v>SMBEXI01ACN1</v>
      </c>
      <c r="B82" s="117" t="e">
        <f>+VLOOKUP(A82,#REF!,$B$1,0)</f>
        <v>#REF!</v>
      </c>
      <c r="C82" s="117" t="e">
        <f t="shared" si="13"/>
        <v>#REF!</v>
      </c>
      <c r="E82" s="61" t="e">
        <f>+IF(ISNA(VLOOKUP(F82,#REF!,8,0))=TRUE,0,VLOOKUP(F82,#REF!,8,0))</f>
        <v>#REF!</v>
      </c>
      <c r="F82" s="212" t="s">
        <v>944</v>
      </c>
      <c r="G82" s="60" t="e">
        <f>+VLOOKUP(F82,#REF!,2,0)</f>
        <v>#REF!</v>
      </c>
      <c r="H82" s="247" t="e">
        <f>IF(E82=0,G82,E82)</f>
        <v>#REF!</v>
      </c>
      <c r="I82" s="242" t="e">
        <f>VLOOKUP(F82,#REF!,6,0)</f>
        <v>#REF!</v>
      </c>
      <c r="J82" s="104" t="e">
        <f>+VLOOKUP($F82,#REF!,3,0)</f>
        <v>#REF!</v>
      </c>
      <c r="K82" s="192" t="e">
        <f>+VLOOKUP($F82,#REF!,4,0)</f>
        <v>#REF!</v>
      </c>
      <c r="L82" s="104" t="e">
        <f>+VLOOKUP($F82,#REF!,5,0)</f>
        <v>#REF!</v>
      </c>
      <c r="M82" s="104" t="e">
        <f t="shared" si="15"/>
        <v>#REF!</v>
      </c>
      <c r="N82" s="64" t="str">
        <f t="shared" si="16"/>
        <v>SMBEXI01ACN1</v>
      </c>
      <c r="O82" s="46" t="e">
        <f t="shared" si="17"/>
        <v>#REF!</v>
      </c>
      <c r="Q82" s="120" t="s">
        <v>944</v>
      </c>
      <c r="R82" s="195" t="e">
        <f>VLOOKUP(Q82,Reff!$Q:$R,2,0)</f>
        <v>#N/A</v>
      </c>
      <c r="S82" s="119" t="e">
        <f t="shared" si="18"/>
        <v>#N/A</v>
      </c>
    </row>
    <row r="83" spans="1:21" x14ac:dyDescent="0.25">
      <c r="A83" s="233" t="str">
        <f t="shared" si="14"/>
        <v>SMBEXI01BCN1</v>
      </c>
      <c r="B83" s="117" t="e">
        <f>+VLOOKUP(A83,#REF!,$B$1,0)</f>
        <v>#REF!</v>
      </c>
      <c r="C83" s="117" t="e">
        <f t="shared" si="13"/>
        <v>#REF!</v>
      </c>
      <c r="E83" s="61" t="e">
        <f>+IF(ISNA(VLOOKUP(F83,#REF!,8,0))=TRUE,0,VLOOKUP(F83,#REF!,8,0))</f>
        <v>#REF!</v>
      </c>
      <c r="F83" s="212" t="s">
        <v>945</v>
      </c>
      <c r="G83" s="60" t="e">
        <f>+VLOOKUP(F83,#REF!,2,0)</f>
        <v>#REF!</v>
      </c>
      <c r="H83" s="288" t="e">
        <f>IF(E83=0,G83,E83)-0.05</f>
        <v>#REF!</v>
      </c>
      <c r="I83" s="242" t="e">
        <f>VLOOKUP(F83,#REF!,6,0)</f>
        <v>#REF!</v>
      </c>
      <c r="J83" s="104" t="e">
        <f>+VLOOKUP($F83,#REF!,3,0)</f>
        <v>#REF!</v>
      </c>
      <c r="K83" s="192" t="e">
        <f>+VLOOKUP($F83,#REF!,4,0)</f>
        <v>#REF!</v>
      </c>
      <c r="L83" s="104" t="e">
        <f>+VLOOKUP($F83,#REF!,5,0)</f>
        <v>#REF!</v>
      </c>
      <c r="M83" s="104" t="e">
        <f t="shared" si="15"/>
        <v>#REF!</v>
      </c>
      <c r="N83" s="64" t="str">
        <f t="shared" si="16"/>
        <v>SMBEXI01BCN1</v>
      </c>
      <c r="O83" s="46" t="e">
        <f t="shared" si="17"/>
        <v>#REF!</v>
      </c>
      <c r="Q83" s="120" t="s">
        <v>945</v>
      </c>
      <c r="R83" s="195">
        <f>VLOOKUP(Q83,Reff!$Q:$R,2,0)</f>
        <v>98.62</v>
      </c>
      <c r="S83" s="119" t="e">
        <f t="shared" si="18"/>
        <v>#REF!</v>
      </c>
    </row>
    <row r="84" spans="1:21" x14ac:dyDescent="0.25">
      <c r="A84" s="233" t="str">
        <f t="shared" si="14"/>
        <v>SMBRIS01SB</v>
      </c>
      <c r="B84" s="117" t="e">
        <f>+VLOOKUP(A84,#REF!,$B$1,0)</f>
        <v>#REF!</v>
      </c>
      <c r="C84" s="117" t="e">
        <f t="shared" si="13"/>
        <v>#REF!</v>
      </c>
      <c r="E84" s="61" t="e">
        <f>+IF(ISNA(VLOOKUP(F84,#REF!,8,0))=TRUE,0,VLOOKUP(F84,#REF!,8,0))</f>
        <v>#REF!</v>
      </c>
      <c r="F84" s="212" t="s">
        <v>212</v>
      </c>
      <c r="G84" s="60" t="e">
        <f>+VLOOKUP(F84,#REF!,2,0)</f>
        <v>#REF!</v>
      </c>
      <c r="H84" s="288" t="e">
        <f>IF(E84=0,G84,E84)-0.02</f>
        <v>#REF!</v>
      </c>
      <c r="I84" s="242" t="e">
        <f>VLOOKUP(F84,#REF!,6,0)</f>
        <v>#REF!</v>
      </c>
      <c r="J84" s="104" t="e">
        <f>+VLOOKUP($F84,#REF!,3,0)</f>
        <v>#REF!</v>
      </c>
      <c r="K84" s="192" t="e">
        <f>+VLOOKUP($F84,#REF!,4,0)</f>
        <v>#REF!</v>
      </c>
      <c r="L84" s="104" t="e">
        <f>+VLOOKUP($F84,#REF!,5,0)</f>
        <v>#REF!</v>
      </c>
      <c r="M84" s="104" t="e">
        <f t="shared" si="15"/>
        <v>#REF!</v>
      </c>
      <c r="N84" s="64" t="str">
        <f t="shared" si="16"/>
        <v>SMBRIS01SB</v>
      </c>
      <c r="O84" s="46" t="e">
        <f t="shared" si="17"/>
        <v>#REF!</v>
      </c>
      <c r="Q84" s="116" t="s">
        <v>212</v>
      </c>
      <c r="R84" s="195">
        <f>VLOOKUP(Q84,Reff!$Q:$R,2,0)</f>
        <v>98.816500000000005</v>
      </c>
      <c r="S84" s="119" t="e">
        <f t="shared" si="18"/>
        <v>#REF!</v>
      </c>
    </row>
    <row r="85" spans="1:21" x14ac:dyDescent="0.25">
      <c r="A85" s="233" t="str">
        <f t="shared" si="14"/>
        <v>SMBSBR02</v>
      </c>
      <c r="B85" s="117" t="e">
        <f>+VLOOKUP(A85,#REF!,$B$1,0)</f>
        <v>#REF!</v>
      </c>
      <c r="C85" s="117" t="e">
        <f t="shared" si="13"/>
        <v>#REF!</v>
      </c>
      <c r="E85" s="61" t="e">
        <f>+IF(ISNA(VLOOKUP(F85,#REF!,8,0))=TRUE,0,VLOOKUP(F85,#REF!,8,0))</f>
        <v>#REF!</v>
      </c>
      <c r="F85" s="212" t="s">
        <v>64</v>
      </c>
      <c r="G85" s="60" t="e">
        <f>+VLOOKUP(F85,#REF!,2,0)</f>
        <v>#REF!</v>
      </c>
      <c r="H85" s="288" t="e">
        <f>IF(E85=0,G85,E85)-0.0473</f>
        <v>#REF!</v>
      </c>
      <c r="I85" s="242" t="e">
        <f>VLOOKUP(F85,#REF!,6,0)</f>
        <v>#REF!</v>
      </c>
      <c r="J85" s="104" t="e">
        <f>+VLOOKUP($F85,#REF!,3,0)</f>
        <v>#REF!</v>
      </c>
      <c r="K85" s="192" t="e">
        <f>+VLOOKUP($F85,#REF!,4,0)</f>
        <v>#REF!</v>
      </c>
      <c r="L85" s="104" t="e">
        <f>+VLOOKUP($F85,#REF!,5,0)</f>
        <v>#REF!</v>
      </c>
      <c r="M85" s="104" t="e">
        <f t="shared" si="15"/>
        <v>#REF!</v>
      </c>
      <c r="N85" s="64" t="str">
        <f t="shared" si="16"/>
        <v>SMBSBR02</v>
      </c>
      <c r="O85" s="46" t="e">
        <f t="shared" si="17"/>
        <v>#REF!</v>
      </c>
      <c r="Q85" s="120" t="s">
        <v>64</v>
      </c>
      <c r="R85" s="195">
        <f>VLOOKUP(Q85,Reff!$Q:$R,2,0)</f>
        <v>101.46169999999999</v>
      </c>
      <c r="S85" s="119" t="e">
        <f t="shared" si="18"/>
        <v>#REF!</v>
      </c>
    </row>
    <row r="86" spans="1:21" x14ac:dyDescent="0.25">
      <c r="A86" s="233" t="str">
        <f t="shared" si="14"/>
        <v>SMFP04ACN3</v>
      </c>
      <c r="B86" s="117" t="e">
        <f>+VLOOKUP(A86,#REF!,$B$1,0)</f>
        <v>#REF!</v>
      </c>
      <c r="C86" s="117" t="e">
        <f t="shared" si="13"/>
        <v>#REF!</v>
      </c>
      <c r="E86" s="61" t="e">
        <f>+IF(ISNA(VLOOKUP(F86,#REF!,8,0))=TRUE,0,VLOOKUP(F86,#REF!,8,0))</f>
        <v>#REF!</v>
      </c>
      <c r="F86" s="212" t="s">
        <v>898</v>
      </c>
      <c r="G86" s="60" t="e">
        <f>+VLOOKUP(F86,#REF!,2,0)</f>
        <v>#REF!</v>
      </c>
      <c r="H86" s="247" t="e">
        <f t="shared" ref="H86:H92" si="19">IF(E86=0,G86,E86)</f>
        <v>#REF!</v>
      </c>
      <c r="I86" s="242" t="e">
        <f>VLOOKUP(F86,#REF!,6,0)</f>
        <v>#REF!</v>
      </c>
      <c r="J86" s="104" t="e">
        <f>+VLOOKUP($F86,#REF!,3,0)</f>
        <v>#REF!</v>
      </c>
      <c r="K86" s="192" t="e">
        <f>+VLOOKUP($F86,#REF!,4,0)</f>
        <v>#REF!</v>
      </c>
      <c r="L86" s="104" t="e">
        <f>+VLOOKUP($F86,#REF!,5,0)</f>
        <v>#REF!</v>
      </c>
      <c r="M86" s="104" t="e">
        <f t="shared" si="15"/>
        <v>#REF!</v>
      </c>
      <c r="N86" s="64" t="str">
        <f t="shared" si="16"/>
        <v>SMFP04ACN3</v>
      </c>
      <c r="O86" s="46" t="e">
        <f t="shared" si="17"/>
        <v>#REF!</v>
      </c>
      <c r="Q86" s="120" t="s">
        <v>898</v>
      </c>
      <c r="R86" s="195" t="e">
        <f>VLOOKUP(Q86,Reff!$Q:$R,2,0)</f>
        <v>#N/A</v>
      </c>
      <c r="S86" s="119" t="e">
        <f t="shared" si="18"/>
        <v>#N/A</v>
      </c>
    </row>
    <row r="87" spans="1:21" x14ac:dyDescent="0.25">
      <c r="A87" s="233" t="str">
        <f t="shared" si="14"/>
        <v>SMRA01CN1</v>
      </c>
      <c r="B87" s="117" t="e">
        <f>+VLOOKUP(A87,#REF!,$B$1,0)</f>
        <v>#REF!</v>
      </c>
      <c r="C87" s="117" t="e">
        <f t="shared" si="13"/>
        <v>#REF!</v>
      </c>
      <c r="E87" s="61" t="e">
        <f>+IF(ISNA(VLOOKUP(F87,#REF!,8,0))=TRUE,0,VLOOKUP(F87,#REF!,8,0))</f>
        <v>#REF!</v>
      </c>
      <c r="F87" s="244" t="s">
        <v>144</v>
      </c>
      <c r="G87" s="60" t="e">
        <f>+VLOOKUP(F87,#REF!,2,0)</f>
        <v>#REF!</v>
      </c>
      <c r="H87" s="247" t="e">
        <f t="shared" si="19"/>
        <v>#REF!</v>
      </c>
      <c r="I87" s="242"/>
      <c r="J87" s="104" t="e">
        <f>+VLOOKUP($F87,#REF!,3,0)</f>
        <v>#REF!</v>
      </c>
      <c r="K87" s="192" t="e">
        <f>+VLOOKUP($F87,#REF!,4,0)</f>
        <v>#REF!</v>
      </c>
      <c r="L87" s="104" t="e">
        <f>+VLOOKUP($F87,#REF!,5,0)</f>
        <v>#REF!</v>
      </c>
      <c r="M87" s="104" t="e">
        <f t="shared" si="15"/>
        <v>#REF!</v>
      </c>
      <c r="N87" s="64" t="str">
        <f t="shared" si="16"/>
        <v>SMRA01CN1</v>
      </c>
      <c r="O87" s="46" t="e">
        <f t="shared" si="17"/>
        <v>#REF!</v>
      </c>
      <c r="Q87" s="120" t="s">
        <v>144</v>
      </c>
      <c r="R87" s="195" t="e">
        <f>VLOOKUP(Q87,Reff!$Q:$R,2,0)</f>
        <v>#N/A</v>
      </c>
      <c r="S87" s="119" t="e">
        <f t="shared" si="18"/>
        <v>#N/A</v>
      </c>
    </row>
    <row r="88" spans="1:21" x14ac:dyDescent="0.25">
      <c r="A88" s="233" t="str">
        <f t="shared" si="14"/>
        <v>WOMF02ACN2</v>
      </c>
      <c r="B88" s="117" t="e">
        <f>+VLOOKUP(A88,#REF!,$B$1,0)</f>
        <v>#REF!</v>
      </c>
      <c r="C88" s="117" t="e">
        <f t="shared" si="13"/>
        <v>#REF!</v>
      </c>
      <c r="E88" s="61" t="e">
        <f>+IF(ISNA(VLOOKUP(F88,#REF!,8,0))=TRUE,0,VLOOKUP(F88,#REF!,8,0))</f>
        <v>#REF!</v>
      </c>
      <c r="F88" s="212" t="s">
        <v>832</v>
      </c>
      <c r="G88" s="60" t="e">
        <f>+VLOOKUP(F88,#REF!,2,0)</f>
        <v>#REF!</v>
      </c>
      <c r="H88" s="247" t="e">
        <f t="shared" si="19"/>
        <v>#REF!</v>
      </c>
      <c r="I88" s="242" t="e">
        <f>VLOOKUP(F88,#REF!,6,0)</f>
        <v>#REF!</v>
      </c>
      <c r="J88" s="104" t="e">
        <f>+VLOOKUP($F88,#REF!,3,0)</f>
        <v>#REF!</v>
      </c>
      <c r="K88" s="192" t="e">
        <f>+VLOOKUP($F88,#REF!,4,0)</f>
        <v>#REF!</v>
      </c>
      <c r="L88" s="104" t="e">
        <f>+VLOOKUP($F88,#REF!,5,0)</f>
        <v>#REF!</v>
      </c>
      <c r="M88" s="104" t="e">
        <f t="shared" si="15"/>
        <v>#REF!</v>
      </c>
      <c r="N88" s="64" t="str">
        <f t="shared" si="16"/>
        <v>WOMF02ACN2</v>
      </c>
      <c r="O88" s="46" t="e">
        <f t="shared" si="17"/>
        <v>#REF!</v>
      </c>
      <c r="Q88" s="120" t="s">
        <v>832</v>
      </c>
      <c r="R88" s="195" t="e">
        <f>VLOOKUP(Q88,Reff!$Q:$R,2,0)</f>
        <v>#N/A</v>
      </c>
      <c r="S88" s="119" t="e">
        <f t="shared" si="18"/>
        <v>#N/A</v>
      </c>
    </row>
    <row r="89" spans="1:21" x14ac:dyDescent="0.25">
      <c r="A89" s="233" t="str">
        <f t="shared" si="14"/>
        <v>WOMF02ACN3</v>
      </c>
      <c r="B89" s="117" t="e">
        <f>+VLOOKUP(A89,#REF!,$B$1,0)</f>
        <v>#REF!</v>
      </c>
      <c r="C89" s="117" t="e">
        <f t="shared" si="13"/>
        <v>#REF!</v>
      </c>
      <c r="E89" s="61" t="e">
        <f>+IF(ISNA(VLOOKUP(F89,#REF!,8,0))=TRUE,0,VLOOKUP(F89,#REF!,8,0))</f>
        <v>#REF!</v>
      </c>
      <c r="F89" s="212" t="s">
        <v>878</v>
      </c>
      <c r="G89" s="60" t="e">
        <f>+VLOOKUP(F89,#REF!,2,0)</f>
        <v>#REF!</v>
      </c>
      <c r="H89" s="247" t="e">
        <f t="shared" si="19"/>
        <v>#REF!</v>
      </c>
      <c r="I89" s="242" t="e">
        <f>VLOOKUP(F89,#REF!,6,0)</f>
        <v>#REF!</v>
      </c>
      <c r="J89" s="104" t="e">
        <f>+VLOOKUP($F89,#REF!,3,0)</f>
        <v>#REF!</v>
      </c>
      <c r="K89" s="192" t="e">
        <f>+VLOOKUP($F89,#REF!,4,0)</f>
        <v>#REF!</v>
      </c>
      <c r="L89" s="104" t="e">
        <f>+VLOOKUP($F89,#REF!,5,0)</f>
        <v>#REF!</v>
      </c>
      <c r="M89" s="104" t="e">
        <f t="shared" si="15"/>
        <v>#REF!</v>
      </c>
      <c r="N89" s="64" t="str">
        <f t="shared" si="16"/>
        <v>WOMF02ACN3</v>
      </c>
      <c r="O89" s="46" t="e">
        <f t="shared" si="17"/>
        <v>#REF!</v>
      </c>
      <c r="Q89" s="120" t="s">
        <v>878</v>
      </c>
      <c r="R89" s="195" t="e">
        <f>VLOOKUP(Q89,Reff!$Q:$R,2,0)</f>
        <v>#N/A</v>
      </c>
      <c r="S89" s="119" t="e">
        <f t="shared" si="18"/>
        <v>#N/A</v>
      </c>
    </row>
    <row r="90" spans="1:21" x14ac:dyDescent="0.25">
      <c r="A90" s="233" t="str">
        <f t="shared" si="14"/>
        <v>WOMF01BCN4</v>
      </c>
      <c r="B90" s="117" t="e">
        <f>+VLOOKUP(A90,#REF!,$B$1,0)</f>
        <v>#REF!</v>
      </c>
      <c r="C90" s="117" t="e">
        <f t="shared" si="13"/>
        <v>#REF!</v>
      </c>
      <c r="E90" s="61" t="e">
        <f>+IF(ISNA(VLOOKUP(F90,#REF!,8,0))=TRUE,0,VLOOKUP(F90,#REF!,8,0))</f>
        <v>#REF!</v>
      </c>
      <c r="F90" s="212" t="s">
        <v>149</v>
      </c>
      <c r="G90" s="60" t="e">
        <f>+VLOOKUP(F90,#REF!,2,0)</f>
        <v>#REF!</v>
      </c>
      <c r="H90" s="247" t="e">
        <f t="shared" si="19"/>
        <v>#REF!</v>
      </c>
      <c r="I90" s="242" t="e">
        <f>VLOOKUP(F90,#REF!,6,0)</f>
        <v>#REF!</v>
      </c>
      <c r="J90" s="104" t="e">
        <f>+VLOOKUP($F90,#REF!,3,0)</f>
        <v>#REF!</v>
      </c>
      <c r="K90" s="192" t="e">
        <f>+VLOOKUP($F90,#REF!,4,0)</f>
        <v>#REF!</v>
      </c>
      <c r="L90" s="104" t="e">
        <f>+VLOOKUP($F90,#REF!,5,0)</f>
        <v>#REF!</v>
      </c>
      <c r="M90" s="104" t="e">
        <f t="shared" si="15"/>
        <v>#REF!</v>
      </c>
      <c r="N90" s="64" t="str">
        <f t="shared" si="16"/>
        <v>WOMF01BCN4</v>
      </c>
      <c r="O90" s="46" t="e">
        <f t="shared" si="17"/>
        <v>#REF!</v>
      </c>
      <c r="Q90" s="120" t="s">
        <v>149</v>
      </c>
      <c r="R90" s="195" t="e">
        <f>VLOOKUP(Q90,Reff!$Q:$R,2,0)</f>
        <v>#N/A</v>
      </c>
      <c r="S90" s="119" t="e">
        <f t="shared" si="18"/>
        <v>#N/A</v>
      </c>
    </row>
    <row r="91" spans="1:21" x14ac:dyDescent="0.25">
      <c r="A91" s="233" t="str">
        <f t="shared" si="14"/>
        <v>WSKT02CN1</v>
      </c>
      <c r="B91" s="117" t="e">
        <f>+VLOOKUP(A91,#REF!,$B$1,0)</f>
        <v>#REF!</v>
      </c>
      <c r="C91" s="117" t="e">
        <f t="shared" si="13"/>
        <v>#REF!</v>
      </c>
      <c r="E91" s="61" t="e">
        <f>+IF(ISNA(VLOOKUP(F91,#REF!,8,0))=TRUE,0,VLOOKUP(F91,#REF!,8,0))</f>
        <v>#REF!</v>
      </c>
      <c r="F91" s="243" t="s">
        <v>156</v>
      </c>
      <c r="G91" s="60" t="e">
        <f>+VLOOKUP(F91,#REF!,2,0)</f>
        <v>#REF!</v>
      </c>
      <c r="H91" s="247" t="e">
        <f t="shared" si="19"/>
        <v>#REF!</v>
      </c>
      <c r="I91" s="242" t="e">
        <f>VLOOKUP(F91,#REF!,6,0)</f>
        <v>#REF!</v>
      </c>
      <c r="J91" s="104" t="e">
        <f>+VLOOKUP($F91,#REF!,3,0)</f>
        <v>#REF!</v>
      </c>
      <c r="K91" s="192" t="e">
        <f>+VLOOKUP($F91,#REF!,4,0)</f>
        <v>#REF!</v>
      </c>
      <c r="L91" s="104" t="e">
        <f>+VLOOKUP($F91,#REF!,5,0)</f>
        <v>#REF!</v>
      </c>
      <c r="M91" s="104" t="e">
        <f t="shared" si="15"/>
        <v>#REF!</v>
      </c>
      <c r="N91" s="64" t="str">
        <f t="shared" si="16"/>
        <v>WSKT02CN1</v>
      </c>
      <c r="O91" s="46" t="e">
        <f t="shared" si="17"/>
        <v>#REF!</v>
      </c>
      <c r="Q91" s="120" t="s">
        <v>156</v>
      </c>
      <c r="R91" s="195" t="e">
        <f>VLOOKUP(Q91,Reff!$Q:$R,2,0)</f>
        <v>#N/A</v>
      </c>
      <c r="S91" s="119" t="e">
        <f t="shared" si="18"/>
        <v>#N/A</v>
      </c>
      <c r="U91" s="261" t="e">
        <f>ROUNDUP((O91-J91)/0.11,0)</f>
        <v>#REF!</v>
      </c>
    </row>
    <row r="92" spans="1:21" s="330" customFormat="1" ht="15.75" thickBot="1" x14ac:dyDescent="0.3">
      <c r="A92" s="315" t="str">
        <f t="shared" si="14"/>
        <v>WSKT01ACN2</v>
      </c>
      <c r="B92" s="316" t="e">
        <f>+VLOOKUP(A92,#REF!,$B$1,0)</f>
        <v>#REF!</v>
      </c>
      <c r="C92" s="316" t="e">
        <f t="shared" si="13"/>
        <v>#REF!</v>
      </c>
      <c r="D92" s="317"/>
      <c r="E92" s="318" t="e">
        <f>+IF(ISNA(VLOOKUP(F92,#REF!,8,0))=TRUE,0,VLOOKUP(F92,#REF!,8,0))</f>
        <v>#REF!</v>
      </c>
      <c r="F92" s="319" t="s">
        <v>150</v>
      </c>
      <c r="G92" s="320" t="e">
        <f>+VLOOKUP(F92,#REF!,2,0)</f>
        <v>#REF!</v>
      </c>
      <c r="H92" s="321" t="e">
        <f t="shared" si="19"/>
        <v>#REF!</v>
      </c>
      <c r="I92" s="322" t="e">
        <f>VLOOKUP(F92,#REF!,6,0)</f>
        <v>#REF!</v>
      </c>
      <c r="J92" s="323" t="e">
        <f>+VLOOKUP($F92,#REF!,3,0)</f>
        <v>#REF!</v>
      </c>
      <c r="K92" s="324" t="e">
        <f>+VLOOKUP($F92,#REF!,4,0)</f>
        <v>#REF!</v>
      </c>
      <c r="L92" s="323" t="e">
        <f>+VLOOKUP($F92,#REF!,5,0)</f>
        <v>#REF!</v>
      </c>
      <c r="M92" s="323" t="e">
        <f t="shared" si="15"/>
        <v>#REF!</v>
      </c>
      <c r="N92" s="325" t="str">
        <f t="shared" si="16"/>
        <v>WSKT01ACN2</v>
      </c>
      <c r="O92" s="326" t="e">
        <f t="shared" si="17"/>
        <v>#REF!</v>
      </c>
      <c r="P92" s="327"/>
      <c r="Q92" s="317" t="s">
        <v>150</v>
      </c>
      <c r="R92" s="195" t="e">
        <f>VLOOKUP(Q92,Reff!$Q:$R,2,0)</f>
        <v>#N/A</v>
      </c>
      <c r="S92" s="328" t="e">
        <f t="shared" si="18"/>
        <v>#N/A</v>
      </c>
      <c r="T92" s="317"/>
      <c r="U92" s="329" t="e">
        <f>ROUNDUP((O92-J92)/0.11,0)</f>
        <v>#REF!</v>
      </c>
    </row>
    <row r="93" spans="1:21" x14ac:dyDescent="0.25">
      <c r="A93" s="233" t="str">
        <f t="shared" si="14"/>
        <v>ADHI01BCN2</v>
      </c>
      <c r="B93" s="117" t="e">
        <f>+VLOOKUP(A93,#REF!,$B$1,0)</f>
        <v>#REF!</v>
      </c>
      <c r="C93" s="117" t="e">
        <f t="shared" si="13"/>
        <v>#REF!</v>
      </c>
      <c r="E93" s="61" t="e">
        <f>+IF(ISNA(VLOOKUP(F93,#REF!,8,0))=TRUE,0,VLOOKUP(F93,#REF!,8,0))</f>
        <v>#REF!</v>
      </c>
      <c r="F93" s="212" t="s">
        <v>27</v>
      </c>
      <c r="G93" s="60" t="e">
        <f>+VLOOKUP(F93,#REF!,2,0)</f>
        <v>#REF!</v>
      </c>
      <c r="H93" s="288" t="e">
        <f>(IF(E93=0,G93,E93))</f>
        <v>#REF!</v>
      </c>
      <c r="I93" s="242" t="e">
        <f>VLOOKUP(F93,#REF!,6,0)</f>
        <v>#REF!</v>
      </c>
      <c r="J93" s="104" t="e">
        <f>+VLOOKUP($F93,#REF!,3,0)</f>
        <v>#REF!</v>
      </c>
      <c r="K93" s="192" t="e">
        <f>+VLOOKUP($F93,#REF!,4,0)</f>
        <v>#REF!</v>
      </c>
      <c r="L93" s="104" t="e">
        <f>+VLOOKUP($F93,#REF!,5,0)</f>
        <v>#REF!</v>
      </c>
      <c r="M93" s="104" t="e">
        <f t="shared" si="15"/>
        <v>#REF!</v>
      </c>
      <c r="N93" s="64" t="str">
        <f t="shared" si="16"/>
        <v>ADHI01BCN2</v>
      </c>
      <c r="O93" s="46" t="e">
        <f t="shared" si="17"/>
        <v>#REF!</v>
      </c>
      <c r="P93" s="97"/>
      <c r="Q93" t="s">
        <v>27</v>
      </c>
      <c r="R93" s="195">
        <f>VLOOKUP(Q93,Reff!$Q:$R,2,0)</f>
        <v>99.547700000000006</v>
      </c>
      <c r="S93" s="119" t="e">
        <f t="shared" si="18"/>
        <v>#REF!</v>
      </c>
      <c r="T93" s="22"/>
    </row>
    <row r="94" spans="1:21" x14ac:dyDescent="0.25">
      <c r="A94" s="233" t="str">
        <f t="shared" si="14"/>
        <v>ADMF02CCN4</v>
      </c>
      <c r="B94" s="117" t="e">
        <f>+VLOOKUP(A94,#REF!,$B$1,0)</f>
        <v>#REF!</v>
      </c>
      <c r="C94" s="117" t="e">
        <f t="shared" si="13"/>
        <v>#REF!</v>
      </c>
      <c r="E94" s="61" t="e">
        <f>+IF(ISNA(VLOOKUP(F94,#REF!,8,0))=TRUE,0,VLOOKUP(F94,#REF!,8,0))</f>
        <v>#REF!</v>
      </c>
      <c r="F94" s="212" t="s">
        <v>28</v>
      </c>
      <c r="G94" s="60" t="e">
        <f>+VLOOKUP(F94,#REF!,2,0)</f>
        <v>#REF!</v>
      </c>
      <c r="H94" s="113" t="e">
        <f t="shared" ref="H94:H156" si="20">(IF(E94=0,G94,E94))-0.3</f>
        <v>#REF!</v>
      </c>
      <c r="I94" s="242" t="e">
        <f>VLOOKUP(F94,#REF!,6,0)</f>
        <v>#REF!</v>
      </c>
      <c r="J94" s="104" t="e">
        <f>+VLOOKUP($F94,#REF!,3,0)</f>
        <v>#REF!</v>
      </c>
      <c r="K94" s="192" t="e">
        <f>+VLOOKUP($F94,#REF!,4,0)</f>
        <v>#REF!</v>
      </c>
      <c r="L94" s="104" t="e">
        <f>+VLOOKUP($F94,#REF!,5,0)</f>
        <v>#REF!</v>
      </c>
      <c r="M94" s="104" t="e">
        <f t="shared" si="15"/>
        <v>#REF!</v>
      </c>
      <c r="N94" s="64" t="str">
        <f t="shared" si="16"/>
        <v>ADMF02CCN4</v>
      </c>
      <c r="O94" s="46" t="e">
        <f t="shared" si="17"/>
        <v>#REF!</v>
      </c>
      <c r="P94" s="97"/>
      <c r="Q94" t="s">
        <v>28</v>
      </c>
      <c r="R94" s="195">
        <f>VLOOKUP(Q94,Reff!$Q:$R,2,0)</f>
        <v>100.6018</v>
      </c>
      <c r="S94" s="119" t="e">
        <f t="shared" si="18"/>
        <v>#REF!</v>
      </c>
      <c r="T94" s="22"/>
    </row>
    <row r="95" spans="1:21" x14ac:dyDescent="0.25">
      <c r="A95" s="233" t="str">
        <f t="shared" si="14"/>
        <v>AKRA01B</v>
      </c>
      <c r="B95" s="117" t="e">
        <f>+VLOOKUP(A95,#REF!,$B$1,0)</f>
        <v>#REF!</v>
      </c>
      <c r="C95" s="117" t="e">
        <f t="shared" si="13"/>
        <v>#REF!</v>
      </c>
      <c r="E95" s="61" t="e">
        <f>+IF(ISNA(VLOOKUP(F95,#REF!,8,0))=TRUE,0,VLOOKUP(F95,#REF!,8,0))</f>
        <v>#REF!</v>
      </c>
      <c r="F95" s="212" t="s">
        <v>30</v>
      </c>
      <c r="G95" s="60" t="e">
        <f>+VLOOKUP(F95,#REF!,2,0)</f>
        <v>#REF!</v>
      </c>
      <c r="H95" s="113" t="e">
        <f t="shared" si="20"/>
        <v>#REF!</v>
      </c>
      <c r="I95" s="242" t="e">
        <f>VLOOKUP(F95,#REF!,6,0)</f>
        <v>#REF!</v>
      </c>
      <c r="J95" s="104" t="e">
        <f>+VLOOKUP($F95,#REF!,3,0)</f>
        <v>#REF!</v>
      </c>
      <c r="K95" s="192" t="e">
        <f>+VLOOKUP($F95,#REF!,4,0)</f>
        <v>#REF!</v>
      </c>
      <c r="L95" s="104" t="e">
        <f>+VLOOKUP($F95,#REF!,5,0)</f>
        <v>#REF!</v>
      </c>
      <c r="M95" s="104" t="e">
        <f t="shared" si="15"/>
        <v>#REF!</v>
      </c>
      <c r="N95" s="64" t="str">
        <f t="shared" si="16"/>
        <v>AKRA01B</v>
      </c>
      <c r="O95" s="46" t="e">
        <f t="shared" si="17"/>
        <v>#REF!</v>
      </c>
      <c r="P95" s="97"/>
      <c r="Q95" t="s">
        <v>30</v>
      </c>
      <c r="R95" s="195">
        <f>VLOOKUP(Q95,Reff!$Q:$R,2,0)</f>
        <v>100.2775</v>
      </c>
      <c r="S95" s="119" t="e">
        <f t="shared" si="18"/>
        <v>#REF!</v>
      </c>
      <c r="T95" s="22"/>
    </row>
    <row r="96" spans="1:21" x14ac:dyDescent="0.25">
      <c r="A96" s="233" t="str">
        <f t="shared" si="14"/>
        <v>APAI01C</v>
      </c>
      <c r="B96" s="117" t="e">
        <f>+VLOOKUP(A96,#REF!,$B$1,0)</f>
        <v>#REF!</v>
      </c>
      <c r="C96" s="117" t="e">
        <f t="shared" si="13"/>
        <v>#REF!</v>
      </c>
      <c r="E96" s="61" t="e">
        <f>+IF(ISNA(VLOOKUP(F96,#REF!,8,0))=TRUE,0,VLOOKUP(F96,#REF!,8,0))</f>
        <v>#REF!</v>
      </c>
      <c r="F96" s="212" t="s">
        <v>215</v>
      </c>
      <c r="G96" s="60" t="e">
        <f>+VLOOKUP(F96,#REF!,2,0)</f>
        <v>#REF!</v>
      </c>
      <c r="H96" s="288" t="e">
        <f>(IF(E96=0,G96,E96))</f>
        <v>#REF!</v>
      </c>
      <c r="I96" s="242" t="e">
        <f>VLOOKUP(F96,#REF!,6,0)</f>
        <v>#REF!</v>
      </c>
      <c r="J96" s="104" t="e">
        <f>+VLOOKUP($F96,#REF!,3,0)</f>
        <v>#REF!</v>
      </c>
      <c r="K96" s="192" t="e">
        <f>+VLOOKUP($F96,#REF!,4,0)</f>
        <v>#REF!</v>
      </c>
      <c r="L96" s="104" t="e">
        <f>+VLOOKUP($F96,#REF!,5,0)</f>
        <v>#REF!</v>
      </c>
      <c r="M96" s="104" t="e">
        <f t="shared" si="15"/>
        <v>#REF!</v>
      </c>
      <c r="N96" s="64" t="str">
        <f t="shared" si="16"/>
        <v>APAI01C</v>
      </c>
      <c r="O96" s="46" t="e">
        <f t="shared" si="17"/>
        <v>#REF!</v>
      </c>
      <c r="P96" s="97"/>
      <c r="Q96" t="s">
        <v>215</v>
      </c>
      <c r="R96" s="195">
        <f>VLOOKUP(Q96,Reff!$Q:$R,2,0)</f>
        <v>99.857399999999998</v>
      </c>
      <c r="S96" s="119" t="e">
        <f t="shared" si="18"/>
        <v>#REF!</v>
      </c>
      <c r="T96" s="22"/>
    </row>
    <row r="97" spans="1:20" x14ac:dyDescent="0.25">
      <c r="A97" s="233" t="str">
        <f t="shared" si="14"/>
        <v>APIA01A</v>
      </c>
      <c r="B97" s="117" t="e">
        <f>+VLOOKUP(A97,#REF!,$B$1,0)</f>
        <v>#REF!</v>
      </c>
      <c r="C97" s="117" t="e">
        <f t="shared" si="13"/>
        <v>#REF!</v>
      </c>
      <c r="E97" s="61" t="e">
        <f>+IF(ISNA(VLOOKUP(F97,#REF!,8,0))=TRUE,0,VLOOKUP(F97,#REF!,8,0))</f>
        <v>#REF!</v>
      </c>
      <c r="F97" s="212" t="s">
        <v>165</v>
      </c>
      <c r="G97" s="60" t="e">
        <f>+VLOOKUP(F97,#REF!,2,0)</f>
        <v>#REF!</v>
      </c>
      <c r="H97" s="288" t="e">
        <f>(IF(E97=0,G97,E97))</f>
        <v>#REF!</v>
      </c>
      <c r="I97" s="242" t="e">
        <f>VLOOKUP(F97,#REF!,6,0)</f>
        <v>#REF!</v>
      </c>
      <c r="J97" s="104" t="e">
        <f>+VLOOKUP($F97,#REF!,3,0)</f>
        <v>#REF!</v>
      </c>
      <c r="K97" s="192" t="e">
        <f>+VLOOKUP($F97,#REF!,4,0)</f>
        <v>#REF!</v>
      </c>
      <c r="L97" s="104" t="e">
        <f>+VLOOKUP($F97,#REF!,5,0)</f>
        <v>#REF!</v>
      </c>
      <c r="M97" s="104" t="e">
        <f t="shared" si="15"/>
        <v>#REF!</v>
      </c>
      <c r="N97" s="64" t="str">
        <f t="shared" si="16"/>
        <v>APIA01A</v>
      </c>
      <c r="O97" s="46" t="e">
        <f t="shared" si="17"/>
        <v>#REF!</v>
      </c>
      <c r="P97" s="97"/>
      <c r="Q97" t="s">
        <v>165</v>
      </c>
      <c r="R97" s="195">
        <f>VLOOKUP(Q97,Reff!$Q:$R,2,0)</f>
        <v>100.57</v>
      </c>
      <c r="S97" s="119" t="e">
        <f t="shared" si="18"/>
        <v>#REF!</v>
      </c>
      <c r="T97" s="22"/>
    </row>
    <row r="98" spans="1:20" x14ac:dyDescent="0.25">
      <c r="A98" s="233" t="str">
        <f t="shared" si="14"/>
        <v>APLN01CN2</v>
      </c>
      <c r="B98" s="117" t="e">
        <f>+VLOOKUP(A98,#REF!,$B$1,0)</f>
        <v>#REF!</v>
      </c>
      <c r="C98" s="117" t="e">
        <f t="shared" si="13"/>
        <v>#REF!</v>
      </c>
      <c r="E98" s="61" t="e">
        <f>+IF(ISNA(VLOOKUP(F98,#REF!,8,0))=TRUE,0,VLOOKUP(F98,#REF!,8,0))</f>
        <v>#REF!</v>
      </c>
      <c r="F98" s="212" t="s">
        <v>71</v>
      </c>
      <c r="G98" s="60" t="e">
        <f>+VLOOKUP(F98,#REF!,2,0)</f>
        <v>#REF!</v>
      </c>
      <c r="H98" s="113" t="e">
        <f t="shared" si="20"/>
        <v>#REF!</v>
      </c>
      <c r="I98" s="242" t="e">
        <f>VLOOKUP(F98,#REF!,6,0)</f>
        <v>#REF!</v>
      </c>
      <c r="J98" s="104" t="e">
        <f>+VLOOKUP($F98,#REF!,3,0)</f>
        <v>#REF!</v>
      </c>
      <c r="K98" s="192" t="e">
        <f>+VLOOKUP($F98,#REF!,4,0)</f>
        <v>#REF!</v>
      </c>
      <c r="L98" s="104" t="e">
        <f>+VLOOKUP($F98,#REF!,5,0)</f>
        <v>#REF!</v>
      </c>
      <c r="M98" s="104" t="e">
        <f t="shared" si="15"/>
        <v>#REF!</v>
      </c>
      <c r="N98" s="64" t="str">
        <f t="shared" si="16"/>
        <v>APLN01CN2</v>
      </c>
      <c r="O98" s="46" t="e">
        <f t="shared" si="17"/>
        <v>#REF!</v>
      </c>
      <c r="P98" s="97"/>
      <c r="Q98" t="s">
        <v>71</v>
      </c>
      <c r="R98" s="195" t="e">
        <f>VLOOKUP(Q98,Reff!$Q:$R,2,0)</f>
        <v>#N/A</v>
      </c>
      <c r="S98" s="119" t="e">
        <f t="shared" si="18"/>
        <v>#N/A</v>
      </c>
      <c r="T98" s="22"/>
    </row>
    <row r="99" spans="1:20" x14ac:dyDescent="0.25">
      <c r="A99" s="233" t="str">
        <f t="shared" si="14"/>
        <v>ASDF03BCN1</v>
      </c>
      <c r="B99" s="117" t="e">
        <f>+VLOOKUP(A99,#REF!,$B$1,0)</f>
        <v>#REF!</v>
      </c>
      <c r="C99" s="117" t="e">
        <f t="shared" si="13"/>
        <v>#REF!</v>
      </c>
      <c r="E99" s="61" t="e">
        <f>+IF(ISNA(VLOOKUP(F99,#REF!,8,0))=TRUE,0,VLOOKUP(F99,#REF!,8,0))</f>
        <v>#REF!</v>
      </c>
      <c r="F99" s="212" t="s">
        <v>70</v>
      </c>
      <c r="G99" s="60" t="e">
        <f>+VLOOKUP(F99,#REF!,2,0)</f>
        <v>#REF!</v>
      </c>
      <c r="H99" s="113" t="e">
        <f t="shared" si="20"/>
        <v>#REF!</v>
      </c>
      <c r="I99" s="242" t="e">
        <f>VLOOKUP(F99,#REF!,6,0)</f>
        <v>#REF!</v>
      </c>
      <c r="J99" s="104" t="e">
        <f>+VLOOKUP($F99,#REF!,3,0)</f>
        <v>#REF!</v>
      </c>
      <c r="K99" s="192" t="e">
        <f>+VLOOKUP($F99,#REF!,4,0)</f>
        <v>#REF!</v>
      </c>
      <c r="L99" s="104" t="e">
        <f>+VLOOKUP($F99,#REF!,5,0)</f>
        <v>#REF!</v>
      </c>
      <c r="M99" s="104" t="e">
        <f t="shared" si="15"/>
        <v>#REF!</v>
      </c>
      <c r="N99" s="64" t="str">
        <f t="shared" si="16"/>
        <v>ASDF03BCN1</v>
      </c>
      <c r="O99" s="46" t="e">
        <f t="shared" si="17"/>
        <v>#REF!</v>
      </c>
      <c r="P99" s="97"/>
      <c r="Q99" t="s">
        <v>70</v>
      </c>
      <c r="R99" s="195" t="e">
        <f>VLOOKUP(Q99,Reff!$Q:$R,2,0)</f>
        <v>#N/A</v>
      </c>
      <c r="S99" s="119" t="e">
        <f t="shared" si="18"/>
        <v>#N/A</v>
      </c>
      <c r="T99" s="22"/>
    </row>
    <row r="100" spans="1:20" x14ac:dyDescent="0.25">
      <c r="A100" s="233" t="str">
        <f t="shared" si="14"/>
        <v>BACA01SB</v>
      </c>
      <c r="B100" s="117" t="e">
        <f>+VLOOKUP(A100,#REF!,$B$1,0)</f>
        <v>#REF!</v>
      </c>
      <c r="C100" s="117" t="e">
        <f t="shared" si="13"/>
        <v>#REF!</v>
      </c>
      <c r="E100" s="61" t="e">
        <f>+IF(ISNA(VLOOKUP(F100,#REF!,8,0))=TRUE,0,VLOOKUP(F100,#REF!,8,0))</f>
        <v>#REF!</v>
      </c>
      <c r="F100" s="212" t="s">
        <v>32</v>
      </c>
      <c r="G100" s="60" t="e">
        <f>+VLOOKUP(F100,#REF!,2,0)</f>
        <v>#REF!</v>
      </c>
      <c r="H100" s="113" t="e">
        <f t="shared" si="20"/>
        <v>#REF!</v>
      </c>
      <c r="I100" s="242" t="e">
        <f>VLOOKUP(F100,#REF!,6,0)</f>
        <v>#REF!</v>
      </c>
      <c r="J100" s="104" t="e">
        <f>+VLOOKUP($F100,#REF!,3,0)</f>
        <v>#REF!</v>
      </c>
      <c r="K100" s="192" t="e">
        <f>+VLOOKUP($F100,#REF!,4,0)</f>
        <v>#REF!</v>
      </c>
      <c r="L100" s="104" t="e">
        <f>+VLOOKUP($F100,#REF!,5,0)</f>
        <v>#REF!</v>
      </c>
      <c r="M100" s="104" t="e">
        <f t="shared" si="15"/>
        <v>#REF!</v>
      </c>
      <c r="N100" s="64" t="str">
        <f t="shared" si="16"/>
        <v>BACA01SB</v>
      </c>
      <c r="O100" s="46" t="e">
        <f t="shared" si="17"/>
        <v>#REF!</v>
      </c>
      <c r="P100" s="97"/>
      <c r="Q100" t="s">
        <v>32</v>
      </c>
      <c r="R100" s="195">
        <f>VLOOKUP(Q100,Reff!$Q:$R,2,0)</f>
        <v>98.4405</v>
      </c>
      <c r="S100" s="119" t="e">
        <f t="shared" si="18"/>
        <v>#REF!</v>
      </c>
      <c r="T100" s="22"/>
    </row>
    <row r="101" spans="1:20" x14ac:dyDescent="0.25">
      <c r="A101" s="233" t="str">
        <f t="shared" si="14"/>
        <v>BBIA01SBCN2</v>
      </c>
      <c r="B101" s="117" t="e">
        <f>+VLOOKUP(A101,#REF!,$B$1,0)</f>
        <v>#REF!</v>
      </c>
      <c r="C101" s="117" t="e">
        <f t="shared" si="13"/>
        <v>#REF!</v>
      </c>
      <c r="E101" s="61" t="e">
        <f>+IF(ISNA(VLOOKUP(F101,#REF!,8,0))=TRUE,0,VLOOKUP(F101,#REF!,8,0))</f>
        <v>#REF!</v>
      </c>
      <c r="F101" s="212" t="s">
        <v>850</v>
      </c>
      <c r="G101" s="60" t="e">
        <f>+VLOOKUP(F101,#REF!,2,0)</f>
        <v>#REF!</v>
      </c>
      <c r="H101" s="113" t="e">
        <f>(IF(E101=0,G101,E101))-0.7</f>
        <v>#REF!</v>
      </c>
      <c r="I101" s="242" t="e">
        <f>VLOOKUP(F101,#REF!,6,0)</f>
        <v>#REF!</v>
      </c>
      <c r="J101" s="104" t="e">
        <f>+VLOOKUP($F101,#REF!,3,0)</f>
        <v>#REF!</v>
      </c>
      <c r="K101" s="192" t="e">
        <f>+VLOOKUP($F101,#REF!,4,0)</f>
        <v>#REF!</v>
      </c>
      <c r="L101" s="104" t="e">
        <f>+VLOOKUP($F101,#REF!,5,0)</f>
        <v>#REF!</v>
      </c>
      <c r="M101" s="104" t="e">
        <f t="shared" si="15"/>
        <v>#REF!</v>
      </c>
      <c r="N101" s="64" t="str">
        <f t="shared" si="16"/>
        <v>BBIA01SBCN2</v>
      </c>
      <c r="O101" s="46" t="e">
        <f t="shared" si="17"/>
        <v>#REF!</v>
      </c>
      <c r="P101" s="97"/>
      <c r="Q101" t="s">
        <v>850</v>
      </c>
      <c r="R101" s="195">
        <f>VLOOKUP(Q101,Reff!$Q:$R,2,0)</f>
        <v>102.5292</v>
      </c>
      <c r="S101" s="119" t="e">
        <f t="shared" si="18"/>
        <v>#REF!</v>
      </c>
      <c r="T101" s="22"/>
    </row>
    <row r="102" spans="1:20" x14ac:dyDescent="0.25">
      <c r="A102" s="233" t="str">
        <f t="shared" si="14"/>
        <v>BBKP02SBCN1</v>
      </c>
      <c r="B102" s="117" t="e">
        <f>+VLOOKUP(A102,#REF!,$B$1,0)</f>
        <v>#REF!</v>
      </c>
      <c r="C102" s="117" t="e">
        <f t="shared" si="13"/>
        <v>#REF!</v>
      </c>
      <c r="E102" s="61" t="e">
        <f>+IF(ISNA(VLOOKUP(F102,#REF!,8,0))=TRUE,0,VLOOKUP(F102,#REF!,8,0))</f>
        <v>#REF!</v>
      </c>
      <c r="F102" s="212" t="s">
        <v>106</v>
      </c>
      <c r="G102" s="60" t="e">
        <f>+VLOOKUP(F102,#REF!,2,0)</f>
        <v>#REF!</v>
      </c>
      <c r="H102" s="288" t="e">
        <f>(IF(E102=0,G102,E102))</f>
        <v>#REF!</v>
      </c>
      <c r="I102" s="242" t="e">
        <f>VLOOKUP(F102,#REF!,6,0)</f>
        <v>#REF!</v>
      </c>
      <c r="J102" s="104" t="e">
        <f>+VLOOKUP($F102,#REF!,3,0)</f>
        <v>#REF!</v>
      </c>
      <c r="K102" s="192" t="e">
        <f>+VLOOKUP($F102,#REF!,4,0)</f>
        <v>#REF!</v>
      </c>
      <c r="L102" s="104" t="e">
        <f>+VLOOKUP($F102,#REF!,5,0)</f>
        <v>#REF!</v>
      </c>
      <c r="M102" s="104" t="e">
        <f t="shared" si="15"/>
        <v>#REF!</v>
      </c>
      <c r="N102" s="64" t="str">
        <f t="shared" si="16"/>
        <v>BBKP02SBCN1</v>
      </c>
      <c r="O102" s="46" t="e">
        <f t="shared" si="17"/>
        <v>#REF!</v>
      </c>
      <c r="P102" s="97"/>
      <c r="Q102" t="s">
        <v>106</v>
      </c>
      <c r="R102" s="195">
        <f>VLOOKUP(Q102,Reff!$Q:$R,2,0)</f>
        <v>101.258</v>
      </c>
      <c r="S102" s="119" t="e">
        <f t="shared" si="18"/>
        <v>#REF!</v>
      </c>
      <c r="T102" s="22"/>
    </row>
    <row r="103" spans="1:20" x14ac:dyDescent="0.25">
      <c r="A103" s="233" t="str">
        <f t="shared" si="14"/>
        <v>BBKP02SBCN2</v>
      </c>
      <c r="B103" s="117" t="e">
        <f>+VLOOKUP(A103,#REF!,$B$1,0)</f>
        <v>#REF!</v>
      </c>
      <c r="C103" s="117" t="e">
        <f t="shared" si="13"/>
        <v>#REF!</v>
      </c>
      <c r="E103" s="61" t="e">
        <f>+IF(ISNA(VLOOKUP(F103,#REF!,8,0))=TRUE,0,VLOOKUP(F103,#REF!,8,0))</f>
        <v>#REF!</v>
      </c>
      <c r="F103" s="212" t="s">
        <v>759</v>
      </c>
      <c r="G103" s="60" t="e">
        <f>+VLOOKUP(F103,#REF!,2,0)</f>
        <v>#REF!</v>
      </c>
      <c r="H103" s="113" t="e">
        <f t="shared" si="20"/>
        <v>#REF!</v>
      </c>
      <c r="I103" s="242" t="e">
        <f>VLOOKUP(F103,#REF!,6,0)</f>
        <v>#REF!</v>
      </c>
      <c r="J103" s="104" t="e">
        <f>+VLOOKUP($F103,#REF!,3,0)</f>
        <v>#REF!</v>
      </c>
      <c r="K103" s="192" t="e">
        <f>+VLOOKUP($F103,#REF!,4,0)</f>
        <v>#REF!</v>
      </c>
      <c r="L103" s="104" t="e">
        <f>+VLOOKUP($F103,#REF!,5,0)</f>
        <v>#REF!</v>
      </c>
      <c r="M103" s="104" t="e">
        <f t="shared" si="15"/>
        <v>#REF!</v>
      </c>
      <c r="N103" s="64" t="str">
        <f t="shared" si="16"/>
        <v>BBKP02SBCN2</v>
      </c>
      <c r="O103" s="46" t="e">
        <f t="shared" si="17"/>
        <v>#REF!</v>
      </c>
      <c r="P103" s="97"/>
      <c r="Q103" t="s">
        <v>759</v>
      </c>
      <c r="R103" s="195">
        <f>VLOOKUP(Q103,Reff!$Q:$R,2,0)</f>
        <v>99.272000000000006</v>
      </c>
      <c r="S103" s="119" t="e">
        <f t="shared" si="18"/>
        <v>#REF!</v>
      </c>
      <c r="T103" s="22"/>
    </row>
    <row r="104" spans="1:20" x14ac:dyDescent="0.25">
      <c r="A104" s="233" t="str">
        <f t="shared" si="14"/>
        <v>BBRI01BCN3</v>
      </c>
      <c r="B104" s="117" t="e">
        <f>+VLOOKUP(A104,#REF!,$B$1,0)</f>
        <v>#REF!</v>
      </c>
      <c r="C104" s="117" t="e">
        <f t="shared" si="13"/>
        <v>#REF!</v>
      </c>
      <c r="E104" s="61" t="e">
        <f>+IF(ISNA(VLOOKUP(F104,#REF!,8,0))=TRUE,0,VLOOKUP(F104,#REF!,8,0))</f>
        <v>#REF!</v>
      </c>
      <c r="F104" s="212" t="s">
        <v>77</v>
      </c>
      <c r="G104" s="60" t="e">
        <f>+VLOOKUP(F104,#REF!,2,0)</f>
        <v>#REF!</v>
      </c>
      <c r="H104" s="113" t="e">
        <f t="shared" si="20"/>
        <v>#REF!</v>
      </c>
      <c r="I104" s="242" t="e">
        <f>VLOOKUP(F104,#REF!,6,0)</f>
        <v>#REF!</v>
      </c>
      <c r="J104" s="104" t="e">
        <f>+VLOOKUP($F104,#REF!,3,0)</f>
        <v>#REF!</v>
      </c>
      <c r="K104" s="192" t="e">
        <f>+VLOOKUP($F104,#REF!,4,0)</f>
        <v>#REF!</v>
      </c>
      <c r="L104" s="104" t="e">
        <f>+VLOOKUP($F104,#REF!,5,0)</f>
        <v>#REF!</v>
      </c>
      <c r="M104" s="104" t="e">
        <f t="shared" si="15"/>
        <v>#REF!</v>
      </c>
      <c r="N104" s="64" t="str">
        <f t="shared" si="16"/>
        <v>BBRI01BCN3</v>
      </c>
      <c r="O104" s="46" t="e">
        <f t="shared" si="17"/>
        <v>#REF!</v>
      </c>
      <c r="P104" s="97"/>
      <c r="Q104" t="s">
        <v>77</v>
      </c>
      <c r="R104" s="195" t="e">
        <f>VLOOKUP(Q104,Reff!$Q:$R,2,0)</f>
        <v>#N/A</v>
      </c>
      <c r="S104" s="119" t="e">
        <f t="shared" si="18"/>
        <v>#N/A</v>
      </c>
      <c r="T104" s="22"/>
    </row>
    <row r="105" spans="1:20" x14ac:dyDescent="0.25">
      <c r="A105" s="233" t="str">
        <f t="shared" ref="A105:A136" si="21">+N105</f>
        <v>BBRI01CCN1</v>
      </c>
      <c r="B105" s="117" t="e">
        <f>+VLOOKUP(A105,#REF!,$B$1,0)</f>
        <v>#REF!</v>
      </c>
      <c r="C105" s="117" t="e">
        <f t="shared" si="13"/>
        <v>#REF!</v>
      </c>
      <c r="E105" s="61" t="e">
        <f>+IF(ISNA(VLOOKUP(F105,#REF!,8,0))=TRUE,0,VLOOKUP(F105,#REF!,8,0))</f>
        <v>#REF!</v>
      </c>
      <c r="F105" s="212" t="s">
        <v>107</v>
      </c>
      <c r="G105" s="60" t="e">
        <f>+VLOOKUP(F105,#REF!,2,0)</f>
        <v>#REF!</v>
      </c>
      <c r="H105" s="113" t="e">
        <f t="shared" si="20"/>
        <v>#REF!</v>
      </c>
      <c r="I105" s="242" t="e">
        <f>VLOOKUP(F105,#REF!,6,0)</f>
        <v>#REF!</v>
      </c>
      <c r="J105" s="104" t="e">
        <f>+VLOOKUP($F105,#REF!,3,0)</f>
        <v>#REF!</v>
      </c>
      <c r="K105" s="192" t="e">
        <f>+VLOOKUP($F105,#REF!,4,0)</f>
        <v>#REF!</v>
      </c>
      <c r="L105" s="104" t="e">
        <f>+VLOOKUP($F105,#REF!,5,0)</f>
        <v>#REF!</v>
      </c>
      <c r="M105" s="104" t="e">
        <f t="shared" ref="M105:M136" si="22">L105-H105</f>
        <v>#REF!</v>
      </c>
      <c r="N105" s="64" t="str">
        <f t="shared" ref="N105:N136" si="23">F105</f>
        <v>BBRI01CCN1</v>
      </c>
      <c r="O105" s="46" t="e">
        <f t="shared" ref="O105:O136" si="24">+IF(H105&lt;J105,ROUNDUP(J105,4),IF(H105&gt;L105,ROUNDDOWN(L105,4),ROUNDDOWN(H105,4)))</f>
        <v>#REF!</v>
      </c>
      <c r="P105" s="97"/>
      <c r="Q105" t="s">
        <v>107</v>
      </c>
      <c r="R105" s="195">
        <f>VLOOKUP(Q105,Reff!$Q:$R,2,0)</f>
        <v>101.5307</v>
      </c>
      <c r="S105" s="119" t="e">
        <f t="shared" ref="S105:S136" si="25">+R105-O105</f>
        <v>#REF!</v>
      </c>
      <c r="T105" s="22"/>
    </row>
    <row r="106" spans="1:20" x14ac:dyDescent="0.25">
      <c r="A106" s="233" t="str">
        <f t="shared" si="21"/>
        <v>BBRI01CCN2</v>
      </c>
      <c r="B106" s="117" t="e">
        <f>+VLOOKUP(A106,#REF!,$B$1,0)</f>
        <v>#REF!</v>
      </c>
      <c r="C106" s="117" t="e">
        <f t="shared" si="13"/>
        <v>#REF!</v>
      </c>
      <c r="E106" s="61" t="e">
        <f>+IF(ISNA(VLOOKUP(F106,#REF!,8,0))=TRUE,0,VLOOKUP(F106,#REF!,8,0))</f>
        <v>#REF!</v>
      </c>
      <c r="F106" s="212" t="s">
        <v>35</v>
      </c>
      <c r="G106" s="60" t="e">
        <f>+VLOOKUP(F106,#REF!,2,0)</f>
        <v>#REF!</v>
      </c>
      <c r="H106" s="113" t="e">
        <f t="shared" si="20"/>
        <v>#REF!</v>
      </c>
      <c r="I106" s="242" t="e">
        <f>VLOOKUP(F106,#REF!,6,0)</f>
        <v>#REF!</v>
      </c>
      <c r="J106" s="104" t="e">
        <f>+VLOOKUP($F106,#REF!,3,0)</f>
        <v>#REF!</v>
      </c>
      <c r="K106" s="192" t="e">
        <f>+VLOOKUP($F106,#REF!,4,0)</f>
        <v>#REF!</v>
      </c>
      <c r="L106" s="104" t="e">
        <f>+VLOOKUP($F106,#REF!,5,0)</f>
        <v>#REF!</v>
      </c>
      <c r="M106" s="104" t="e">
        <f t="shared" si="22"/>
        <v>#REF!</v>
      </c>
      <c r="N106" s="64" t="str">
        <f t="shared" si="23"/>
        <v>BBRI01CCN2</v>
      </c>
      <c r="O106" s="46" t="e">
        <f t="shared" si="24"/>
        <v>#REF!</v>
      </c>
      <c r="P106" s="97"/>
      <c r="Q106" t="s">
        <v>35</v>
      </c>
      <c r="R106" s="195">
        <f>VLOOKUP(Q106,Reff!$Q:$R,2,0)</f>
        <v>102.569</v>
      </c>
      <c r="S106" s="119" t="e">
        <f t="shared" si="25"/>
        <v>#REF!</v>
      </c>
      <c r="T106" s="22"/>
    </row>
    <row r="107" spans="1:20" x14ac:dyDescent="0.25">
      <c r="A107" s="233" t="str">
        <f t="shared" si="21"/>
        <v>BBRI01CCN3</v>
      </c>
      <c r="B107" s="117" t="e">
        <f>+VLOOKUP(A107,#REF!,$B$1,0)</f>
        <v>#REF!</v>
      </c>
      <c r="C107" s="117" t="e">
        <f t="shared" si="13"/>
        <v>#REF!</v>
      </c>
      <c r="E107" s="61" t="e">
        <f>+IF(ISNA(VLOOKUP(F107,#REF!,8,0))=TRUE,0,VLOOKUP(F107,#REF!,8,0))</f>
        <v>#REF!</v>
      </c>
      <c r="F107" s="212" t="s">
        <v>78</v>
      </c>
      <c r="G107" s="60" t="e">
        <f>+VLOOKUP(F107,#REF!,2,0)</f>
        <v>#REF!</v>
      </c>
      <c r="H107" s="113" t="e">
        <f t="shared" si="20"/>
        <v>#REF!</v>
      </c>
      <c r="I107" s="242" t="e">
        <f>VLOOKUP(F107,#REF!,6,0)</f>
        <v>#REF!</v>
      </c>
      <c r="J107" s="104" t="e">
        <f>+VLOOKUP($F107,#REF!,3,0)</f>
        <v>#REF!</v>
      </c>
      <c r="K107" s="192" t="e">
        <f>+VLOOKUP($F107,#REF!,4,0)</f>
        <v>#REF!</v>
      </c>
      <c r="L107" s="104" t="e">
        <f>+VLOOKUP($F107,#REF!,5,0)</f>
        <v>#REF!</v>
      </c>
      <c r="M107" s="104" t="e">
        <f t="shared" si="22"/>
        <v>#REF!</v>
      </c>
      <c r="N107" s="64" t="str">
        <f t="shared" si="23"/>
        <v>BBRI01CCN3</v>
      </c>
      <c r="O107" s="46" t="e">
        <f t="shared" si="24"/>
        <v>#REF!</v>
      </c>
      <c r="P107" s="97"/>
      <c r="Q107" t="s">
        <v>78</v>
      </c>
      <c r="R107" s="195">
        <f>VLOOKUP(Q107,Reff!$Q:$R,2,0)</f>
        <v>100.6962</v>
      </c>
      <c r="S107" s="119" t="e">
        <f t="shared" si="25"/>
        <v>#REF!</v>
      </c>
      <c r="T107" s="22"/>
    </row>
    <row r="108" spans="1:20" x14ac:dyDescent="0.25">
      <c r="A108" s="233" t="str">
        <f t="shared" si="21"/>
        <v>BBTN01CN1</v>
      </c>
      <c r="B108" s="117" t="e">
        <f>+VLOOKUP(A108,#REF!,$B$1,0)</f>
        <v>#REF!</v>
      </c>
      <c r="C108" s="117" t="e">
        <f t="shared" si="13"/>
        <v>#REF!</v>
      </c>
      <c r="E108" s="61" t="e">
        <f>+IF(ISNA(VLOOKUP(F108,#REF!,8,0))=TRUE,0,VLOOKUP(F108,#REF!,8,0))</f>
        <v>#REF!</v>
      </c>
      <c r="F108" s="212" t="s">
        <v>36</v>
      </c>
      <c r="G108" s="60" t="e">
        <f>+VLOOKUP(F108,#REF!,2,0)</f>
        <v>#REF!</v>
      </c>
      <c r="H108" s="113" t="e">
        <f t="shared" si="20"/>
        <v>#REF!</v>
      </c>
      <c r="I108" s="242" t="e">
        <f>VLOOKUP(F108,#REF!,6,0)</f>
        <v>#REF!</v>
      </c>
      <c r="J108" s="104" t="e">
        <f>+VLOOKUP($F108,#REF!,3,0)</f>
        <v>#REF!</v>
      </c>
      <c r="K108" s="192" t="e">
        <f>+VLOOKUP($F108,#REF!,4,0)</f>
        <v>#REF!</v>
      </c>
      <c r="L108" s="104" t="e">
        <f>+VLOOKUP($F108,#REF!,5,0)</f>
        <v>#REF!</v>
      </c>
      <c r="M108" s="104" t="e">
        <f t="shared" si="22"/>
        <v>#REF!</v>
      </c>
      <c r="N108" s="64" t="str">
        <f t="shared" si="23"/>
        <v>BBTN01CN1</v>
      </c>
      <c r="O108" s="46" t="e">
        <f t="shared" si="24"/>
        <v>#REF!</v>
      </c>
      <c r="P108" s="97"/>
      <c r="Q108" t="s">
        <v>36</v>
      </c>
      <c r="R108" s="195">
        <f>VLOOKUP(Q108,Reff!$Q:$R,2,0)</f>
        <v>98.131200000000007</v>
      </c>
      <c r="S108" s="119" t="e">
        <f t="shared" si="25"/>
        <v>#REF!</v>
      </c>
      <c r="T108" s="22"/>
    </row>
    <row r="109" spans="1:20" x14ac:dyDescent="0.25">
      <c r="A109" s="233" t="str">
        <f t="shared" si="21"/>
        <v>BBTN02ACN2</v>
      </c>
      <c r="B109" s="117" t="e">
        <f>+VLOOKUP(A109,#REF!,$B$1,0)</f>
        <v>#REF!</v>
      </c>
      <c r="C109" s="117" t="e">
        <f t="shared" si="13"/>
        <v>#REF!</v>
      </c>
      <c r="E109" s="61" t="e">
        <f>+IF(ISNA(VLOOKUP(F109,#REF!,8,0))=TRUE,0,VLOOKUP(F109,#REF!,8,0))</f>
        <v>#REF!</v>
      </c>
      <c r="F109" s="212" t="s">
        <v>184</v>
      </c>
      <c r="G109" s="60" t="e">
        <f>+VLOOKUP(F109,#REF!,2,0)</f>
        <v>#REF!</v>
      </c>
      <c r="H109" s="113" t="e">
        <f t="shared" si="20"/>
        <v>#REF!</v>
      </c>
      <c r="I109" s="242" t="e">
        <f>VLOOKUP(F109,#REF!,6,0)</f>
        <v>#REF!</v>
      </c>
      <c r="J109" s="104" t="e">
        <f>+VLOOKUP($F109,#REF!,3,0)</f>
        <v>#REF!</v>
      </c>
      <c r="K109" s="192" t="e">
        <f>+VLOOKUP($F109,#REF!,4,0)</f>
        <v>#REF!</v>
      </c>
      <c r="L109" s="104" t="e">
        <f>+VLOOKUP($F109,#REF!,5,0)</f>
        <v>#REF!</v>
      </c>
      <c r="M109" s="104" t="e">
        <f t="shared" si="22"/>
        <v>#REF!</v>
      </c>
      <c r="N109" s="64" t="str">
        <f t="shared" si="23"/>
        <v>BBTN02ACN2</v>
      </c>
      <c r="O109" s="46" t="e">
        <f t="shared" si="24"/>
        <v>#REF!</v>
      </c>
      <c r="P109" s="97"/>
      <c r="Q109" t="s">
        <v>184</v>
      </c>
      <c r="R109" s="195">
        <f>VLOOKUP(Q109,Reff!$Q:$R,2,0)</f>
        <v>100.0052</v>
      </c>
      <c r="S109" s="119" t="e">
        <f t="shared" si="25"/>
        <v>#REF!</v>
      </c>
      <c r="T109" s="22"/>
    </row>
    <row r="110" spans="1:20" x14ac:dyDescent="0.25">
      <c r="A110" s="233" t="str">
        <f t="shared" si="21"/>
        <v>BBTN02CCN1</v>
      </c>
      <c r="B110" s="117" t="e">
        <f>+VLOOKUP(A110,#REF!,$B$1,0)</f>
        <v>#REF!</v>
      </c>
      <c r="C110" s="117" t="e">
        <f t="shared" si="13"/>
        <v>#REF!</v>
      </c>
      <c r="E110" s="61" t="e">
        <f>+IF(ISNA(VLOOKUP(F110,#REF!,8,0))=TRUE,0,VLOOKUP(F110,#REF!,8,0))</f>
        <v>#REF!</v>
      </c>
      <c r="F110" s="212" t="s">
        <v>108</v>
      </c>
      <c r="G110" s="60" t="e">
        <f>+VLOOKUP(F110,#REF!,2,0)</f>
        <v>#REF!</v>
      </c>
      <c r="H110" s="113" t="e">
        <f t="shared" si="20"/>
        <v>#REF!</v>
      </c>
      <c r="I110" s="242" t="e">
        <f>VLOOKUP(F110,#REF!,6,0)</f>
        <v>#REF!</v>
      </c>
      <c r="J110" s="104" t="e">
        <f>+VLOOKUP($F110,#REF!,3,0)</f>
        <v>#REF!</v>
      </c>
      <c r="K110" s="192" t="e">
        <f>+VLOOKUP($F110,#REF!,4,0)</f>
        <v>#REF!</v>
      </c>
      <c r="L110" s="104" t="e">
        <f>+VLOOKUP($F110,#REF!,5,0)</f>
        <v>#REF!</v>
      </c>
      <c r="M110" s="104" t="e">
        <f t="shared" si="22"/>
        <v>#REF!</v>
      </c>
      <c r="N110" s="64" t="str">
        <f t="shared" si="23"/>
        <v>BBTN02CCN1</v>
      </c>
      <c r="O110" s="46" t="e">
        <f t="shared" si="24"/>
        <v>#REF!</v>
      </c>
      <c r="P110" s="97"/>
      <c r="Q110" t="s">
        <v>108</v>
      </c>
      <c r="R110" s="195">
        <f>VLOOKUP(Q110,Reff!$Q:$R,2,0)</f>
        <v>104.7084</v>
      </c>
      <c r="S110" s="119" t="e">
        <f t="shared" si="25"/>
        <v>#REF!</v>
      </c>
      <c r="T110" s="22"/>
    </row>
    <row r="111" spans="1:20" x14ac:dyDescent="0.25">
      <c r="A111" s="233" t="str">
        <f t="shared" si="21"/>
        <v>BBTN14</v>
      </c>
      <c r="B111" s="117" t="e">
        <f>+VLOOKUP(A111,#REF!,$B$1,0)</f>
        <v>#REF!</v>
      </c>
      <c r="C111" s="117" t="e">
        <f t="shared" si="13"/>
        <v>#REF!</v>
      </c>
      <c r="E111" s="61" t="e">
        <f>+IF(ISNA(VLOOKUP(F111,#REF!,8,0))=TRUE,0,VLOOKUP(F111,#REF!,8,0))</f>
        <v>#REF!</v>
      </c>
      <c r="F111" s="212" t="s">
        <v>39</v>
      </c>
      <c r="G111" s="60" t="e">
        <f>+VLOOKUP(F111,#REF!,2,0)</f>
        <v>#REF!</v>
      </c>
      <c r="H111" s="113" t="e">
        <f t="shared" si="20"/>
        <v>#REF!</v>
      </c>
      <c r="I111" s="242" t="e">
        <f>VLOOKUP(F111,#REF!,6,0)</f>
        <v>#REF!</v>
      </c>
      <c r="J111" s="104" t="e">
        <f>+VLOOKUP($F111,#REF!,3,0)</f>
        <v>#REF!</v>
      </c>
      <c r="K111" s="192" t="e">
        <f>+VLOOKUP($F111,#REF!,4,0)</f>
        <v>#REF!</v>
      </c>
      <c r="L111" s="104" t="e">
        <f>+VLOOKUP($F111,#REF!,5,0)</f>
        <v>#REF!</v>
      </c>
      <c r="M111" s="104" t="e">
        <f t="shared" si="22"/>
        <v>#REF!</v>
      </c>
      <c r="N111" s="64" t="str">
        <f t="shared" si="23"/>
        <v>BBTN14</v>
      </c>
      <c r="O111" s="46" t="e">
        <f t="shared" si="24"/>
        <v>#REF!</v>
      </c>
      <c r="P111" s="97"/>
      <c r="Q111" t="s">
        <v>39</v>
      </c>
      <c r="R111" s="195">
        <f>VLOOKUP(Q111,Reff!$Q:$R,2,0)</f>
        <v>102.3646</v>
      </c>
      <c r="S111" s="119" t="e">
        <f t="shared" si="25"/>
        <v>#REF!</v>
      </c>
      <c r="T111" s="22"/>
    </row>
    <row r="112" spans="1:20" x14ac:dyDescent="0.25">
      <c r="A112" s="233" t="str">
        <f t="shared" si="21"/>
        <v>BBTN15</v>
      </c>
      <c r="B112" s="117" t="e">
        <f>+VLOOKUP(A112,#REF!,$B$1,0)</f>
        <v>#REF!</v>
      </c>
      <c r="C112" s="117" t="e">
        <f t="shared" si="13"/>
        <v>#REF!</v>
      </c>
      <c r="E112" s="61" t="e">
        <f>+IF(ISNA(VLOOKUP(F112,#REF!,8,0))=TRUE,0,VLOOKUP(F112,#REF!,8,0))</f>
        <v>#REF!</v>
      </c>
      <c r="F112" s="212" t="s">
        <v>40</v>
      </c>
      <c r="G112" s="60" t="e">
        <f>+VLOOKUP(F112,#REF!,2,0)</f>
        <v>#REF!</v>
      </c>
      <c r="H112" s="288" t="e">
        <f>(IF(E112=0,G112,E112))</f>
        <v>#REF!</v>
      </c>
      <c r="I112" s="242" t="e">
        <f>VLOOKUP(F112,#REF!,6,0)</f>
        <v>#REF!</v>
      </c>
      <c r="J112" s="104" t="e">
        <f>+VLOOKUP($F112,#REF!,3,0)</f>
        <v>#REF!</v>
      </c>
      <c r="K112" s="192" t="e">
        <f>+VLOOKUP($F112,#REF!,4,0)</f>
        <v>#REF!</v>
      </c>
      <c r="L112" s="104" t="e">
        <f>+VLOOKUP($F112,#REF!,5,0)</f>
        <v>#REF!</v>
      </c>
      <c r="M112" s="104" t="e">
        <f t="shared" si="22"/>
        <v>#REF!</v>
      </c>
      <c r="N112" s="64" t="str">
        <f t="shared" si="23"/>
        <v>BBTN15</v>
      </c>
      <c r="O112" s="46" t="e">
        <f t="shared" si="24"/>
        <v>#REF!</v>
      </c>
      <c r="P112" s="97"/>
      <c r="Q112" t="s">
        <v>40</v>
      </c>
      <c r="R112" s="195">
        <f>VLOOKUP(Q112,Reff!$Q:$R,2,0)</f>
        <v>102.209</v>
      </c>
      <c r="S112" s="119" t="e">
        <f t="shared" si="25"/>
        <v>#REF!</v>
      </c>
      <c r="T112" s="22"/>
    </row>
    <row r="113" spans="1:20" x14ac:dyDescent="0.25">
      <c r="A113" s="233" t="str">
        <f t="shared" si="21"/>
        <v>BEXI02CCN7</v>
      </c>
      <c r="B113" s="117" t="e">
        <f>+VLOOKUP(A113,#REF!,$B$1,0)</f>
        <v>#REF!</v>
      </c>
      <c r="C113" s="117" t="e">
        <f t="shared" si="13"/>
        <v>#REF!</v>
      </c>
      <c r="E113" s="61" t="e">
        <f>+IF(ISNA(VLOOKUP(F113,#REF!,8,0))=TRUE,0,VLOOKUP(F113,#REF!,8,0))</f>
        <v>#REF!</v>
      </c>
      <c r="F113" s="212" t="s">
        <v>112</v>
      </c>
      <c r="G113" s="60" t="e">
        <f>+VLOOKUP(F113,#REF!,2,0)</f>
        <v>#REF!</v>
      </c>
      <c r="H113" s="113" t="e">
        <f t="shared" si="20"/>
        <v>#REF!</v>
      </c>
      <c r="I113" s="242" t="e">
        <f>VLOOKUP(F113,#REF!,6,0)</f>
        <v>#REF!</v>
      </c>
      <c r="J113" s="104" t="e">
        <f>+VLOOKUP($F113,#REF!,3,0)</f>
        <v>#REF!</v>
      </c>
      <c r="K113" s="192" t="e">
        <f>+VLOOKUP($F113,#REF!,4,0)</f>
        <v>#REF!</v>
      </c>
      <c r="L113" s="104" t="e">
        <f>+VLOOKUP($F113,#REF!,5,0)</f>
        <v>#REF!</v>
      </c>
      <c r="M113" s="104" t="e">
        <f t="shared" si="22"/>
        <v>#REF!</v>
      </c>
      <c r="N113" s="64" t="str">
        <f t="shared" si="23"/>
        <v>BEXI02CCN7</v>
      </c>
      <c r="O113" s="46" t="e">
        <f t="shared" si="24"/>
        <v>#REF!</v>
      </c>
      <c r="P113" s="97"/>
      <c r="Q113" t="s">
        <v>112</v>
      </c>
      <c r="R113" s="195">
        <f>VLOOKUP(Q113,Reff!$Q:$R,2,0)</f>
        <v>102.7396</v>
      </c>
      <c r="S113" s="119" t="e">
        <f t="shared" si="25"/>
        <v>#REF!</v>
      </c>
      <c r="T113" s="22"/>
    </row>
    <row r="114" spans="1:20" x14ac:dyDescent="0.25">
      <c r="A114" s="233" t="str">
        <f t="shared" si="21"/>
        <v>BEXI03CCN4</v>
      </c>
      <c r="B114" s="117" t="e">
        <f>+VLOOKUP(A114,#REF!,$B$1,0)</f>
        <v>#REF!</v>
      </c>
      <c r="C114" s="117" t="e">
        <f t="shared" si="13"/>
        <v>#REF!</v>
      </c>
      <c r="E114" s="61" t="e">
        <f>+IF(ISNA(VLOOKUP(F114,#REF!,8,0))=TRUE,0,VLOOKUP(F114,#REF!,8,0))</f>
        <v>#REF!</v>
      </c>
      <c r="F114" s="212" t="s">
        <v>757</v>
      </c>
      <c r="G114" s="60" t="e">
        <f>+VLOOKUP(F114,#REF!,2,0)</f>
        <v>#REF!</v>
      </c>
      <c r="H114" s="113" t="e">
        <f t="shared" si="20"/>
        <v>#REF!</v>
      </c>
      <c r="I114" s="242" t="e">
        <f>VLOOKUP(F114,#REF!,6,0)</f>
        <v>#REF!</v>
      </c>
      <c r="J114" s="104" t="e">
        <f>+VLOOKUP($F114,#REF!,3,0)</f>
        <v>#REF!</v>
      </c>
      <c r="K114" s="192" t="e">
        <f>+VLOOKUP($F114,#REF!,4,0)</f>
        <v>#REF!</v>
      </c>
      <c r="L114" s="104" t="e">
        <f>+VLOOKUP($F114,#REF!,5,0)</f>
        <v>#REF!</v>
      </c>
      <c r="M114" s="104" t="e">
        <f t="shared" si="22"/>
        <v>#REF!</v>
      </c>
      <c r="N114" s="64" t="str">
        <f t="shared" si="23"/>
        <v>BEXI03CCN4</v>
      </c>
      <c r="O114" s="46" t="e">
        <f t="shared" si="24"/>
        <v>#REF!</v>
      </c>
      <c r="P114" s="97"/>
      <c r="Q114" t="s">
        <v>757</v>
      </c>
      <c r="R114" s="195">
        <f>VLOOKUP(Q114,Reff!$Q:$R,2,0)</f>
        <v>102.0722</v>
      </c>
      <c r="S114" s="119" t="e">
        <f t="shared" si="25"/>
        <v>#REF!</v>
      </c>
      <c r="T114" s="22"/>
    </row>
    <row r="115" spans="1:20" x14ac:dyDescent="0.25">
      <c r="A115" s="233" t="str">
        <f t="shared" si="21"/>
        <v>BEXI03DCN4</v>
      </c>
      <c r="B115" s="117" t="e">
        <f>+VLOOKUP(A115,#REF!,$B$1,0)</f>
        <v>#REF!</v>
      </c>
      <c r="C115" s="117" t="e">
        <f t="shared" si="13"/>
        <v>#REF!</v>
      </c>
      <c r="E115" s="61" t="e">
        <f>+IF(ISNA(VLOOKUP(F115,#REF!,8,0))=TRUE,0,VLOOKUP(F115,#REF!,8,0))</f>
        <v>#REF!</v>
      </c>
      <c r="F115" s="212" t="s">
        <v>758</v>
      </c>
      <c r="G115" s="60" t="e">
        <f>+VLOOKUP(F115,#REF!,2,0)</f>
        <v>#REF!</v>
      </c>
      <c r="H115" s="113" t="e">
        <f t="shared" si="20"/>
        <v>#REF!</v>
      </c>
      <c r="I115" s="242" t="e">
        <f>VLOOKUP(F115,#REF!,6,0)</f>
        <v>#REF!</v>
      </c>
      <c r="J115" s="104" t="e">
        <f>+VLOOKUP($F115,#REF!,3,0)</f>
        <v>#REF!</v>
      </c>
      <c r="K115" s="192" t="e">
        <f>+VLOOKUP($F115,#REF!,4,0)</f>
        <v>#REF!</v>
      </c>
      <c r="L115" s="104" t="e">
        <f>+VLOOKUP($F115,#REF!,5,0)</f>
        <v>#REF!</v>
      </c>
      <c r="M115" s="104" t="e">
        <f t="shared" si="22"/>
        <v>#REF!</v>
      </c>
      <c r="N115" s="64" t="str">
        <f t="shared" si="23"/>
        <v>BEXI03DCN4</v>
      </c>
      <c r="O115" s="46" t="e">
        <f t="shared" si="24"/>
        <v>#REF!</v>
      </c>
      <c r="P115" s="97"/>
      <c r="Q115" t="s">
        <v>758</v>
      </c>
      <c r="R115" s="195">
        <f>VLOOKUP(Q115,Reff!$Q:$R,2,0)</f>
        <v>103.8353</v>
      </c>
      <c r="S115" s="119" t="e">
        <f t="shared" si="25"/>
        <v>#REF!</v>
      </c>
      <c r="T115" s="22"/>
    </row>
    <row r="116" spans="1:20" x14ac:dyDescent="0.25">
      <c r="A116" s="233" t="str">
        <f t="shared" si="21"/>
        <v>BEXI04ACN1</v>
      </c>
      <c r="B116" s="117" t="e">
        <f>+VLOOKUP(A116,#REF!,$B$1,0)</f>
        <v>#REF!</v>
      </c>
      <c r="C116" s="117" t="e">
        <f t="shared" si="13"/>
        <v>#REF!</v>
      </c>
      <c r="E116" s="61" t="e">
        <f>+IF(ISNA(VLOOKUP(F116,#REF!,8,0))=TRUE,0,VLOOKUP(F116,#REF!,8,0))</f>
        <v>#REF!</v>
      </c>
      <c r="F116" s="212" t="s">
        <v>943</v>
      </c>
      <c r="G116" s="60" t="e">
        <f>+VLOOKUP(F116,#REF!,2,0)</f>
        <v>#REF!</v>
      </c>
      <c r="H116" s="288" t="e">
        <f>(IF(E116=0,G116,E116))</f>
        <v>#REF!</v>
      </c>
      <c r="I116" s="242" t="e">
        <f>VLOOKUP(F116,#REF!,6,0)</f>
        <v>#REF!</v>
      </c>
      <c r="J116" s="104" t="e">
        <f>+VLOOKUP($F116,#REF!,3,0)</f>
        <v>#REF!</v>
      </c>
      <c r="K116" s="192" t="e">
        <f>+VLOOKUP($F116,#REF!,4,0)</f>
        <v>#REF!</v>
      </c>
      <c r="L116" s="104" t="e">
        <f>+VLOOKUP($F116,#REF!,5,0)</f>
        <v>#REF!</v>
      </c>
      <c r="M116" s="104" t="e">
        <f t="shared" si="22"/>
        <v>#REF!</v>
      </c>
      <c r="N116" s="64" t="str">
        <f t="shared" si="23"/>
        <v>BEXI04ACN1</v>
      </c>
      <c r="O116" s="46" t="e">
        <f t="shared" si="24"/>
        <v>#REF!</v>
      </c>
      <c r="P116" s="97"/>
      <c r="Q116" t="s">
        <v>943</v>
      </c>
      <c r="R116" s="195">
        <f>VLOOKUP(Q116,Reff!$Q:$R,2,0)</f>
        <v>98.640500000000003</v>
      </c>
      <c r="S116" s="119" t="e">
        <f t="shared" si="25"/>
        <v>#REF!</v>
      </c>
      <c r="T116" s="22"/>
    </row>
    <row r="117" spans="1:20" x14ac:dyDescent="0.25">
      <c r="A117" s="233" t="str">
        <f t="shared" si="21"/>
        <v>BFIN02CCN3</v>
      </c>
      <c r="B117" s="117" t="e">
        <f>+VLOOKUP(A117,#REF!,$B$1,0)</f>
        <v>#REF!</v>
      </c>
      <c r="C117" s="117" t="e">
        <f t="shared" si="13"/>
        <v>#REF!</v>
      </c>
      <c r="E117" s="61" t="e">
        <f>+IF(ISNA(VLOOKUP(F117,#REF!,8,0))=TRUE,0,VLOOKUP(F117,#REF!,8,0))</f>
        <v>#REF!</v>
      </c>
      <c r="F117" s="212" t="s">
        <v>68</v>
      </c>
      <c r="G117" s="60" t="e">
        <f>+VLOOKUP(F117,#REF!,2,0)</f>
        <v>#REF!</v>
      </c>
      <c r="H117" s="113" t="e">
        <f t="shared" si="20"/>
        <v>#REF!</v>
      </c>
      <c r="I117" s="242" t="e">
        <f>VLOOKUP(F117,#REF!,6,0)</f>
        <v>#REF!</v>
      </c>
      <c r="J117" s="104" t="e">
        <f>+VLOOKUP($F117,#REF!,3,0)</f>
        <v>#REF!</v>
      </c>
      <c r="K117" s="192" t="e">
        <f>+VLOOKUP($F117,#REF!,4,0)</f>
        <v>#REF!</v>
      </c>
      <c r="L117" s="104" t="e">
        <f>+VLOOKUP($F117,#REF!,5,0)</f>
        <v>#REF!</v>
      </c>
      <c r="M117" s="104" t="e">
        <f t="shared" si="22"/>
        <v>#REF!</v>
      </c>
      <c r="N117" s="64" t="str">
        <f t="shared" si="23"/>
        <v>BFIN02CCN3</v>
      </c>
      <c r="O117" s="46" t="e">
        <f t="shared" si="24"/>
        <v>#REF!</v>
      </c>
      <c r="P117" s="97"/>
      <c r="Q117" t="s">
        <v>68</v>
      </c>
      <c r="R117" s="195" t="e">
        <f>VLOOKUP(Q117,Reff!$Q:$R,2,0)</f>
        <v>#N/A</v>
      </c>
      <c r="S117" s="119" t="e">
        <f t="shared" si="25"/>
        <v>#N/A</v>
      </c>
      <c r="T117" s="22"/>
    </row>
    <row r="118" spans="1:20" x14ac:dyDescent="0.25">
      <c r="A118" s="233" t="str">
        <f t="shared" si="21"/>
        <v>BJTG01SB</v>
      </c>
      <c r="B118" s="117" t="e">
        <f>+VLOOKUP(A118,#REF!,$B$1,0)</f>
        <v>#REF!</v>
      </c>
      <c r="C118" s="117" t="e">
        <f t="shared" si="13"/>
        <v>#REF!</v>
      </c>
      <c r="E118" s="61" t="e">
        <f>+IF(ISNA(VLOOKUP(F118,#REF!,8,0))=TRUE,0,VLOOKUP(F118,#REF!,8,0))</f>
        <v>#REF!</v>
      </c>
      <c r="F118" s="244" t="s">
        <v>113</v>
      </c>
      <c r="G118" s="60" t="e">
        <f>+VLOOKUP(F118,#REF!,2,0)</f>
        <v>#REF!</v>
      </c>
      <c r="H118" s="113" t="e">
        <f t="shared" si="20"/>
        <v>#REF!</v>
      </c>
      <c r="I118" s="242"/>
      <c r="J118" s="104" t="e">
        <f>+VLOOKUP($F118,#REF!,3,0)</f>
        <v>#REF!</v>
      </c>
      <c r="K118" s="192" t="e">
        <f>+VLOOKUP($F118,#REF!,4,0)</f>
        <v>#REF!</v>
      </c>
      <c r="L118" s="104" t="e">
        <f>+VLOOKUP($F118,#REF!,5,0)</f>
        <v>#REF!</v>
      </c>
      <c r="M118" s="104" t="e">
        <f t="shared" si="22"/>
        <v>#REF!</v>
      </c>
      <c r="N118" s="64" t="str">
        <f t="shared" si="23"/>
        <v>BJTG01SB</v>
      </c>
      <c r="O118" s="46" t="e">
        <f t="shared" si="24"/>
        <v>#REF!</v>
      </c>
      <c r="Q118" s="120" t="s">
        <v>113</v>
      </c>
      <c r="R118" s="195">
        <f>VLOOKUP(Q118,Reff!$Q:$R,2,0)</f>
        <v>107.5027</v>
      </c>
      <c r="S118" s="119" t="e">
        <f t="shared" si="25"/>
        <v>#REF!</v>
      </c>
    </row>
    <row r="119" spans="1:20" x14ac:dyDescent="0.25">
      <c r="A119" s="233" t="str">
        <f t="shared" si="21"/>
        <v>BLAM04</v>
      </c>
      <c r="B119" s="117" t="e">
        <f>+VLOOKUP(A119,#REF!,$B$1,0)</f>
        <v>#REF!</v>
      </c>
      <c r="C119" s="117" t="e">
        <f t="shared" si="13"/>
        <v>#REF!</v>
      </c>
      <c r="E119" s="61" t="e">
        <f>+IF(ISNA(VLOOKUP(F119,#REF!,8,0))=TRUE,0,VLOOKUP(F119,#REF!,8,0))</f>
        <v>#REF!</v>
      </c>
      <c r="F119" s="212" t="s">
        <v>809</v>
      </c>
      <c r="G119" s="60" t="e">
        <f>+VLOOKUP(F119,#REF!,2,0)</f>
        <v>#REF!</v>
      </c>
      <c r="H119" s="113" t="e">
        <f t="shared" si="20"/>
        <v>#REF!</v>
      </c>
      <c r="I119" s="242" t="e">
        <f>VLOOKUP(F119,#REF!,6,0)</f>
        <v>#REF!</v>
      </c>
      <c r="J119" s="104" t="e">
        <f>+VLOOKUP($F119,#REF!,3,0)</f>
        <v>#REF!</v>
      </c>
      <c r="K119" s="192" t="e">
        <f>+VLOOKUP($F119,#REF!,4,0)</f>
        <v>#REF!</v>
      </c>
      <c r="L119" s="104" t="e">
        <f>+VLOOKUP($F119,#REF!,5,0)</f>
        <v>#REF!</v>
      </c>
      <c r="M119" s="104" t="e">
        <f t="shared" si="22"/>
        <v>#REF!</v>
      </c>
      <c r="N119" s="64" t="str">
        <f t="shared" si="23"/>
        <v>BLAM04</v>
      </c>
      <c r="O119" s="46" t="e">
        <f t="shared" si="24"/>
        <v>#REF!</v>
      </c>
      <c r="P119" s="97"/>
      <c r="Q119" t="s">
        <v>809</v>
      </c>
      <c r="R119" s="195">
        <f>VLOOKUP(Q119,Reff!$Q:$R,2,0)</f>
        <v>101.0787</v>
      </c>
      <c r="S119" s="119" t="e">
        <f t="shared" si="25"/>
        <v>#REF!</v>
      </c>
      <c r="T119" s="22"/>
    </row>
    <row r="120" spans="1:20" x14ac:dyDescent="0.25">
      <c r="A120" s="233" t="str">
        <f t="shared" si="21"/>
        <v>BMLK02B</v>
      </c>
      <c r="B120" s="117" t="e">
        <f>+VLOOKUP(A120,#REF!,$B$1,0)</f>
        <v>#REF!</v>
      </c>
      <c r="C120" s="117" t="e">
        <f t="shared" si="13"/>
        <v>#REF!</v>
      </c>
      <c r="E120" s="61" t="e">
        <f>+IF(ISNA(VLOOKUP(F120,#REF!,8,0))=TRUE,0,VLOOKUP(F120,#REF!,8,0))</f>
        <v>#REF!</v>
      </c>
      <c r="F120" s="212" t="s">
        <v>884</v>
      </c>
      <c r="G120" s="60" t="e">
        <f>+VLOOKUP(F120,#REF!,2,0)</f>
        <v>#REF!</v>
      </c>
      <c r="H120" s="113" t="e">
        <f t="shared" si="20"/>
        <v>#REF!</v>
      </c>
      <c r="I120" s="242" t="e">
        <f>VLOOKUP(F120,#REF!,6,0)</f>
        <v>#REF!</v>
      </c>
      <c r="J120" s="104" t="e">
        <f>+VLOOKUP($F120,#REF!,3,0)</f>
        <v>#REF!</v>
      </c>
      <c r="K120" s="192" t="e">
        <f>+VLOOKUP($F120,#REF!,4,0)</f>
        <v>#REF!</v>
      </c>
      <c r="L120" s="104" t="e">
        <f>+VLOOKUP($F120,#REF!,5,0)</f>
        <v>#REF!</v>
      </c>
      <c r="M120" s="104" t="e">
        <f t="shared" si="22"/>
        <v>#REF!</v>
      </c>
      <c r="N120" s="64" t="str">
        <f t="shared" si="23"/>
        <v>BMLK02B</v>
      </c>
      <c r="O120" s="46" t="e">
        <f t="shared" si="24"/>
        <v>#REF!</v>
      </c>
      <c r="P120" s="97"/>
      <c r="Q120" t="s">
        <v>884</v>
      </c>
      <c r="R120" s="195">
        <f>VLOOKUP(Q120,Reff!$Q:$R,2,0)</f>
        <v>99.637699999999995</v>
      </c>
      <c r="S120" s="119" t="e">
        <f t="shared" si="25"/>
        <v>#REF!</v>
      </c>
      <c r="T120" s="22"/>
    </row>
    <row r="121" spans="1:20" x14ac:dyDescent="0.25">
      <c r="A121" s="233" t="str">
        <f t="shared" si="21"/>
        <v>BNGA02SB</v>
      </c>
      <c r="B121" s="117" t="e">
        <f>+VLOOKUP(A121,#REF!,$B$1,0)</f>
        <v>#REF!</v>
      </c>
      <c r="C121" s="117" t="e">
        <f t="shared" si="13"/>
        <v>#REF!</v>
      </c>
      <c r="E121" s="61" t="e">
        <f>+IF(ISNA(VLOOKUP(F121,#REF!,8,0))=TRUE,0,VLOOKUP(F121,#REF!,8,0))</f>
        <v>#REF!</v>
      </c>
      <c r="F121" s="212" t="s">
        <v>41</v>
      </c>
      <c r="G121" s="60" t="e">
        <f>+VLOOKUP(F121,#REF!,2,0)</f>
        <v>#REF!</v>
      </c>
      <c r="H121" s="113" t="e">
        <f t="shared" si="20"/>
        <v>#REF!</v>
      </c>
      <c r="I121" s="242" t="e">
        <f>VLOOKUP(F121,#REF!,6,0)</f>
        <v>#REF!</v>
      </c>
      <c r="J121" s="104" t="e">
        <f>+VLOOKUP($F121,#REF!,3,0)</f>
        <v>#REF!</v>
      </c>
      <c r="K121" s="192" t="e">
        <f>+VLOOKUP($F121,#REF!,4,0)</f>
        <v>#REF!</v>
      </c>
      <c r="L121" s="104" t="e">
        <f>+VLOOKUP($F121,#REF!,5,0)</f>
        <v>#REF!</v>
      </c>
      <c r="M121" s="104" t="e">
        <f t="shared" si="22"/>
        <v>#REF!</v>
      </c>
      <c r="N121" s="64" t="str">
        <f t="shared" si="23"/>
        <v>BNGA02SB</v>
      </c>
      <c r="O121" s="46" t="e">
        <f t="shared" si="24"/>
        <v>#REF!</v>
      </c>
      <c r="P121" s="97"/>
      <c r="Q121" t="s">
        <v>41</v>
      </c>
      <c r="R121" s="195">
        <f>VLOOKUP(Q121,Reff!$Q:$R,2,0)</f>
        <v>103.9832</v>
      </c>
      <c r="S121" s="119" t="e">
        <f t="shared" si="25"/>
        <v>#REF!</v>
      </c>
      <c r="T121" s="22"/>
    </row>
    <row r="122" spans="1:20" x14ac:dyDescent="0.25">
      <c r="A122" s="233" t="str">
        <f t="shared" si="21"/>
        <v>BNII01SBCN2</v>
      </c>
      <c r="B122" s="117" t="e">
        <f>+VLOOKUP(A122,#REF!,$B$1,0)</f>
        <v>#REF!</v>
      </c>
      <c r="C122" s="117" t="e">
        <f t="shared" si="13"/>
        <v>#REF!</v>
      </c>
      <c r="E122" s="61" t="e">
        <f>+IF(ISNA(VLOOKUP(F122,#REF!,8,0))=TRUE,0,VLOOKUP(F122,#REF!,8,0))</f>
        <v>#REF!</v>
      </c>
      <c r="F122" s="212" t="s">
        <v>42</v>
      </c>
      <c r="G122" s="60" t="e">
        <f>+VLOOKUP(F122,#REF!,2,0)</f>
        <v>#REF!</v>
      </c>
      <c r="H122" s="113" t="e">
        <f t="shared" si="20"/>
        <v>#REF!</v>
      </c>
      <c r="I122" s="242" t="e">
        <f>VLOOKUP(F122,#REF!,6,0)</f>
        <v>#REF!</v>
      </c>
      <c r="J122" s="104" t="e">
        <f>+VLOOKUP($F122,#REF!,3,0)</f>
        <v>#REF!</v>
      </c>
      <c r="K122" s="192" t="e">
        <f>+VLOOKUP($F122,#REF!,4,0)</f>
        <v>#REF!</v>
      </c>
      <c r="L122" s="104" t="e">
        <f>+VLOOKUP($F122,#REF!,5,0)</f>
        <v>#REF!</v>
      </c>
      <c r="M122" s="104" t="e">
        <f t="shared" si="22"/>
        <v>#REF!</v>
      </c>
      <c r="N122" s="64" t="str">
        <f t="shared" si="23"/>
        <v>BNII01SBCN2</v>
      </c>
      <c r="O122" s="46" t="e">
        <f t="shared" si="24"/>
        <v>#REF!</v>
      </c>
      <c r="P122" s="97"/>
      <c r="Q122" t="s">
        <v>42</v>
      </c>
      <c r="R122" s="195">
        <f>VLOOKUP(Q122,Reff!$Q:$R,2,0)</f>
        <v>100.4044</v>
      </c>
      <c r="S122" s="119" t="e">
        <f t="shared" si="25"/>
        <v>#REF!</v>
      </c>
      <c r="T122" s="22"/>
    </row>
    <row r="123" spans="1:20" x14ac:dyDescent="0.25">
      <c r="A123" s="233" t="str">
        <f t="shared" si="21"/>
        <v>BNII02SBCN1</v>
      </c>
      <c r="B123" s="117" t="e">
        <f>+VLOOKUP(A123,#REF!,$B$1,0)</f>
        <v>#REF!</v>
      </c>
      <c r="C123" s="117" t="e">
        <f t="shared" si="13"/>
        <v>#REF!</v>
      </c>
      <c r="E123" s="61" t="e">
        <f>+IF(ISNA(VLOOKUP(F123,#REF!,8,0))=TRUE,0,VLOOKUP(F123,#REF!,8,0))</f>
        <v>#REF!</v>
      </c>
      <c r="F123" s="212" t="s">
        <v>114</v>
      </c>
      <c r="G123" s="60" t="e">
        <f>+VLOOKUP(F123,#REF!,2,0)</f>
        <v>#REF!</v>
      </c>
      <c r="H123" s="288" t="e">
        <f>(IF(E123=0,G123,E123))</f>
        <v>#REF!</v>
      </c>
      <c r="I123" s="242" t="e">
        <f>VLOOKUP(F123,#REF!,6,0)</f>
        <v>#REF!</v>
      </c>
      <c r="J123" s="104" t="e">
        <f>+VLOOKUP($F123,#REF!,3,0)</f>
        <v>#REF!</v>
      </c>
      <c r="K123" s="192" t="e">
        <f>+VLOOKUP($F123,#REF!,4,0)</f>
        <v>#REF!</v>
      </c>
      <c r="L123" s="104" t="e">
        <f>+VLOOKUP($F123,#REF!,5,0)</f>
        <v>#REF!</v>
      </c>
      <c r="M123" s="104" t="e">
        <f t="shared" si="22"/>
        <v>#REF!</v>
      </c>
      <c r="N123" s="64" t="str">
        <f t="shared" si="23"/>
        <v>BNII02SBCN1</v>
      </c>
      <c r="O123" s="46" t="e">
        <f t="shared" si="24"/>
        <v>#REF!</v>
      </c>
      <c r="P123" s="97"/>
      <c r="Q123" t="s">
        <v>114</v>
      </c>
      <c r="R123" s="195">
        <f>VLOOKUP(Q123,Reff!$Q:$R,2,0)</f>
        <v>105.22790000000001</v>
      </c>
      <c r="S123" s="119" t="e">
        <f t="shared" si="25"/>
        <v>#REF!</v>
      </c>
      <c r="T123" s="22"/>
    </row>
    <row r="124" spans="1:20" x14ac:dyDescent="0.25">
      <c r="A124" s="233" t="str">
        <f t="shared" si="21"/>
        <v>BNLI01SBCN1</v>
      </c>
      <c r="B124" s="117" t="e">
        <f>+VLOOKUP(A124,#REF!,$B$1,0)</f>
        <v>#REF!</v>
      </c>
      <c r="C124" s="117" t="e">
        <f t="shared" si="13"/>
        <v>#REF!</v>
      </c>
      <c r="E124" s="61" t="e">
        <f>+IF(ISNA(VLOOKUP(F124,#REF!,8,0))=TRUE,0,VLOOKUP(F124,#REF!,8,0))</f>
        <v>#REF!</v>
      </c>
      <c r="F124" s="212" t="s">
        <v>115</v>
      </c>
      <c r="G124" s="60" t="e">
        <f>+VLOOKUP(F124,#REF!,2,0)</f>
        <v>#REF!</v>
      </c>
      <c r="H124" s="113" t="e">
        <f t="shared" si="20"/>
        <v>#REF!</v>
      </c>
      <c r="I124" s="242" t="e">
        <f>VLOOKUP(F124,#REF!,6,0)</f>
        <v>#REF!</v>
      </c>
      <c r="J124" s="104" t="e">
        <f>+VLOOKUP($F124,#REF!,3,0)</f>
        <v>#REF!</v>
      </c>
      <c r="K124" s="192" t="e">
        <f>+VLOOKUP($F124,#REF!,4,0)</f>
        <v>#REF!</v>
      </c>
      <c r="L124" s="104" t="e">
        <f>+VLOOKUP($F124,#REF!,5,0)</f>
        <v>#REF!</v>
      </c>
      <c r="M124" s="104" t="e">
        <f t="shared" si="22"/>
        <v>#REF!</v>
      </c>
      <c r="N124" s="64" t="str">
        <f t="shared" si="23"/>
        <v>BNLI01SBCN1</v>
      </c>
      <c r="O124" s="46" t="e">
        <f t="shared" si="24"/>
        <v>#REF!</v>
      </c>
      <c r="P124" s="97"/>
      <c r="Q124" t="s">
        <v>115</v>
      </c>
      <c r="R124" s="195" t="e">
        <f>VLOOKUP(Q124,Reff!$Q:$R,2,0)</f>
        <v>#N/A</v>
      </c>
      <c r="S124" s="119" t="e">
        <f t="shared" si="25"/>
        <v>#N/A</v>
      </c>
      <c r="T124" s="22"/>
    </row>
    <row r="125" spans="1:20" x14ac:dyDescent="0.25">
      <c r="A125" s="233" t="str">
        <f t="shared" si="21"/>
        <v>BNLI01SBCN2</v>
      </c>
      <c r="B125" s="117" t="e">
        <f>+VLOOKUP(A125,#REF!,$B$1,0)</f>
        <v>#REF!</v>
      </c>
      <c r="C125" s="117" t="e">
        <f t="shared" si="13"/>
        <v>#REF!</v>
      </c>
      <c r="E125" s="61" t="e">
        <f>+IF(ISNA(VLOOKUP(F125,#REF!,8,0))=TRUE,0,VLOOKUP(F125,#REF!,8,0))</f>
        <v>#REF!</v>
      </c>
      <c r="F125" s="212" t="s">
        <v>43</v>
      </c>
      <c r="G125" s="60" t="e">
        <f>+VLOOKUP(F125,#REF!,2,0)</f>
        <v>#REF!</v>
      </c>
      <c r="H125" s="113" t="e">
        <f t="shared" si="20"/>
        <v>#REF!</v>
      </c>
      <c r="I125" s="242" t="e">
        <f>VLOOKUP(F125,#REF!,6,0)</f>
        <v>#REF!</v>
      </c>
      <c r="J125" s="104" t="e">
        <f>+VLOOKUP($F125,#REF!,3,0)</f>
        <v>#REF!</v>
      </c>
      <c r="K125" s="192" t="e">
        <f>+VLOOKUP($F125,#REF!,4,0)</f>
        <v>#REF!</v>
      </c>
      <c r="L125" s="104" t="e">
        <f>+VLOOKUP($F125,#REF!,5,0)</f>
        <v>#REF!</v>
      </c>
      <c r="M125" s="104" t="e">
        <f t="shared" si="22"/>
        <v>#REF!</v>
      </c>
      <c r="N125" s="64" t="str">
        <f t="shared" si="23"/>
        <v>BNLI01SBCN2</v>
      </c>
      <c r="O125" s="46" t="e">
        <f t="shared" si="24"/>
        <v>#REF!</v>
      </c>
      <c r="P125" s="97"/>
      <c r="Q125" t="s">
        <v>43</v>
      </c>
      <c r="R125" s="195">
        <f>VLOOKUP(Q125,Reff!$Q:$R,2,0)</f>
        <v>100.6354</v>
      </c>
      <c r="S125" s="119" t="e">
        <f t="shared" si="25"/>
        <v>#REF!</v>
      </c>
      <c r="T125" s="22"/>
    </row>
    <row r="126" spans="1:20" x14ac:dyDescent="0.25">
      <c r="A126" s="233" t="str">
        <f t="shared" si="21"/>
        <v>BNLI02SBCN1</v>
      </c>
      <c r="B126" s="117" t="e">
        <f>+VLOOKUP(A126,#REF!,$B$1,0)</f>
        <v>#REF!</v>
      </c>
      <c r="C126" s="117" t="e">
        <f t="shared" si="13"/>
        <v>#REF!</v>
      </c>
      <c r="E126" s="61" t="e">
        <f>+IF(ISNA(VLOOKUP(F126,#REF!,8,0))=TRUE,0,VLOOKUP(F126,#REF!,8,0))</f>
        <v>#REF!</v>
      </c>
      <c r="F126" s="212" t="s">
        <v>116</v>
      </c>
      <c r="G126" s="60" t="e">
        <f>+VLOOKUP(F126,#REF!,2,0)</f>
        <v>#REF!</v>
      </c>
      <c r="H126" s="113" t="e">
        <f t="shared" si="20"/>
        <v>#REF!</v>
      </c>
      <c r="I126" s="242" t="e">
        <f>VLOOKUP(F126,#REF!,6,0)</f>
        <v>#REF!</v>
      </c>
      <c r="J126" s="104" t="e">
        <f>+VLOOKUP($F126,#REF!,3,0)</f>
        <v>#REF!</v>
      </c>
      <c r="K126" s="192" t="e">
        <f>+VLOOKUP($F126,#REF!,4,0)</f>
        <v>#REF!</v>
      </c>
      <c r="L126" s="104" t="e">
        <f>+VLOOKUP($F126,#REF!,5,0)</f>
        <v>#REF!</v>
      </c>
      <c r="M126" s="104" t="e">
        <f t="shared" si="22"/>
        <v>#REF!</v>
      </c>
      <c r="N126" s="64" t="str">
        <f t="shared" si="23"/>
        <v>BNLI02SBCN1</v>
      </c>
      <c r="O126" s="46" t="e">
        <f t="shared" si="24"/>
        <v>#REF!</v>
      </c>
      <c r="P126" s="97"/>
      <c r="Q126" t="s">
        <v>116</v>
      </c>
      <c r="R126" s="195">
        <f>VLOOKUP(Q126,Reff!$Q:$R,2,0)</f>
        <v>106.0626</v>
      </c>
      <c r="S126" s="119" t="e">
        <f t="shared" si="25"/>
        <v>#REF!</v>
      </c>
      <c r="T126" s="22"/>
    </row>
    <row r="127" spans="1:20" x14ac:dyDescent="0.25">
      <c r="A127" s="233" t="str">
        <f t="shared" si="21"/>
        <v>BNLI02SBCN2</v>
      </c>
      <c r="B127" s="117" t="e">
        <f>+VLOOKUP(A127,#REF!,$B$1,0)</f>
        <v>#REF!</v>
      </c>
      <c r="C127" s="117" t="e">
        <f t="shared" si="13"/>
        <v>#REF!</v>
      </c>
      <c r="E127" s="61" t="e">
        <f>+IF(ISNA(VLOOKUP(F127,#REF!,8,0))=TRUE,0,VLOOKUP(F127,#REF!,8,0))</f>
        <v>#REF!</v>
      </c>
      <c r="F127" s="212" t="s">
        <v>117</v>
      </c>
      <c r="G127" s="60" t="e">
        <f>+VLOOKUP(F127,#REF!,2,0)</f>
        <v>#REF!</v>
      </c>
      <c r="H127" s="113" t="e">
        <f t="shared" si="20"/>
        <v>#REF!</v>
      </c>
      <c r="I127" s="242" t="e">
        <f>VLOOKUP(F127,#REF!,6,0)</f>
        <v>#REF!</v>
      </c>
      <c r="J127" s="104" t="e">
        <f>+VLOOKUP($F127,#REF!,3,0)</f>
        <v>#REF!</v>
      </c>
      <c r="K127" s="192" t="e">
        <f>+VLOOKUP($F127,#REF!,4,0)</f>
        <v>#REF!</v>
      </c>
      <c r="L127" s="104" t="e">
        <f>+VLOOKUP($F127,#REF!,5,0)</f>
        <v>#REF!</v>
      </c>
      <c r="M127" s="104" t="e">
        <f t="shared" si="22"/>
        <v>#REF!</v>
      </c>
      <c r="N127" s="64" t="str">
        <f t="shared" si="23"/>
        <v>BNLI02SBCN2</v>
      </c>
      <c r="O127" s="46" t="e">
        <f t="shared" si="24"/>
        <v>#REF!</v>
      </c>
      <c r="P127" s="97"/>
      <c r="Q127" t="s">
        <v>117</v>
      </c>
      <c r="R127" s="195">
        <f>VLOOKUP(Q127,Reff!$Q:$R,2,0)</f>
        <v>107.18</v>
      </c>
      <c r="S127" s="119" t="e">
        <f t="shared" si="25"/>
        <v>#REF!</v>
      </c>
      <c r="T127" s="22"/>
    </row>
    <row r="128" spans="1:20" x14ac:dyDescent="0.25">
      <c r="A128" s="233" t="str">
        <f t="shared" si="21"/>
        <v>BSDE01CCN1</v>
      </c>
      <c r="B128" s="117" t="e">
        <f>+VLOOKUP(A128,#REF!,$B$1,0)</f>
        <v>#REF!</v>
      </c>
      <c r="C128" s="117" t="e">
        <f t="shared" si="13"/>
        <v>#REF!</v>
      </c>
      <c r="E128" s="61" t="e">
        <f>+IF(ISNA(VLOOKUP(F128,#REF!,8,0))=TRUE,0,VLOOKUP(F128,#REF!,8,0))</f>
        <v>#REF!</v>
      </c>
      <c r="F128" s="212" t="s">
        <v>44</v>
      </c>
      <c r="G128" s="60" t="e">
        <f>+VLOOKUP(F128,#REF!,2,0)</f>
        <v>#REF!</v>
      </c>
      <c r="H128" s="113" t="e">
        <f t="shared" si="20"/>
        <v>#REF!</v>
      </c>
      <c r="I128" s="242" t="e">
        <f>VLOOKUP(F128,#REF!,6,0)</f>
        <v>#REF!</v>
      </c>
      <c r="J128" s="104" t="e">
        <f>+VLOOKUP($F128,#REF!,3,0)</f>
        <v>#REF!</v>
      </c>
      <c r="K128" s="192" t="e">
        <f>+VLOOKUP($F128,#REF!,4,0)</f>
        <v>#REF!</v>
      </c>
      <c r="L128" s="104" t="e">
        <f>+VLOOKUP($F128,#REF!,5,0)</f>
        <v>#REF!</v>
      </c>
      <c r="M128" s="104" t="e">
        <f t="shared" si="22"/>
        <v>#REF!</v>
      </c>
      <c r="N128" s="64" t="str">
        <f t="shared" si="23"/>
        <v>BSDE01CCN1</v>
      </c>
      <c r="O128" s="46" t="e">
        <f t="shared" si="24"/>
        <v>#REF!</v>
      </c>
      <c r="P128" s="97"/>
      <c r="Q128" t="s">
        <v>44</v>
      </c>
      <c r="R128" s="195" t="e">
        <f>VLOOKUP(Q128,Reff!$Q:$R,2,0)</f>
        <v>#N/A</v>
      </c>
      <c r="S128" s="119" t="e">
        <f t="shared" si="25"/>
        <v>#N/A</v>
      </c>
      <c r="T128" s="22"/>
    </row>
    <row r="129" spans="1:20" x14ac:dyDescent="0.25">
      <c r="A129" s="233" t="str">
        <f t="shared" si="21"/>
        <v>BSLT05</v>
      </c>
      <c r="B129" s="117" t="e">
        <f>+VLOOKUP(A129,#REF!,$B$1,0)</f>
        <v>#REF!</v>
      </c>
      <c r="C129" s="117" t="e">
        <f t="shared" si="13"/>
        <v>#REF!</v>
      </c>
      <c r="E129" s="61" t="e">
        <f>+IF(ISNA(VLOOKUP(F129,#REF!,8,0))=TRUE,0,VLOOKUP(F129,#REF!,8,0))</f>
        <v>#REF!</v>
      </c>
      <c r="F129" s="212" t="s">
        <v>45</v>
      </c>
      <c r="G129" s="60" t="e">
        <f>+VLOOKUP(F129,#REF!,2,0)</f>
        <v>#REF!</v>
      </c>
      <c r="H129" s="113" t="e">
        <f t="shared" si="20"/>
        <v>#REF!</v>
      </c>
      <c r="I129" s="242" t="e">
        <f>VLOOKUP(F129,#REF!,6,0)</f>
        <v>#REF!</v>
      </c>
      <c r="J129" s="104" t="e">
        <f>+VLOOKUP($F129,#REF!,3,0)</f>
        <v>#REF!</v>
      </c>
      <c r="K129" s="192" t="e">
        <f>+VLOOKUP($F129,#REF!,4,0)</f>
        <v>#REF!</v>
      </c>
      <c r="L129" s="104" t="e">
        <f>+VLOOKUP($F129,#REF!,5,0)</f>
        <v>#REF!</v>
      </c>
      <c r="M129" s="104" t="e">
        <f t="shared" si="22"/>
        <v>#REF!</v>
      </c>
      <c r="N129" s="64" t="str">
        <f t="shared" si="23"/>
        <v>BSLT05</v>
      </c>
      <c r="O129" s="46" t="e">
        <f t="shared" si="24"/>
        <v>#REF!</v>
      </c>
      <c r="P129" s="97"/>
      <c r="Q129" t="s">
        <v>45</v>
      </c>
      <c r="R129" s="195">
        <f>VLOOKUP(Q129,Reff!$Q:$R,2,0)</f>
        <v>100.4226</v>
      </c>
      <c r="S129" s="119" t="e">
        <f t="shared" si="25"/>
        <v>#REF!</v>
      </c>
      <c r="T129" s="22"/>
    </row>
    <row r="130" spans="1:20" x14ac:dyDescent="0.25">
      <c r="A130" s="233" t="str">
        <f t="shared" si="21"/>
        <v>BVIC01CN1</v>
      </c>
      <c r="B130" s="117" t="e">
        <f>+VLOOKUP(A130,#REF!,$B$1,0)</f>
        <v>#REF!</v>
      </c>
      <c r="C130" s="117" t="e">
        <f t="shared" si="13"/>
        <v>#REF!</v>
      </c>
      <c r="E130" s="61" t="e">
        <f>+IF(ISNA(VLOOKUP(F130,#REF!,8,0))=TRUE,0,VLOOKUP(F130,#REF!,8,0))</f>
        <v>#REF!</v>
      </c>
      <c r="F130" s="212" t="s">
        <v>815</v>
      </c>
      <c r="G130" s="60" t="e">
        <f>+VLOOKUP(F130,#REF!,2,0)</f>
        <v>#REF!</v>
      </c>
      <c r="H130" s="113" t="e">
        <f t="shared" si="20"/>
        <v>#REF!</v>
      </c>
      <c r="I130" s="242" t="e">
        <f>VLOOKUP(F130,#REF!,6,0)</f>
        <v>#REF!</v>
      </c>
      <c r="J130" s="104" t="e">
        <f>+VLOOKUP($F130,#REF!,3,0)</f>
        <v>#REF!</v>
      </c>
      <c r="K130" s="192" t="e">
        <f>+VLOOKUP($F130,#REF!,4,0)</f>
        <v>#REF!</v>
      </c>
      <c r="L130" s="104" t="e">
        <f>+VLOOKUP($F130,#REF!,5,0)</f>
        <v>#REF!</v>
      </c>
      <c r="M130" s="104" t="e">
        <f t="shared" si="22"/>
        <v>#REF!</v>
      </c>
      <c r="N130" s="64" t="str">
        <f t="shared" si="23"/>
        <v>BVIC01CN1</v>
      </c>
      <c r="O130" s="46" t="e">
        <f t="shared" si="24"/>
        <v>#REF!</v>
      </c>
      <c r="P130" s="97"/>
      <c r="Q130" t="s">
        <v>815</v>
      </c>
      <c r="R130" s="195">
        <f>VLOOKUP(Q130,Reff!$Q:$R,2,0)</f>
        <v>100.6622</v>
      </c>
      <c r="S130" s="119" t="e">
        <f t="shared" si="25"/>
        <v>#REF!</v>
      </c>
      <c r="T130" s="22"/>
    </row>
    <row r="131" spans="1:20" x14ac:dyDescent="0.25">
      <c r="A131" s="233" t="str">
        <f t="shared" si="21"/>
        <v>BVIC01ACN2</v>
      </c>
      <c r="B131" s="117" t="e">
        <f>+VLOOKUP(A131,#REF!,$B$1,0)</f>
        <v>#REF!</v>
      </c>
      <c r="C131" s="117" t="e">
        <f t="shared" ref="C131:C194" si="26">+VLOOKUP($A131,$N:$O,2,0)</f>
        <v>#REF!</v>
      </c>
      <c r="E131" s="61" t="e">
        <f>+IF(ISNA(VLOOKUP(F131,#REF!,8,0))=TRUE,0,VLOOKUP(F131,#REF!,8,0))</f>
        <v>#REF!</v>
      </c>
      <c r="F131" s="212" t="s">
        <v>942</v>
      </c>
      <c r="G131" s="60" t="e">
        <f>+VLOOKUP(F131,#REF!,2,0)</f>
        <v>#REF!</v>
      </c>
      <c r="H131" s="288" t="e">
        <f>(IF(E131=0,G131,E131))</f>
        <v>#REF!</v>
      </c>
      <c r="I131" s="242" t="e">
        <f>VLOOKUP(F131,#REF!,6,0)</f>
        <v>#REF!</v>
      </c>
      <c r="J131" s="104" t="e">
        <f>+VLOOKUP($F131,#REF!,3,0)</f>
        <v>#REF!</v>
      </c>
      <c r="K131" s="192" t="e">
        <f>+VLOOKUP($F131,#REF!,4,0)</f>
        <v>#REF!</v>
      </c>
      <c r="L131" s="104" t="e">
        <f>+VLOOKUP($F131,#REF!,5,0)</f>
        <v>#REF!</v>
      </c>
      <c r="M131" s="104" t="e">
        <f t="shared" si="22"/>
        <v>#REF!</v>
      </c>
      <c r="N131" s="64" t="str">
        <f t="shared" si="23"/>
        <v>BVIC01ACN2</v>
      </c>
      <c r="O131" s="46" t="e">
        <f t="shared" si="24"/>
        <v>#REF!</v>
      </c>
      <c r="P131" s="97"/>
      <c r="Q131" t="s">
        <v>942</v>
      </c>
      <c r="R131" s="195">
        <f>VLOOKUP(Q131,Reff!$Q:$R,2,0)</f>
        <v>100.7116</v>
      </c>
      <c r="S131" s="119" t="e">
        <f t="shared" si="25"/>
        <v>#REF!</v>
      </c>
      <c r="T131" s="22"/>
    </row>
    <row r="132" spans="1:20" x14ac:dyDescent="0.25">
      <c r="A132" s="233" t="str">
        <f t="shared" si="21"/>
        <v>CTRR01C</v>
      </c>
      <c r="B132" s="117" t="e">
        <f>+VLOOKUP(A132,#REF!,$B$1,0)</f>
        <v>#REF!</v>
      </c>
      <c r="C132" s="117" t="e">
        <f t="shared" si="26"/>
        <v>#REF!</v>
      </c>
      <c r="E132" s="61" t="e">
        <f>+IF(ISNA(VLOOKUP(F132,#REF!,8,0))=TRUE,0,VLOOKUP(F132,#REF!,8,0))</f>
        <v>#REF!</v>
      </c>
      <c r="F132" s="212" t="s">
        <v>47</v>
      </c>
      <c r="G132" s="60" t="e">
        <f>+VLOOKUP(F132,#REF!,2,0)</f>
        <v>#REF!</v>
      </c>
      <c r="H132" s="113" t="e">
        <f t="shared" si="20"/>
        <v>#REF!</v>
      </c>
      <c r="I132" s="242" t="e">
        <f>VLOOKUP(F132,#REF!,6,0)</f>
        <v>#REF!</v>
      </c>
      <c r="J132" s="104" t="e">
        <f>+VLOOKUP($F132,#REF!,3,0)</f>
        <v>#REF!</v>
      </c>
      <c r="K132" s="192" t="e">
        <f>+VLOOKUP($F132,#REF!,4,0)</f>
        <v>#REF!</v>
      </c>
      <c r="L132" s="104" t="e">
        <f>+VLOOKUP($F132,#REF!,5,0)</f>
        <v>#REF!</v>
      </c>
      <c r="M132" s="104" t="e">
        <f t="shared" si="22"/>
        <v>#REF!</v>
      </c>
      <c r="N132" s="64" t="str">
        <f t="shared" si="23"/>
        <v>CTRR01C</v>
      </c>
      <c r="O132" s="46" t="e">
        <f t="shared" si="24"/>
        <v>#REF!</v>
      </c>
      <c r="P132" s="97"/>
      <c r="Q132" t="s">
        <v>47</v>
      </c>
      <c r="R132" s="195">
        <f>VLOOKUP(Q132,Reff!$Q:$R,2,0)</f>
        <v>105.8466</v>
      </c>
      <c r="S132" s="119" t="e">
        <f t="shared" si="25"/>
        <v>#REF!</v>
      </c>
      <c r="T132" s="22"/>
    </row>
    <row r="133" spans="1:20" x14ac:dyDescent="0.25">
      <c r="A133" s="233" t="str">
        <f t="shared" si="21"/>
        <v>FIFA03BCN3</v>
      </c>
      <c r="B133" s="117" t="e">
        <f>+VLOOKUP(A133,#REF!,$B$1,0)</f>
        <v>#REF!</v>
      </c>
      <c r="C133" s="117" t="e">
        <f t="shared" si="26"/>
        <v>#REF!</v>
      </c>
      <c r="E133" s="61" t="e">
        <f>+IF(ISNA(VLOOKUP(F133,#REF!,8,0))=TRUE,0,VLOOKUP(F133,#REF!,8,0))</f>
        <v>#REF!</v>
      </c>
      <c r="F133" s="212" t="s">
        <v>919</v>
      </c>
      <c r="G133" s="60" t="e">
        <f>+VLOOKUP(F133,#REF!,2,0)</f>
        <v>#REF!</v>
      </c>
      <c r="H133" s="113" t="e">
        <f t="shared" si="20"/>
        <v>#REF!</v>
      </c>
      <c r="I133" s="242" t="e">
        <f>VLOOKUP(F133,#REF!,6,0)</f>
        <v>#REF!</v>
      </c>
      <c r="J133" s="104" t="e">
        <f>+VLOOKUP($F133,#REF!,3,0)</f>
        <v>#REF!</v>
      </c>
      <c r="K133" s="192" t="e">
        <f>+VLOOKUP($F133,#REF!,4,0)</f>
        <v>#REF!</v>
      </c>
      <c r="L133" s="104" t="e">
        <f>+VLOOKUP($F133,#REF!,5,0)</f>
        <v>#REF!</v>
      </c>
      <c r="M133" s="104" t="e">
        <f t="shared" si="22"/>
        <v>#REF!</v>
      </c>
      <c r="N133" s="64" t="str">
        <f t="shared" si="23"/>
        <v>FIFA03BCN3</v>
      </c>
      <c r="O133" s="46" t="e">
        <f t="shared" si="24"/>
        <v>#REF!</v>
      </c>
      <c r="P133" s="97"/>
      <c r="Q133" t="s">
        <v>919</v>
      </c>
      <c r="R133" s="195">
        <f>VLOOKUP(Q133,Reff!$Q:$R,2,0)</f>
        <v>98.761099999999999</v>
      </c>
      <c r="S133" s="119" t="e">
        <f t="shared" si="25"/>
        <v>#REF!</v>
      </c>
      <c r="T133" s="22"/>
    </row>
    <row r="134" spans="1:20" x14ac:dyDescent="0.25">
      <c r="A134" s="233" t="str">
        <f t="shared" si="21"/>
        <v>IMFI02BCN3</v>
      </c>
      <c r="B134" s="117" t="e">
        <f>+VLOOKUP(A134,#REF!,$B$1,0)</f>
        <v>#REF!</v>
      </c>
      <c r="C134" s="117" t="e">
        <f t="shared" si="26"/>
        <v>#REF!</v>
      </c>
      <c r="E134" s="61" t="e">
        <f>+IF(ISNA(VLOOKUP(F134,#REF!,8,0))=TRUE,0,VLOOKUP(F134,#REF!,8,0))</f>
        <v>#REF!</v>
      </c>
      <c r="F134" s="212" t="s">
        <v>69</v>
      </c>
      <c r="G134" s="60" t="e">
        <f>+VLOOKUP(F134,#REF!,2,0)</f>
        <v>#REF!</v>
      </c>
      <c r="H134" s="113" t="e">
        <f t="shared" si="20"/>
        <v>#REF!</v>
      </c>
      <c r="I134" s="242" t="e">
        <f>VLOOKUP(F134,#REF!,6,0)</f>
        <v>#REF!</v>
      </c>
      <c r="J134" s="104" t="e">
        <f>+VLOOKUP($F134,#REF!,3,0)</f>
        <v>#REF!</v>
      </c>
      <c r="K134" s="192" t="e">
        <f>+VLOOKUP($F134,#REF!,4,0)</f>
        <v>#REF!</v>
      </c>
      <c r="L134" s="104" t="e">
        <f>+VLOOKUP($F134,#REF!,5,0)</f>
        <v>#REF!</v>
      </c>
      <c r="M134" s="104" t="e">
        <f t="shared" si="22"/>
        <v>#REF!</v>
      </c>
      <c r="N134" s="64" t="str">
        <f t="shared" si="23"/>
        <v>IMFI02BCN3</v>
      </c>
      <c r="O134" s="46" t="e">
        <f t="shared" si="24"/>
        <v>#REF!</v>
      </c>
      <c r="P134" s="97"/>
      <c r="Q134" t="s">
        <v>69</v>
      </c>
      <c r="R134" s="195" t="e">
        <f>VLOOKUP(Q134,Reff!$Q:$R,2,0)</f>
        <v>#N/A</v>
      </c>
      <c r="S134" s="119" t="e">
        <f t="shared" si="25"/>
        <v>#N/A</v>
      </c>
      <c r="T134" s="22"/>
    </row>
    <row r="135" spans="1:20" x14ac:dyDescent="0.25">
      <c r="A135" s="233" t="str">
        <f t="shared" si="21"/>
        <v>IMPC01A</v>
      </c>
      <c r="B135" s="117" t="e">
        <f>+VLOOKUP(A135,#REF!,$B$1,0)</f>
        <v>#REF!</v>
      </c>
      <c r="C135" s="117" t="e">
        <f t="shared" si="26"/>
        <v>#REF!</v>
      </c>
      <c r="E135" s="61" t="e">
        <f>+IF(ISNA(VLOOKUP(F135,#REF!,8,0))=TRUE,0,VLOOKUP(F135,#REF!,8,0))</f>
        <v>#REF!</v>
      </c>
      <c r="F135" s="212" t="s">
        <v>744</v>
      </c>
      <c r="G135" s="60" t="e">
        <f>+VLOOKUP(F135,#REF!,2,0)</f>
        <v>#REF!</v>
      </c>
      <c r="H135" s="113" t="e">
        <f t="shared" si="20"/>
        <v>#REF!</v>
      </c>
      <c r="I135" s="242" t="e">
        <f>VLOOKUP(F135,#REF!,6,0)</f>
        <v>#REF!</v>
      </c>
      <c r="J135" s="104" t="e">
        <f>+VLOOKUP($F135,#REF!,3,0)</f>
        <v>#REF!</v>
      </c>
      <c r="K135" s="192" t="e">
        <f>+VLOOKUP($F135,#REF!,4,0)</f>
        <v>#REF!</v>
      </c>
      <c r="L135" s="104" t="e">
        <f>+VLOOKUP($F135,#REF!,5,0)</f>
        <v>#REF!</v>
      </c>
      <c r="M135" s="104" t="e">
        <f t="shared" si="22"/>
        <v>#REF!</v>
      </c>
      <c r="N135" s="64" t="str">
        <f t="shared" si="23"/>
        <v>IMPC01A</v>
      </c>
      <c r="O135" s="46" t="e">
        <f t="shared" si="24"/>
        <v>#REF!</v>
      </c>
      <c r="P135" s="97"/>
      <c r="Q135" t="s">
        <v>744</v>
      </c>
      <c r="R135" s="195">
        <f>VLOOKUP(Q135,Reff!$Q:$R,2,0)</f>
        <v>100.19880000000001</v>
      </c>
      <c r="S135" s="119" t="e">
        <f t="shared" si="25"/>
        <v>#REF!</v>
      </c>
      <c r="T135" s="22"/>
    </row>
    <row r="136" spans="1:20" x14ac:dyDescent="0.25">
      <c r="A136" s="233" t="str">
        <f t="shared" si="21"/>
        <v>INDF08</v>
      </c>
      <c r="B136" s="117" t="e">
        <f>+VLOOKUP(A136,#REF!,$B$1,0)</f>
        <v>#REF!</v>
      </c>
      <c r="C136" s="117" t="e">
        <f t="shared" si="26"/>
        <v>#REF!</v>
      </c>
      <c r="E136" s="61" t="e">
        <f>+IF(ISNA(VLOOKUP(F136,#REF!,8,0))=TRUE,0,VLOOKUP(F136,#REF!,8,0))</f>
        <v>#REF!</v>
      </c>
      <c r="F136" s="212" t="s">
        <v>795</v>
      </c>
      <c r="G136" s="60" t="e">
        <f>+VLOOKUP(F136,#REF!,2,0)</f>
        <v>#REF!</v>
      </c>
      <c r="H136" s="113" t="e">
        <f t="shared" si="20"/>
        <v>#REF!</v>
      </c>
      <c r="I136" s="242" t="e">
        <f>VLOOKUP(F136,#REF!,6,0)</f>
        <v>#REF!</v>
      </c>
      <c r="J136" s="104" t="e">
        <f>+VLOOKUP($F136,#REF!,3,0)</f>
        <v>#REF!</v>
      </c>
      <c r="K136" s="192" t="e">
        <f>+VLOOKUP($F136,#REF!,4,0)</f>
        <v>#REF!</v>
      </c>
      <c r="L136" s="104" t="e">
        <f>+VLOOKUP($F136,#REF!,5,0)</f>
        <v>#REF!</v>
      </c>
      <c r="M136" s="104" t="e">
        <f t="shared" si="22"/>
        <v>#REF!</v>
      </c>
      <c r="N136" s="64" t="str">
        <f t="shared" si="23"/>
        <v>INDF08</v>
      </c>
      <c r="O136" s="46" t="e">
        <f t="shared" si="24"/>
        <v>#REF!</v>
      </c>
      <c r="P136" s="97"/>
      <c r="Q136" t="s">
        <v>795</v>
      </c>
      <c r="R136" s="195">
        <f>VLOOKUP(Q136,Reff!$Q:$R,2,0)</f>
        <v>101.8319</v>
      </c>
      <c r="S136" s="119" t="e">
        <f t="shared" si="25"/>
        <v>#REF!</v>
      </c>
      <c r="T136" s="22"/>
    </row>
    <row r="137" spans="1:20" x14ac:dyDescent="0.25">
      <c r="A137" s="233" t="str">
        <f t="shared" ref="A137:A168" si="27">+N137</f>
        <v>ISAT01CCN4</v>
      </c>
      <c r="B137" s="117" t="e">
        <f>+VLOOKUP(A137,#REF!,$B$1,0)</f>
        <v>#REF!</v>
      </c>
      <c r="C137" s="117" t="e">
        <f t="shared" si="26"/>
        <v>#REF!</v>
      </c>
      <c r="E137" s="61" t="e">
        <f>+IF(ISNA(VLOOKUP(F137,#REF!,8,0))=TRUE,0,VLOOKUP(F137,#REF!,8,0))</f>
        <v>#REF!</v>
      </c>
      <c r="F137" s="212" t="s">
        <v>189</v>
      </c>
      <c r="G137" s="60" t="e">
        <f>+VLOOKUP(F137,#REF!,2,0)</f>
        <v>#REF!</v>
      </c>
      <c r="H137" s="113" t="e">
        <f t="shared" si="20"/>
        <v>#REF!</v>
      </c>
      <c r="I137" s="242" t="e">
        <f>VLOOKUP(F137,#REF!,6,0)</f>
        <v>#REF!</v>
      </c>
      <c r="J137" s="104" t="e">
        <f>+VLOOKUP($F137,#REF!,3,0)</f>
        <v>#REF!</v>
      </c>
      <c r="K137" s="192" t="e">
        <f>+VLOOKUP($F137,#REF!,4,0)</f>
        <v>#REF!</v>
      </c>
      <c r="L137" s="104" t="e">
        <f>+VLOOKUP($F137,#REF!,5,0)</f>
        <v>#REF!</v>
      </c>
      <c r="M137" s="104" t="e">
        <f t="shared" ref="M137:M168" si="28">L137-H137</f>
        <v>#REF!</v>
      </c>
      <c r="N137" s="64" t="str">
        <f t="shared" ref="N137:N168" si="29">F137</f>
        <v>ISAT01CCN4</v>
      </c>
      <c r="O137" s="46" t="e">
        <f t="shared" ref="O137:O168" si="30">+IF(H137&lt;J137,ROUNDUP(J137,4),IF(H137&gt;L137,ROUNDDOWN(L137,4),ROUNDDOWN(H137,4)))</f>
        <v>#REF!</v>
      </c>
      <c r="P137" s="97"/>
      <c r="Q137" t="s">
        <v>189</v>
      </c>
      <c r="R137" s="195">
        <f>VLOOKUP(Q137,Reff!$Q:$R,2,0)</f>
        <v>100.869</v>
      </c>
      <c r="S137" s="119" t="e">
        <f t="shared" ref="S137:S168" si="31">+R137-O137</f>
        <v>#REF!</v>
      </c>
      <c r="T137" s="22"/>
    </row>
    <row r="138" spans="1:20" x14ac:dyDescent="0.25">
      <c r="A138" s="233" t="str">
        <f t="shared" si="27"/>
        <v>ISAT08A</v>
      </c>
      <c r="B138" s="117" t="e">
        <f>+VLOOKUP(A138,#REF!,$B$1,0)</f>
        <v>#REF!</v>
      </c>
      <c r="C138" s="117" t="e">
        <f t="shared" si="26"/>
        <v>#REF!</v>
      </c>
      <c r="E138" s="61" t="e">
        <f>+IF(ISNA(VLOOKUP(F138,#REF!,8,0))=TRUE,0,VLOOKUP(F138,#REF!,8,0))</f>
        <v>#REF!</v>
      </c>
      <c r="F138" s="212" t="s">
        <v>125</v>
      </c>
      <c r="G138" s="60" t="e">
        <f>+VLOOKUP(F138,#REF!,2,0)</f>
        <v>#REF!</v>
      </c>
      <c r="H138" s="113" t="e">
        <f t="shared" si="20"/>
        <v>#REF!</v>
      </c>
      <c r="I138" s="242" t="e">
        <f>VLOOKUP(F138,#REF!,6,0)</f>
        <v>#REF!</v>
      </c>
      <c r="J138" s="104" t="e">
        <f>+VLOOKUP($F138,#REF!,3,0)</f>
        <v>#REF!</v>
      </c>
      <c r="K138" s="192" t="e">
        <f>+VLOOKUP($F138,#REF!,4,0)</f>
        <v>#REF!</v>
      </c>
      <c r="L138" s="104" t="e">
        <f>+VLOOKUP($F138,#REF!,5,0)</f>
        <v>#REF!</v>
      </c>
      <c r="M138" s="104" t="e">
        <f t="shared" si="28"/>
        <v>#REF!</v>
      </c>
      <c r="N138" s="64" t="str">
        <f t="shared" si="29"/>
        <v>ISAT08A</v>
      </c>
      <c r="O138" s="46" t="e">
        <f t="shared" si="30"/>
        <v>#REF!</v>
      </c>
      <c r="P138" s="97"/>
      <c r="Q138" t="s">
        <v>125</v>
      </c>
      <c r="R138" s="195" t="e">
        <f>VLOOKUP(Q138,Reff!$Q:$R,2,0)</f>
        <v>#N/A</v>
      </c>
      <c r="S138" s="119" t="e">
        <f t="shared" si="31"/>
        <v>#N/A</v>
      </c>
      <c r="T138" s="22"/>
    </row>
    <row r="139" spans="1:20" x14ac:dyDescent="0.25">
      <c r="A139" s="233" t="str">
        <f t="shared" si="27"/>
        <v>ISAT08B</v>
      </c>
      <c r="B139" s="117" t="e">
        <f>+VLOOKUP(A139,#REF!,$B$1,0)</f>
        <v>#REF!</v>
      </c>
      <c r="C139" s="117" t="e">
        <f t="shared" si="26"/>
        <v>#REF!</v>
      </c>
      <c r="E139" s="61" t="e">
        <f>+IF(ISNA(VLOOKUP(F139,#REF!,8,0))=TRUE,0,VLOOKUP(F139,#REF!,8,0))</f>
        <v>#REF!</v>
      </c>
      <c r="F139" s="212" t="s">
        <v>126</v>
      </c>
      <c r="G139" s="60" t="e">
        <f>+VLOOKUP(F139,#REF!,2,0)</f>
        <v>#REF!</v>
      </c>
      <c r="H139" s="113" t="e">
        <f t="shared" si="20"/>
        <v>#REF!</v>
      </c>
      <c r="I139" s="242" t="e">
        <f>VLOOKUP(F139,#REF!,6,0)</f>
        <v>#REF!</v>
      </c>
      <c r="J139" s="104" t="e">
        <f>+VLOOKUP($F139,#REF!,3,0)</f>
        <v>#REF!</v>
      </c>
      <c r="K139" s="192" t="e">
        <f>+VLOOKUP($F139,#REF!,4,0)</f>
        <v>#REF!</v>
      </c>
      <c r="L139" s="104" t="e">
        <f>+VLOOKUP($F139,#REF!,5,0)</f>
        <v>#REF!</v>
      </c>
      <c r="M139" s="104" t="e">
        <f t="shared" si="28"/>
        <v>#REF!</v>
      </c>
      <c r="N139" s="64" t="str">
        <f t="shared" si="29"/>
        <v>ISAT08B</v>
      </c>
      <c r="O139" s="46" t="e">
        <f t="shared" si="30"/>
        <v>#REF!</v>
      </c>
      <c r="P139" s="97"/>
      <c r="Q139" t="s">
        <v>126</v>
      </c>
      <c r="R139" s="195">
        <f>VLOOKUP(Q139,Reff!$Q:$R,2,0)</f>
        <v>102.21680000000001</v>
      </c>
      <c r="S139" s="119" t="e">
        <f t="shared" si="31"/>
        <v>#REF!</v>
      </c>
      <c r="T139" s="22"/>
    </row>
    <row r="140" spans="1:20" x14ac:dyDescent="0.25">
      <c r="A140" s="233" t="str">
        <f t="shared" si="27"/>
        <v>ISAT02DCN3</v>
      </c>
      <c r="B140" s="117" t="e">
        <f>+VLOOKUP(A140,#REF!,$B$1,0)</f>
        <v>#REF!</v>
      </c>
      <c r="C140" s="117" t="e">
        <f t="shared" si="26"/>
        <v>#REF!</v>
      </c>
      <c r="E140" s="61" t="e">
        <f>+IF(ISNA(VLOOKUP(F140,#REF!,8,0))=TRUE,0,VLOOKUP(F140,#REF!,8,0))</f>
        <v>#REF!</v>
      </c>
      <c r="F140" s="212" t="s">
        <v>927</v>
      </c>
      <c r="G140" s="60" t="e">
        <f>+VLOOKUP(F140,#REF!,2,0)</f>
        <v>#REF!</v>
      </c>
      <c r="H140" s="113" t="e">
        <f t="shared" si="20"/>
        <v>#REF!</v>
      </c>
      <c r="I140" s="242" t="e">
        <f>VLOOKUP(F140,#REF!,6,0)</f>
        <v>#REF!</v>
      </c>
      <c r="J140" s="104" t="e">
        <f>+VLOOKUP($F140,#REF!,3,0)</f>
        <v>#REF!</v>
      </c>
      <c r="K140" s="192" t="e">
        <f>+VLOOKUP($F140,#REF!,4,0)</f>
        <v>#REF!</v>
      </c>
      <c r="L140" s="104" t="e">
        <f>+VLOOKUP($F140,#REF!,5,0)</f>
        <v>#REF!</v>
      </c>
      <c r="M140" s="104" t="e">
        <f t="shared" si="28"/>
        <v>#REF!</v>
      </c>
      <c r="N140" s="64" t="str">
        <f t="shared" si="29"/>
        <v>ISAT02DCN3</v>
      </c>
      <c r="O140" s="46" t="e">
        <f t="shared" si="30"/>
        <v>#REF!</v>
      </c>
      <c r="P140" s="97"/>
      <c r="Q140" t="s">
        <v>927</v>
      </c>
      <c r="R140" s="195">
        <f>VLOOKUP(Q140,Reff!$Q:$R,2,0)</f>
        <v>99.456400000000002</v>
      </c>
      <c r="S140" s="119" t="e">
        <f t="shared" si="31"/>
        <v>#REF!</v>
      </c>
      <c r="T140" s="22"/>
    </row>
    <row r="141" spans="1:20" x14ac:dyDescent="0.25">
      <c r="A141" s="233" t="str">
        <f t="shared" si="27"/>
        <v>JMPD14JM10</v>
      </c>
      <c r="B141" s="117" t="e">
        <f>+VLOOKUP(A141,#REF!,$B$1,0)</f>
        <v>#REF!</v>
      </c>
      <c r="C141" s="117" t="e">
        <f t="shared" si="26"/>
        <v>#REF!</v>
      </c>
      <c r="E141" s="61" t="e">
        <f>+IF(ISNA(VLOOKUP(F141,#REF!,8,0))=TRUE,0,VLOOKUP(F141,#REF!,8,0))</f>
        <v>#REF!</v>
      </c>
      <c r="F141" s="212" t="s">
        <v>49</v>
      </c>
      <c r="G141" s="60" t="e">
        <f>+VLOOKUP(F141,#REF!,2,0)</f>
        <v>#REF!</v>
      </c>
      <c r="H141" s="113" t="e">
        <f t="shared" si="20"/>
        <v>#REF!</v>
      </c>
      <c r="I141" s="242" t="e">
        <f>VLOOKUP(F141,#REF!,6,0)</f>
        <v>#REF!</v>
      </c>
      <c r="J141" s="104" t="e">
        <f>+VLOOKUP($F141,#REF!,3,0)</f>
        <v>#REF!</v>
      </c>
      <c r="K141" s="192" t="e">
        <f>+VLOOKUP($F141,#REF!,4,0)</f>
        <v>#REF!</v>
      </c>
      <c r="L141" s="104" t="e">
        <f>+VLOOKUP($F141,#REF!,5,0)</f>
        <v>#REF!</v>
      </c>
      <c r="M141" s="104" t="e">
        <f t="shared" si="28"/>
        <v>#REF!</v>
      </c>
      <c r="N141" s="64" t="str">
        <f t="shared" si="29"/>
        <v>JMPD14JM10</v>
      </c>
      <c r="O141" s="46" t="e">
        <f t="shared" si="30"/>
        <v>#REF!</v>
      </c>
      <c r="P141" s="97"/>
      <c r="Q141" t="s">
        <v>49</v>
      </c>
      <c r="R141" s="195">
        <f>VLOOKUP(Q141,Reff!$Q:$R,2,0)</f>
        <v>101.26819999999999</v>
      </c>
      <c r="S141" s="119" t="e">
        <f t="shared" si="31"/>
        <v>#REF!</v>
      </c>
      <c r="T141" s="22"/>
    </row>
    <row r="142" spans="1:20" x14ac:dyDescent="0.25">
      <c r="A142" s="233" t="str">
        <f t="shared" si="27"/>
        <v>JPFA02CN2</v>
      </c>
      <c r="B142" s="117" t="e">
        <f>+VLOOKUP(A142,#REF!,$B$1,0)</f>
        <v>#REF!</v>
      </c>
      <c r="C142" s="117" t="e">
        <f t="shared" si="26"/>
        <v>#REF!</v>
      </c>
      <c r="E142" s="61" t="e">
        <f>+IF(ISNA(VLOOKUP(F142,#REF!,8,0))=TRUE,0,VLOOKUP(F142,#REF!,8,0))</f>
        <v>#REF!</v>
      </c>
      <c r="F142" s="212" t="s">
        <v>784</v>
      </c>
      <c r="G142" s="60" t="e">
        <f>+VLOOKUP(F142,#REF!,2,0)</f>
        <v>#REF!</v>
      </c>
      <c r="H142" s="113" t="e">
        <f t="shared" si="20"/>
        <v>#REF!</v>
      </c>
      <c r="I142" s="242" t="e">
        <f>VLOOKUP(F142,#REF!,6,0)</f>
        <v>#REF!</v>
      </c>
      <c r="J142" s="104" t="e">
        <f>+VLOOKUP($F142,#REF!,3,0)</f>
        <v>#REF!</v>
      </c>
      <c r="K142" s="192" t="e">
        <f>+VLOOKUP($F142,#REF!,4,0)</f>
        <v>#REF!</v>
      </c>
      <c r="L142" s="104" t="e">
        <f>+VLOOKUP($F142,#REF!,5,0)</f>
        <v>#REF!</v>
      </c>
      <c r="M142" s="104" t="e">
        <f t="shared" si="28"/>
        <v>#REF!</v>
      </c>
      <c r="N142" s="64" t="str">
        <f t="shared" si="29"/>
        <v>JPFA02CN2</v>
      </c>
      <c r="O142" s="46" t="e">
        <f t="shared" si="30"/>
        <v>#REF!</v>
      </c>
      <c r="P142" s="97"/>
      <c r="Q142" t="s">
        <v>784</v>
      </c>
      <c r="R142" s="195">
        <f>VLOOKUP(Q142,Reff!$Q:$R,2,0)</f>
        <v>100.9645</v>
      </c>
      <c r="S142" s="119" t="e">
        <f t="shared" si="31"/>
        <v>#REF!</v>
      </c>
      <c r="T142" s="22"/>
    </row>
    <row r="143" spans="1:20" x14ac:dyDescent="0.25">
      <c r="A143" s="233" t="str">
        <f t="shared" si="27"/>
        <v>LTLS02CN1</v>
      </c>
      <c r="B143" s="117" t="e">
        <f>+VLOOKUP(A143,#REF!,$B$1,0)</f>
        <v>#REF!</v>
      </c>
      <c r="C143" s="117" t="e">
        <f t="shared" si="26"/>
        <v>#REF!</v>
      </c>
      <c r="E143" s="61" t="e">
        <f>+IF(ISNA(VLOOKUP(F143,#REF!,8,0))=TRUE,0,VLOOKUP(F143,#REF!,8,0))</f>
        <v>#REF!</v>
      </c>
      <c r="F143" s="212" t="s">
        <v>805</v>
      </c>
      <c r="G143" s="60" t="e">
        <f>+VLOOKUP(F143,#REF!,2,0)</f>
        <v>#REF!</v>
      </c>
      <c r="H143" s="113" t="e">
        <f t="shared" si="20"/>
        <v>#REF!</v>
      </c>
      <c r="I143" s="242" t="e">
        <f>VLOOKUP(F143,#REF!,6,0)</f>
        <v>#REF!</v>
      </c>
      <c r="J143" s="104" t="e">
        <f>+VLOOKUP($F143,#REF!,3,0)</f>
        <v>#REF!</v>
      </c>
      <c r="K143" s="192" t="e">
        <f>+VLOOKUP($F143,#REF!,4,0)</f>
        <v>#REF!</v>
      </c>
      <c r="L143" s="104" t="e">
        <f>+VLOOKUP($F143,#REF!,5,0)</f>
        <v>#REF!</v>
      </c>
      <c r="M143" s="104" t="e">
        <f t="shared" si="28"/>
        <v>#REF!</v>
      </c>
      <c r="N143" s="64" t="str">
        <f t="shared" si="29"/>
        <v>LTLS02CN1</v>
      </c>
      <c r="O143" s="46" t="e">
        <f t="shared" si="30"/>
        <v>#REF!</v>
      </c>
      <c r="Q143" t="s">
        <v>805</v>
      </c>
      <c r="R143" s="195">
        <f>VLOOKUP(Q143,Reff!$Q:$R,2,0)</f>
        <v>101.73690000000001</v>
      </c>
      <c r="S143" s="119" t="e">
        <f t="shared" si="31"/>
        <v>#REF!</v>
      </c>
    </row>
    <row r="144" spans="1:20" x14ac:dyDescent="0.25">
      <c r="A144" s="233" t="str">
        <f t="shared" si="27"/>
        <v>MAYA01SBCN1</v>
      </c>
      <c r="B144" s="117" t="e">
        <f>+VLOOKUP(A144,#REF!,$B$1,0)</f>
        <v>#REF!</v>
      </c>
      <c r="C144" s="117" t="e">
        <f t="shared" si="26"/>
        <v>#REF!</v>
      </c>
      <c r="E144" s="61" t="e">
        <f>+IF(ISNA(VLOOKUP(F144,#REF!,8,0))=TRUE,0,VLOOKUP(F144,#REF!,8,0))</f>
        <v>#REF!</v>
      </c>
      <c r="F144" s="212" t="s">
        <v>847</v>
      </c>
      <c r="G144" s="60" t="e">
        <f>+VLOOKUP(F144,#REF!,2,0)</f>
        <v>#REF!</v>
      </c>
      <c r="H144" s="288" t="e">
        <f>(IF(E144=0,G144,E144))</f>
        <v>#REF!</v>
      </c>
      <c r="I144" s="242" t="e">
        <f>VLOOKUP(F144,#REF!,6,0)</f>
        <v>#REF!</v>
      </c>
      <c r="J144" s="104" t="e">
        <f>+VLOOKUP($F144,#REF!,3,0)</f>
        <v>#REF!</v>
      </c>
      <c r="K144" s="192" t="e">
        <f>+VLOOKUP($F144,#REF!,4,0)</f>
        <v>#REF!</v>
      </c>
      <c r="L144" s="104" t="e">
        <f>+VLOOKUP($F144,#REF!,5,0)</f>
        <v>#REF!</v>
      </c>
      <c r="M144" s="104" t="e">
        <f t="shared" si="28"/>
        <v>#REF!</v>
      </c>
      <c r="N144" s="64" t="str">
        <f t="shared" si="29"/>
        <v>MAYA01SBCN1</v>
      </c>
      <c r="O144" s="46" t="e">
        <f t="shared" si="30"/>
        <v>#REF!</v>
      </c>
      <c r="P144" s="97"/>
      <c r="Q144" t="s">
        <v>847</v>
      </c>
      <c r="R144" s="195">
        <f>VLOOKUP(Q144,Reff!$Q:$R,2,0)</f>
        <v>90.856999999999999</v>
      </c>
      <c r="S144" s="119" t="e">
        <f t="shared" si="31"/>
        <v>#REF!</v>
      </c>
      <c r="T144" s="22"/>
    </row>
    <row r="145" spans="1:20" x14ac:dyDescent="0.25">
      <c r="A145" s="233" t="str">
        <f t="shared" si="27"/>
        <v>MAYA03SB</v>
      </c>
      <c r="B145" s="117" t="e">
        <f>+VLOOKUP(A145,#REF!,$B$1,0)</f>
        <v>#REF!</v>
      </c>
      <c r="C145" s="117" t="e">
        <f t="shared" si="26"/>
        <v>#REF!</v>
      </c>
      <c r="E145" s="61" t="e">
        <f>+IF(ISNA(VLOOKUP(F145,#REF!,8,0))=TRUE,0,VLOOKUP(F145,#REF!,8,0))</f>
        <v>#REF!</v>
      </c>
      <c r="F145" s="212" t="s">
        <v>129</v>
      </c>
      <c r="G145" s="60" t="e">
        <f>+VLOOKUP(F145,#REF!,2,0)</f>
        <v>#REF!</v>
      </c>
      <c r="H145" s="113" t="e">
        <f t="shared" si="20"/>
        <v>#REF!</v>
      </c>
      <c r="I145" s="242" t="e">
        <f>VLOOKUP(F145,#REF!,6,0)</f>
        <v>#REF!</v>
      </c>
      <c r="J145" s="104" t="e">
        <f>+VLOOKUP($F145,#REF!,3,0)</f>
        <v>#REF!</v>
      </c>
      <c r="K145" s="192" t="e">
        <f>+VLOOKUP($F145,#REF!,4,0)</f>
        <v>#REF!</v>
      </c>
      <c r="L145" s="104" t="e">
        <f>+VLOOKUP($F145,#REF!,5,0)</f>
        <v>#REF!</v>
      </c>
      <c r="M145" s="104" t="e">
        <f t="shared" si="28"/>
        <v>#REF!</v>
      </c>
      <c r="N145" s="64" t="str">
        <f t="shared" si="29"/>
        <v>MAYA03SB</v>
      </c>
      <c r="O145" s="46" t="e">
        <f t="shared" si="30"/>
        <v>#REF!</v>
      </c>
      <c r="P145" s="97"/>
      <c r="Q145" t="s">
        <v>129</v>
      </c>
      <c r="R145" s="195">
        <f>VLOOKUP(Q145,Reff!$Q:$R,2,0)</f>
        <v>100.2564</v>
      </c>
      <c r="S145" s="119" t="e">
        <f t="shared" si="31"/>
        <v>#REF!</v>
      </c>
      <c r="T145" s="22"/>
    </row>
    <row r="146" spans="1:20" x14ac:dyDescent="0.25">
      <c r="A146" s="233" t="str">
        <f t="shared" si="27"/>
        <v>MAYA04SB</v>
      </c>
      <c r="B146" s="117" t="e">
        <f>+VLOOKUP(A146,#REF!,$B$1,0)</f>
        <v>#REF!</v>
      </c>
      <c r="C146" s="117" t="e">
        <f t="shared" si="26"/>
        <v>#REF!</v>
      </c>
      <c r="E146" s="61" t="e">
        <f>+IF(ISNA(VLOOKUP(F146,#REF!,8,0))=TRUE,0,VLOOKUP(F146,#REF!,8,0))</f>
        <v>#REF!</v>
      </c>
      <c r="F146" s="212" t="s">
        <v>130</v>
      </c>
      <c r="G146" s="60" t="e">
        <f>+VLOOKUP(F146,#REF!,2,0)</f>
        <v>#REF!</v>
      </c>
      <c r="H146" s="113" t="e">
        <f t="shared" si="20"/>
        <v>#REF!</v>
      </c>
      <c r="I146" s="242" t="e">
        <f>VLOOKUP(F146,#REF!,6,0)</f>
        <v>#REF!</v>
      </c>
      <c r="J146" s="104" t="e">
        <f>+VLOOKUP($F146,#REF!,3,0)</f>
        <v>#REF!</v>
      </c>
      <c r="K146" s="192" t="e">
        <f>+VLOOKUP($F146,#REF!,4,0)</f>
        <v>#REF!</v>
      </c>
      <c r="L146" s="104" t="e">
        <f>+VLOOKUP($F146,#REF!,5,0)</f>
        <v>#REF!</v>
      </c>
      <c r="M146" s="104" t="e">
        <f t="shared" si="28"/>
        <v>#REF!</v>
      </c>
      <c r="N146" s="64" t="str">
        <f t="shared" si="29"/>
        <v>MAYA04SB</v>
      </c>
      <c r="O146" s="46" t="e">
        <f t="shared" si="30"/>
        <v>#REF!</v>
      </c>
      <c r="Q146" t="s">
        <v>130</v>
      </c>
      <c r="R146" s="195">
        <f>VLOOKUP(Q146,Reff!$Q:$R,2,0)</f>
        <v>100.8687</v>
      </c>
      <c r="S146" s="119" t="e">
        <f t="shared" si="31"/>
        <v>#REF!</v>
      </c>
    </row>
    <row r="147" spans="1:20" x14ac:dyDescent="0.25">
      <c r="A147" s="233" t="str">
        <f t="shared" si="27"/>
        <v>MDLN01BCN1</v>
      </c>
      <c r="B147" s="117" t="e">
        <f>+VLOOKUP(A147,#REF!,$B$1,0)</f>
        <v>#REF!</v>
      </c>
      <c r="C147" s="117" t="e">
        <f t="shared" si="26"/>
        <v>#REF!</v>
      </c>
      <c r="E147" s="61" t="e">
        <f>+IF(ISNA(VLOOKUP(F147,#REF!,8,0))=TRUE,0,VLOOKUP(F147,#REF!,8,0))</f>
        <v>#REF!</v>
      </c>
      <c r="F147" s="212" t="s">
        <v>79</v>
      </c>
      <c r="G147" s="60" t="e">
        <f>+VLOOKUP(F147,#REF!,2,0)</f>
        <v>#REF!</v>
      </c>
      <c r="H147" s="113" t="e">
        <f t="shared" si="20"/>
        <v>#REF!</v>
      </c>
      <c r="I147" s="242" t="e">
        <f>VLOOKUP(F147,#REF!,6,0)</f>
        <v>#REF!</v>
      </c>
      <c r="J147" s="104" t="e">
        <f>+VLOOKUP($F147,#REF!,3,0)</f>
        <v>#REF!</v>
      </c>
      <c r="K147" s="192" t="e">
        <f>+VLOOKUP($F147,#REF!,4,0)</f>
        <v>#REF!</v>
      </c>
      <c r="L147" s="104" t="e">
        <f>+VLOOKUP($F147,#REF!,5,0)</f>
        <v>#REF!</v>
      </c>
      <c r="M147" s="104" t="e">
        <f t="shared" si="28"/>
        <v>#REF!</v>
      </c>
      <c r="N147" s="64" t="str">
        <f t="shared" si="29"/>
        <v>MDLN01BCN1</v>
      </c>
      <c r="O147" s="46" t="e">
        <f t="shared" si="30"/>
        <v>#REF!</v>
      </c>
      <c r="P147" s="97"/>
      <c r="Q147" t="s">
        <v>79</v>
      </c>
      <c r="R147" s="195">
        <f>VLOOKUP(Q147,Reff!$Q:$R,2,0)</f>
        <v>102.6741</v>
      </c>
      <c r="S147" s="119" t="e">
        <f t="shared" si="31"/>
        <v>#REF!</v>
      </c>
      <c r="T147" s="22"/>
    </row>
    <row r="148" spans="1:20" x14ac:dyDescent="0.25">
      <c r="A148" s="233" t="str">
        <f t="shared" si="27"/>
        <v>MEDC02ACN1</v>
      </c>
      <c r="B148" s="117" t="e">
        <f>+VLOOKUP(A148,#REF!,$B$1,0)</f>
        <v>#REF!</v>
      </c>
      <c r="C148" s="117" t="e">
        <f t="shared" si="26"/>
        <v>#REF!</v>
      </c>
      <c r="E148" s="61" t="e">
        <f>+IF(ISNA(VLOOKUP(F148,#REF!,8,0))=TRUE,0,VLOOKUP(F148,#REF!,8,0))</f>
        <v>#REF!</v>
      </c>
      <c r="F148" s="212" t="s">
        <v>173</v>
      </c>
      <c r="G148" s="60" t="e">
        <f>+VLOOKUP(F148,#REF!,2,0)</f>
        <v>#REF!</v>
      </c>
      <c r="H148" s="113" t="e">
        <f t="shared" si="20"/>
        <v>#REF!</v>
      </c>
      <c r="I148" s="242" t="e">
        <f>VLOOKUP(F148,#REF!,6,0)</f>
        <v>#REF!</v>
      </c>
      <c r="J148" s="104" t="e">
        <f>+VLOOKUP($F148,#REF!,3,0)</f>
        <v>#REF!</v>
      </c>
      <c r="K148" s="192" t="e">
        <f>+VLOOKUP($F148,#REF!,4,0)</f>
        <v>#REF!</v>
      </c>
      <c r="L148" s="104" t="e">
        <f>+VLOOKUP($F148,#REF!,5,0)</f>
        <v>#REF!</v>
      </c>
      <c r="M148" s="104" t="e">
        <f t="shared" si="28"/>
        <v>#REF!</v>
      </c>
      <c r="N148" s="64" t="str">
        <f t="shared" si="29"/>
        <v>MEDC02ACN1</v>
      </c>
      <c r="O148" s="46" t="e">
        <f t="shared" si="30"/>
        <v>#REF!</v>
      </c>
      <c r="P148" s="97"/>
      <c r="Q148" t="s">
        <v>173</v>
      </c>
      <c r="R148" s="195" t="e">
        <f>VLOOKUP(Q148,Reff!$Q:$R,2,0)</f>
        <v>#N/A</v>
      </c>
      <c r="S148" s="119" t="e">
        <f t="shared" si="31"/>
        <v>#N/A</v>
      </c>
      <c r="T148" s="22"/>
    </row>
    <row r="149" spans="1:20" x14ac:dyDescent="0.25">
      <c r="A149" s="233" t="str">
        <f t="shared" si="27"/>
        <v>MEDC02ACN3</v>
      </c>
      <c r="B149" s="117" t="e">
        <f>+VLOOKUP(A149,#REF!,$B$1,0)</f>
        <v>#REF!</v>
      </c>
      <c r="C149" s="117" t="e">
        <f t="shared" si="26"/>
        <v>#REF!</v>
      </c>
      <c r="E149" s="61" t="e">
        <f>+IF(ISNA(VLOOKUP(F149,#REF!,8,0))=TRUE,0,VLOOKUP(F149,#REF!,8,0))</f>
        <v>#REF!</v>
      </c>
      <c r="F149" s="212" t="s">
        <v>745</v>
      </c>
      <c r="G149" s="60" t="e">
        <f>+VLOOKUP(F149,#REF!,2,0)</f>
        <v>#REF!</v>
      </c>
      <c r="H149" s="113" t="e">
        <f t="shared" si="20"/>
        <v>#REF!</v>
      </c>
      <c r="I149" s="242" t="e">
        <f>VLOOKUP(F149,#REF!,6,0)</f>
        <v>#REF!</v>
      </c>
      <c r="J149" s="104" t="e">
        <f>+VLOOKUP($F149,#REF!,3,0)</f>
        <v>#REF!</v>
      </c>
      <c r="K149" s="192" t="e">
        <f>+VLOOKUP($F149,#REF!,4,0)</f>
        <v>#REF!</v>
      </c>
      <c r="L149" s="104" t="e">
        <f>+VLOOKUP($F149,#REF!,5,0)</f>
        <v>#REF!</v>
      </c>
      <c r="M149" s="104" t="e">
        <f t="shared" si="28"/>
        <v>#REF!</v>
      </c>
      <c r="N149" s="64" t="str">
        <f t="shared" si="29"/>
        <v>MEDC02ACN3</v>
      </c>
      <c r="O149" s="46" t="e">
        <f t="shared" si="30"/>
        <v>#REF!</v>
      </c>
      <c r="P149" s="97"/>
      <c r="Q149" t="s">
        <v>745</v>
      </c>
      <c r="R149" s="195">
        <f>VLOOKUP(Q149,Reff!$Q:$R,2,0)</f>
        <v>100.7792</v>
      </c>
      <c r="S149" s="119" t="e">
        <f t="shared" si="31"/>
        <v>#REF!</v>
      </c>
      <c r="T149" s="22"/>
    </row>
    <row r="150" spans="1:20" x14ac:dyDescent="0.25">
      <c r="A150" s="233" t="str">
        <f t="shared" si="27"/>
        <v>MEDC02ACN4</v>
      </c>
      <c r="B150" s="117" t="e">
        <f>+VLOOKUP(A150,#REF!,$B$1,0)</f>
        <v>#REF!</v>
      </c>
      <c r="C150" s="117" t="e">
        <f t="shared" si="26"/>
        <v>#REF!</v>
      </c>
      <c r="E150" s="61" t="e">
        <f>+IF(ISNA(VLOOKUP(F150,#REF!,8,0))=TRUE,0,VLOOKUP(F150,#REF!,8,0))</f>
        <v>#REF!</v>
      </c>
      <c r="F150" s="212" t="s">
        <v>765</v>
      </c>
      <c r="G150" s="60" t="e">
        <f>+VLOOKUP(F150,#REF!,2,0)</f>
        <v>#REF!</v>
      </c>
      <c r="H150" s="288" t="e">
        <f>(IF(E150=0,G150,E150))</f>
        <v>#REF!</v>
      </c>
      <c r="I150" s="242" t="e">
        <f>VLOOKUP(F150,#REF!,6,0)</f>
        <v>#REF!</v>
      </c>
      <c r="J150" s="104" t="e">
        <f>+VLOOKUP($F150,#REF!,3,0)</f>
        <v>#REF!</v>
      </c>
      <c r="K150" s="192" t="e">
        <f>+VLOOKUP($F150,#REF!,4,0)</f>
        <v>#REF!</v>
      </c>
      <c r="L150" s="104" t="e">
        <f>+VLOOKUP($F150,#REF!,5,0)</f>
        <v>#REF!</v>
      </c>
      <c r="M150" s="104" t="e">
        <f t="shared" si="28"/>
        <v>#REF!</v>
      </c>
      <c r="N150" s="64" t="str">
        <f t="shared" si="29"/>
        <v>MEDC02ACN4</v>
      </c>
      <c r="O150" s="46" t="e">
        <f t="shared" si="30"/>
        <v>#REF!</v>
      </c>
      <c r="P150" s="97"/>
      <c r="Q150" t="s">
        <v>765</v>
      </c>
      <c r="R150" s="195">
        <f>VLOOKUP(Q150,Reff!$Q:$R,2,0)</f>
        <v>101.7209</v>
      </c>
      <c r="S150" s="119" t="e">
        <f t="shared" si="31"/>
        <v>#REF!</v>
      </c>
      <c r="T150" s="22"/>
    </row>
    <row r="151" spans="1:20" x14ac:dyDescent="0.25">
      <c r="A151" s="233" t="str">
        <f t="shared" si="27"/>
        <v>MEDC02BCN5</v>
      </c>
      <c r="B151" s="117" t="e">
        <f>+VLOOKUP(A151,#REF!,$B$1,0)</f>
        <v>#REF!</v>
      </c>
      <c r="C151" s="117" t="e">
        <f t="shared" si="26"/>
        <v>#REF!</v>
      </c>
      <c r="E151" s="61" t="e">
        <f>+IF(ISNA(VLOOKUP(F151,#REF!,8,0))=TRUE,0,VLOOKUP(F151,#REF!,8,0))</f>
        <v>#REF!</v>
      </c>
      <c r="F151" s="212" t="s">
        <v>802</v>
      </c>
      <c r="G151" s="60" t="e">
        <f>+VLOOKUP(F151,#REF!,2,0)</f>
        <v>#REF!</v>
      </c>
      <c r="H151" s="113" t="e">
        <f t="shared" si="20"/>
        <v>#REF!</v>
      </c>
      <c r="I151" s="242" t="e">
        <f>VLOOKUP(F151,#REF!,6,0)</f>
        <v>#REF!</v>
      </c>
      <c r="J151" s="104" t="e">
        <f>+VLOOKUP($F151,#REF!,3,0)</f>
        <v>#REF!</v>
      </c>
      <c r="K151" s="192" t="e">
        <f>+VLOOKUP($F151,#REF!,4,0)</f>
        <v>#REF!</v>
      </c>
      <c r="L151" s="104" t="e">
        <f>+VLOOKUP($F151,#REF!,5,0)</f>
        <v>#REF!</v>
      </c>
      <c r="M151" s="104" t="e">
        <f t="shared" si="28"/>
        <v>#REF!</v>
      </c>
      <c r="N151" s="64" t="str">
        <f t="shared" si="29"/>
        <v>MEDC02BCN5</v>
      </c>
      <c r="O151" s="46" t="e">
        <f t="shared" si="30"/>
        <v>#REF!</v>
      </c>
      <c r="P151" s="97"/>
      <c r="Q151" t="s">
        <v>802</v>
      </c>
      <c r="R151" s="195">
        <f>VLOOKUP(Q151,Reff!$Q:$R,2,0)</f>
        <v>101.681</v>
      </c>
      <c r="S151" s="119" t="e">
        <f t="shared" si="31"/>
        <v>#REF!</v>
      </c>
      <c r="T151" s="22"/>
    </row>
    <row r="152" spans="1:20" x14ac:dyDescent="0.25">
      <c r="A152" s="233" t="str">
        <f t="shared" si="27"/>
        <v>MEDC02BCN6</v>
      </c>
      <c r="B152" s="117" t="e">
        <f>+VLOOKUP(A152,#REF!,$B$1,0)</f>
        <v>#REF!</v>
      </c>
      <c r="C152" s="117" t="e">
        <f t="shared" si="26"/>
        <v>#REF!</v>
      </c>
      <c r="E152" s="61" t="e">
        <f>+IF(ISNA(VLOOKUP(F152,#REF!,8,0))=TRUE,0,VLOOKUP(F152,#REF!,8,0))</f>
        <v>#REF!</v>
      </c>
      <c r="F152" s="212" t="s">
        <v>846</v>
      </c>
      <c r="G152" s="60" t="e">
        <f>+VLOOKUP(F152,#REF!,2,0)</f>
        <v>#REF!</v>
      </c>
      <c r="H152" s="288" t="e">
        <f>(IF(E152=0,G152,E152))-0.5</f>
        <v>#REF!</v>
      </c>
      <c r="I152" s="242" t="e">
        <f>VLOOKUP(F152,#REF!,6,0)</f>
        <v>#REF!</v>
      </c>
      <c r="J152" s="104" t="e">
        <f>+VLOOKUP($F152,#REF!,3,0)</f>
        <v>#REF!</v>
      </c>
      <c r="K152" s="192" t="e">
        <f>+VLOOKUP($F152,#REF!,4,0)</f>
        <v>#REF!</v>
      </c>
      <c r="L152" s="104" t="e">
        <f>+VLOOKUP($F152,#REF!,5,0)</f>
        <v>#REF!</v>
      </c>
      <c r="M152" s="104" t="e">
        <f t="shared" si="28"/>
        <v>#REF!</v>
      </c>
      <c r="N152" s="64" t="str">
        <f t="shared" si="29"/>
        <v>MEDC02BCN6</v>
      </c>
      <c r="O152" s="46" t="e">
        <f t="shared" si="30"/>
        <v>#REF!</v>
      </c>
      <c r="P152" s="97"/>
      <c r="Q152" t="s">
        <v>846</v>
      </c>
      <c r="R152" s="195">
        <f>VLOOKUP(Q152,Reff!$Q:$R,2,0)</f>
        <v>103.5146</v>
      </c>
      <c r="S152" s="119" t="e">
        <f t="shared" si="31"/>
        <v>#REF!</v>
      </c>
      <c r="T152" s="22"/>
    </row>
    <row r="153" spans="1:20" x14ac:dyDescent="0.25">
      <c r="A153" s="233" t="str">
        <f t="shared" si="27"/>
        <v>MEDC03ACN1</v>
      </c>
      <c r="B153" s="117" t="e">
        <f>+VLOOKUP(A153,#REF!,$B$1,0)</f>
        <v>#REF!</v>
      </c>
      <c r="C153" s="117" t="e">
        <f t="shared" si="26"/>
        <v>#REF!</v>
      </c>
      <c r="E153" s="61" t="e">
        <f>+IF(ISNA(VLOOKUP(F153,#REF!,8,0))=TRUE,0,VLOOKUP(F153,#REF!,8,0))</f>
        <v>#REF!</v>
      </c>
      <c r="F153" s="212" t="s">
        <v>913</v>
      </c>
      <c r="G153" s="60" t="e">
        <f>+VLOOKUP(F153,#REF!,2,0)</f>
        <v>#REF!</v>
      </c>
      <c r="H153" s="288" t="e">
        <f>(IF(E153=0,G153,E153))</f>
        <v>#REF!</v>
      </c>
      <c r="I153" s="242" t="e">
        <f>VLOOKUP(F153,#REF!,6,0)</f>
        <v>#REF!</v>
      </c>
      <c r="J153" s="104" t="e">
        <f>+VLOOKUP($F153,#REF!,3,0)</f>
        <v>#REF!</v>
      </c>
      <c r="K153" s="192" t="e">
        <f>+VLOOKUP($F153,#REF!,4,0)</f>
        <v>#REF!</v>
      </c>
      <c r="L153" s="104" t="e">
        <f>+VLOOKUP($F153,#REF!,5,0)</f>
        <v>#REF!</v>
      </c>
      <c r="M153" s="104" t="e">
        <f t="shared" si="28"/>
        <v>#REF!</v>
      </c>
      <c r="N153" s="64" t="str">
        <f t="shared" si="29"/>
        <v>MEDC03ACN1</v>
      </c>
      <c r="O153" s="46" t="e">
        <f t="shared" si="30"/>
        <v>#REF!</v>
      </c>
      <c r="P153" s="97"/>
      <c r="Q153" t="s">
        <v>913</v>
      </c>
      <c r="R153" s="195">
        <f>VLOOKUP(Q153,Reff!$Q:$R,2,0)</f>
        <v>98.925899999999999</v>
      </c>
      <c r="S153" s="119" t="e">
        <f t="shared" si="31"/>
        <v>#REF!</v>
      </c>
      <c r="T153" s="22"/>
    </row>
    <row r="154" spans="1:20" x14ac:dyDescent="0.25">
      <c r="A154" s="233" t="str">
        <f t="shared" si="27"/>
        <v>MEDC03BCN1</v>
      </c>
      <c r="B154" s="117" t="e">
        <f>+VLOOKUP(A154,#REF!,$B$1,0)</f>
        <v>#REF!</v>
      </c>
      <c r="C154" s="117" t="e">
        <f t="shared" si="26"/>
        <v>#REF!</v>
      </c>
      <c r="E154" s="61" t="e">
        <f>+IF(ISNA(VLOOKUP(F154,#REF!,8,0))=TRUE,0,VLOOKUP(F154,#REF!,8,0))</f>
        <v>#REF!</v>
      </c>
      <c r="F154" s="212" t="s">
        <v>914</v>
      </c>
      <c r="G154" s="60" t="e">
        <f>+VLOOKUP(F154,#REF!,2,0)</f>
        <v>#REF!</v>
      </c>
      <c r="H154" s="113" t="e">
        <f t="shared" si="20"/>
        <v>#REF!</v>
      </c>
      <c r="I154" s="242" t="e">
        <f>VLOOKUP(F154,#REF!,6,0)</f>
        <v>#REF!</v>
      </c>
      <c r="J154" s="104" t="e">
        <f>+VLOOKUP($F154,#REF!,3,0)</f>
        <v>#REF!</v>
      </c>
      <c r="K154" s="192" t="e">
        <f>+VLOOKUP($F154,#REF!,4,0)</f>
        <v>#REF!</v>
      </c>
      <c r="L154" s="104" t="e">
        <f>+VLOOKUP($F154,#REF!,5,0)</f>
        <v>#REF!</v>
      </c>
      <c r="M154" s="104" t="e">
        <f t="shared" si="28"/>
        <v>#REF!</v>
      </c>
      <c r="N154" s="64" t="str">
        <f t="shared" si="29"/>
        <v>MEDC03BCN1</v>
      </c>
      <c r="O154" s="46" t="e">
        <f t="shared" si="30"/>
        <v>#REF!</v>
      </c>
      <c r="P154" s="97"/>
      <c r="Q154" t="s">
        <v>914</v>
      </c>
      <c r="R154" s="195">
        <f>VLOOKUP(Q154,Reff!$Q:$R,2,0)</f>
        <v>100.94370000000001</v>
      </c>
      <c r="S154" s="119" t="e">
        <f t="shared" si="31"/>
        <v>#REF!</v>
      </c>
      <c r="T154" s="22"/>
    </row>
    <row r="155" spans="1:20" x14ac:dyDescent="0.25">
      <c r="A155" s="233" t="str">
        <f t="shared" si="27"/>
        <v>MORA01A</v>
      </c>
      <c r="B155" s="117" t="e">
        <f>+VLOOKUP(A155,#REF!,$B$1,0)</f>
        <v>#REF!</v>
      </c>
      <c r="C155" s="117" t="e">
        <f t="shared" si="26"/>
        <v>#REF!</v>
      </c>
      <c r="E155" s="61" t="e">
        <f>+IF(ISNA(VLOOKUP(F155,#REF!,8,0))=TRUE,0,VLOOKUP(F155,#REF!,8,0))</f>
        <v>#REF!</v>
      </c>
      <c r="F155" s="212" t="s">
        <v>877</v>
      </c>
      <c r="G155" s="60" t="e">
        <f>+VLOOKUP(F155,#REF!,2,0)</f>
        <v>#REF!</v>
      </c>
      <c r="H155" s="288" t="e">
        <f>(IF(E155=0,G155,E155))-0.2</f>
        <v>#REF!</v>
      </c>
      <c r="I155" s="242" t="e">
        <f>VLOOKUP(F155,#REF!,6,0)</f>
        <v>#REF!</v>
      </c>
      <c r="J155" s="104" t="e">
        <f>+VLOOKUP($F155,#REF!,3,0)</f>
        <v>#REF!</v>
      </c>
      <c r="K155" s="192" t="e">
        <f>+VLOOKUP($F155,#REF!,4,0)</f>
        <v>#REF!</v>
      </c>
      <c r="L155" s="104" t="e">
        <f>+VLOOKUP($F155,#REF!,5,0)</f>
        <v>#REF!</v>
      </c>
      <c r="M155" s="104" t="e">
        <f t="shared" si="28"/>
        <v>#REF!</v>
      </c>
      <c r="N155" s="64" t="str">
        <f t="shared" si="29"/>
        <v>MORA01A</v>
      </c>
      <c r="O155" s="46" t="e">
        <f t="shared" si="30"/>
        <v>#REF!</v>
      </c>
      <c r="P155" s="97"/>
      <c r="Q155" t="s">
        <v>877</v>
      </c>
      <c r="R155" s="195">
        <f>VLOOKUP(Q155,Reff!$Q:$R,2,0)</f>
        <v>101.211</v>
      </c>
      <c r="S155" s="119" t="e">
        <f t="shared" si="31"/>
        <v>#REF!</v>
      </c>
      <c r="T155" s="22"/>
    </row>
    <row r="156" spans="1:20" x14ac:dyDescent="0.25">
      <c r="A156" s="233" t="str">
        <f t="shared" si="27"/>
        <v>MYOR04</v>
      </c>
      <c r="B156" s="117" t="e">
        <f>+VLOOKUP(A156,#REF!,$B$1,0)</f>
        <v>#REF!</v>
      </c>
      <c r="C156" s="117" t="e">
        <f t="shared" si="26"/>
        <v>#REF!</v>
      </c>
      <c r="E156" s="61" t="e">
        <f>+IF(ISNA(VLOOKUP(F156,#REF!,8,0))=TRUE,0,VLOOKUP(F156,#REF!,8,0))</f>
        <v>#REF!</v>
      </c>
      <c r="F156" s="212" t="s">
        <v>50</v>
      </c>
      <c r="G156" s="60" t="e">
        <f>+VLOOKUP(F156,#REF!,2,0)</f>
        <v>#REF!</v>
      </c>
      <c r="H156" s="113" t="e">
        <f t="shared" si="20"/>
        <v>#REF!</v>
      </c>
      <c r="I156" s="242" t="e">
        <f>VLOOKUP(F156,#REF!,6,0)</f>
        <v>#REF!</v>
      </c>
      <c r="J156" s="104" t="e">
        <f>+VLOOKUP($F156,#REF!,3,0)</f>
        <v>#REF!</v>
      </c>
      <c r="K156" s="192" t="e">
        <f>+VLOOKUP($F156,#REF!,4,0)</f>
        <v>#REF!</v>
      </c>
      <c r="L156" s="104" t="e">
        <f>+VLOOKUP($F156,#REF!,5,0)</f>
        <v>#REF!</v>
      </c>
      <c r="M156" s="104" t="e">
        <f t="shared" si="28"/>
        <v>#REF!</v>
      </c>
      <c r="N156" s="64" t="str">
        <f t="shared" si="29"/>
        <v>MYOR04</v>
      </c>
      <c r="O156" s="46" t="e">
        <f t="shared" si="30"/>
        <v>#REF!</v>
      </c>
      <c r="P156" s="97"/>
      <c r="Q156" t="s">
        <v>50</v>
      </c>
      <c r="R156" s="195" t="e">
        <f>VLOOKUP(Q156,Reff!$Q:$R,2,0)</f>
        <v>#N/A</v>
      </c>
      <c r="S156" s="119" t="e">
        <f t="shared" si="31"/>
        <v>#N/A</v>
      </c>
      <c r="T156" s="22"/>
    </row>
    <row r="157" spans="1:20" x14ac:dyDescent="0.25">
      <c r="A157" s="233" t="str">
        <f t="shared" si="27"/>
        <v>PIGN01B</v>
      </c>
      <c r="B157" s="117" t="e">
        <f>+VLOOKUP(A157,#REF!,$B$1,0)</f>
        <v>#REF!</v>
      </c>
      <c r="C157" s="117" t="e">
        <f t="shared" si="26"/>
        <v>#REF!</v>
      </c>
      <c r="E157" s="61" t="e">
        <f>+IF(ISNA(VLOOKUP(F157,#REF!,8,0))=TRUE,0,VLOOKUP(F157,#REF!,8,0))</f>
        <v>#REF!</v>
      </c>
      <c r="F157" s="212" t="s">
        <v>161</v>
      </c>
      <c r="G157" s="60" t="e">
        <f>+VLOOKUP(F157,#REF!,2,0)</f>
        <v>#REF!</v>
      </c>
      <c r="H157" s="288" t="e">
        <f>(IF(E157=0,G157,E157))</f>
        <v>#REF!</v>
      </c>
      <c r="I157" s="242" t="e">
        <f>VLOOKUP(F157,#REF!,6,0)</f>
        <v>#REF!</v>
      </c>
      <c r="J157" s="104" t="e">
        <f>+VLOOKUP($F157,#REF!,3,0)</f>
        <v>#REF!</v>
      </c>
      <c r="K157" s="192" t="e">
        <f>+VLOOKUP($F157,#REF!,4,0)</f>
        <v>#REF!</v>
      </c>
      <c r="L157" s="104" t="e">
        <f>+VLOOKUP($F157,#REF!,5,0)</f>
        <v>#REF!</v>
      </c>
      <c r="M157" s="104" t="e">
        <f t="shared" si="28"/>
        <v>#REF!</v>
      </c>
      <c r="N157" s="64" t="str">
        <f t="shared" si="29"/>
        <v>PIGN01B</v>
      </c>
      <c r="O157" s="46" t="e">
        <f t="shared" si="30"/>
        <v>#REF!</v>
      </c>
      <c r="P157" s="97"/>
      <c r="Q157" t="s">
        <v>161</v>
      </c>
      <c r="R157" s="195">
        <f>VLOOKUP(Q157,Reff!$Q:$R,2,0)</f>
        <v>101.1643</v>
      </c>
      <c r="S157" s="119" t="e">
        <f t="shared" si="31"/>
        <v>#REF!</v>
      </c>
      <c r="T157" s="22"/>
    </row>
    <row r="158" spans="1:20" x14ac:dyDescent="0.25">
      <c r="A158" s="233" t="str">
        <f t="shared" si="27"/>
        <v>PIGN01C</v>
      </c>
      <c r="B158" s="117" t="e">
        <f>+VLOOKUP(A158,#REF!,$B$1,0)</f>
        <v>#REF!</v>
      </c>
      <c r="C158" s="117" t="e">
        <f t="shared" si="26"/>
        <v>#REF!</v>
      </c>
      <c r="E158" s="61" t="e">
        <f>+IF(ISNA(VLOOKUP(F158,#REF!,8,0))=TRUE,0,VLOOKUP(F158,#REF!,8,0))</f>
        <v>#REF!</v>
      </c>
      <c r="F158" s="212" t="s">
        <v>162</v>
      </c>
      <c r="G158" s="60" t="e">
        <f>+VLOOKUP(F158,#REF!,2,0)</f>
        <v>#REF!</v>
      </c>
      <c r="H158" s="113" t="e">
        <f>(IF(E158=0,G158,E158))</f>
        <v>#REF!</v>
      </c>
      <c r="I158" s="242" t="e">
        <f>VLOOKUP(F158,#REF!,6,0)</f>
        <v>#REF!</v>
      </c>
      <c r="J158" s="104" t="e">
        <f>+VLOOKUP($F158,#REF!,3,0)</f>
        <v>#REF!</v>
      </c>
      <c r="K158" s="192" t="e">
        <f>+VLOOKUP($F158,#REF!,4,0)</f>
        <v>#REF!</v>
      </c>
      <c r="L158" s="104" t="e">
        <f>+VLOOKUP($F158,#REF!,5,0)</f>
        <v>#REF!</v>
      </c>
      <c r="M158" s="104" t="e">
        <f t="shared" si="28"/>
        <v>#REF!</v>
      </c>
      <c r="N158" s="64" t="str">
        <f t="shared" si="29"/>
        <v>PIGN01C</v>
      </c>
      <c r="O158" s="46" t="e">
        <f t="shared" si="30"/>
        <v>#REF!</v>
      </c>
      <c r="P158" s="97"/>
      <c r="Q158" t="s">
        <v>162</v>
      </c>
      <c r="R158" s="195">
        <f>VLOOKUP(Q158,Reff!$Q:$R,2,0)</f>
        <v>102.3447</v>
      </c>
      <c r="S158" s="119" t="e">
        <f t="shared" si="31"/>
        <v>#REF!</v>
      </c>
      <c r="T158" s="22"/>
    </row>
    <row r="159" spans="1:20" x14ac:dyDescent="0.25">
      <c r="A159" s="233" t="str">
        <f t="shared" si="27"/>
        <v>PIGN01D</v>
      </c>
      <c r="B159" s="117" t="e">
        <f>+VLOOKUP(A159,#REF!,$B$1,0)</f>
        <v>#REF!</v>
      </c>
      <c r="C159" s="117" t="e">
        <f t="shared" si="26"/>
        <v>#REF!</v>
      </c>
      <c r="E159" s="61" t="e">
        <f>+IF(ISNA(VLOOKUP(F159,#REF!,8,0))=TRUE,0,VLOOKUP(F159,#REF!,8,0))</f>
        <v>#REF!</v>
      </c>
      <c r="F159" s="212" t="s">
        <v>163</v>
      </c>
      <c r="G159" s="60" t="e">
        <f>+VLOOKUP(F159,#REF!,2,0)</f>
        <v>#REF!</v>
      </c>
      <c r="H159" s="113" t="e">
        <f t="shared" ref="H159:H209" si="32">(IF(E159=0,G159,E159))-0.3</f>
        <v>#REF!</v>
      </c>
      <c r="I159" s="242" t="e">
        <f>VLOOKUP(F159,#REF!,6,0)</f>
        <v>#REF!</v>
      </c>
      <c r="J159" s="104" t="e">
        <f>+VLOOKUP($F159,#REF!,3,0)</f>
        <v>#REF!</v>
      </c>
      <c r="K159" s="192" t="e">
        <f>+VLOOKUP($F159,#REF!,4,0)</f>
        <v>#REF!</v>
      </c>
      <c r="L159" s="104" t="e">
        <f>+VLOOKUP($F159,#REF!,5,0)</f>
        <v>#REF!</v>
      </c>
      <c r="M159" s="104" t="e">
        <f t="shared" si="28"/>
        <v>#REF!</v>
      </c>
      <c r="N159" s="64" t="str">
        <f t="shared" si="29"/>
        <v>PIGN01D</v>
      </c>
      <c r="O159" s="46" t="e">
        <f t="shared" si="30"/>
        <v>#REF!</v>
      </c>
      <c r="P159" s="97"/>
      <c r="Q159" t="s">
        <v>163</v>
      </c>
      <c r="R159" s="195">
        <f>VLOOKUP(Q159,Reff!$Q:$R,2,0)</f>
        <v>103.179</v>
      </c>
      <c r="S159" s="119" t="e">
        <f t="shared" si="31"/>
        <v>#REF!</v>
      </c>
      <c r="T159" s="22"/>
    </row>
    <row r="160" spans="1:20" x14ac:dyDescent="0.25">
      <c r="A160" s="233" t="str">
        <f t="shared" si="27"/>
        <v>PIHC01B</v>
      </c>
      <c r="B160" s="117" t="e">
        <f>+VLOOKUP(A160,#REF!,$B$1,0)</f>
        <v>#REF!</v>
      </c>
      <c r="C160" s="117" t="e">
        <f t="shared" si="26"/>
        <v>#REF!</v>
      </c>
      <c r="E160" s="61" t="e">
        <f>+IF(ISNA(VLOOKUP(F160,#REF!,8,0))=TRUE,0,VLOOKUP(F160,#REF!,8,0))</f>
        <v>#REF!</v>
      </c>
      <c r="F160" s="212" t="s">
        <v>132</v>
      </c>
      <c r="G160" s="60" t="e">
        <f>+VLOOKUP(F160,#REF!,2,0)</f>
        <v>#REF!</v>
      </c>
      <c r="H160" s="288" t="e">
        <f>(IF(E160=0,G160,E160))</f>
        <v>#REF!</v>
      </c>
      <c r="I160" s="242" t="e">
        <f>VLOOKUP(F160,#REF!,6,0)</f>
        <v>#REF!</v>
      </c>
      <c r="J160" s="104" t="e">
        <f>+VLOOKUP($F160,#REF!,3,0)</f>
        <v>#REF!</v>
      </c>
      <c r="K160" s="192" t="e">
        <f>+VLOOKUP($F160,#REF!,4,0)</f>
        <v>#REF!</v>
      </c>
      <c r="L160" s="104" t="e">
        <f>+VLOOKUP($F160,#REF!,5,0)</f>
        <v>#REF!</v>
      </c>
      <c r="M160" s="104" t="e">
        <f t="shared" si="28"/>
        <v>#REF!</v>
      </c>
      <c r="N160" s="64" t="str">
        <f t="shared" si="29"/>
        <v>PIHC01B</v>
      </c>
      <c r="O160" s="46" t="e">
        <f t="shared" si="30"/>
        <v>#REF!</v>
      </c>
      <c r="P160" s="97"/>
      <c r="Q160" t="s">
        <v>132</v>
      </c>
      <c r="R160" s="195" t="e">
        <f>VLOOKUP(Q160,Reff!$Q:$R,2,0)</f>
        <v>#N/A</v>
      </c>
      <c r="S160" s="119" t="e">
        <f t="shared" si="31"/>
        <v>#N/A</v>
      </c>
      <c r="T160" s="22"/>
    </row>
    <row r="161" spans="1:20" x14ac:dyDescent="0.25">
      <c r="A161" s="233" t="str">
        <f t="shared" si="27"/>
        <v>PNBN01SBCN1</v>
      </c>
      <c r="B161" s="117" t="e">
        <f>+VLOOKUP(A161,#REF!,$B$1,0)</f>
        <v>#REF!</v>
      </c>
      <c r="C161" s="117" t="e">
        <f t="shared" si="26"/>
        <v>#REF!</v>
      </c>
      <c r="E161" s="61" t="e">
        <f>+IF(ISNA(VLOOKUP(F161,#REF!,8,0))=TRUE,0,VLOOKUP(F161,#REF!,8,0))</f>
        <v>#REF!</v>
      </c>
      <c r="F161" s="212" t="s">
        <v>133</v>
      </c>
      <c r="G161" s="60" t="e">
        <f>+VLOOKUP(F161,#REF!,2,0)</f>
        <v>#REF!</v>
      </c>
      <c r="H161" s="113" t="e">
        <f t="shared" si="32"/>
        <v>#REF!</v>
      </c>
      <c r="I161" s="242" t="e">
        <f>VLOOKUP(F161,#REF!,6,0)</f>
        <v>#REF!</v>
      </c>
      <c r="J161" s="104" t="e">
        <f>+VLOOKUP($F161,#REF!,3,0)</f>
        <v>#REF!</v>
      </c>
      <c r="K161" s="192" t="e">
        <f>+VLOOKUP($F161,#REF!,4,0)</f>
        <v>#REF!</v>
      </c>
      <c r="L161" s="104" t="e">
        <f>+VLOOKUP($F161,#REF!,5,0)</f>
        <v>#REF!</v>
      </c>
      <c r="M161" s="104" t="e">
        <f t="shared" si="28"/>
        <v>#REF!</v>
      </c>
      <c r="N161" s="64" t="str">
        <f t="shared" si="29"/>
        <v>PNBN01SBCN1</v>
      </c>
      <c r="O161" s="46" t="e">
        <f t="shared" si="30"/>
        <v>#REF!</v>
      </c>
      <c r="P161" s="97"/>
      <c r="Q161" t="s">
        <v>133</v>
      </c>
      <c r="R161" s="195">
        <f>VLOOKUP(Q161,Reff!$Q:$R,2,0)</f>
        <v>100.59220000000001</v>
      </c>
      <c r="S161" s="119" t="e">
        <f t="shared" si="31"/>
        <v>#REF!</v>
      </c>
      <c r="T161" s="22"/>
    </row>
    <row r="162" spans="1:20" x14ac:dyDescent="0.25">
      <c r="A162" s="233" t="str">
        <f t="shared" si="27"/>
        <v>PNMP01ACN2</v>
      </c>
      <c r="B162" s="117" t="e">
        <f>+VLOOKUP(A162,#REF!,$B$1,0)</f>
        <v>#REF!</v>
      </c>
      <c r="C162" s="117" t="e">
        <f t="shared" si="26"/>
        <v>#REF!</v>
      </c>
      <c r="E162" s="61" t="e">
        <f>+IF(ISNA(VLOOKUP(F162,#REF!,8,0))=TRUE,0,VLOOKUP(F162,#REF!,8,0))</f>
        <v>#REF!</v>
      </c>
      <c r="F162" s="212" t="s">
        <v>208</v>
      </c>
      <c r="G162" s="60" t="e">
        <f>+VLOOKUP(F162,#REF!,2,0)</f>
        <v>#REF!</v>
      </c>
      <c r="H162" s="113" t="e">
        <f t="shared" si="32"/>
        <v>#REF!</v>
      </c>
      <c r="I162" s="242" t="e">
        <f>VLOOKUP(F162,#REF!,6,0)</f>
        <v>#REF!</v>
      </c>
      <c r="J162" s="104" t="e">
        <f>+VLOOKUP($F162,#REF!,3,0)</f>
        <v>#REF!</v>
      </c>
      <c r="K162" s="192" t="e">
        <f>+VLOOKUP($F162,#REF!,4,0)</f>
        <v>#REF!</v>
      </c>
      <c r="L162" s="104" t="e">
        <f>+VLOOKUP($F162,#REF!,5,0)</f>
        <v>#REF!</v>
      </c>
      <c r="M162" s="104" t="e">
        <f t="shared" si="28"/>
        <v>#REF!</v>
      </c>
      <c r="N162" s="64" t="str">
        <f t="shared" si="29"/>
        <v>PNMP01ACN2</v>
      </c>
      <c r="O162" s="46" t="e">
        <f t="shared" si="30"/>
        <v>#REF!</v>
      </c>
      <c r="P162" s="97"/>
      <c r="Q162" t="s">
        <v>208</v>
      </c>
      <c r="R162" s="195">
        <f>VLOOKUP(Q162,Reff!$Q:$R,2,0)</f>
        <v>100.3241</v>
      </c>
      <c r="S162" s="119" t="e">
        <f t="shared" si="31"/>
        <v>#REF!</v>
      </c>
      <c r="T162" s="22"/>
    </row>
    <row r="163" spans="1:20" x14ac:dyDescent="0.25">
      <c r="A163" s="233" t="str">
        <f t="shared" si="27"/>
        <v>PNMP01BCN2</v>
      </c>
      <c r="B163" s="117" t="e">
        <f>+VLOOKUP(A163,#REF!,$B$1,0)</f>
        <v>#REF!</v>
      </c>
      <c r="C163" s="117" t="e">
        <f t="shared" si="26"/>
        <v>#REF!</v>
      </c>
      <c r="E163" s="61" t="e">
        <f>+IF(ISNA(VLOOKUP(F163,#REF!,8,0))=TRUE,0,VLOOKUP(F163,#REF!,8,0))</f>
        <v>#REF!</v>
      </c>
      <c r="F163" s="212" t="s">
        <v>209</v>
      </c>
      <c r="G163" s="60" t="e">
        <f>+VLOOKUP(F163,#REF!,2,0)</f>
        <v>#REF!</v>
      </c>
      <c r="H163" s="113" t="e">
        <f t="shared" si="32"/>
        <v>#REF!</v>
      </c>
      <c r="I163" s="242" t="e">
        <f>VLOOKUP(F163,#REF!,6,0)</f>
        <v>#REF!</v>
      </c>
      <c r="J163" s="104" t="e">
        <f>+VLOOKUP($F163,#REF!,3,0)</f>
        <v>#REF!</v>
      </c>
      <c r="K163" s="192" t="e">
        <f>+VLOOKUP($F163,#REF!,4,0)</f>
        <v>#REF!</v>
      </c>
      <c r="L163" s="104" t="e">
        <f>+VLOOKUP($F163,#REF!,5,0)</f>
        <v>#REF!</v>
      </c>
      <c r="M163" s="104" t="e">
        <f t="shared" si="28"/>
        <v>#REF!</v>
      </c>
      <c r="N163" s="64" t="str">
        <f t="shared" si="29"/>
        <v>PNMP01BCN2</v>
      </c>
      <c r="O163" s="46" t="e">
        <f t="shared" si="30"/>
        <v>#REF!</v>
      </c>
      <c r="P163" s="97"/>
      <c r="Q163" t="s">
        <v>209</v>
      </c>
      <c r="R163" s="195">
        <f>VLOOKUP(Q163,Reff!$Q:$R,2,0)</f>
        <v>100.1313</v>
      </c>
      <c r="S163" s="119" t="e">
        <f t="shared" si="31"/>
        <v>#REF!</v>
      </c>
      <c r="T163" s="22"/>
    </row>
    <row r="164" spans="1:20" x14ac:dyDescent="0.25">
      <c r="A164" s="233" t="str">
        <f t="shared" si="27"/>
        <v>PNMP02ACN1</v>
      </c>
      <c r="B164" s="117" t="e">
        <f>+VLOOKUP(A164,#REF!,$B$1,0)</f>
        <v>#REF!</v>
      </c>
      <c r="C164" s="117" t="e">
        <f t="shared" si="26"/>
        <v>#REF!</v>
      </c>
      <c r="E164" s="61" t="e">
        <f>+IF(ISNA(VLOOKUP(F164,#REF!,8,0))=TRUE,0,VLOOKUP(F164,#REF!,8,0))</f>
        <v>#REF!</v>
      </c>
      <c r="F164" s="212" t="s">
        <v>823</v>
      </c>
      <c r="G164" s="60" t="e">
        <f>+VLOOKUP(F164,#REF!,2,0)</f>
        <v>#REF!</v>
      </c>
      <c r="H164" s="113" t="e">
        <f t="shared" si="32"/>
        <v>#REF!</v>
      </c>
      <c r="I164" s="242" t="e">
        <f>VLOOKUP(F164,#REF!,6,0)</f>
        <v>#REF!</v>
      </c>
      <c r="J164" s="104" t="e">
        <f>+VLOOKUP($F164,#REF!,3,0)</f>
        <v>#REF!</v>
      </c>
      <c r="K164" s="192" t="e">
        <f>+VLOOKUP($F164,#REF!,4,0)</f>
        <v>#REF!</v>
      </c>
      <c r="L164" s="104" t="e">
        <f>+VLOOKUP($F164,#REF!,5,0)</f>
        <v>#REF!</v>
      </c>
      <c r="M164" s="104" t="e">
        <f t="shared" si="28"/>
        <v>#REF!</v>
      </c>
      <c r="N164" s="64" t="str">
        <f t="shared" si="29"/>
        <v>PNMP02ACN1</v>
      </c>
      <c r="O164" s="46" t="e">
        <f t="shared" si="30"/>
        <v>#REF!</v>
      </c>
      <c r="P164" s="97"/>
      <c r="Q164" t="s">
        <v>823</v>
      </c>
      <c r="R164" s="195">
        <f>VLOOKUP(Q164,Reff!$Q:$R,2,0)</f>
        <v>98.378799999999998</v>
      </c>
      <c r="S164" s="119" t="e">
        <f t="shared" si="31"/>
        <v>#REF!</v>
      </c>
      <c r="T164" s="22"/>
    </row>
    <row r="165" spans="1:20" x14ac:dyDescent="0.25">
      <c r="A165" s="233" t="str">
        <f t="shared" si="27"/>
        <v>PNMP02BCN1</v>
      </c>
      <c r="B165" s="117" t="e">
        <f>+VLOOKUP(A165,#REF!,$B$1,0)</f>
        <v>#REF!</v>
      </c>
      <c r="C165" s="117" t="e">
        <f t="shared" si="26"/>
        <v>#REF!</v>
      </c>
      <c r="E165" s="61" t="e">
        <f>+IF(ISNA(VLOOKUP(F165,#REF!,8,0))=TRUE,0,VLOOKUP(F165,#REF!,8,0))</f>
        <v>#REF!</v>
      </c>
      <c r="F165" s="212" t="s">
        <v>824</v>
      </c>
      <c r="G165" s="60" t="e">
        <f>+VLOOKUP(F165,#REF!,2,0)</f>
        <v>#REF!</v>
      </c>
      <c r="H165" s="288" t="e">
        <f>(IF(E165=0,G165,E165))-0.5</f>
        <v>#REF!</v>
      </c>
      <c r="I165" s="242" t="e">
        <f>VLOOKUP(F165,#REF!,6,0)</f>
        <v>#REF!</v>
      </c>
      <c r="J165" s="104" t="e">
        <f>+VLOOKUP($F165,#REF!,3,0)</f>
        <v>#REF!</v>
      </c>
      <c r="K165" s="192" t="e">
        <f>+VLOOKUP($F165,#REF!,4,0)</f>
        <v>#REF!</v>
      </c>
      <c r="L165" s="104" t="e">
        <f>+VLOOKUP($F165,#REF!,5,0)</f>
        <v>#REF!</v>
      </c>
      <c r="M165" s="104" t="e">
        <f t="shared" si="28"/>
        <v>#REF!</v>
      </c>
      <c r="N165" s="64" t="str">
        <f t="shared" si="29"/>
        <v>PNMP02BCN1</v>
      </c>
      <c r="O165" s="46" t="e">
        <f t="shared" si="30"/>
        <v>#REF!</v>
      </c>
      <c r="Q165" t="s">
        <v>824</v>
      </c>
      <c r="R165" s="195">
        <f>VLOOKUP(Q165,Reff!$Q:$R,2,0)</f>
        <v>98.712400000000002</v>
      </c>
      <c r="S165" s="119" t="e">
        <f t="shared" si="31"/>
        <v>#REF!</v>
      </c>
      <c r="T165" s="22"/>
    </row>
    <row r="166" spans="1:20" x14ac:dyDescent="0.25">
      <c r="A166" s="233" t="str">
        <f t="shared" si="27"/>
        <v>PNMP02ACN2</v>
      </c>
      <c r="B166" s="117" t="e">
        <f>+VLOOKUP(A166,#REF!,$B$1,0)</f>
        <v>#REF!</v>
      </c>
      <c r="C166" s="117" t="e">
        <f t="shared" si="26"/>
        <v>#REF!</v>
      </c>
      <c r="E166" s="61" t="e">
        <f>+IF(ISNA(VLOOKUP(F166,#REF!,8,0))=TRUE,0,VLOOKUP(F166,#REF!,8,0))</f>
        <v>#REF!</v>
      </c>
      <c r="F166" s="212" t="s">
        <v>921</v>
      </c>
      <c r="G166" s="60" t="e">
        <f>+VLOOKUP(F166,#REF!,2,0)</f>
        <v>#REF!</v>
      </c>
      <c r="H166" s="113" t="e">
        <f t="shared" si="32"/>
        <v>#REF!</v>
      </c>
      <c r="I166" s="242" t="e">
        <f>VLOOKUP(F166,#REF!,6,0)</f>
        <v>#REF!</v>
      </c>
      <c r="J166" s="104" t="e">
        <f>+VLOOKUP($F166,#REF!,3,0)</f>
        <v>#REF!</v>
      </c>
      <c r="K166" s="192" t="e">
        <f>+VLOOKUP($F166,#REF!,4,0)</f>
        <v>#REF!</v>
      </c>
      <c r="L166" s="104" t="e">
        <f>+VLOOKUP($F166,#REF!,5,0)</f>
        <v>#REF!</v>
      </c>
      <c r="M166" s="104" t="e">
        <f t="shared" si="28"/>
        <v>#REF!</v>
      </c>
      <c r="N166" s="64" t="str">
        <f t="shared" si="29"/>
        <v>PNMP02ACN2</v>
      </c>
      <c r="O166" s="46" t="e">
        <f t="shared" si="30"/>
        <v>#REF!</v>
      </c>
      <c r="Q166" t="s">
        <v>921</v>
      </c>
      <c r="R166" s="195">
        <f>VLOOKUP(Q166,Reff!$Q:$R,2,0)</f>
        <v>98.607200000000006</v>
      </c>
      <c r="S166" s="119" t="e">
        <f t="shared" si="31"/>
        <v>#REF!</v>
      </c>
      <c r="T166" s="22"/>
    </row>
    <row r="167" spans="1:20" x14ac:dyDescent="0.25">
      <c r="A167" s="233" t="str">
        <f t="shared" si="27"/>
        <v>PNMP02BCN2</v>
      </c>
      <c r="B167" s="117" t="e">
        <f>+VLOOKUP(A167,#REF!,$B$1,0)</f>
        <v>#REF!</v>
      </c>
      <c r="C167" s="117" t="e">
        <f t="shared" si="26"/>
        <v>#REF!</v>
      </c>
      <c r="E167" s="61" t="e">
        <f>+IF(ISNA(VLOOKUP(F167,#REF!,8,0))=TRUE,0,VLOOKUP(F167,#REF!,8,0))</f>
        <v>#REF!</v>
      </c>
      <c r="F167" s="212" t="s">
        <v>922</v>
      </c>
      <c r="G167" s="60" t="e">
        <f>+VLOOKUP(F167,#REF!,2,0)</f>
        <v>#REF!</v>
      </c>
      <c r="H167" s="113" t="e">
        <f t="shared" si="32"/>
        <v>#REF!</v>
      </c>
      <c r="I167" s="242" t="e">
        <f>VLOOKUP(F167,#REF!,6,0)</f>
        <v>#REF!</v>
      </c>
      <c r="J167" s="104" t="e">
        <f>+VLOOKUP($F167,#REF!,3,0)</f>
        <v>#REF!</v>
      </c>
      <c r="K167" s="192" t="e">
        <f>+VLOOKUP($F167,#REF!,4,0)</f>
        <v>#REF!</v>
      </c>
      <c r="L167" s="104" t="e">
        <f>+VLOOKUP($F167,#REF!,5,0)</f>
        <v>#REF!</v>
      </c>
      <c r="M167" s="104" t="e">
        <f t="shared" si="28"/>
        <v>#REF!</v>
      </c>
      <c r="N167" s="64" t="str">
        <f t="shared" si="29"/>
        <v>PNMP02BCN2</v>
      </c>
      <c r="O167" s="46" t="e">
        <f t="shared" si="30"/>
        <v>#REF!</v>
      </c>
      <c r="Q167" t="s">
        <v>922</v>
      </c>
      <c r="R167" s="195">
        <f>VLOOKUP(Q167,Reff!$Q:$R,2,0)</f>
        <v>96.692700000000002</v>
      </c>
      <c r="S167" s="119" t="e">
        <f t="shared" si="31"/>
        <v>#REF!</v>
      </c>
      <c r="T167" s="22"/>
    </row>
    <row r="168" spans="1:20" x14ac:dyDescent="0.25">
      <c r="A168" s="233" t="str">
        <f t="shared" si="27"/>
        <v>PPGD13C</v>
      </c>
      <c r="B168" s="117" t="e">
        <f>+VLOOKUP(A168,#REF!,$B$1,0)</f>
        <v>#REF!</v>
      </c>
      <c r="C168" s="117" t="e">
        <f t="shared" si="26"/>
        <v>#REF!</v>
      </c>
      <c r="E168" s="61" t="e">
        <f>+IF(ISNA(VLOOKUP(F168,#REF!,8,0))=TRUE,0,VLOOKUP(F168,#REF!,8,0))</f>
        <v>#REF!</v>
      </c>
      <c r="F168" s="212" t="s">
        <v>52</v>
      </c>
      <c r="G168" s="60" t="e">
        <f>+VLOOKUP(F168,#REF!,2,0)</f>
        <v>#REF!</v>
      </c>
      <c r="H168" s="113" t="e">
        <f t="shared" si="32"/>
        <v>#REF!</v>
      </c>
      <c r="I168" s="242" t="e">
        <f>VLOOKUP(F168,#REF!,6,0)</f>
        <v>#REF!</v>
      </c>
      <c r="J168" s="104" t="e">
        <f>+VLOOKUP($F168,#REF!,3,0)</f>
        <v>#REF!</v>
      </c>
      <c r="K168" s="192" t="e">
        <f>+VLOOKUP($F168,#REF!,4,0)</f>
        <v>#REF!</v>
      </c>
      <c r="L168" s="104" t="e">
        <f>+VLOOKUP($F168,#REF!,5,0)</f>
        <v>#REF!</v>
      </c>
      <c r="M168" s="104" t="e">
        <f t="shared" si="28"/>
        <v>#REF!</v>
      </c>
      <c r="N168" s="64" t="str">
        <f t="shared" si="29"/>
        <v>PPGD13C</v>
      </c>
      <c r="O168" s="46" t="e">
        <f t="shared" si="30"/>
        <v>#REF!</v>
      </c>
      <c r="Q168" t="s">
        <v>52</v>
      </c>
      <c r="R168" s="195" t="e">
        <f>VLOOKUP(Q168,Reff!$Q:$R,2,0)</f>
        <v>#N/A</v>
      </c>
      <c r="S168" s="119" t="e">
        <f t="shared" si="31"/>
        <v>#N/A</v>
      </c>
      <c r="T168" s="22"/>
    </row>
    <row r="169" spans="1:20" x14ac:dyDescent="0.25">
      <c r="A169" s="233" t="str">
        <f t="shared" ref="A169:A196" si="33">+N169</f>
        <v>PPLN08B</v>
      </c>
      <c r="B169" s="117" t="e">
        <f>+VLOOKUP(A169,#REF!,$B$1,0)</f>
        <v>#REF!</v>
      </c>
      <c r="C169" s="117" t="e">
        <f t="shared" si="26"/>
        <v>#REF!</v>
      </c>
      <c r="E169" s="61" t="e">
        <f>+IF(ISNA(VLOOKUP(F169,#REF!,8,0))=TRUE,0,VLOOKUP(F169,#REF!,8,0))</f>
        <v>#REF!</v>
      </c>
      <c r="F169" s="212" t="s">
        <v>53</v>
      </c>
      <c r="G169" s="60" t="e">
        <f>+VLOOKUP(F169,#REF!,2,0)</f>
        <v>#REF!</v>
      </c>
      <c r="H169" s="113" t="e">
        <f t="shared" si="32"/>
        <v>#REF!</v>
      </c>
      <c r="I169" s="242" t="e">
        <f>VLOOKUP(F169,#REF!,6,0)</f>
        <v>#REF!</v>
      </c>
      <c r="J169" s="104" t="e">
        <f>+VLOOKUP($F169,#REF!,3,0)</f>
        <v>#REF!</v>
      </c>
      <c r="K169" s="192" t="e">
        <f>+VLOOKUP($F169,#REF!,4,0)</f>
        <v>#REF!</v>
      </c>
      <c r="L169" s="104" t="e">
        <f>+VLOOKUP($F169,#REF!,5,0)</f>
        <v>#REF!</v>
      </c>
      <c r="M169" s="104" t="e">
        <f t="shared" ref="M169:M200" si="34">L169-H169</f>
        <v>#REF!</v>
      </c>
      <c r="N169" s="64" t="str">
        <f t="shared" ref="N169:N200" si="35">F169</f>
        <v>PPLN08B</v>
      </c>
      <c r="O169" s="46" t="e">
        <f t="shared" ref="O169:O200" si="36">+IF(H169&lt;J169,ROUNDUP(J169,4),IF(H169&gt;L169,ROUNDDOWN(L169,4),ROUNDDOWN(H169,4)))</f>
        <v>#REF!</v>
      </c>
      <c r="Q169" t="s">
        <v>53</v>
      </c>
      <c r="R169" s="195">
        <f>VLOOKUP(Q169,Reff!$Q:$R,2,0)</f>
        <v>111.08280000000001</v>
      </c>
      <c r="S169" s="119" t="e">
        <f t="shared" ref="S169:S200" si="37">+R169-O169</f>
        <v>#REF!</v>
      </c>
      <c r="T169" s="22"/>
    </row>
    <row r="170" spans="1:20" x14ac:dyDescent="0.25">
      <c r="A170" s="233" t="str">
        <f t="shared" si="33"/>
        <v>PPLN09B</v>
      </c>
      <c r="B170" s="117" t="e">
        <f>+VLOOKUP(A170,#REF!,$B$1,0)</f>
        <v>#REF!</v>
      </c>
      <c r="C170" s="117" t="e">
        <f t="shared" si="26"/>
        <v>#REF!</v>
      </c>
      <c r="E170" s="61" t="e">
        <f>+IF(ISNA(VLOOKUP(F170,#REF!,8,0))=TRUE,0,VLOOKUP(F170,#REF!,8,0))</f>
        <v>#REF!</v>
      </c>
      <c r="F170" s="212" t="s">
        <v>54</v>
      </c>
      <c r="G170" s="60" t="e">
        <f>+VLOOKUP(F170,#REF!,2,0)</f>
        <v>#REF!</v>
      </c>
      <c r="H170" s="288" t="e">
        <f>(IF(E170=0,G170,E170))</f>
        <v>#REF!</v>
      </c>
      <c r="I170" s="242" t="e">
        <f>VLOOKUP(F170,#REF!,6,0)</f>
        <v>#REF!</v>
      </c>
      <c r="J170" s="104" t="e">
        <f>+VLOOKUP($F170,#REF!,3,0)</f>
        <v>#REF!</v>
      </c>
      <c r="K170" s="192" t="e">
        <f>+VLOOKUP($F170,#REF!,4,0)</f>
        <v>#REF!</v>
      </c>
      <c r="L170" s="104" t="e">
        <f>+VLOOKUP($F170,#REF!,5,0)</f>
        <v>#REF!</v>
      </c>
      <c r="M170" s="104" t="e">
        <f t="shared" si="34"/>
        <v>#REF!</v>
      </c>
      <c r="N170" s="64" t="str">
        <f t="shared" si="35"/>
        <v>PPLN09B</v>
      </c>
      <c r="O170" s="46" t="e">
        <f t="shared" si="36"/>
        <v>#REF!</v>
      </c>
      <c r="Q170" t="s">
        <v>54</v>
      </c>
      <c r="R170" s="195">
        <f>VLOOKUP(Q170,Reff!$Q:$R,2,0)</f>
        <v>107.68</v>
      </c>
      <c r="S170" s="119" t="e">
        <f t="shared" si="37"/>
        <v>#REF!</v>
      </c>
      <c r="T170" s="22"/>
    </row>
    <row r="171" spans="1:20" x14ac:dyDescent="0.25">
      <c r="A171" s="233" t="str">
        <f t="shared" si="33"/>
        <v>PPRO01B</v>
      </c>
      <c r="B171" s="117" t="e">
        <f>+VLOOKUP(A171,#REF!,$B$1,0)</f>
        <v>#REF!</v>
      </c>
      <c r="C171" s="117" t="e">
        <f t="shared" si="26"/>
        <v>#REF!</v>
      </c>
      <c r="E171" s="61" t="e">
        <f>+IF(ISNA(VLOOKUP(F171,#REF!,8,0))=TRUE,0,VLOOKUP(F171,#REF!,8,0))</f>
        <v>#REF!</v>
      </c>
      <c r="F171" s="212" t="s">
        <v>164</v>
      </c>
      <c r="G171" s="60" t="e">
        <f>+VLOOKUP(F171,#REF!,2,0)</f>
        <v>#REF!</v>
      </c>
      <c r="H171" s="288" t="e">
        <f>(IF(E171=0,G171,E171))</f>
        <v>#REF!</v>
      </c>
      <c r="I171" s="242" t="e">
        <f>VLOOKUP(F171,#REF!,6,0)</f>
        <v>#REF!</v>
      </c>
      <c r="J171" s="104" t="e">
        <f>+VLOOKUP($F171,#REF!,3,0)</f>
        <v>#REF!</v>
      </c>
      <c r="K171" s="192" t="e">
        <f>+VLOOKUP($F171,#REF!,4,0)</f>
        <v>#REF!</v>
      </c>
      <c r="L171" s="104" t="e">
        <f>+VLOOKUP($F171,#REF!,5,0)</f>
        <v>#REF!</v>
      </c>
      <c r="M171" s="104" t="e">
        <f t="shared" si="34"/>
        <v>#REF!</v>
      </c>
      <c r="N171" s="64" t="str">
        <f t="shared" si="35"/>
        <v>PPRO01B</v>
      </c>
      <c r="O171" s="46" t="e">
        <f t="shared" si="36"/>
        <v>#REF!</v>
      </c>
      <c r="Q171" t="s">
        <v>164</v>
      </c>
      <c r="R171" s="195">
        <f>VLOOKUP(Q171,Reff!$Q:$R,2,0)</f>
        <v>97.9</v>
      </c>
      <c r="S171" s="119" t="e">
        <f t="shared" si="37"/>
        <v>#REF!</v>
      </c>
      <c r="T171" s="22"/>
    </row>
    <row r="172" spans="1:20" x14ac:dyDescent="0.25">
      <c r="A172" s="233" t="str">
        <f t="shared" si="33"/>
        <v>PTHK01C</v>
      </c>
      <c r="B172" s="117" t="e">
        <f>+VLOOKUP(A172,#REF!,$B$1,0)</f>
        <v>#REF!</v>
      </c>
      <c r="C172" s="117" t="e">
        <f t="shared" si="26"/>
        <v>#REF!</v>
      </c>
      <c r="E172" s="61" t="e">
        <f>+IF(ISNA(VLOOKUP(F172,#REF!,8,0))=TRUE,0,VLOOKUP(F172,#REF!,8,0))</f>
        <v>#REF!</v>
      </c>
      <c r="F172" s="212" t="s">
        <v>56</v>
      </c>
      <c r="G172" s="60" t="e">
        <f>+VLOOKUP(F172,#REF!,2,0)</f>
        <v>#REF!</v>
      </c>
      <c r="H172" s="113" t="e">
        <f t="shared" si="32"/>
        <v>#REF!</v>
      </c>
      <c r="I172" s="242" t="e">
        <f>VLOOKUP(F172,#REF!,6,0)</f>
        <v>#REF!</v>
      </c>
      <c r="J172" s="104" t="e">
        <f>+VLOOKUP($F172,#REF!,3,0)</f>
        <v>#REF!</v>
      </c>
      <c r="K172" s="192" t="e">
        <f>+VLOOKUP($F172,#REF!,4,0)</f>
        <v>#REF!</v>
      </c>
      <c r="L172" s="104" t="e">
        <f>+VLOOKUP($F172,#REF!,5,0)</f>
        <v>#REF!</v>
      </c>
      <c r="M172" s="104" t="e">
        <f t="shared" si="34"/>
        <v>#REF!</v>
      </c>
      <c r="N172" s="64" t="str">
        <f t="shared" si="35"/>
        <v>PTHK01C</v>
      </c>
      <c r="O172" s="46" t="e">
        <f t="shared" si="36"/>
        <v>#REF!</v>
      </c>
      <c r="Q172" t="s">
        <v>56</v>
      </c>
      <c r="R172" s="195">
        <f>VLOOKUP(Q172,Reff!$Q:$R,2,0)</f>
        <v>99.5274</v>
      </c>
      <c r="S172" s="119" t="e">
        <f t="shared" si="37"/>
        <v>#REF!</v>
      </c>
      <c r="T172" s="22"/>
    </row>
    <row r="173" spans="1:20" x14ac:dyDescent="0.25">
      <c r="A173" s="233" t="str">
        <f t="shared" si="33"/>
        <v>PTHK01CN2</v>
      </c>
      <c r="B173" s="117" t="e">
        <f>+VLOOKUP(A173,#REF!,$B$1,0)</f>
        <v>#REF!</v>
      </c>
      <c r="C173" s="117" t="e">
        <f t="shared" si="26"/>
        <v>#REF!</v>
      </c>
      <c r="E173" s="61" t="e">
        <f>+IF(ISNA(VLOOKUP(F173,#REF!,8,0))=TRUE,0,VLOOKUP(F173,#REF!,8,0))</f>
        <v>#REF!</v>
      </c>
      <c r="F173" s="212" t="s">
        <v>799</v>
      </c>
      <c r="G173" s="60" t="e">
        <f>+VLOOKUP(F173,#REF!,2,0)</f>
        <v>#REF!</v>
      </c>
      <c r="H173" s="288" t="e">
        <f>(IF(E173=0,G173,E173))</f>
        <v>#REF!</v>
      </c>
      <c r="I173" s="242" t="e">
        <f>VLOOKUP(F173,#REF!,6,0)</f>
        <v>#REF!</v>
      </c>
      <c r="J173" s="104" t="e">
        <f>+VLOOKUP($F173,#REF!,3,0)</f>
        <v>#REF!</v>
      </c>
      <c r="K173" s="192" t="e">
        <f>+VLOOKUP($F173,#REF!,4,0)</f>
        <v>#REF!</v>
      </c>
      <c r="L173" s="104" t="e">
        <f>+VLOOKUP($F173,#REF!,5,0)</f>
        <v>#REF!</v>
      </c>
      <c r="M173" s="104" t="e">
        <f t="shared" si="34"/>
        <v>#REF!</v>
      </c>
      <c r="N173" s="64" t="str">
        <f t="shared" si="35"/>
        <v>PTHK01CN2</v>
      </c>
      <c r="O173" s="46" t="e">
        <f t="shared" si="36"/>
        <v>#REF!</v>
      </c>
      <c r="Q173" t="s">
        <v>799</v>
      </c>
      <c r="R173" s="195">
        <f>VLOOKUP(Q173,Reff!$Q:$R,2,0)</f>
        <v>97.111900000000006</v>
      </c>
      <c r="S173" s="119" t="e">
        <f t="shared" si="37"/>
        <v>#REF!</v>
      </c>
      <c r="T173" s="22"/>
    </row>
    <row r="174" spans="1:20" x14ac:dyDescent="0.25">
      <c r="A174" s="233" t="str">
        <f t="shared" si="33"/>
        <v>PTPP01CN2</v>
      </c>
      <c r="B174" s="117" t="e">
        <f>+VLOOKUP(A174,#REF!,$B$1,0)</f>
        <v>#REF!</v>
      </c>
      <c r="C174" s="117" t="e">
        <f t="shared" si="26"/>
        <v>#REF!</v>
      </c>
      <c r="E174" s="61" t="e">
        <f>+IF(ISNA(VLOOKUP(F174,#REF!,8,0))=TRUE,0,VLOOKUP(F174,#REF!,8,0))</f>
        <v>#REF!</v>
      </c>
      <c r="F174" s="212" t="s">
        <v>57</v>
      </c>
      <c r="G174" s="60" t="e">
        <f>+VLOOKUP(F174,#REF!,2,0)</f>
        <v>#REF!</v>
      </c>
      <c r="H174" s="288" t="e">
        <f>(IF(E174=0,G174,E174))</f>
        <v>#REF!</v>
      </c>
      <c r="I174" s="242" t="e">
        <f>VLOOKUP(F174,#REF!,6,0)</f>
        <v>#REF!</v>
      </c>
      <c r="J174" s="104" t="e">
        <f>+VLOOKUP($F174,#REF!,3,0)</f>
        <v>#REF!</v>
      </c>
      <c r="K174" s="192" t="e">
        <f>+VLOOKUP($F174,#REF!,4,0)</f>
        <v>#REF!</v>
      </c>
      <c r="L174" s="104" t="e">
        <f>+VLOOKUP($F174,#REF!,5,0)</f>
        <v>#REF!</v>
      </c>
      <c r="M174" s="104" t="e">
        <f t="shared" si="34"/>
        <v>#REF!</v>
      </c>
      <c r="N174" s="64" t="str">
        <f t="shared" si="35"/>
        <v>PTPP01CN2</v>
      </c>
      <c r="O174" s="46" t="e">
        <f t="shared" si="36"/>
        <v>#REF!</v>
      </c>
      <c r="Q174" t="s">
        <v>57</v>
      </c>
      <c r="R174" s="195">
        <f>VLOOKUP(Q174,Reff!$Q:$R,2,0)</f>
        <v>101.05110000000001</v>
      </c>
      <c r="S174" s="119" t="e">
        <f t="shared" si="37"/>
        <v>#REF!</v>
      </c>
      <c r="T174" s="22"/>
    </row>
    <row r="175" spans="1:20" x14ac:dyDescent="0.25">
      <c r="A175" s="233" t="str">
        <f t="shared" si="33"/>
        <v>ROTI01CN2</v>
      </c>
      <c r="B175" s="117" t="e">
        <f>+VLOOKUP(A175,#REF!,$B$1,0)</f>
        <v>#REF!</v>
      </c>
      <c r="C175" s="117" t="e">
        <f t="shared" si="26"/>
        <v>#REF!</v>
      </c>
      <c r="E175" s="61" t="e">
        <f>+IF(ISNA(VLOOKUP(F175,#REF!,8,0))=TRUE,0,VLOOKUP(F175,#REF!,8,0))</f>
        <v>#REF!</v>
      </c>
      <c r="F175" s="212" t="s">
        <v>136</v>
      </c>
      <c r="G175" s="60" t="e">
        <f>+VLOOKUP(F175,#REF!,2,0)</f>
        <v>#REF!</v>
      </c>
      <c r="H175" s="113" t="e">
        <f t="shared" si="32"/>
        <v>#REF!</v>
      </c>
      <c r="I175" s="242" t="e">
        <f>VLOOKUP(F175,#REF!,6,0)</f>
        <v>#REF!</v>
      </c>
      <c r="J175" s="104" t="e">
        <f>+VLOOKUP($F175,#REF!,3,0)</f>
        <v>#REF!</v>
      </c>
      <c r="K175" s="192" t="e">
        <f>+VLOOKUP($F175,#REF!,4,0)</f>
        <v>#REF!</v>
      </c>
      <c r="L175" s="104" t="e">
        <f>+VLOOKUP($F175,#REF!,5,0)</f>
        <v>#REF!</v>
      </c>
      <c r="M175" s="104" t="e">
        <f t="shared" si="34"/>
        <v>#REF!</v>
      </c>
      <c r="N175" s="64" t="str">
        <f t="shared" si="35"/>
        <v>ROTI01CN2</v>
      </c>
      <c r="O175" s="46" t="e">
        <f t="shared" si="36"/>
        <v>#REF!</v>
      </c>
      <c r="Q175" t="s">
        <v>136</v>
      </c>
      <c r="R175" s="195">
        <f>VLOOKUP(Q175,Reff!$Q:$R,2,0)</f>
        <v>101.0522</v>
      </c>
      <c r="S175" s="119" t="e">
        <f t="shared" si="37"/>
        <v>#REF!</v>
      </c>
      <c r="T175" s="22"/>
    </row>
    <row r="176" spans="1:20" x14ac:dyDescent="0.25">
      <c r="A176" s="233" t="str">
        <f t="shared" si="33"/>
        <v>SANF02BCN2</v>
      </c>
      <c r="B176" s="117" t="e">
        <f>+VLOOKUP(A176,#REF!,$B$1,0)</f>
        <v>#REF!</v>
      </c>
      <c r="C176" s="117" t="e">
        <f t="shared" si="26"/>
        <v>#REF!</v>
      </c>
      <c r="E176" s="61" t="e">
        <f>+IF(ISNA(VLOOKUP(F176,#REF!,8,0))=TRUE,0,VLOOKUP(F176,#REF!,8,0))</f>
        <v>#REF!</v>
      </c>
      <c r="F176" s="212" t="s">
        <v>766</v>
      </c>
      <c r="G176" s="60" t="e">
        <f>+VLOOKUP(F176,#REF!,2,0)</f>
        <v>#REF!</v>
      </c>
      <c r="H176" s="288" t="e">
        <f>(IF(E176=0,G176,E176))-0.5</f>
        <v>#REF!</v>
      </c>
      <c r="I176" s="242" t="e">
        <f>VLOOKUP(F176,#REF!,6,0)</f>
        <v>#REF!</v>
      </c>
      <c r="J176" s="104" t="e">
        <f>+VLOOKUP($F176,#REF!,3,0)</f>
        <v>#REF!</v>
      </c>
      <c r="K176" s="192" t="e">
        <f>+VLOOKUP($F176,#REF!,4,0)</f>
        <v>#REF!</v>
      </c>
      <c r="L176" s="104" t="e">
        <f>+VLOOKUP($F176,#REF!,5,0)</f>
        <v>#REF!</v>
      </c>
      <c r="M176" s="104" t="e">
        <f t="shared" si="34"/>
        <v>#REF!</v>
      </c>
      <c r="N176" s="64" t="str">
        <f t="shared" si="35"/>
        <v>SANF02BCN2</v>
      </c>
      <c r="O176" s="46" t="e">
        <f t="shared" si="36"/>
        <v>#REF!</v>
      </c>
      <c r="Q176" t="s">
        <v>766</v>
      </c>
      <c r="R176" s="195">
        <f>VLOOKUP(Q176,Reff!$Q:$R,2,0)</f>
        <v>100.2405</v>
      </c>
      <c r="S176" s="119" t="e">
        <f t="shared" si="37"/>
        <v>#REF!</v>
      </c>
      <c r="T176" s="22"/>
    </row>
    <row r="177" spans="1:20" x14ac:dyDescent="0.25">
      <c r="A177" s="233" t="str">
        <f t="shared" si="33"/>
        <v>SIISAT02BCN1</v>
      </c>
      <c r="B177" s="117" t="e">
        <f>+VLOOKUP(A177,#REF!,$B$1,0)</f>
        <v>#REF!</v>
      </c>
      <c r="C177" s="117" t="e">
        <f t="shared" si="26"/>
        <v>#REF!</v>
      </c>
      <c r="E177" s="61" t="e">
        <f>+IF(ISNA(VLOOKUP(F177,#REF!,8,0))=TRUE,0,VLOOKUP(F177,#REF!,8,0))</f>
        <v>#REF!</v>
      </c>
      <c r="F177" s="212" t="s">
        <v>797</v>
      </c>
      <c r="G177" s="60" t="e">
        <f>+VLOOKUP(F177,#REF!,2,0)</f>
        <v>#REF!</v>
      </c>
      <c r="H177" s="113" t="e">
        <f t="shared" si="32"/>
        <v>#REF!</v>
      </c>
      <c r="I177" s="242" t="e">
        <f>VLOOKUP(F177,#REF!,6,0)</f>
        <v>#REF!</v>
      </c>
      <c r="J177" s="104" t="e">
        <f>+VLOOKUP($F177,#REF!,3,0)</f>
        <v>#REF!</v>
      </c>
      <c r="K177" s="192" t="e">
        <f>+VLOOKUP($F177,#REF!,4,0)</f>
        <v>#REF!</v>
      </c>
      <c r="L177" s="104" t="e">
        <f>+VLOOKUP($F177,#REF!,5,0)</f>
        <v>#REF!</v>
      </c>
      <c r="M177" s="104" t="e">
        <f t="shared" si="34"/>
        <v>#REF!</v>
      </c>
      <c r="N177" s="64" t="str">
        <f t="shared" si="35"/>
        <v>SIISAT02BCN1</v>
      </c>
      <c r="O177" s="46" t="e">
        <f t="shared" si="36"/>
        <v>#REF!</v>
      </c>
      <c r="Q177" t="s">
        <v>797</v>
      </c>
      <c r="R177" s="195">
        <f>VLOOKUP(Q177,Reff!$Q:$R,2,0)</f>
        <v>101.3502</v>
      </c>
      <c r="S177" s="119" t="e">
        <f t="shared" si="37"/>
        <v>#REF!</v>
      </c>
      <c r="T177" s="22"/>
    </row>
    <row r="178" spans="1:20" x14ac:dyDescent="0.25">
      <c r="A178" s="233" t="str">
        <f t="shared" si="33"/>
        <v>SIISAT01ECN2</v>
      </c>
      <c r="B178" s="117" t="e">
        <f>+VLOOKUP(A178,#REF!,$B$1,0)</f>
        <v>#REF!</v>
      </c>
      <c r="C178" s="117" t="e">
        <f t="shared" si="26"/>
        <v>#REF!</v>
      </c>
      <c r="E178" s="61" t="e">
        <f>+IF(ISNA(VLOOKUP(F178,#REF!,8,0))=TRUE,0,VLOOKUP(F178,#REF!,8,0))</f>
        <v>#REF!</v>
      </c>
      <c r="F178" s="212" t="s">
        <v>59</v>
      </c>
      <c r="G178" s="60" t="e">
        <f>+VLOOKUP(F178,#REF!,2,0)</f>
        <v>#REF!</v>
      </c>
      <c r="H178" s="113" t="e">
        <f t="shared" si="32"/>
        <v>#REF!</v>
      </c>
      <c r="I178" s="242" t="e">
        <f>VLOOKUP(F178,#REF!,6,0)</f>
        <v>#REF!</v>
      </c>
      <c r="J178" s="104" t="e">
        <f>+VLOOKUP($F178,#REF!,3,0)</f>
        <v>#REF!</v>
      </c>
      <c r="K178" s="192" t="e">
        <f>+VLOOKUP($F178,#REF!,4,0)</f>
        <v>#REF!</v>
      </c>
      <c r="L178" s="104" t="e">
        <f>+VLOOKUP($F178,#REF!,5,0)</f>
        <v>#REF!</v>
      </c>
      <c r="M178" s="104" t="e">
        <f t="shared" si="34"/>
        <v>#REF!</v>
      </c>
      <c r="N178" s="64" t="str">
        <f t="shared" si="35"/>
        <v>SIISAT01ECN2</v>
      </c>
      <c r="O178" s="46" t="e">
        <f t="shared" si="36"/>
        <v>#REF!</v>
      </c>
      <c r="Q178" s="120" t="s">
        <v>59</v>
      </c>
      <c r="R178" s="195">
        <f>VLOOKUP(Q178,Reff!$Q:$R,2,0)</f>
        <v>107.9697</v>
      </c>
      <c r="S178" s="119" t="e">
        <f t="shared" si="37"/>
        <v>#REF!</v>
      </c>
      <c r="T178" s="22"/>
    </row>
    <row r="179" spans="1:20" x14ac:dyDescent="0.25">
      <c r="A179" s="233" t="str">
        <f t="shared" si="33"/>
        <v>SIPPLN01BCN2</v>
      </c>
      <c r="B179" s="117" t="e">
        <f>+VLOOKUP(A179,#REF!,$B$1,0)</f>
        <v>#REF!</v>
      </c>
      <c r="C179" s="117" t="e">
        <f t="shared" si="26"/>
        <v>#REF!</v>
      </c>
      <c r="E179" s="61" t="e">
        <f>+IF(ISNA(VLOOKUP(F179,#REF!,8,0))=TRUE,0,VLOOKUP(F179,#REF!,8,0))</f>
        <v>#REF!</v>
      </c>
      <c r="F179" s="212" t="s">
        <v>62</v>
      </c>
      <c r="G179" s="60" t="e">
        <f>+VLOOKUP(F179,#REF!,2,0)</f>
        <v>#REF!</v>
      </c>
      <c r="H179" s="113" t="e">
        <f t="shared" si="32"/>
        <v>#REF!</v>
      </c>
      <c r="I179" s="242" t="e">
        <f>VLOOKUP(F179,#REF!,6,0)</f>
        <v>#REF!</v>
      </c>
      <c r="J179" s="104" t="e">
        <f>+VLOOKUP($F179,#REF!,3,0)</f>
        <v>#REF!</v>
      </c>
      <c r="K179" s="192" t="e">
        <f>+VLOOKUP($F179,#REF!,4,0)</f>
        <v>#REF!</v>
      </c>
      <c r="L179" s="104" t="e">
        <f>+VLOOKUP($F179,#REF!,5,0)</f>
        <v>#REF!</v>
      </c>
      <c r="M179" s="104" t="e">
        <f t="shared" si="34"/>
        <v>#REF!</v>
      </c>
      <c r="N179" s="64" t="str">
        <f t="shared" si="35"/>
        <v>SIPPLN01BCN2</v>
      </c>
      <c r="O179" s="46" t="e">
        <f t="shared" si="36"/>
        <v>#REF!</v>
      </c>
      <c r="Q179" s="120" t="s">
        <v>62</v>
      </c>
      <c r="R179" s="195">
        <f>VLOOKUP(Q179,Reff!$Q:$R,2,0)</f>
        <v>105.8017</v>
      </c>
      <c r="S179" s="119" t="e">
        <f t="shared" si="37"/>
        <v>#REF!</v>
      </c>
    </row>
    <row r="180" spans="1:20" x14ac:dyDescent="0.25">
      <c r="A180" s="233" t="str">
        <f t="shared" si="33"/>
        <v>SIPPLN02CCN2</v>
      </c>
      <c r="B180" s="117" t="e">
        <f>+VLOOKUP(A180,#REF!,$B$1,0)</f>
        <v>#REF!</v>
      </c>
      <c r="C180" s="117" t="e">
        <f t="shared" si="26"/>
        <v>#REF!</v>
      </c>
      <c r="E180" s="61" t="e">
        <f>+IF(ISNA(VLOOKUP(F180,#REF!,8,0))=TRUE,0,VLOOKUP(F180,#REF!,8,0))</f>
        <v>#REF!</v>
      </c>
      <c r="F180" s="212" t="s">
        <v>852</v>
      </c>
      <c r="G180" s="60" t="e">
        <f>+VLOOKUP(F180,#REF!,2,0)</f>
        <v>#REF!</v>
      </c>
      <c r="H180" s="113" t="e">
        <f t="shared" si="32"/>
        <v>#REF!</v>
      </c>
      <c r="I180" s="242" t="e">
        <f>VLOOKUP(F180,#REF!,6,0)</f>
        <v>#REF!</v>
      </c>
      <c r="J180" s="104" t="e">
        <f>+VLOOKUP($F180,#REF!,3,0)</f>
        <v>#REF!</v>
      </c>
      <c r="K180" s="192" t="e">
        <f>+VLOOKUP($F180,#REF!,4,0)</f>
        <v>#REF!</v>
      </c>
      <c r="L180" s="104" t="e">
        <f>+VLOOKUP($F180,#REF!,5,0)</f>
        <v>#REF!</v>
      </c>
      <c r="M180" s="104" t="e">
        <f t="shared" si="34"/>
        <v>#REF!</v>
      </c>
      <c r="N180" s="64" t="str">
        <f t="shared" si="35"/>
        <v>SIPPLN02CCN2</v>
      </c>
      <c r="O180" s="46" t="e">
        <f t="shared" si="36"/>
        <v>#REF!</v>
      </c>
      <c r="Q180" s="120" t="s">
        <v>852</v>
      </c>
      <c r="R180" s="195">
        <f>VLOOKUP(Q180,Reff!$Q:$R,2,0)</f>
        <v>98.494699999999995</v>
      </c>
      <c r="S180" s="119" t="e">
        <f t="shared" si="37"/>
        <v>#REF!</v>
      </c>
    </row>
    <row r="181" spans="1:20" x14ac:dyDescent="0.25">
      <c r="A181" s="233" t="str">
        <f t="shared" si="33"/>
        <v>SISMRA01CN1</v>
      </c>
      <c r="B181" s="117" t="e">
        <f>+VLOOKUP(A181,#REF!,$B$1,0)</f>
        <v>#REF!</v>
      </c>
      <c r="C181" s="117" t="e">
        <f t="shared" si="26"/>
        <v>#REF!</v>
      </c>
      <c r="E181" s="61" t="e">
        <f>+IF(ISNA(VLOOKUP(F181,#REF!,8,0))=TRUE,0,VLOOKUP(F181,#REF!,8,0))</f>
        <v>#REF!</v>
      </c>
      <c r="F181" s="212" t="s">
        <v>143</v>
      </c>
      <c r="G181" s="60" t="e">
        <f>+VLOOKUP(F181,#REF!,2,0)</f>
        <v>#REF!</v>
      </c>
      <c r="H181" s="113" t="e">
        <f t="shared" si="32"/>
        <v>#REF!</v>
      </c>
      <c r="I181" s="242" t="e">
        <f>VLOOKUP(F181,#REF!,6,0)</f>
        <v>#REF!</v>
      </c>
      <c r="J181" s="104" t="e">
        <f>+VLOOKUP($F181,#REF!,3,0)</f>
        <v>#REF!</v>
      </c>
      <c r="K181" s="192" t="e">
        <f>+VLOOKUP($F181,#REF!,4,0)</f>
        <v>#REF!</v>
      </c>
      <c r="L181" s="104" t="e">
        <f>+VLOOKUP($F181,#REF!,5,0)</f>
        <v>#REF!</v>
      </c>
      <c r="M181" s="104" t="e">
        <f t="shared" si="34"/>
        <v>#REF!</v>
      </c>
      <c r="N181" s="64" t="str">
        <f t="shared" si="35"/>
        <v>SISMRA01CN1</v>
      </c>
      <c r="O181" s="46" t="e">
        <f t="shared" si="36"/>
        <v>#REF!</v>
      </c>
      <c r="Q181" s="120" t="s">
        <v>143</v>
      </c>
      <c r="R181" s="195" t="e">
        <f>VLOOKUP(Q181,Reff!$Q:$R,2,0)</f>
        <v>#N/A</v>
      </c>
      <c r="S181" s="119" t="e">
        <f t="shared" si="37"/>
        <v>#N/A</v>
      </c>
    </row>
    <row r="182" spans="1:20" x14ac:dyDescent="0.25">
      <c r="A182" s="233" t="str">
        <f t="shared" si="33"/>
        <v>SMGR01CN1</v>
      </c>
      <c r="B182" s="117" t="e">
        <f>+VLOOKUP(A182,#REF!,$B$1,0)</f>
        <v>#REF!</v>
      </c>
      <c r="C182" s="117" t="e">
        <f t="shared" si="26"/>
        <v>#REF!</v>
      </c>
      <c r="E182" s="61" t="e">
        <f>+IF(ISNA(VLOOKUP(F182,#REF!,8,0))=TRUE,0,VLOOKUP(F182,#REF!,8,0))</f>
        <v>#REF!</v>
      </c>
      <c r="F182" s="212" t="s">
        <v>803</v>
      </c>
      <c r="G182" s="60" t="e">
        <f>+VLOOKUP(F182,#REF!,2,0)</f>
        <v>#REF!</v>
      </c>
      <c r="H182" s="113" t="e">
        <f t="shared" si="32"/>
        <v>#REF!</v>
      </c>
      <c r="I182" s="242" t="e">
        <f>VLOOKUP(F182,#REF!,6,0)</f>
        <v>#REF!</v>
      </c>
      <c r="J182" s="104" t="e">
        <f>+VLOOKUP($F182,#REF!,3,0)</f>
        <v>#REF!</v>
      </c>
      <c r="K182" s="192" t="e">
        <f>+VLOOKUP($F182,#REF!,4,0)</f>
        <v>#REF!</v>
      </c>
      <c r="L182" s="104" t="e">
        <f>+VLOOKUP($F182,#REF!,5,0)</f>
        <v>#REF!</v>
      </c>
      <c r="M182" s="104" t="e">
        <f t="shared" si="34"/>
        <v>#REF!</v>
      </c>
      <c r="N182" s="64" t="str">
        <f t="shared" si="35"/>
        <v>SMGR01CN1</v>
      </c>
      <c r="O182" s="46" t="e">
        <f t="shared" si="36"/>
        <v>#REF!</v>
      </c>
      <c r="Q182" s="114" t="s">
        <v>803</v>
      </c>
      <c r="R182" s="195">
        <f>VLOOKUP(Q182,Reff!$Q:$R,2,0)</f>
        <v>101.3066</v>
      </c>
      <c r="S182" s="119" t="e">
        <f t="shared" si="37"/>
        <v>#REF!</v>
      </c>
    </row>
    <row r="183" spans="1:20" x14ac:dyDescent="0.25">
      <c r="A183" s="233" t="str">
        <f t="shared" si="33"/>
        <v>SMRA01CN2</v>
      </c>
      <c r="B183" s="117" t="e">
        <f>+VLOOKUP(A183,#REF!,$B$1,0)</f>
        <v>#REF!</v>
      </c>
      <c r="C183" s="117" t="e">
        <f t="shared" si="26"/>
        <v>#REF!</v>
      </c>
      <c r="E183" s="61" t="e">
        <f>+IF(ISNA(VLOOKUP(F183,#REF!,8,0))=TRUE,0,VLOOKUP(F183,#REF!,8,0))</f>
        <v>#REF!</v>
      </c>
      <c r="F183" s="212" t="s">
        <v>145</v>
      </c>
      <c r="G183" s="60" t="e">
        <f>+VLOOKUP(F183,#REF!,2,0)</f>
        <v>#REF!</v>
      </c>
      <c r="H183" s="113" t="e">
        <f t="shared" si="32"/>
        <v>#REF!</v>
      </c>
      <c r="I183" s="242" t="e">
        <f>VLOOKUP(F183,#REF!,6,0)</f>
        <v>#REF!</v>
      </c>
      <c r="J183" s="104" t="e">
        <f>+VLOOKUP($F183,#REF!,3,0)</f>
        <v>#REF!</v>
      </c>
      <c r="K183" s="192" t="e">
        <f>+VLOOKUP($F183,#REF!,4,0)</f>
        <v>#REF!</v>
      </c>
      <c r="L183" s="104" t="e">
        <f>+VLOOKUP($F183,#REF!,5,0)</f>
        <v>#REF!</v>
      </c>
      <c r="M183" s="104" t="e">
        <f t="shared" si="34"/>
        <v>#REF!</v>
      </c>
      <c r="N183" s="64" t="str">
        <f t="shared" si="35"/>
        <v>SMRA01CN2</v>
      </c>
      <c r="O183" s="46" t="e">
        <f t="shared" si="36"/>
        <v>#REF!</v>
      </c>
      <c r="Q183" s="114" t="s">
        <v>145</v>
      </c>
      <c r="R183" s="195">
        <f>VLOOKUP(Q183,Reff!$Q:$R,2,0)</f>
        <v>100.3817</v>
      </c>
      <c r="S183" s="119" t="e">
        <f t="shared" si="37"/>
        <v>#REF!</v>
      </c>
    </row>
    <row r="184" spans="1:20" x14ac:dyDescent="0.25">
      <c r="A184" s="233" t="str">
        <f t="shared" si="33"/>
        <v>SMRA02CN2</v>
      </c>
      <c r="B184" s="117" t="e">
        <f>+VLOOKUP(A184,#REF!,$B$1,0)</f>
        <v>#REF!</v>
      </c>
      <c r="C184" s="117" t="e">
        <f t="shared" si="26"/>
        <v>#REF!</v>
      </c>
      <c r="E184" s="61" t="e">
        <f>+IF(ISNA(VLOOKUP(F184,#REF!,8,0))=TRUE,0,VLOOKUP(F184,#REF!,8,0))</f>
        <v>#REF!</v>
      </c>
      <c r="F184" s="212" t="s">
        <v>863</v>
      </c>
      <c r="G184" s="60" t="e">
        <f>+VLOOKUP(F184,#REF!,2,0)</f>
        <v>#REF!</v>
      </c>
      <c r="H184" s="113" t="e">
        <f t="shared" si="32"/>
        <v>#REF!</v>
      </c>
      <c r="I184" s="242" t="e">
        <f>VLOOKUP(F184,#REF!,6,0)</f>
        <v>#REF!</v>
      </c>
      <c r="J184" s="104" t="e">
        <f>+VLOOKUP($F184,#REF!,3,0)</f>
        <v>#REF!</v>
      </c>
      <c r="K184" s="192" t="e">
        <f>+VLOOKUP($F184,#REF!,4,0)</f>
        <v>#REF!</v>
      </c>
      <c r="L184" s="104" t="e">
        <f>+VLOOKUP($F184,#REF!,5,0)</f>
        <v>#REF!</v>
      </c>
      <c r="M184" s="104" t="e">
        <f t="shared" si="34"/>
        <v>#REF!</v>
      </c>
      <c r="N184" s="64" t="str">
        <f t="shared" si="35"/>
        <v>SMRA02CN2</v>
      </c>
      <c r="O184" s="46" t="e">
        <f t="shared" si="36"/>
        <v>#REF!</v>
      </c>
      <c r="Q184" s="118" t="s">
        <v>863</v>
      </c>
      <c r="R184" s="195">
        <f>VLOOKUP(Q184,Reff!$Q:$R,2,0)</f>
        <v>98.866699999999994</v>
      </c>
      <c r="S184" s="119" t="e">
        <f t="shared" si="37"/>
        <v>#REF!</v>
      </c>
    </row>
    <row r="185" spans="1:20" x14ac:dyDescent="0.25">
      <c r="A185" s="233" t="str">
        <f t="shared" si="33"/>
        <v>SSIA01ACN1</v>
      </c>
      <c r="B185" s="117" t="e">
        <f>+VLOOKUP(A185,#REF!,$B$1,0)</f>
        <v>#REF!</v>
      </c>
      <c r="C185" s="117" t="e">
        <f t="shared" si="26"/>
        <v>#REF!</v>
      </c>
      <c r="E185" s="61" t="e">
        <f>+IF(ISNA(VLOOKUP(F185,#REF!,8,0))=TRUE,0,VLOOKUP(F185,#REF!,8,0))</f>
        <v>#REF!</v>
      </c>
      <c r="F185" s="212" t="s">
        <v>192</v>
      </c>
      <c r="G185" s="60" t="e">
        <f>+VLOOKUP(F185,#REF!,2,0)</f>
        <v>#REF!</v>
      </c>
      <c r="H185" s="113" t="e">
        <f t="shared" si="32"/>
        <v>#REF!</v>
      </c>
      <c r="I185" s="242" t="e">
        <f>VLOOKUP(F185,#REF!,6,0)</f>
        <v>#REF!</v>
      </c>
      <c r="J185" s="104" t="e">
        <f>+VLOOKUP($F185,#REF!,3,0)</f>
        <v>#REF!</v>
      </c>
      <c r="K185" s="192" t="e">
        <f>+VLOOKUP($F185,#REF!,4,0)</f>
        <v>#REF!</v>
      </c>
      <c r="L185" s="104" t="e">
        <f>+VLOOKUP($F185,#REF!,5,0)</f>
        <v>#REF!</v>
      </c>
      <c r="M185" s="104" t="e">
        <f t="shared" si="34"/>
        <v>#REF!</v>
      </c>
      <c r="N185" s="64" t="str">
        <f t="shared" si="35"/>
        <v>SSIA01ACN1</v>
      </c>
      <c r="O185" s="46" t="e">
        <f t="shared" si="36"/>
        <v>#REF!</v>
      </c>
      <c r="Q185" s="114" t="s">
        <v>192</v>
      </c>
      <c r="R185" s="195">
        <f>VLOOKUP(Q185,Reff!$Q:$R,2,0)</f>
        <v>100.0677</v>
      </c>
      <c r="S185" s="119" t="e">
        <f t="shared" si="37"/>
        <v>#REF!</v>
      </c>
    </row>
    <row r="186" spans="1:20" x14ac:dyDescent="0.25">
      <c r="A186" s="233" t="str">
        <f t="shared" si="33"/>
        <v>SSIA01BCN1</v>
      </c>
      <c r="B186" s="117" t="e">
        <f>+VLOOKUP(A186,#REF!,$B$1,0)</f>
        <v>#REF!</v>
      </c>
      <c r="C186" s="117" t="e">
        <f t="shared" si="26"/>
        <v>#REF!</v>
      </c>
      <c r="E186" s="61" t="e">
        <f>+IF(ISNA(VLOOKUP(F186,#REF!,8,0))=TRUE,0,VLOOKUP(F186,#REF!,8,0))</f>
        <v>#REF!</v>
      </c>
      <c r="F186" s="212" t="s">
        <v>193</v>
      </c>
      <c r="G186" s="60" t="e">
        <f>+VLOOKUP(F186,#REF!,2,0)</f>
        <v>#REF!</v>
      </c>
      <c r="H186" s="113" t="e">
        <f t="shared" si="32"/>
        <v>#REF!</v>
      </c>
      <c r="I186" s="242" t="e">
        <f>VLOOKUP(F186,#REF!,6,0)</f>
        <v>#REF!</v>
      </c>
      <c r="J186" s="104" t="e">
        <f>+VLOOKUP($F186,#REF!,3,0)</f>
        <v>#REF!</v>
      </c>
      <c r="K186" s="192" t="e">
        <f>+VLOOKUP($F186,#REF!,4,0)</f>
        <v>#REF!</v>
      </c>
      <c r="L186" s="104" t="e">
        <f>+VLOOKUP($F186,#REF!,5,0)</f>
        <v>#REF!</v>
      </c>
      <c r="M186" s="104" t="e">
        <f t="shared" si="34"/>
        <v>#REF!</v>
      </c>
      <c r="N186" s="64" t="str">
        <f t="shared" si="35"/>
        <v>SSIA01BCN1</v>
      </c>
      <c r="O186" s="46" t="e">
        <f t="shared" si="36"/>
        <v>#REF!</v>
      </c>
      <c r="Q186" s="114" t="s">
        <v>193</v>
      </c>
      <c r="R186" s="195">
        <f>VLOOKUP(Q186,Reff!$Q:$R,2,0)</f>
        <v>100.63030000000001</v>
      </c>
      <c r="S186" s="119" t="e">
        <f t="shared" si="37"/>
        <v>#REF!</v>
      </c>
    </row>
    <row r="187" spans="1:20" x14ac:dyDescent="0.25">
      <c r="A187" s="233" t="str">
        <f t="shared" si="33"/>
        <v>TAFS02BCN2</v>
      </c>
      <c r="B187" s="117" t="e">
        <f>+VLOOKUP(A187,#REF!,$B$1,0)</f>
        <v>#REF!</v>
      </c>
      <c r="C187" s="117" t="e">
        <f t="shared" si="26"/>
        <v>#REF!</v>
      </c>
      <c r="E187" s="61" t="e">
        <f>+IF(ISNA(VLOOKUP(F187,#REF!,8,0))=TRUE,0,VLOOKUP(F187,#REF!,8,0))</f>
        <v>#REF!</v>
      </c>
      <c r="F187" s="212" t="s">
        <v>754</v>
      </c>
      <c r="G187" s="60" t="e">
        <f>+VLOOKUP(F187,#REF!,2,0)</f>
        <v>#REF!</v>
      </c>
      <c r="H187" s="113" t="e">
        <f t="shared" si="32"/>
        <v>#REF!</v>
      </c>
      <c r="I187" s="242" t="e">
        <f>VLOOKUP(F187,#REF!,6,0)</f>
        <v>#REF!</v>
      </c>
      <c r="J187" s="104" t="e">
        <f>+VLOOKUP($F187,#REF!,3,0)</f>
        <v>#REF!</v>
      </c>
      <c r="K187" s="192" t="e">
        <f>+VLOOKUP($F187,#REF!,4,0)</f>
        <v>#REF!</v>
      </c>
      <c r="L187" s="104" t="e">
        <f>+VLOOKUP($F187,#REF!,5,0)</f>
        <v>#REF!</v>
      </c>
      <c r="M187" s="104" t="e">
        <f t="shared" si="34"/>
        <v>#REF!</v>
      </c>
      <c r="N187" s="64" t="str">
        <f t="shared" si="35"/>
        <v>TAFS02BCN2</v>
      </c>
      <c r="O187" s="46" t="e">
        <f t="shared" si="36"/>
        <v>#REF!</v>
      </c>
      <c r="Q187" s="120" t="s">
        <v>754</v>
      </c>
      <c r="R187" s="195">
        <f>VLOOKUP(Q187,Reff!$Q:$R,2,0)</f>
        <v>100.66800000000001</v>
      </c>
      <c r="S187" s="119" t="e">
        <f t="shared" si="37"/>
        <v>#REF!</v>
      </c>
    </row>
    <row r="188" spans="1:20" x14ac:dyDescent="0.25">
      <c r="A188" s="233" t="str">
        <f t="shared" si="33"/>
        <v>TBIG02CN2</v>
      </c>
      <c r="B188" s="117" t="e">
        <f>+VLOOKUP(A188,#REF!,$B$1,0)</f>
        <v>#REF!</v>
      </c>
      <c r="C188" s="117" t="e">
        <f t="shared" si="26"/>
        <v>#REF!</v>
      </c>
      <c r="E188" s="61" t="e">
        <f>+IF(ISNA(VLOOKUP(F188,#REF!,8,0))=TRUE,0,VLOOKUP(F188,#REF!,8,0))</f>
        <v>#REF!</v>
      </c>
      <c r="F188" s="212" t="s">
        <v>785</v>
      </c>
      <c r="G188" s="60" t="e">
        <f>+VLOOKUP(F188,#REF!,2,0)</f>
        <v>#REF!</v>
      </c>
      <c r="H188" s="288" t="e">
        <f>(IF(E188=0,G188,E188))-0.5</f>
        <v>#REF!</v>
      </c>
      <c r="I188" s="242" t="e">
        <f>VLOOKUP(F188,#REF!,6,0)</f>
        <v>#REF!</v>
      </c>
      <c r="J188" s="104" t="e">
        <f>+VLOOKUP($F188,#REF!,3,0)</f>
        <v>#REF!</v>
      </c>
      <c r="K188" s="192" t="e">
        <f>+VLOOKUP($F188,#REF!,4,0)</f>
        <v>#REF!</v>
      </c>
      <c r="L188" s="104" t="e">
        <f>+VLOOKUP($F188,#REF!,5,0)</f>
        <v>#REF!</v>
      </c>
      <c r="M188" s="104" t="e">
        <f t="shared" si="34"/>
        <v>#REF!</v>
      </c>
      <c r="N188" s="64" t="str">
        <f t="shared" si="35"/>
        <v>TBIG02CN2</v>
      </c>
      <c r="O188" s="46" t="e">
        <f t="shared" si="36"/>
        <v>#REF!</v>
      </c>
      <c r="Q188" s="120" t="s">
        <v>785</v>
      </c>
      <c r="R188" s="195">
        <f>VLOOKUP(Q188,Reff!$Q:$R,2,0)</f>
        <v>99.977999999999994</v>
      </c>
      <c r="S188" s="119" t="e">
        <f t="shared" si="37"/>
        <v>#REF!</v>
      </c>
    </row>
    <row r="189" spans="1:20" x14ac:dyDescent="0.25">
      <c r="A189" s="233" t="str">
        <f t="shared" si="33"/>
        <v>TBLA01CN1</v>
      </c>
      <c r="B189" s="117" t="e">
        <f>+VLOOKUP(A189,#REF!,$B$1,0)</f>
        <v>#REF!</v>
      </c>
      <c r="C189" s="117" t="e">
        <f t="shared" si="26"/>
        <v>#REF!</v>
      </c>
      <c r="E189" s="61" t="e">
        <f>+IF(ISNA(VLOOKUP(F189,#REF!,8,0))=TRUE,0,VLOOKUP(F189,#REF!,8,0))</f>
        <v>#REF!</v>
      </c>
      <c r="F189" s="212" t="s">
        <v>915</v>
      </c>
      <c r="G189" s="60" t="e">
        <f>+VLOOKUP(F189,#REF!,2,0)</f>
        <v>#REF!</v>
      </c>
      <c r="H189" s="113" t="e">
        <f t="shared" si="32"/>
        <v>#REF!</v>
      </c>
      <c r="I189" s="242" t="e">
        <f>VLOOKUP(F189,#REF!,6,0)</f>
        <v>#REF!</v>
      </c>
      <c r="J189" s="104" t="e">
        <f>+VLOOKUP($F189,#REF!,3,0)</f>
        <v>#REF!</v>
      </c>
      <c r="K189" s="192" t="e">
        <f>+VLOOKUP($F189,#REF!,4,0)</f>
        <v>#REF!</v>
      </c>
      <c r="L189" s="104" t="e">
        <f>+VLOOKUP($F189,#REF!,5,0)</f>
        <v>#REF!</v>
      </c>
      <c r="M189" s="104" t="e">
        <f t="shared" si="34"/>
        <v>#REF!</v>
      </c>
      <c r="N189" s="64" t="str">
        <f t="shared" si="35"/>
        <v>TBLA01CN1</v>
      </c>
      <c r="O189" s="46" t="e">
        <f t="shared" si="36"/>
        <v>#REF!</v>
      </c>
      <c r="Q189" s="120" t="s">
        <v>915</v>
      </c>
      <c r="R189" s="195">
        <f>VLOOKUP(Q189,Reff!$Q:$R,2,0)</f>
        <v>99.145600000000002</v>
      </c>
      <c r="S189" s="119" t="e">
        <f t="shared" si="37"/>
        <v>#REF!</v>
      </c>
    </row>
    <row r="190" spans="1:20" x14ac:dyDescent="0.25">
      <c r="A190" s="233" t="str">
        <f t="shared" si="33"/>
        <v>TINS01BCN1</v>
      </c>
      <c r="B190" s="117" t="e">
        <f>+VLOOKUP(A190,#REF!,$B$1,0)</f>
        <v>#REF!</v>
      </c>
      <c r="C190" s="117" t="e">
        <f t="shared" si="26"/>
        <v>#REF!</v>
      </c>
      <c r="E190" s="61" t="e">
        <f>+IF(ISNA(VLOOKUP(F190,#REF!,8,0))=TRUE,0,VLOOKUP(F190,#REF!,8,0))</f>
        <v>#REF!</v>
      </c>
      <c r="F190" s="212" t="s">
        <v>845</v>
      </c>
      <c r="G190" s="60" t="e">
        <f>+VLOOKUP(F190,#REF!,2,0)</f>
        <v>#REF!</v>
      </c>
      <c r="H190" s="113" t="e">
        <f t="shared" si="32"/>
        <v>#REF!</v>
      </c>
      <c r="I190" s="242" t="e">
        <f>VLOOKUP(F190,#REF!,6,0)</f>
        <v>#REF!</v>
      </c>
      <c r="J190" s="104" t="e">
        <f>+VLOOKUP($F190,#REF!,3,0)</f>
        <v>#REF!</v>
      </c>
      <c r="K190" s="192" t="e">
        <f>+VLOOKUP($F190,#REF!,4,0)</f>
        <v>#REF!</v>
      </c>
      <c r="L190" s="104" t="e">
        <f>+VLOOKUP($F190,#REF!,5,0)</f>
        <v>#REF!</v>
      </c>
      <c r="M190" s="104" t="e">
        <f t="shared" si="34"/>
        <v>#REF!</v>
      </c>
      <c r="N190" s="64" t="str">
        <f t="shared" si="35"/>
        <v>TINS01BCN1</v>
      </c>
      <c r="O190" s="46" t="e">
        <f t="shared" si="36"/>
        <v>#REF!</v>
      </c>
      <c r="Q190" s="120" t="s">
        <v>845</v>
      </c>
      <c r="R190" s="195">
        <f>VLOOKUP(Q190,Reff!$Q:$R,2,0)</f>
        <v>96.787400000000005</v>
      </c>
      <c r="S190" s="119" t="e">
        <f t="shared" si="37"/>
        <v>#REF!</v>
      </c>
    </row>
    <row r="191" spans="1:20" x14ac:dyDescent="0.25">
      <c r="A191" s="233" t="str">
        <f t="shared" si="33"/>
        <v>TLKM01BCN1</v>
      </c>
      <c r="B191" s="117" t="e">
        <f>+VLOOKUP(A191,#REF!,$B$1,0)</f>
        <v>#REF!</v>
      </c>
      <c r="C191" s="117" t="e">
        <f t="shared" si="26"/>
        <v>#REF!</v>
      </c>
      <c r="E191" s="61" t="e">
        <f>+IF(ISNA(VLOOKUP(F191,#REF!,8,0))=TRUE,0,VLOOKUP(F191,#REF!,8,0))</f>
        <v>#REF!</v>
      </c>
      <c r="F191" s="212" t="s">
        <v>65</v>
      </c>
      <c r="G191" s="60" t="e">
        <f>+VLOOKUP(F191,#REF!,2,0)</f>
        <v>#REF!</v>
      </c>
      <c r="H191" s="113" t="e">
        <f t="shared" si="32"/>
        <v>#REF!</v>
      </c>
      <c r="I191" s="242" t="e">
        <f>VLOOKUP(F191,#REF!,6,0)</f>
        <v>#REF!</v>
      </c>
      <c r="J191" s="104" t="e">
        <f>+VLOOKUP($F191,#REF!,3,0)</f>
        <v>#REF!</v>
      </c>
      <c r="K191" s="192" t="e">
        <f>+VLOOKUP($F191,#REF!,4,0)</f>
        <v>#REF!</v>
      </c>
      <c r="L191" s="104" t="e">
        <f>+VLOOKUP($F191,#REF!,5,0)</f>
        <v>#REF!</v>
      </c>
      <c r="M191" s="104" t="e">
        <f t="shared" si="34"/>
        <v>#REF!</v>
      </c>
      <c r="N191" s="64" t="str">
        <f t="shared" si="35"/>
        <v>TLKM01BCN1</v>
      </c>
      <c r="O191" s="46" t="e">
        <f t="shared" si="36"/>
        <v>#REF!</v>
      </c>
      <c r="Q191" s="120" t="s">
        <v>65</v>
      </c>
      <c r="R191" s="195">
        <f>VLOOKUP(Q191,Reff!$Q:$R,2,0)</f>
        <v>108.98180000000001</v>
      </c>
      <c r="S191" s="119" t="e">
        <f t="shared" si="37"/>
        <v>#REF!</v>
      </c>
    </row>
    <row r="192" spans="1:20" x14ac:dyDescent="0.25">
      <c r="A192" s="233" t="str">
        <f t="shared" si="33"/>
        <v>TLKM01DCN1</v>
      </c>
      <c r="B192" s="117" t="e">
        <f>+VLOOKUP(A192,#REF!,$B$1,0)</f>
        <v>#REF!</v>
      </c>
      <c r="C192" s="117" t="e">
        <f t="shared" si="26"/>
        <v>#REF!</v>
      </c>
      <c r="E192" s="61" t="e">
        <f>+IF(ISNA(VLOOKUP(F192,#REF!,8,0))=TRUE,0,VLOOKUP(F192,#REF!,8,0))</f>
        <v>#REF!</v>
      </c>
      <c r="F192" s="212" t="s">
        <v>66</v>
      </c>
      <c r="G192" s="60" t="e">
        <f>+VLOOKUP(F192,#REF!,2,0)</f>
        <v>#REF!</v>
      </c>
      <c r="H192" s="113" t="e">
        <f t="shared" si="32"/>
        <v>#REF!</v>
      </c>
      <c r="I192" s="242" t="e">
        <f>VLOOKUP(F192,#REF!,6,0)</f>
        <v>#REF!</v>
      </c>
      <c r="J192" s="104" t="e">
        <f>+VLOOKUP($F192,#REF!,3,0)</f>
        <v>#REF!</v>
      </c>
      <c r="K192" s="192" t="e">
        <f>+VLOOKUP($F192,#REF!,4,0)</f>
        <v>#REF!</v>
      </c>
      <c r="L192" s="104" t="e">
        <f>+VLOOKUP($F192,#REF!,5,0)</f>
        <v>#REF!</v>
      </c>
      <c r="M192" s="104" t="e">
        <f t="shared" si="34"/>
        <v>#REF!</v>
      </c>
      <c r="N192" s="64" t="str">
        <f t="shared" si="35"/>
        <v>TLKM01DCN1</v>
      </c>
      <c r="O192" s="46" t="e">
        <f t="shared" si="36"/>
        <v>#REF!</v>
      </c>
      <c r="Q192" s="120" t="s">
        <v>66</v>
      </c>
      <c r="R192" s="195">
        <f>VLOOKUP(Q192,Reff!$Q:$R,2,0)</f>
        <v>119.70569999999999</v>
      </c>
      <c r="S192" s="119" t="e">
        <f t="shared" si="37"/>
        <v>#REF!</v>
      </c>
    </row>
    <row r="193" spans="1:21" x14ac:dyDescent="0.25">
      <c r="A193" s="233" t="str">
        <f t="shared" si="33"/>
        <v>TPIA01A</v>
      </c>
      <c r="B193" s="117" t="e">
        <f>+VLOOKUP(A193,#REF!,$B$1,0)</f>
        <v>#REF!</v>
      </c>
      <c r="C193" s="117" t="e">
        <f t="shared" si="26"/>
        <v>#REF!</v>
      </c>
      <c r="E193" s="61" t="e">
        <f>+IF(ISNA(VLOOKUP(F193,#REF!,8,0))=TRUE,0,VLOOKUP(F193,#REF!,8,0))</f>
        <v>#REF!</v>
      </c>
      <c r="F193" s="212" t="s">
        <v>747</v>
      </c>
      <c r="G193" s="60" t="e">
        <f>+VLOOKUP(F193,#REF!,2,0)</f>
        <v>#REF!</v>
      </c>
      <c r="H193" s="113" t="e">
        <f t="shared" si="32"/>
        <v>#REF!</v>
      </c>
      <c r="I193" s="242" t="e">
        <f>VLOOKUP(F193,#REF!,6,0)</f>
        <v>#REF!</v>
      </c>
      <c r="J193" s="104" t="e">
        <f>+VLOOKUP($F193,#REF!,3,0)</f>
        <v>#REF!</v>
      </c>
      <c r="K193" s="192" t="e">
        <f>+VLOOKUP($F193,#REF!,4,0)</f>
        <v>#REF!</v>
      </c>
      <c r="L193" s="104" t="e">
        <f>+VLOOKUP($F193,#REF!,5,0)</f>
        <v>#REF!</v>
      </c>
      <c r="M193" s="104" t="e">
        <f t="shared" si="34"/>
        <v>#REF!</v>
      </c>
      <c r="N193" s="64" t="str">
        <f t="shared" si="35"/>
        <v>TPIA01A</v>
      </c>
      <c r="O193" s="46" t="e">
        <f t="shared" si="36"/>
        <v>#REF!</v>
      </c>
      <c r="Q193" s="120" t="s">
        <v>747</v>
      </c>
      <c r="R193" s="195">
        <f>VLOOKUP(Q193,Reff!$Q:$R,2,0)</f>
        <v>100.5177</v>
      </c>
      <c r="S193" s="119" t="e">
        <f t="shared" si="37"/>
        <v>#REF!</v>
      </c>
    </row>
    <row r="194" spans="1:21" x14ac:dyDescent="0.25">
      <c r="A194" s="233" t="str">
        <f t="shared" si="33"/>
        <v>TPIA01ACN1</v>
      </c>
      <c r="B194" s="117" t="e">
        <f>+VLOOKUP(A194,#REF!,$B$1,0)</f>
        <v>#REF!</v>
      </c>
      <c r="C194" s="117" t="e">
        <f t="shared" si="26"/>
        <v>#REF!</v>
      </c>
      <c r="E194" s="61" t="e">
        <f>+IF(ISNA(VLOOKUP(F194,#REF!,8,0))=TRUE,0,VLOOKUP(F194,#REF!,8,0))</f>
        <v>#REF!</v>
      </c>
      <c r="F194" s="212" t="s">
        <v>885</v>
      </c>
      <c r="G194" s="60" t="e">
        <f>+VLOOKUP(F194,#REF!,2,0)</f>
        <v>#REF!</v>
      </c>
      <c r="H194" s="113" t="e">
        <f t="shared" si="32"/>
        <v>#REF!</v>
      </c>
      <c r="I194" s="242" t="e">
        <f>VLOOKUP(F194,#REF!,6,0)</f>
        <v>#REF!</v>
      </c>
      <c r="J194" s="104" t="e">
        <f>+VLOOKUP($F194,#REF!,3,0)</f>
        <v>#REF!</v>
      </c>
      <c r="K194" s="192" t="e">
        <f>+VLOOKUP($F194,#REF!,4,0)</f>
        <v>#REF!</v>
      </c>
      <c r="L194" s="104" t="e">
        <f>+VLOOKUP($F194,#REF!,5,0)</f>
        <v>#REF!</v>
      </c>
      <c r="M194" s="104" t="e">
        <f t="shared" si="34"/>
        <v>#REF!</v>
      </c>
      <c r="N194" s="64" t="str">
        <f t="shared" si="35"/>
        <v>TPIA01ACN1</v>
      </c>
      <c r="O194" s="46" t="e">
        <f t="shared" si="36"/>
        <v>#REF!</v>
      </c>
      <c r="Q194" s="120" t="s">
        <v>885</v>
      </c>
      <c r="R194" s="195">
        <f>VLOOKUP(Q194,Reff!$Q:$R,2,0)</f>
        <v>99.9221</v>
      </c>
      <c r="S194" s="119" t="e">
        <f t="shared" si="37"/>
        <v>#REF!</v>
      </c>
    </row>
    <row r="195" spans="1:21" x14ac:dyDescent="0.25">
      <c r="A195" s="233" t="str">
        <f t="shared" si="33"/>
        <v>TPIA01BCN1</v>
      </c>
      <c r="B195" s="117" t="e">
        <f>+VLOOKUP(A195,#REF!,$B$1,0)</f>
        <v>#REF!</v>
      </c>
      <c r="C195" s="117" t="e">
        <f t="shared" ref="C195:C258" si="38">+VLOOKUP($A195,$N:$O,2,0)</f>
        <v>#REF!</v>
      </c>
      <c r="E195" s="61" t="e">
        <f>+IF(ISNA(VLOOKUP(F195,#REF!,8,0))=TRUE,0,VLOOKUP(F195,#REF!,8,0))</f>
        <v>#REF!</v>
      </c>
      <c r="F195" s="212" t="s">
        <v>886</v>
      </c>
      <c r="G195" s="60" t="e">
        <f>+VLOOKUP(F195,#REF!,2,0)</f>
        <v>#REF!</v>
      </c>
      <c r="H195" s="113" t="e">
        <f t="shared" si="32"/>
        <v>#REF!</v>
      </c>
      <c r="I195" s="242" t="e">
        <f>VLOOKUP(F195,#REF!,6,0)</f>
        <v>#REF!</v>
      </c>
      <c r="J195" s="104" t="e">
        <f>+VLOOKUP($F195,#REF!,3,0)</f>
        <v>#REF!</v>
      </c>
      <c r="K195" s="192" t="e">
        <f>+VLOOKUP($F195,#REF!,4,0)</f>
        <v>#REF!</v>
      </c>
      <c r="L195" s="104" t="e">
        <f>+VLOOKUP($F195,#REF!,5,0)</f>
        <v>#REF!</v>
      </c>
      <c r="M195" s="104" t="e">
        <f t="shared" si="34"/>
        <v>#REF!</v>
      </c>
      <c r="N195" s="64" t="str">
        <f t="shared" si="35"/>
        <v>TPIA01BCN1</v>
      </c>
      <c r="O195" s="46" t="e">
        <f t="shared" si="36"/>
        <v>#REF!</v>
      </c>
      <c r="Q195" s="120" t="s">
        <v>886</v>
      </c>
      <c r="R195" s="195">
        <f>VLOOKUP(Q195,Reff!$Q:$R,2,0)</f>
        <v>99.859899999999996</v>
      </c>
      <c r="S195" s="119" t="e">
        <f t="shared" si="37"/>
        <v>#REF!</v>
      </c>
    </row>
    <row r="196" spans="1:21" x14ac:dyDescent="0.25">
      <c r="A196" s="233" t="str">
        <f t="shared" si="33"/>
        <v>TPIA01ACN2</v>
      </c>
      <c r="B196" s="117" t="e">
        <f>+VLOOKUP(A196,#REF!,$B$1,0)</f>
        <v>#REF!</v>
      </c>
      <c r="C196" s="117" t="e">
        <f t="shared" si="38"/>
        <v>#REF!</v>
      </c>
      <c r="E196" s="61" t="e">
        <f>+IF(ISNA(VLOOKUP(F196,#REF!,8,0))=TRUE,0,VLOOKUP(F196,#REF!,8,0))</f>
        <v>#REF!</v>
      </c>
      <c r="F196" s="212" t="s">
        <v>906</v>
      </c>
      <c r="G196" s="60" t="e">
        <f>+VLOOKUP(F196,#REF!,2,0)</f>
        <v>#REF!</v>
      </c>
      <c r="H196" s="113" t="e">
        <f t="shared" si="32"/>
        <v>#REF!</v>
      </c>
      <c r="I196" s="242" t="e">
        <f>VLOOKUP(F196,#REF!,6,0)</f>
        <v>#REF!</v>
      </c>
      <c r="J196" s="104" t="e">
        <f>+VLOOKUP($F196,#REF!,3,0)</f>
        <v>#REF!</v>
      </c>
      <c r="K196" s="192" t="e">
        <f>+VLOOKUP($F196,#REF!,4,0)</f>
        <v>#REF!</v>
      </c>
      <c r="L196" s="104" t="e">
        <f>+VLOOKUP($F196,#REF!,5,0)</f>
        <v>#REF!</v>
      </c>
      <c r="M196" s="104" t="e">
        <f t="shared" si="34"/>
        <v>#REF!</v>
      </c>
      <c r="N196" s="64" t="str">
        <f t="shared" si="35"/>
        <v>TPIA01ACN2</v>
      </c>
      <c r="O196" s="46" t="e">
        <f t="shared" si="36"/>
        <v>#REF!</v>
      </c>
      <c r="Q196" s="120" t="s">
        <v>906</v>
      </c>
      <c r="R196" s="195">
        <f>VLOOKUP(Q196,Reff!$Q:$R,2,0)</f>
        <v>97.980500000000006</v>
      </c>
      <c r="S196" s="119" t="e">
        <f t="shared" si="37"/>
        <v>#REF!</v>
      </c>
    </row>
    <row r="197" spans="1:21" x14ac:dyDescent="0.25">
      <c r="A197" s="277" t="s">
        <v>926</v>
      </c>
      <c r="B197" s="117" t="e">
        <f>+VLOOKUP(A197,#REF!,$B$1,0)</f>
        <v>#REF!</v>
      </c>
      <c r="C197" s="117" t="e">
        <f t="shared" si="38"/>
        <v>#REF!</v>
      </c>
      <c r="E197" s="61" t="e">
        <f>+IF(ISNA(VLOOKUP(F197,#REF!,8,0))=TRUE,0,VLOOKUP(F197,#REF!,8,0))</f>
        <v>#REF!</v>
      </c>
      <c r="F197" s="212" t="s">
        <v>926</v>
      </c>
      <c r="G197" s="60" t="e">
        <f>+VLOOKUP(F197,#REF!,2,0)</f>
        <v>#REF!</v>
      </c>
      <c r="H197" s="113" t="e">
        <f t="shared" si="32"/>
        <v>#REF!</v>
      </c>
      <c r="I197" s="242" t="e">
        <f>VLOOKUP(F197,#REF!,6,0)</f>
        <v>#REF!</v>
      </c>
      <c r="J197" s="104" t="e">
        <f>+VLOOKUP($F197,#REF!,3,0)</f>
        <v>#REF!</v>
      </c>
      <c r="K197" s="192" t="e">
        <f>+VLOOKUP($F197,#REF!,4,0)</f>
        <v>#REF!</v>
      </c>
      <c r="L197" s="104" t="e">
        <f>+VLOOKUP($F197,#REF!,5,0)</f>
        <v>#REF!</v>
      </c>
      <c r="M197" s="104" t="e">
        <f t="shared" si="34"/>
        <v>#REF!</v>
      </c>
      <c r="N197" s="64" t="str">
        <f t="shared" si="35"/>
        <v>TRAC01CCN1</v>
      </c>
      <c r="O197" s="46" t="e">
        <f t="shared" si="36"/>
        <v>#REF!</v>
      </c>
      <c r="Q197" t="s">
        <v>926</v>
      </c>
      <c r="R197" s="195">
        <f>VLOOKUP(Q197,Reff!$Q:$R,2,0)</f>
        <v>98.420599999999993</v>
      </c>
      <c r="S197" s="119" t="e">
        <f t="shared" si="37"/>
        <v>#REF!</v>
      </c>
    </row>
    <row r="198" spans="1:21" x14ac:dyDescent="0.25">
      <c r="A198" s="233" t="str">
        <f t="shared" ref="A198:A210" si="39">+N198</f>
        <v>TUFI02ACN2</v>
      </c>
      <c r="B198" s="117" t="e">
        <f>+VLOOKUP(A198,#REF!,$B$1,0)</f>
        <v>#REF!</v>
      </c>
      <c r="C198" s="117" t="e">
        <f t="shared" si="38"/>
        <v>#REF!</v>
      </c>
      <c r="E198" s="61" t="e">
        <f>+IF(ISNA(VLOOKUP(F198,#REF!,8,0))=TRUE,0,VLOOKUP(F198,#REF!,8,0))</f>
        <v>#REF!</v>
      </c>
      <c r="F198" s="212" t="s">
        <v>147</v>
      </c>
      <c r="G198" s="60" t="e">
        <f>+VLOOKUP(F198,#REF!,2,0)</f>
        <v>#REF!</v>
      </c>
      <c r="H198" s="113" t="e">
        <f t="shared" si="32"/>
        <v>#REF!</v>
      </c>
      <c r="I198" s="242" t="e">
        <f>VLOOKUP(F198,#REF!,6,0)</f>
        <v>#REF!</v>
      </c>
      <c r="J198" s="104" t="e">
        <f>+VLOOKUP($F198,#REF!,3,0)</f>
        <v>#REF!</v>
      </c>
      <c r="K198" s="192" t="e">
        <f>+VLOOKUP($F198,#REF!,4,0)</f>
        <v>#REF!</v>
      </c>
      <c r="L198" s="104" t="e">
        <f>+VLOOKUP($F198,#REF!,5,0)</f>
        <v>#REF!</v>
      </c>
      <c r="M198" s="104" t="e">
        <f t="shared" si="34"/>
        <v>#REF!</v>
      </c>
      <c r="N198" s="64" t="str">
        <f t="shared" si="35"/>
        <v>TUFI02ACN2</v>
      </c>
      <c r="O198" s="46" t="e">
        <f t="shared" si="36"/>
        <v>#REF!</v>
      </c>
      <c r="Q198" s="120" t="s">
        <v>147</v>
      </c>
      <c r="R198" s="195" t="e">
        <f>VLOOKUP(Q198,Reff!$Q:$R,2,0)</f>
        <v>#N/A</v>
      </c>
      <c r="S198" s="119" t="e">
        <f t="shared" si="37"/>
        <v>#N/A</v>
      </c>
    </row>
    <row r="199" spans="1:21" x14ac:dyDescent="0.25">
      <c r="A199" s="233" t="str">
        <f t="shared" si="39"/>
        <v>WOMF02ACN4</v>
      </c>
      <c r="B199" s="117" t="e">
        <f>+VLOOKUP(A199,#REF!,$B$1,0)</f>
        <v>#REF!</v>
      </c>
      <c r="C199" s="117" t="e">
        <f t="shared" si="38"/>
        <v>#REF!</v>
      </c>
      <c r="E199" s="61" t="e">
        <f>+IF(ISNA(VLOOKUP(F199,#REF!,8,0))=TRUE,0,VLOOKUP(F199,#REF!,8,0))</f>
        <v>#REF!</v>
      </c>
      <c r="F199" s="212" t="s">
        <v>917</v>
      </c>
      <c r="G199" s="60" t="e">
        <f>+VLOOKUP(F199,#REF!,2,0)</f>
        <v>#REF!</v>
      </c>
      <c r="H199" s="113" t="e">
        <f t="shared" si="32"/>
        <v>#REF!</v>
      </c>
      <c r="I199" s="242" t="e">
        <f>VLOOKUP(F199,#REF!,6,0)</f>
        <v>#REF!</v>
      </c>
      <c r="J199" s="104" t="e">
        <f>+VLOOKUP($F199,#REF!,3,0)</f>
        <v>#REF!</v>
      </c>
      <c r="K199" s="192" t="e">
        <f>+VLOOKUP($F199,#REF!,4,0)</f>
        <v>#REF!</v>
      </c>
      <c r="L199" s="104" t="e">
        <f>+VLOOKUP($F199,#REF!,5,0)</f>
        <v>#REF!</v>
      </c>
      <c r="M199" s="104" t="e">
        <f t="shared" si="34"/>
        <v>#REF!</v>
      </c>
      <c r="N199" s="64" t="str">
        <f t="shared" si="35"/>
        <v>WOMF02ACN4</v>
      </c>
      <c r="O199" s="46" t="e">
        <f t="shared" si="36"/>
        <v>#REF!</v>
      </c>
      <c r="Q199" s="120" t="s">
        <v>917</v>
      </c>
      <c r="R199" s="195" t="e">
        <f>VLOOKUP(Q199,Reff!$Q:$R,2,0)</f>
        <v>#N/A</v>
      </c>
      <c r="S199" s="119" t="e">
        <f t="shared" si="37"/>
        <v>#N/A</v>
      </c>
    </row>
    <row r="200" spans="1:21" x14ac:dyDescent="0.25">
      <c r="A200" s="233" t="str">
        <f t="shared" si="39"/>
        <v>WOMF02BCN4</v>
      </c>
      <c r="B200" s="117" t="e">
        <f>+VLOOKUP(A200,#REF!,$B$1,0)</f>
        <v>#REF!</v>
      </c>
      <c r="C200" s="117" t="e">
        <f t="shared" si="38"/>
        <v>#REF!</v>
      </c>
      <c r="E200" s="61" t="e">
        <f>+IF(ISNA(VLOOKUP(F200,#REF!,8,0))=TRUE,0,VLOOKUP(F200,#REF!,8,0))</f>
        <v>#REF!</v>
      </c>
      <c r="F200" s="212" t="s">
        <v>918</v>
      </c>
      <c r="G200" s="60" t="e">
        <f>+VLOOKUP(F200,#REF!,2,0)</f>
        <v>#REF!</v>
      </c>
      <c r="H200" s="113" t="e">
        <f t="shared" si="32"/>
        <v>#REF!</v>
      </c>
      <c r="I200" s="242" t="e">
        <f>VLOOKUP(F200,#REF!,6,0)</f>
        <v>#REF!</v>
      </c>
      <c r="J200" s="104" t="e">
        <f>+VLOOKUP($F200,#REF!,3,0)</f>
        <v>#REF!</v>
      </c>
      <c r="K200" s="192" t="e">
        <f>+VLOOKUP($F200,#REF!,4,0)</f>
        <v>#REF!</v>
      </c>
      <c r="L200" s="104" t="e">
        <f>+VLOOKUP($F200,#REF!,5,0)</f>
        <v>#REF!</v>
      </c>
      <c r="M200" s="104" t="e">
        <f t="shared" si="34"/>
        <v>#REF!</v>
      </c>
      <c r="N200" s="64" t="str">
        <f t="shared" si="35"/>
        <v>WOMF02BCN4</v>
      </c>
      <c r="O200" s="46" t="e">
        <f t="shared" si="36"/>
        <v>#REF!</v>
      </c>
      <c r="Q200" s="120" t="s">
        <v>918</v>
      </c>
      <c r="R200" s="195">
        <f>VLOOKUP(Q200,Reff!$Q:$R,2,0)</f>
        <v>99.742400000000004</v>
      </c>
      <c r="S200" s="119" t="e">
        <f t="shared" si="37"/>
        <v>#REF!</v>
      </c>
    </row>
    <row r="201" spans="1:21" x14ac:dyDescent="0.25">
      <c r="A201" s="233" t="str">
        <f t="shared" si="39"/>
        <v>WSKT01BCN2</v>
      </c>
      <c r="B201" s="117" t="e">
        <f>+VLOOKUP(A201,#REF!,$B$1,0)</f>
        <v>#REF!</v>
      </c>
      <c r="C201" s="117" t="e">
        <f t="shared" si="38"/>
        <v>#REF!</v>
      </c>
      <c r="E201" s="61" t="e">
        <f>+IF(ISNA(VLOOKUP(F201,#REF!,8,0))=TRUE,0,VLOOKUP(F201,#REF!,8,0))</f>
        <v>#REF!</v>
      </c>
      <c r="F201" s="243" t="s">
        <v>67</v>
      </c>
      <c r="G201" s="60" t="e">
        <f>+VLOOKUP(F201,#REF!,2,0)</f>
        <v>#REF!</v>
      </c>
      <c r="H201" s="288" t="e">
        <f t="shared" ref="H201:H206" si="40">(IF(E201=0,G201,E201))-0.1</f>
        <v>#REF!</v>
      </c>
      <c r="I201" s="242" t="e">
        <f>VLOOKUP(F201,#REF!,6,0)</f>
        <v>#REF!</v>
      </c>
      <c r="J201" s="104" t="e">
        <f>+VLOOKUP($F201,#REF!,3,0)</f>
        <v>#REF!</v>
      </c>
      <c r="K201" s="192" t="e">
        <f>+VLOOKUP($F201,#REF!,4,0)</f>
        <v>#REF!</v>
      </c>
      <c r="L201" s="104" t="e">
        <f>+VLOOKUP($F201,#REF!,5,0)</f>
        <v>#REF!</v>
      </c>
      <c r="M201" s="104" t="e">
        <f t="shared" ref="M201:M210" si="41">L201-H201</f>
        <v>#REF!</v>
      </c>
      <c r="N201" s="64" t="str">
        <f t="shared" ref="N201:N210" si="42">F201</f>
        <v>WSKT01BCN2</v>
      </c>
      <c r="O201" s="46" t="e">
        <f t="shared" ref="O201:O210" si="43">+IF(H201&lt;J201,ROUNDUP(J201,4),IF(H201&gt;L201,ROUNDDOWN(L201,4),ROUNDDOWN(H201,4)))</f>
        <v>#REF!</v>
      </c>
      <c r="Q201" s="120" t="s">
        <v>67</v>
      </c>
      <c r="R201" s="195">
        <f>VLOOKUP(Q201,Reff!$Q:$R,2,0)</f>
        <v>101.7544</v>
      </c>
      <c r="S201" s="119" t="e">
        <f t="shared" ref="S201:S210" si="44">+R201-O201</f>
        <v>#REF!</v>
      </c>
      <c r="U201" s="252" t="e">
        <f t="shared" ref="U201:U206" si="45">ROUNDUP((O201-J201)/0.11,0)</f>
        <v>#REF!</v>
      </c>
    </row>
    <row r="202" spans="1:21" x14ac:dyDescent="0.25">
      <c r="A202" s="233" t="str">
        <f t="shared" si="39"/>
        <v>WSKT02ACN3</v>
      </c>
      <c r="B202" s="117" t="e">
        <f>+VLOOKUP(A202,#REF!,$B$1,0)</f>
        <v>#REF!</v>
      </c>
      <c r="C202" s="117" t="e">
        <f t="shared" si="38"/>
        <v>#REF!</v>
      </c>
      <c r="E202" s="61" t="e">
        <f>+IF(ISNA(VLOOKUP(F202,#REF!,8,0))=TRUE,0,VLOOKUP(F202,#REF!,8,0))</f>
        <v>#REF!</v>
      </c>
      <c r="F202" s="243" t="s">
        <v>755</v>
      </c>
      <c r="G202" s="60" t="e">
        <f>+VLOOKUP(F202,#REF!,2,0)</f>
        <v>#REF!</v>
      </c>
      <c r="H202" s="288" t="e">
        <f t="shared" si="40"/>
        <v>#REF!</v>
      </c>
      <c r="I202" s="242" t="e">
        <f>VLOOKUP(F202,#REF!,6,0)</f>
        <v>#REF!</v>
      </c>
      <c r="J202" s="104" t="e">
        <f>+VLOOKUP($F202,#REF!,3,0)</f>
        <v>#REF!</v>
      </c>
      <c r="K202" s="192" t="e">
        <f>+VLOOKUP($F202,#REF!,4,0)</f>
        <v>#REF!</v>
      </c>
      <c r="L202" s="104" t="e">
        <f>+VLOOKUP($F202,#REF!,5,0)</f>
        <v>#REF!</v>
      </c>
      <c r="M202" s="104" t="e">
        <f t="shared" si="41"/>
        <v>#REF!</v>
      </c>
      <c r="N202" s="64" t="str">
        <f t="shared" si="42"/>
        <v>WSKT02ACN3</v>
      </c>
      <c r="O202" s="46" t="e">
        <f t="shared" si="43"/>
        <v>#REF!</v>
      </c>
      <c r="Q202" s="120" t="s">
        <v>755</v>
      </c>
      <c r="R202" s="195">
        <f>VLOOKUP(Q202,Reff!$Q:$R,2,0)</f>
        <v>100.06950000000001</v>
      </c>
      <c r="S202" s="119" t="e">
        <f t="shared" si="44"/>
        <v>#REF!</v>
      </c>
      <c r="U202" s="262" t="e">
        <f t="shared" si="45"/>
        <v>#REF!</v>
      </c>
    </row>
    <row r="203" spans="1:21" x14ac:dyDescent="0.25">
      <c r="A203" s="233" t="str">
        <f t="shared" si="39"/>
        <v>WSKT02CN2</v>
      </c>
      <c r="B203" s="117" t="e">
        <f>+VLOOKUP(A203,#REF!,$B$1,0)</f>
        <v>#REF!</v>
      </c>
      <c r="C203" s="117" t="e">
        <f t="shared" si="38"/>
        <v>#REF!</v>
      </c>
      <c r="E203" s="61" t="e">
        <f>+IF(ISNA(VLOOKUP(F203,#REF!,8,0))=TRUE,0,VLOOKUP(F203,#REF!,8,0))</f>
        <v>#REF!</v>
      </c>
      <c r="F203" s="243" t="s">
        <v>195</v>
      </c>
      <c r="G203" s="60" t="e">
        <f>+VLOOKUP(F203,#REF!,2,0)</f>
        <v>#REF!</v>
      </c>
      <c r="H203" s="288" t="e">
        <f t="shared" si="40"/>
        <v>#REF!</v>
      </c>
      <c r="I203" s="242" t="e">
        <f>VLOOKUP(F203,#REF!,6,0)</f>
        <v>#REF!</v>
      </c>
      <c r="J203" s="104" t="e">
        <f>+VLOOKUP($F203,#REF!,3,0)</f>
        <v>#REF!</v>
      </c>
      <c r="K203" s="192" t="e">
        <f>+VLOOKUP($F203,#REF!,4,0)</f>
        <v>#REF!</v>
      </c>
      <c r="L203" s="104" t="e">
        <f>+VLOOKUP($F203,#REF!,5,0)</f>
        <v>#REF!</v>
      </c>
      <c r="M203" s="104" t="e">
        <f t="shared" si="41"/>
        <v>#REF!</v>
      </c>
      <c r="N203" s="64" t="str">
        <f t="shared" si="42"/>
        <v>WSKT02CN2</v>
      </c>
      <c r="O203" s="46" t="e">
        <f t="shared" si="43"/>
        <v>#REF!</v>
      </c>
      <c r="Q203" s="120" t="s">
        <v>195</v>
      </c>
      <c r="R203" s="195">
        <f>VLOOKUP(Q203,Reff!$Q:$R,2,0)</f>
        <v>97.52</v>
      </c>
      <c r="S203" s="119" t="e">
        <f t="shared" si="44"/>
        <v>#REF!</v>
      </c>
      <c r="U203" s="261" t="e">
        <f t="shared" si="45"/>
        <v>#REF!</v>
      </c>
    </row>
    <row r="204" spans="1:21" x14ac:dyDescent="0.25">
      <c r="A204" s="233" t="str">
        <f t="shared" si="39"/>
        <v>WSKT03ACN1</v>
      </c>
      <c r="B204" s="117" t="e">
        <f>+VLOOKUP(A204,#REF!,$B$1,0)</f>
        <v>#REF!</v>
      </c>
      <c r="C204" s="117" t="e">
        <f t="shared" si="38"/>
        <v>#REF!</v>
      </c>
      <c r="E204" s="61" t="e">
        <f>+IF(ISNA(VLOOKUP(F204,#REF!,8,0))=TRUE,0,VLOOKUP(F204,#REF!,8,0))</f>
        <v>#REF!</v>
      </c>
      <c r="F204" s="243" t="s">
        <v>848</v>
      </c>
      <c r="G204" s="60" t="e">
        <f>+VLOOKUP(F204,#REF!,2,0)</f>
        <v>#REF!</v>
      </c>
      <c r="H204" s="288" t="e">
        <f t="shared" si="40"/>
        <v>#REF!</v>
      </c>
      <c r="I204" s="242" t="e">
        <f>VLOOKUP(F204,#REF!,6,0)</f>
        <v>#REF!</v>
      </c>
      <c r="J204" s="104" t="e">
        <f>+VLOOKUP($F204,#REF!,3,0)</f>
        <v>#REF!</v>
      </c>
      <c r="K204" s="192" t="e">
        <f>+VLOOKUP($F204,#REF!,4,0)</f>
        <v>#REF!</v>
      </c>
      <c r="L204" s="104" t="e">
        <f>+VLOOKUP($F204,#REF!,5,0)</f>
        <v>#REF!</v>
      </c>
      <c r="M204" s="104" t="e">
        <f t="shared" si="41"/>
        <v>#REF!</v>
      </c>
      <c r="N204" s="64" t="str">
        <f t="shared" si="42"/>
        <v>WSKT03ACN1</v>
      </c>
      <c r="O204" s="46" t="e">
        <f t="shared" si="43"/>
        <v>#REF!</v>
      </c>
      <c r="Q204" s="120" t="s">
        <v>848</v>
      </c>
      <c r="R204" s="195">
        <f>VLOOKUP(Q204,Reff!$Q:$R,2,0)</f>
        <v>98.54</v>
      </c>
      <c r="S204" s="119" t="e">
        <f t="shared" si="44"/>
        <v>#REF!</v>
      </c>
      <c r="U204" s="252" t="e">
        <f t="shared" si="45"/>
        <v>#REF!</v>
      </c>
    </row>
    <row r="205" spans="1:21" x14ac:dyDescent="0.25">
      <c r="A205" s="233" t="str">
        <f t="shared" si="39"/>
        <v>WSKT03BCN1</v>
      </c>
      <c r="B205" s="117" t="e">
        <f>+VLOOKUP(A205,#REF!,$B$1,0)</f>
        <v>#REF!</v>
      </c>
      <c r="C205" s="117" t="e">
        <f t="shared" si="38"/>
        <v>#REF!</v>
      </c>
      <c r="E205" s="61" t="e">
        <f>+IF(ISNA(VLOOKUP(F205,#REF!,8,0))=TRUE,0,VLOOKUP(F205,#REF!,8,0))</f>
        <v>#REF!</v>
      </c>
      <c r="F205" s="243" t="s">
        <v>849</v>
      </c>
      <c r="G205" s="60" t="e">
        <f>+VLOOKUP(F205,#REF!,2,0)</f>
        <v>#REF!</v>
      </c>
      <c r="H205" s="288" t="e">
        <f t="shared" si="40"/>
        <v>#REF!</v>
      </c>
      <c r="I205" s="242" t="e">
        <f>VLOOKUP(F205,#REF!,6,0)</f>
        <v>#REF!</v>
      </c>
      <c r="J205" s="104" t="e">
        <f>+VLOOKUP($F205,#REF!,3,0)</f>
        <v>#REF!</v>
      </c>
      <c r="K205" s="192" t="e">
        <f>+VLOOKUP($F205,#REF!,4,0)</f>
        <v>#REF!</v>
      </c>
      <c r="L205" s="104" t="e">
        <f>+VLOOKUP($F205,#REF!,5,0)</f>
        <v>#REF!</v>
      </c>
      <c r="M205" s="104" t="e">
        <f t="shared" si="41"/>
        <v>#REF!</v>
      </c>
      <c r="N205" s="64" t="str">
        <f t="shared" si="42"/>
        <v>WSKT03BCN1</v>
      </c>
      <c r="O205" s="46" t="e">
        <f t="shared" si="43"/>
        <v>#REF!</v>
      </c>
      <c r="Q205" s="120" t="s">
        <v>849</v>
      </c>
      <c r="R205" s="195">
        <f>VLOOKUP(Q205,Reff!$Q:$R,2,0)</f>
        <v>95.5715</v>
      </c>
      <c r="S205" s="119" t="e">
        <f t="shared" si="44"/>
        <v>#REF!</v>
      </c>
      <c r="U205" s="252" t="e">
        <f t="shared" si="45"/>
        <v>#REF!</v>
      </c>
    </row>
    <row r="206" spans="1:21" x14ac:dyDescent="0.25">
      <c r="A206" s="233" t="str">
        <f t="shared" si="39"/>
        <v>WSKT03ACN2</v>
      </c>
      <c r="B206" s="117" t="e">
        <f>+VLOOKUP(A206,#REF!,$B$1,0)</f>
        <v>#REF!</v>
      </c>
      <c r="C206" s="117" t="e">
        <f t="shared" si="38"/>
        <v>#REF!</v>
      </c>
      <c r="E206" s="61" t="e">
        <f>+IF(ISNA(VLOOKUP(F206,#REF!,8,0))=TRUE,0,VLOOKUP(F206,#REF!,8,0))</f>
        <v>#REF!</v>
      </c>
      <c r="F206" s="243" t="s">
        <v>902</v>
      </c>
      <c r="G206" s="60" t="e">
        <f>+VLOOKUP(F206,#REF!,2,0)</f>
        <v>#REF!</v>
      </c>
      <c r="H206" s="288" t="e">
        <f t="shared" si="40"/>
        <v>#REF!</v>
      </c>
      <c r="I206" s="242" t="e">
        <f>VLOOKUP(F206,#REF!,6,0)</f>
        <v>#REF!</v>
      </c>
      <c r="J206" s="104" t="e">
        <f>+VLOOKUP($F206,#REF!,3,0)</f>
        <v>#REF!</v>
      </c>
      <c r="K206" s="192" t="e">
        <f>+VLOOKUP($F206,#REF!,4,0)</f>
        <v>#REF!</v>
      </c>
      <c r="L206" s="104" t="e">
        <f>+VLOOKUP($F206,#REF!,5,0)</f>
        <v>#REF!</v>
      </c>
      <c r="M206" s="104" t="e">
        <f t="shared" si="41"/>
        <v>#REF!</v>
      </c>
      <c r="N206" s="64" t="str">
        <f t="shared" si="42"/>
        <v>WSKT03ACN2</v>
      </c>
      <c r="O206" s="46" t="e">
        <f t="shared" si="43"/>
        <v>#REF!</v>
      </c>
      <c r="Q206" s="120" t="s">
        <v>902</v>
      </c>
      <c r="R206" s="195">
        <f>VLOOKUP(Q206,Reff!$Q:$R,2,0)</f>
        <v>97.713999999999999</v>
      </c>
      <c r="S206" s="119" t="e">
        <f t="shared" si="44"/>
        <v>#REF!</v>
      </c>
      <c r="U206" s="261" t="e">
        <f t="shared" si="45"/>
        <v>#REF!</v>
      </c>
    </row>
    <row r="207" spans="1:21" x14ac:dyDescent="0.25">
      <c r="A207" s="233" t="str">
        <f t="shared" si="39"/>
        <v>AGRO01A</v>
      </c>
      <c r="B207" s="117" t="e">
        <f>+VLOOKUP(A207,#REF!,$B$1,0)</f>
        <v>#REF!</v>
      </c>
      <c r="C207" s="117" t="e">
        <f t="shared" si="38"/>
        <v>#REF!</v>
      </c>
      <c r="E207" s="61" t="e">
        <f>+IF(ISNA(VLOOKUP(F207,#REF!,8,0))=TRUE,0,VLOOKUP(F207,#REF!,8,0))</f>
        <v>#REF!</v>
      </c>
      <c r="F207" s="224" t="s">
        <v>811</v>
      </c>
      <c r="G207" s="60" t="e">
        <f>+VLOOKUP(F207,#REF!,2,0)</f>
        <v>#REF!</v>
      </c>
      <c r="H207" s="113" t="e">
        <f t="shared" si="32"/>
        <v>#REF!</v>
      </c>
      <c r="I207" s="242" t="e">
        <f>VLOOKUP(F207,#REF!,6,0)</f>
        <v>#REF!</v>
      </c>
      <c r="J207" s="104" t="e">
        <f>+VLOOKUP($F207,#REF!,3,0)</f>
        <v>#REF!</v>
      </c>
      <c r="K207" s="192" t="e">
        <f>+VLOOKUP($F207,#REF!,4,0)</f>
        <v>#REF!</v>
      </c>
      <c r="L207" s="104" t="e">
        <f>+VLOOKUP($F207,#REF!,5,0)</f>
        <v>#REF!</v>
      </c>
      <c r="M207" s="104" t="e">
        <f t="shared" si="41"/>
        <v>#REF!</v>
      </c>
      <c r="N207" s="64" t="str">
        <f t="shared" si="42"/>
        <v>AGRO01A</v>
      </c>
      <c r="O207" s="46" t="e">
        <f t="shared" si="43"/>
        <v>#REF!</v>
      </c>
      <c r="Q207" s="120" t="s">
        <v>811</v>
      </c>
      <c r="R207" s="195">
        <f>VLOOKUP(Q207,Reff!$Q:$R,2,0)</f>
        <v>99.671899999999994</v>
      </c>
      <c r="S207" s="119" t="e">
        <f t="shared" si="44"/>
        <v>#REF!</v>
      </c>
    </row>
    <row r="208" spans="1:21" x14ac:dyDescent="0.25">
      <c r="A208" s="233" t="str">
        <f t="shared" si="39"/>
        <v>BBRI02CCN3</v>
      </c>
      <c r="B208" s="117" t="e">
        <f>+VLOOKUP(A208,#REF!,$B$1,0)</f>
        <v>#REF!</v>
      </c>
      <c r="C208" s="117" t="e">
        <f t="shared" si="38"/>
        <v>#REF!</v>
      </c>
      <c r="E208" s="61" t="e">
        <f>+IF(ISNA(VLOOKUP(F208,#REF!,8,0))=TRUE,0,VLOOKUP(F208,#REF!,8,0))</f>
        <v>#REF!</v>
      </c>
      <c r="F208" s="224" t="s">
        <v>835</v>
      </c>
      <c r="G208" s="60" t="e">
        <f>+VLOOKUP(F208,#REF!,2,0)</f>
        <v>#REF!</v>
      </c>
      <c r="H208" s="113" t="e">
        <f t="shared" si="32"/>
        <v>#REF!</v>
      </c>
      <c r="I208" s="242" t="e">
        <f>VLOOKUP(F208,#REF!,6,0)</f>
        <v>#REF!</v>
      </c>
      <c r="J208" s="104" t="e">
        <f>+VLOOKUP($F208,#REF!,3,0)</f>
        <v>#REF!</v>
      </c>
      <c r="K208" s="192" t="e">
        <f>+VLOOKUP($F208,#REF!,4,0)</f>
        <v>#REF!</v>
      </c>
      <c r="L208" s="104" t="e">
        <f>+VLOOKUP($F208,#REF!,5,0)</f>
        <v>#REF!</v>
      </c>
      <c r="M208" s="104" t="e">
        <f t="shared" si="41"/>
        <v>#REF!</v>
      </c>
      <c r="N208" s="64" t="str">
        <f t="shared" si="42"/>
        <v>BBRI02CCN3</v>
      </c>
      <c r="O208" s="46" t="e">
        <f t="shared" si="43"/>
        <v>#REF!</v>
      </c>
      <c r="Q208" s="120" t="s">
        <v>835</v>
      </c>
      <c r="R208" s="195">
        <f>VLOOKUP(Q208,Reff!$Q:$R,2,0)</f>
        <v>100.0111</v>
      </c>
      <c r="S208" s="119" t="e">
        <f t="shared" si="44"/>
        <v>#REF!</v>
      </c>
    </row>
    <row r="209" spans="1:21" x14ac:dyDescent="0.25">
      <c r="A209" s="233" t="str">
        <f t="shared" si="39"/>
        <v>KAII01B</v>
      </c>
      <c r="B209" s="117" t="e">
        <f>+VLOOKUP(A209,#REF!,$B$1,0)</f>
        <v>#REF!</v>
      </c>
      <c r="C209" s="117" t="e">
        <f t="shared" si="38"/>
        <v>#REF!</v>
      </c>
      <c r="E209" s="61" t="e">
        <f>+IF(ISNA(VLOOKUP(F209,#REF!,8,0))=TRUE,0,VLOOKUP(F209,#REF!,8,0))</f>
        <v>#REF!</v>
      </c>
      <c r="F209" s="224" t="s">
        <v>858</v>
      </c>
      <c r="G209" s="60" t="e">
        <f>+VLOOKUP(F209,#REF!,2,0)</f>
        <v>#REF!</v>
      </c>
      <c r="H209" s="113" t="e">
        <f t="shared" si="32"/>
        <v>#REF!</v>
      </c>
      <c r="I209" s="242" t="e">
        <f>VLOOKUP(F209,#REF!,6,0)</f>
        <v>#REF!</v>
      </c>
      <c r="J209" s="104" t="e">
        <f>+VLOOKUP($F209,#REF!,3,0)</f>
        <v>#REF!</v>
      </c>
      <c r="K209" s="192" t="e">
        <f>+VLOOKUP($F209,#REF!,4,0)</f>
        <v>#REF!</v>
      </c>
      <c r="L209" s="104" t="e">
        <f>+VLOOKUP($F209,#REF!,5,0)</f>
        <v>#REF!</v>
      </c>
      <c r="M209" s="104" t="e">
        <f t="shared" si="41"/>
        <v>#REF!</v>
      </c>
      <c r="N209" s="64" t="str">
        <f t="shared" si="42"/>
        <v>KAII01B</v>
      </c>
      <c r="O209" s="46" t="e">
        <f t="shared" si="43"/>
        <v>#REF!</v>
      </c>
      <c r="Q209" s="120" t="s">
        <v>858</v>
      </c>
      <c r="R209" s="195">
        <f>VLOOKUP(Q209,Reff!$Q:$R,2,0)</f>
        <v>99.904200000000003</v>
      </c>
      <c r="S209" s="119" t="e">
        <f t="shared" si="44"/>
        <v>#REF!</v>
      </c>
    </row>
    <row r="210" spans="1:21" s="330" customFormat="1" ht="15.75" thickBot="1" x14ac:dyDescent="0.3">
      <c r="A210" s="315" t="str">
        <f t="shared" si="39"/>
        <v>WSKT02BCN3</v>
      </c>
      <c r="B210" s="316" t="e">
        <f>+VLOOKUP(A210,#REF!,$B$1,0)</f>
        <v>#REF!</v>
      </c>
      <c r="C210" s="316" t="e">
        <f t="shared" si="38"/>
        <v>#REF!</v>
      </c>
      <c r="D210" s="317"/>
      <c r="E210" s="318" t="e">
        <f>+IF(ISNA(VLOOKUP(F210,#REF!,8,0))=TRUE,0,VLOOKUP(F210,#REF!,8,0))</f>
        <v>#REF!</v>
      </c>
      <c r="F210" s="319" t="s">
        <v>756</v>
      </c>
      <c r="G210" s="320" t="e">
        <f>+VLOOKUP(F210,#REF!,2,0)</f>
        <v>#REF!</v>
      </c>
      <c r="H210" s="332" t="e">
        <f>(IF(E210=0,G210,E210))-0.1</f>
        <v>#REF!</v>
      </c>
      <c r="I210" s="322" t="e">
        <f>VLOOKUP(F210,#REF!,6,0)</f>
        <v>#REF!</v>
      </c>
      <c r="J210" s="323" t="e">
        <f>+VLOOKUP($F210,#REF!,3,0)</f>
        <v>#REF!</v>
      </c>
      <c r="K210" s="324" t="e">
        <f>+VLOOKUP($F210,#REF!,4,0)</f>
        <v>#REF!</v>
      </c>
      <c r="L210" s="323" t="e">
        <f>+VLOOKUP($F210,#REF!,5,0)</f>
        <v>#REF!</v>
      </c>
      <c r="M210" s="323" t="e">
        <f t="shared" si="41"/>
        <v>#REF!</v>
      </c>
      <c r="N210" s="325" t="str">
        <f t="shared" si="42"/>
        <v>WSKT02BCN3</v>
      </c>
      <c r="O210" s="326" t="e">
        <f t="shared" si="43"/>
        <v>#REF!</v>
      </c>
      <c r="P210" s="327"/>
      <c r="Q210" s="317" t="s">
        <v>756</v>
      </c>
      <c r="R210" s="195">
        <f>VLOOKUP(Q210,Reff!$Q:$R,2,0)</f>
        <v>98.255300000000005</v>
      </c>
      <c r="S210" s="328" t="e">
        <f t="shared" si="44"/>
        <v>#REF!</v>
      </c>
      <c r="T210" s="317"/>
      <c r="U210" s="331" t="e">
        <f>ROUNDUP((O210-J210)/0.11,0)</f>
        <v>#REF!</v>
      </c>
    </row>
    <row r="211" spans="1:21" x14ac:dyDescent="0.25">
      <c r="A211" s="233" t="str">
        <f t="shared" ref="A211:A249" si="46">+N211</f>
        <v>BBRI02DCN2</v>
      </c>
      <c r="B211" s="117" t="e">
        <f>+VLOOKUP(A211,#REF!,$B$1,0)</f>
        <v>#REF!</v>
      </c>
      <c r="C211" s="117" t="e">
        <f t="shared" si="38"/>
        <v>#REF!</v>
      </c>
      <c r="E211" s="61" t="e">
        <f>+IF(ISNA(VLOOKUP(F211,#REF!,8,0))=TRUE,0,VLOOKUP(F211,#REF!,8,0))</f>
        <v>#REF!</v>
      </c>
      <c r="F211" s="114" t="s">
        <v>783</v>
      </c>
      <c r="G211" s="60" t="e">
        <f>+VLOOKUP(F211,#REF!,2,0)</f>
        <v>#REF!</v>
      </c>
      <c r="H211" s="211" t="e">
        <f t="shared" ref="H211:H258" si="47">IF(E211=0,G211,E211)</f>
        <v>#REF!</v>
      </c>
      <c r="I211" s="242" t="e">
        <f>VLOOKUP(F211,#REF!,6,0)</f>
        <v>#REF!</v>
      </c>
      <c r="J211" s="104" t="e">
        <f>+VLOOKUP($F211,#REF!,3,0)</f>
        <v>#REF!</v>
      </c>
      <c r="K211" s="192" t="e">
        <f>+VLOOKUP($F211,#REF!,4,0)</f>
        <v>#REF!</v>
      </c>
      <c r="L211" s="104" t="e">
        <f>+VLOOKUP($F211,#REF!,5,0)</f>
        <v>#REF!</v>
      </c>
      <c r="M211" s="104" t="e">
        <f t="shared" ref="M211:M236" si="48">L211-H211</f>
        <v>#REF!</v>
      </c>
      <c r="N211" s="64" t="str">
        <f t="shared" ref="N211:N273" si="49">F211</f>
        <v>BBRI02DCN2</v>
      </c>
      <c r="O211" s="46" t="e">
        <f t="shared" ref="O211:O249" si="50">+IF(H211&lt;J211,ROUNDUP(J211,4),IF(H211&gt;L211,ROUNDDOWN(L211,4),ROUNDDOWN(H211,4)))</f>
        <v>#REF!</v>
      </c>
      <c r="Q211" s="120" t="s">
        <v>783</v>
      </c>
      <c r="R211" s="195">
        <f>VLOOKUP(Q211,Reff!$Q:$R,2,0)</f>
        <v>103.0989</v>
      </c>
      <c r="S211" s="119" t="e">
        <f t="shared" ref="S211:S272" si="51">+R211-O211</f>
        <v>#REF!</v>
      </c>
    </row>
    <row r="212" spans="1:21" x14ac:dyDescent="0.25">
      <c r="A212" s="233" t="str">
        <f t="shared" si="46"/>
        <v>PTHK01CN1</v>
      </c>
      <c r="B212" s="117" t="e">
        <f>+VLOOKUP(A212,#REF!,$B$1,0)</f>
        <v>#REF!</v>
      </c>
      <c r="C212" s="117" t="e">
        <f t="shared" si="38"/>
        <v>#REF!</v>
      </c>
      <c r="E212" s="61" t="e">
        <f>+IF(ISNA(VLOOKUP(F212,#REF!,8,0))=TRUE,0,VLOOKUP(F212,#REF!,8,0))</f>
        <v>#REF!</v>
      </c>
      <c r="F212" s="116" t="s">
        <v>746</v>
      </c>
      <c r="G212" s="60" t="e">
        <f>+VLOOKUP(F212,#REF!,2,0)</f>
        <v>#REF!</v>
      </c>
      <c r="H212" s="211" t="e">
        <f t="shared" si="47"/>
        <v>#REF!</v>
      </c>
      <c r="I212" s="242" t="e">
        <f>VLOOKUP(F212,#REF!,6,0)</f>
        <v>#REF!</v>
      </c>
      <c r="J212" s="104" t="e">
        <f>+VLOOKUP($F212,#REF!,3,0)</f>
        <v>#REF!</v>
      </c>
      <c r="K212" s="192" t="e">
        <f>+VLOOKUP($F212,#REF!,4,0)</f>
        <v>#REF!</v>
      </c>
      <c r="L212" s="104" t="e">
        <f>+VLOOKUP($F212,#REF!,5,0)</f>
        <v>#REF!</v>
      </c>
      <c r="M212" s="104" t="e">
        <f t="shared" si="48"/>
        <v>#REF!</v>
      </c>
      <c r="N212" s="64" t="str">
        <f t="shared" si="49"/>
        <v>PTHK01CN1</v>
      </c>
      <c r="O212" s="46" t="e">
        <f t="shared" si="50"/>
        <v>#REF!</v>
      </c>
      <c r="Q212" s="120" t="s">
        <v>746</v>
      </c>
      <c r="R212" s="195">
        <f>VLOOKUP(Q212,Reff!$Q:$R,2,0)</f>
        <v>100.2843</v>
      </c>
      <c r="S212" s="119" t="e">
        <f t="shared" si="51"/>
        <v>#REF!</v>
      </c>
    </row>
    <row r="213" spans="1:21" x14ac:dyDescent="0.25">
      <c r="A213" s="233" t="str">
        <f t="shared" si="46"/>
        <v>ADMF03CCN2</v>
      </c>
      <c r="B213" s="117" t="e">
        <f>+VLOOKUP(A213,#REF!,$B$1,0)</f>
        <v>#REF!</v>
      </c>
      <c r="C213" s="117" t="e">
        <f t="shared" si="38"/>
        <v>#REF!</v>
      </c>
      <c r="E213" s="61" t="e">
        <f>+IF(ISNA(VLOOKUP(F213,#REF!,8,0))=TRUE,0,VLOOKUP(F213,#REF!,8,0))</f>
        <v>#REF!</v>
      </c>
      <c r="F213" s="116" t="s">
        <v>104</v>
      </c>
      <c r="G213" s="60" t="e">
        <f>+VLOOKUP(F213,#REF!,2,0)</f>
        <v>#REF!</v>
      </c>
      <c r="H213" s="211" t="e">
        <f t="shared" si="47"/>
        <v>#REF!</v>
      </c>
      <c r="I213" s="242" t="e">
        <f>VLOOKUP(F213,#REF!,6,0)</f>
        <v>#REF!</v>
      </c>
      <c r="J213" s="104" t="e">
        <f>+VLOOKUP($F213,#REF!,3,0)</f>
        <v>#REF!</v>
      </c>
      <c r="K213" s="192" t="e">
        <f>+VLOOKUP($F213,#REF!,4,0)</f>
        <v>#REF!</v>
      </c>
      <c r="L213" s="104" t="e">
        <f>+VLOOKUP($F213,#REF!,5,0)</f>
        <v>#REF!</v>
      </c>
      <c r="M213" s="104" t="e">
        <f t="shared" si="48"/>
        <v>#REF!</v>
      </c>
      <c r="N213" s="64" t="str">
        <f t="shared" si="49"/>
        <v>ADMF03CCN2</v>
      </c>
      <c r="O213" s="46" t="e">
        <f t="shared" si="50"/>
        <v>#REF!</v>
      </c>
      <c r="Q213" s="120" t="s">
        <v>104</v>
      </c>
      <c r="R213" s="195">
        <f>VLOOKUP(Q213,Reff!$Q:$R,2,0)</f>
        <v>102.5385</v>
      </c>
      <c r="S213" s="119" t="e">
        <f t="shared" si="51"/>
        <v>#REF!</v>
      </c>
    </row>
    <row r="214" spans="1:21" x14ac:dyDescent="0.25">
      <c r="A214" s="233" t="str">
        <f t="shared" si="46"/>
        <v>ISAT01BCN1</v>
      </c>
      <c r="B214" s="117" t="e">
        <f>+VLOOKUP(A214,#REF!,$B$1,0)</f>
        <v>#REF!</v>
      </c>
      <c r="C214" s="117" t="e">
        <f t="shared" si="38"/>
        <v>#REF!</v>
      </c>
      <c r="E214" s="61" t="e">
        <f>+IF(ISNA(VLOOKUP(F214,#REF!,8,0))=TRUE,0,VLOOKUP(F214,#REF!,8,0))</f>
        <v>#REF!</v>
      </c>
      <c r="F214" s="116" t="s">
        <v>122</v>
      </c>
      <c r="G214" s="60" t="e">
        <f>+VLOOKUP(F214,#REF!,2,0)</f>
        <v>#REF!</v>
      </c>
      <c r="H214" s="211" t="e">
        <f t="shared" si="47"/>
        <v>#REF!</v>
      </c>
      <c r="I214" s="242" t="e">
        <f>VLOOKUP(F214,#REF!,6,0)</f>
        <v>#REF!</v>
      </c>
      <c r="J214" s="104" t="e">
        <f>+VLOOKUP($F214,#REF!,3,0)</f>
        <v>#REF!</v>
      </c>
      <c r="K214" s="192" t="e">
        <f>+VLOOKUP($F214,#REF!,4,0)</f>
        <v>#REF!</v>
      </c>
      <c r="L214" s="104" t="e">
        <f>+VLOOKUP($F214,#REF!,5,0)</f>
        <v>#REF!</v>
      </c>
      <c r="M214" s="104" t="e">
        <f t="shared" si="48"/>
        <v>#REF!</v>
      </c>
      <c r="N214" s="64" t="str">
        <f t="shared" si="49"/>
        <v>ISAT01BCN1</v>
      </c>
      <c r="O214" s="46" t="e">
        <f t="shared" si="50"/>
        <v>#REF!</v>
      </c>
      <c r="Q214" s="120" t="s">
        <v>122</v>
      </c>
      <c r="R214" s="195">
        <f>VLOOKUP(Q214,Reff!$Q:$R,2,0)</f>
        <v>100.9276</v>
      </c>
      <c r="S214" s="119" t="e">
        <f t="shared" si="51"/>
        <v>#REF!</v>
      </c>
    </row>
    <row r="215" spans="1:21" x14ac:dyDescent="0.25">
      <c r="A215" s="233" t="str">
        <f t="shared" si="46"/>
        <v>BEXI02CCN5</v>
      </c>
      <c r="B215" s="117" t="e">
        <f>+VLOOKUP(A215,#REF!,$B$1,0)</f>
        <v>#REF!</v>
      </c>
      <c r="C215" s="117" t="e">
        <f t="shared" si="38"/>
        <v>#REF!</v>
      </c>
      <c r="E215" s="61" t="e">
        <f>+IF(ISNA(VLOOKUP(F215,#REF!,8,0))=TRUE,0,VLOOKUP(F215,#REF!,8,0))</f>
        <v>#REF!</v>
      </c>
      <c r="F215" s="116" t="s">
        <v>111</v>
      </c>
      <c r="G215" s="60" t="e">
        <f>+VLOOKUP(F215,#REF!,2,0)</f>
        <v>#REF!</v>
      </c>
      <c r="H215" s="211" t="e">
        <f t="shared" si="47"/>
        <v>#REF!</v>
      </c>
      <c r="I215" s="242" t="e">
        <f>VLOOKUP(F215,#REF!,6,0)</f>
        <v>#REF!</v>
      </c>
      <c r="J215" s="104" t="e">
        <f>+VLOOKUP($F215,#REF!,3,0)</f>
        <v>#REF!</v>
      </c>
      <c r="K215" s="192" t="e">
        <f>+VLOOKUP($F215,#REF!,4,0)</f>
        <v>#REF!</v>
      </c>
      <c r="L215" s="104" t="e">
        <f>+VLOOKUP($F215,#REF!,5,0)</f>
        <v>#REF!</v>
      </c>
      <c r="M215" s="104" t="e">
        <f t="shared" si="48"/>
        <v>#REF!</v>
      </c>
      <c r="N215" s="64" t="str">
        <f t="shared" si="49"/>
        <v>BEXI02CCN5</v>
      </c>
      <c r="O215" s="46" t="e">
        <f t="shared" si="50"/>
        <v>#REF!</v>
      </c>
      <c r="Q215" s="120" t="s">
        <v>111</v>
      </c>
      <c r="R215" s="195">
        <f>VLOOKUP(Q215,Reff!$Q:$R,2,0)</f>
        <v>101.0748</v>
      </c>
      <c r="S215" s="119" t="e">
        <f t="shared" si="51"/>
        <v>#REF!</v>
      </c>
    </row>
    <row r="216" spans="1:21" x14ac:dyDescent="0.25">
      <c r="A216" s="233" t="str">
        <f t="shared" si="46"/>
        <v>SMFP03BCN7</v>
      </c>
      <c r="B216" s="117" t="e">
        <f>+VLOOKUP(A216,#REF!,$B$1,0)</f>
        <v>#REF!</v>
      </c>
      <c r="C216" s="117" t="e">
        <f t="shared" si="38"/>
        <v>#REF!</v>
      </c>
      <c r="E216" s="61" t="e">
        <f>+IF(ISNA(VLOOKUP(F216,#REF!,8,0))=TRUE,0,VLOOKUP(F216,#REF!,8,0))</f>
        <v>#REF!</v>
      </c>
      <c r="F216" s="116" t="s">
        <v>761</v>
      </c>
      <c r="G216" s="60" t="e">
        <f>+VLOOKUP(F216,#REF!,2,0)</f>
        <v>#REF!</v>
      </c>
      <c r="H216" s="211" t="e">
        <f t="shared" si="47"/>
        <v>#REF!</v>
      </c>
      <c r="I216" s="242" t="e">
        <f>VLOOKUP(F216,#REF!,6,0)</f>
        <v>#REF!</v>
      </c>
      <c r="J216" s="104" t="e">
        <f>+VLOOKUP($F216,#REF!,3,0)</f>
        <v>#REF!</v>
      </c>
      <c r="K216" s="192" t="e">
        <f>+VLOOKUP($F216,#REF!,4,0)</f>
        <v>#REF!</v>
      </c>
      <c r="L216" s="104" t="e">
        <f>+VLOOKUP($F216,#REF!,5,0)</f>
        <v>#REF!</v>
      </c>
      <c r="M216" s="104" t="e">
        <f t="shared" si="48"/>
        <v>#REF!</v>
      </c>
      <c r="N216" s="64" t="str">
        <f t="shared" si="49"/>
        <v>SMFP03BCN7</v>
      </c>
      <c r="O216" s="46" t="e">
        <f t="shared" si="50"/>
        <v>#REF!</v>
      </c>
      <c r="Q216" s="120" t="s">
        <v>761</v>
      </c>
      <c r="R216" s="195">
        <f>VLOOKUP(Q216,Reff!$Q:$R,2,0)</f>
        <v>100.36660000000001</v>
      </c>
      <c r="S216" s="119" t="e">
        <f t="shared" si="51"/>
        <v>#REF!</v>
      </c>
    </row>
    <row r="217" spans="1:21" x14ac:dyDescent="0.25">
      <c r="A217" s="233" t="str">
        <f t="shared" si="46"/>
        <v>SMFP04BCN1</v>
      </c>
      <c r="B217" s="117" t="e">
        <f>+VLOOKUP(A217,#REF!,$B$1,0)</f>
        <v>#REF!</v>
      </c>
      <c r="C217" s="117" t="e">
        <f t="shared" si="38"/>
        <v>#REF!</v>
      </c>
      <c r="E217" s="61" t="e">
        <f>+IF(ISNA(VLOOKUP(F217,#REF!,8,0))=TRUE,0,VLOOKUP(F217,#REF!,8,0))</f>
        <v>#REF!</v>
      </c>
      <c r="F217" s="116" t="s">
        <v>804</v>
      </c>
      <c r="G217" s="60" t="e">
        <f>+VLOOKUP(F217,#REF!,2,0)</f>
        <v>#REF!</v>
      </c>
      <c r="H217" s="211" t="e">
        <f t="shared" si="47"/>
        <v>#REF!</v>
      </c>
      <c r="I217" s="242" t="e">
        <f>VLOOKUP(F217,#REF!,6,0)</f>
        <v>#REF!</v>
      </c>
      <c r="J217" s="104" t="e">
        <f>+VLOOKUP($F217,#REF!,3,0)</f>
        <v>#REF!</v>
      </c>
      <c r="K217" s="192" t="e">
        <f>+VLOOKUP($F217,#REF!,4,0)</f>
        <v>#REF!</v>
      </c>
      <c r="L217" s="104" t="e">
        <f>+VLOOKUP($F217,#REF!,5,0)</f>
        <v>#REF!</v>
      </c>
      <c r="M217" s="104" t="e">
        <f t="shared" si="48"/>
        <v>#REF!</v>
      </c>
      <c r="N217" s="64" t="str">
        <f t="shared" si="49"/>
        <v>SMFP04BCN1</v>
      </c>
      <c r="O217" s="46" t="e">
        <f t="shared" si="50"/>
        <v>#REF!</v>
      </c>
      <c r="Q217" s="120" t="s">
        <v>804</v>
      </c>
      <c r="R217" s="195">
        <f>VLOOKUP(Q217,Reff!$Q:$R,2,0)</f>
        <v>100.4021</v>
      </c>
      <c r="S217" s="119" t="e">
        <f t="shared" si="51"/>
        <v>#REF!</v>
      </c>
    </row>
    <row r="218" spans="1:21" x14ac:dyDescent="0.25">
      <c r="A218" s="233" t="str">
        <f t="shared" si="46"/>
        <v>PNBN02CN2</v>
      </c>
      <c r="B218" s="117" t="e">
        <f>+VLOOKUP(A218,#REF!,$B$1,0)</f>
        <v>#REF!</v>
      </c>
      <c r="C218" s="117" t="e">
        <f t="shared" si="38"/>
        <v>#REF!</v>
      </c>
      <c r="E218" s="61" t="e">
        <f>+IF(ISNA(VLOOKUP(F218,#REF!,8,0))=TRUE,0,VLOOKUP(F218,#REF!,8,0))</f>
        <v>#REF!</v>
      </c>
      <c r="F218" s="116" t="s">
        <v>201</v>
      </c>
      <c r="G218" s="60" t="e">
        <f>+VLOOKUP(F218,#REF!,2,0)</f>
        <v>#REF!</v>
      </c>
      <c r="H218" s="211" t="e">
        <f t="shared" si="47"/>
        <v>#REF!</v>
      </c>
      <c r="I218" s="242" t="e">
        <f>VLOOKUP(F218,#REF!,6,0)</f>
        <v>#REF!</v>
      </c>
      <c r="J218" s="104" t="e">
        <f>+VLOOKUP($F218,#REF!,3,0)</f>
        <v>#REF!</v>
      </c>
      <c r="K218" s="192" t="e">
        <f>+VLOOKUP($F218,#REF!,4,0)</f>
        <v>#REF!</v>
      </c>
      <c r="L218" s="104" t="e">
        <f>+VLOOKUP($F218,#REF!,5,0)</f>
        <v>#REF!</v>
      </c>
      <c r="M218" s="104" t="e">
        <f t="shared" si="48"/>
        <v>#REF!</v>
      </c>
      <c r="N218" s="64" t="str">
        <f t="shared" si="49"/>
        <v>PNBN02CN2</v>
      </c>
      <c r="O218" s="46" t="e">
        <f t="shared" si="50"/>
        <v>#REF!</v>
      </c>
      <c r="Q218" s="120" t="s">
        <v>201</v>
      </c>
      <c r="R218" s="195">
        <f>VLOOKUP(Q218,Reff!$Q:$R,2,0)</f>
        <v>102.6544</v>
      </c>
      <c r="S218" s="119" t="e">
        <f t="shared" si="51"/>
        <v>#REF!</v>
      </c>
    </row>
    <row r="219" spans="1:21" x14ac:dyDescent="0.25">
      <c r="A219" s="233" t="str">
        <f t="shared" si="46"/>
        <v>ISAT01CCN1</v>
      </c>
      <c r="B219" s="117" t="e">
        <f>+VLOOKUP(A219,#REF!,$B$1,0)</f>
        <v>#REF!</v>
      </c>
      <c r="C219" s="117" t="e">
        <f t="shared" si="38"/>
        <v>#REF!</v>
      </c>
      <c r="E219" s="61" t="e">
        <f>+IF(ISNA(VLOOKUP(F219,#REF!,8,0))=TRUE,0,VLOOKUP(F219,#REF!,8,0))</f>
        <v>#REF!</v>
      </c>
      <c r="F219" s="116" t="s">
        <v>123</v>
      </c>
      <c r="G219" s="60" t="e">
        <f>+VLOOKUP(F219,#REF!,2,0)</f>
        <v>#REF!</v>
      </c>
      <c r="H219" s="211" t="e">
        <f t="shared" si="47"/>
        <v>#REF!</v>
      </c>
      <c r="I219" s="242" t="e">
        <f>VLOOKUP(F219,#REF!,6,0)</f>
        <v>#REF!</v>
      </c>
      <c r="J219" s="104" t="e">
        <f>+VLOOKUP($F219,#REF!,3,0)</f>
        <v>#REF!</v>
      </c>
      <c r="K219" s="192" t="e">
        <f>+VLOOKUP($F219,#REF!,4,0)</f>
        <v>#REF!</v>
      </c>
      <c r="L219" s="104" t="e">
        <f>+VLOOKUP($F219,#REF!,5,0)</f>
        <v>#REF!</v>
      </c>
      <c r="M219" s="104" t="e">
        <f t="shared" si="48"/>
        <v>#REF!</v>
      </c>
      <c r="N219" s="64" t="str">
        <f t="shared" si="49"/>
        <v>ISAT01CCN1</v>
      </c>
      <c r="O219" s="46" t="e">
        <f t="shared" si="50"/>
        <v>#REF!</v>
      </c>
      <c r="Q219" s="120" t="s">
        <v>123</v>
      </c>
      <c r="R219" s="195">
        <f>VLOOKUP(Q219,Reff!$Q:$R,2,0)</f>
        <v>105.908</v>
      </c>
      <c r="S219" s="119" t="e">
        <f t="shared" si="51"/>
        <v>#REF!</v>
      </c>
    </row>
    <row r="220" spans="1:21" x14ac:dyDescent="0.25">
      <c r="A220" s="233" t="str">
        <f t="shared" si="46"/>
        <v>ADHI02CN1</v>
      </c>
      <c r="B220" s="117" t="e">
        <f>+VLOOKUP(A220,#REF!,$B$1,0)</f>
        <v>#REF!</v>
      </c>
      <c r="C220" s="117" t="e">
        <f t="shared" si="38"/>
        <v>#REF!</v>
      </c>
      <c r="E220" s="61" t="e">
        <f>+IF(ISNA(VLOOKUP(F220,#REF!,8,0))=TRUE,0,VLOOKUP(F220,#REF!,8,0))</f>
        <v>#REF!</v>
      </c>
      <c r="F220" s="116" t="s">
        <v>808</v>
      </c>
      <c r="G220" s="60" t="e">
        <f>+VLOOKUP(F220,#REF!,2,0)</f>
        <v>#REF!</v>
      </c>
      <c r="H220" s="211" t="e">
        <f t="shared" si="47"/>
        <v>#REF!</v>
      </c>
      <c r="I220" s="242" t="e">
        <f>VLOOKUP(F220,#REF!,6,0)</f>
        <v>#REF!</v>
      </c>
      <c r="J220" s="104" t="e">
        <f>+VLOOKUP($F220,#REF!,3,0)</f>
        <v>#REF!</v>
      </c>
      <c r="K220" s="192" t="e">
        <f>+VLOOKUP($F220,#REF!,4,0)</f>
        <v>#REF!</v>
      </c>
      <c r="L220" s="104" t="e">
        <f>+VLOOKUP($F220,#REF!,5,0)</f>
        <v>#REF!</v>
      </c>
      <c r="M220" s="104" t="e">
        <f t="shared" si="48"/>
        <v>#REF!</v>
      </c>
      <c r="N220" s="64" t="str">
        <f t="shared" si="49"/>
        <v>ADHI02CN1</v>
      </c>
      <c r="O220" s="46" t="e">
        <f t="shared" si="50"/>
        <v>#REF!</v>
      </c>
      <c r="Q220" s="120" t="s">
        <v>808</v>
      </c>
      <c r="R220" s="195">
        <f>VLOOKUP(Q220,Reff!$Q:$R,2,0)</f>
        <v>99.824200000000005</v>
      </c>
      <c r="S220" s="119" t="e">
        <f t="shared" si="51"/>
        <v>#REF!</v>
      </c>
    </row>
    <row r="221" spans="1:21" x14ac:dyDescent="0.25">
      <c r="A221" s="233" t="str">
        <f t="shared" si="46"/>
        <v>APIA01C</v>
      </c>
      <c r="B221" s="117" t="e">
        <f>+VLOOKUP(A221,#REF!,$B$1,0)</f>
        <v>#REF!</v>
      </c>
      <c r="C221" s="117" t="e">
        <f t="shared" si="38"/>
        <v>#REF!</v>
      </c>
      <c r="E221" s="61" t="e">
        <f>+IF(ISNA(VLOOKUP(F221,#REF!,8,0))=TRUE,0,VLOOKUP(F221,#REF!,8,0))</f>
        <v>#REF!</v>
      </c>
      <c r="F221" s="116" t="s">
        <v>166</v>
      </c>
      <c r="G221" s="60" t="e">
        <f>+VLOOKUP(F221,#REF!,2,0)</f>
        <v>#REF!</v>
      </c>
      <c r="H221" s="211" t="e">
        <f t="shared" si="47"/>
        <v>#REF!</v>
      </c>
      <c r="I221" s="242" t="e">
        <f>VLOOKUP(F221,#REF!,6,0)</f>
        <v>#REF!</v>
      </c>
      <c r="J221" s="104" t="e">
        <f>+VLOOKUP($F221,#REF!,3,0)</f>
        <v>#REF!</v>
      </c>
      <c r="K221" s="192" t="e">
        <f>+VLOOKUP($F221,#REF!,4,0)</f>
        <v>#REF!</v>
      </c>
      <c r="L221" s="104" t="e">
        <f>+VLOOKUP($F221,#REF!,5,0)</f>
        <v>#REF!</v>
      </c>
      <c r="M221" s="104" t="e">
        <f t="shared" si="48"/>
        <v>#REF!</v>
      </c>
      <c r="N221" s="64" t="str">
        <f t="shared" si="49"/>
        <v>APIA01C</v>
      </c>
      <c r="O221" s="46" t="e">
        <f t="shared" si="50"/>
        <v>#REF!</v>
      </c>
      <c r="Q221" s="120" t="s">
        <v>166</v>
      </c>
      <c r="R221" s="195">
        <f>VLOOKUP(Q221,Reff!$Q:$R,2,0)</f>
        <v>101.8019</v>
      </c>
      <c r="S221" s="119" t="e">
        <f t="shared" si="51"/>
        <v>#REF!</v>
      </c>
    </row>
    <row r="222" spans="1:21" x14ac:dyDescent="0.25">
      <c r="A222" s="233" t="str">
        <f t="shared" si="46"/>
        <v>BEXI02BCN7</v>
      </c>
      <c r="B222" s="117" t="e">
        <f>+VLOOKUP(A222,#REF!,$B$1,0)</f>
        <v>#REF!</v>
      </c>
      <c r="C222" s="117" t="e">
        <f t="shared" si="38"/>
        <v>#REF!</v>
      </c>
      <c r="E222" s="61" t="e">
        <f>+IF(ISNA(VLOOKUP(F222,#REF!,8,0))=TRUE,0,VLOOKUP(F222,#REF!,8,0))</f>
        <v>#REF!</v>
      </c>
      <c r="F222" s="116" t="s">
        <v>110</v>
      </c>
      <c r="G222" s="60" t="e">
        <f>+VLOOKUP(F222,#REF!,2,0)</f>
        <v>#REF!</v>
      </c>
      <c r="H222" s="211" t="e">
        <f t="shared" si="47"/>
        <v>#REF!</v>
      </c>
      <c r="I222" s="242" t="e">
        <f>VLOOKUP(F222,#REF!,6,0)</f>
        <v>#REF!</v>
      </c>
      <c r="J222" s="104" t="e">
        <f>+VLOOKUP($F222,#REF!,3,0)</f>
        <v>#REF!</v>
      </c>
      <c r="K222" s="192" t="e">
        <f>+VLOOKUP($F222,#REF!,4,0)</f>
        <v>#REF!</v>
      </c>
      <c r="L222" s="104" t="e">
        <f>+VLOOKUP($F222,#REF!,5,0)</f>
        <v>#REF!</v>
      </c>
      <c r="M222" s="104" t="e">
        <f t="shared" si="48"/>
        <v>#REF!</v>
      </c>
      <c r="N222" s="64" t="str">
        <f t="shared" si="49"/>
        <v>BEXI02BCN7</v>
      </c>
      <c r="O222" s="46" t="e">
        <f t="shared" si="50"/>
        <v>#REF!</v>
      </c>
      <c r="Q222" s="120" t="s">
        <v>110</v>
      </c>
      <c r="R222" s="195" t="e">
        <f>VLOOKUP(Q222,Reff!$Q:$R,2,0)</f>
        <v>#N/A</v>
      </c>
      <c r="S222" s="119" t="e">
        <f t="shared" si="51"/>
        <v>#N/A</v>
      </c>
    </row>
    <row r="223" spans="1:21" x14ac:dyDescent="0.25">
      <c r="A223" s="233" t="str">
        <f t="shared" si="46"/>
        <v>BEXI03BCN1</v>
      </c>
      <c r="B223" s="117" t="e">
        <f>+VLOOKUP(A223,#REF!,$B$1,0)</f>
        <v>#REF!</v>
      </c>
      <c r="C223" s="117" t="e">
        <f t="shared" si="38"/>
        <v>#REF!</v>
      </c>
      <c r="E223" s="61" t="e">
        <f>+IF(ISNA(VLOOKUP(F223,#REF!,8,0))=TRUE,0,VLOOKUP(F223,#REF!,8,0))</f>
        <v>#REF!</v>
      </c>
      <c r="F223" s="116" t="s">
        <v>157</v>
      </c>
      <c r="G223" s="60" t="e">
        <f>+VLOOKUP(F223,#REF!,2,0)</f>
        <v>#REF!</v>
      </c>
      <c r="H223" s="211" t="e">
        <f t="shared" si="47"/>
        <v>#REF!</v>
      </c>
      <c r="I223" s="242" t="e">
        <f>VLOOKUP(F223,#REF!,6,0)</f>
        <v>#REF!</v>
      </c>
      <c r="J223" s="104" t="e">
        <f>+VLOOKUP($F223,#REF!,3,0)</f>
        <v>#REF!</v>
      </c>
      <c r="K223" s="192" t="e">
        <f>+VLOOKUP($F223,#REF!,4,0)</f>
        <v>#REF!</v>
      </c>
      <c r="L223" s="104" t="e">
        <f>+VLOOKUP($F223,#REF!,5,0)</f>
        <v>#REF!</v>
      </c>
      <c r="M223" s="104" t="e">
        <f t="shared" si="48"/>
        <v>#REF!</v>
      </c>
      <c r="N223" s="64" t="str">
        <f t="shared" si="49"/>
        <v>BEXI03BCN1</v>
      </c>
      <c r="O223" s="46" t="e">
        <f t="shared" si="50"/>
        <v>#REF!</v>
      </c>
      <c r="Q223" t="s">
        <v>157</v>
      </c>
      <c r="R223" s="195" t="e">
        <f>VLOOKUP(Q223,Reff!$Q:$R,2,0)</f>
        <v>#N/A</v>
      </c>
      <c r="S223" s="119" t="e">
        <f t="shared" si="51"/>
        <v>#N/A</v>
      </c>
    </row>
    <row r="224" spans="1:21" x14ac:dyDescent="0.25">
      <c r="A224" s="233" t="str">
        <f t="shared" si="46"/>
        <v>BEXI03CCN1</v>
      </c>
      <c r="B224" s="117" t="e">
        <f>+VLOOKUP(A224,#REF!,$B$1,0)</f>
        <v>#REF!</v>
      </c>
      <c r="C224" s="117" t="e">
        <f t="shared" si="38"/>
        <v>#REF!</v>
      </c>
      <c r="E224" s="61" t="e">
        <f>+IF(ISNA(VLOOKUP(F224,#REF!,8,0))=TRUE,0,VLOOKUP(F224,#REF!,8,0))</f>
        <v>#REF!</v>
      </c>
      <c r="F224" s="116" t="s">
        <v>158</v>
      </c>
      <c r="G224" s="60" t="e">
        <f>+VLOOKUP(F224,#REF!,2,0)</f>
        <v>#REF!</v>
      </c>
      <c r="H224" s="211" t="e">
        <f t="shared" si="47"/>
        <v>#REF!</v>
      </c>
      <c r="I224" s="242" t="e">
        <f>VLOOKUP(F224,#REF!,6,0)</f>
        <v>#REF!</v>
      </c>
      <c r="J224" s="104" t="e">
        <f>+VLOOKUP($F224,#REF!,3,0)</f>
        <v>#REF!</v>
      </c>
      <c r="K224" s="192" t="e">
        <f>+VLOOKUP($F224,#REF!,4,0)</f>
        <v>#REF!</v>
      </c>
      <c r="L224" s="104" t="e">
        <f>+VLOOKUP($F224,#REF!,5,0)</f>
        <v>#REF!</v>
      </c>
      <c r="M224" s="104" t="e">
        <f t="shared" si="48"/>
        <v>#REF!</v>
      </c>
      <c r="N224" s="64" t="str">
        <f t="shared" si="49"/>
        <v>BEXI03CCN1</v>
      </c>
      <c r="O224" s="46" t="e">
        <f t="shared" si="50"/>
        <v>#REF!</v>
      </c>
      <c r="Q224" t="s">
        <v>158</v>
      </c>
      <c r="R224" s="195">
        <f>VLOOKUP(Q224,Reff!$Q:$R,2,0)</f>
        <v>101.5913</v>
      </c>
      <c r="S224" s="119" t="e">
        <f t="shared" si="51"/>
        <v>#REF!</v>
      </c>
    </row>
    <row r="225" spans="1:19" x14ac:dyDescent="0.25">
      <c r="A225" s="233" t="str">
        <f t="shared" si="46"/>
        <v>IIFF01A</v>
      </c>
      <c r="B225" s="117" t="e">
        <f>+VLOOKUP(A225,#REF!,$B$1,0)</f>
        <v>#REF!</v>
      </c>
      <c r="C225" s="117" t="e">
        <f t="shared" si="38"/>
        <v>#REF!</v>
      </c>
      <c r="E225" s="61" t="e">
        <f>+IF(ISNA(VLOOKUP(F225,#REF!,8,0))=TRUE,0,VLOOKUP(F225,#REF!,8,0))</f>
        <v>#REF!</v>
      </c>
      <c r="F225" s="116" t="s">
        <v>176</v>
      </c>
      <c r="G225" s="60" t="e">
        <f>+VLOOKUP(F225,#REF!,2,0)</f>
        <v>#REF!</v>
      </c>
      <c r="H225" s="211" t="e">
        <f t="shared" si="47"/>
        <v>#REF!</v>
      </c>
      <c r="I225" s="242" t="e">
        <f>VLOOKUP(F225,#REF!,6,0)</f>
        <v>#REF!</v>
      </c>
      <c r="J225" s="104" t="e">
        <f>+VLOOKUP($F225,#REF!,3,0)</f>
        <v>#REF!</v>
      </c>
      <c r="K225" s="192" t="e">
        <f>+VLOOKUP($F225,#REF!,4,0)</f>
        <v>#REF!</v>
      </c>
      <c r="L225" s="104" t="e">
        <f>+VLOOKUP($F225,#REF!,5,0)</f>
        <v>#REF!</v>
      </c>
      <c r="M225" s="104" t="e">
        <f t="shared" si="48"/>
        <v>#REF!</v>
      </c>
      <c r="N225" s="64" t="str">
        <f t="shared" si="49"/>
        <v>IIFF01A</v>
      </c>
      <c r="O225" s="46" t="e">
        <f t="shared" si="50"/>
        <v>#REF!</v>
      </c>
      <c r="Q225" t="s">
        <v>176</v>
      </c>
      <c r="R225" s="195" t="e">
        <f>VLOOKUP(Q225,Reff!$Q:$R,2,0)</f>
        <v>#N/A</v>
      </c>
      <c r="S225" s="119" t="e">
        <f t="shared" si="51"/>
        <v>#N/A</v>
      </c>
    </row>
    <row r="226" spans="1:19" x14ac:dyDescent="0.25">
      <c r="A226" s="233" t="str">
        <f t="shared" si="46"/>
        <v>PIHC01BCN1</v>
      </c>
      <c r="B226" s="117" t="e">
        <f>+VLOOKUP(A226,#REF!,$B$1,0)</f>
        <v>#REF!</v>
      </c>
      <c r="C226" s="117" t="e">
        <f t="shared" si="38"/>
        <v>#REF!</v>
      </c>
      <c r="E226" s="61" t="e">
        <f>+IF(ISNA(VLOOKUP(F226,#REF!,8,0))=TRUE,0,VLOOKUP(F226,#REF!,8,0))</f>
        <v>#REF!</v>
      </c>
      <c r="F226" s="116" t="s">
        <v>822</v>
      </c>
      <c r="G226" s="60" t="e">
        <f>+VLOOKUP(F226,#REF!,2,0)</f>
        <v>#REF!</v>
      </c>
      <c r="H226" s="211" t="e">
        <f t="shared" si="47"/>
        <v>#REF!</v>
      </c>
      <c r="I226" s="242" t="e">
        <f>VLOOKUP(F226,#REF!,6,0)</f>
        <v>#REF!</v>
      </c>
      <c r="J226" s="104" t="e">
        <f>+VLOOKUP($F226,#REF!,3,0)</f>
        <v>#REF!</v>
      </c>
      <c r="K226" s="192" t="e">
        <f>+VLOOKUP($F226,#REF!,4,0)</f>
        <v>#REF!</v>
      </c>
      <c r="L226" s="104" t="e">
        <f>+VLOOKUP($F226,#REF!,5,0)</f>
        <v>#REF!</v>
      </c>
      <c r="M226" s="104" t="e">
        <f t="shared" si="48"/>
        <v>#REF!</v>
      </c>
      <c r="N226" s="64" t="str">
        <f t="shared" si="49"/>
        <v>PIHC01BCN1</v>
      </c>
      <c r="O226" s="46" t="e">
        <f t="shared" si="50"/>
        <v>#REF!</v>
      </c>
      <c r="Q226" t="s">
        <v>822</v>
      </c>
      <c r="R226" s="195">
        <f>VLOOKUP(Q226,Reff!$Q:$R,2,0)</f>
        <v>101.7499</v>
      </c>
      <c r="S226" s="119" t="e">
        <f t="shared" si="51"/>
        <v>#REF!</v>
      </c>
    </row>
    <row r="227" spans="1:19" x14ac:dyDescent="0.25">
      <c r="A227" s="233" t="str">
        <f t="shared" si="46"/>
        <v>SIAPAI01B</v>
      </c>
      <c r="B227" s="117" t="e">
        <f>+VLOOKUP(A227,#REF!,$B$1,0)</f>
        <v>#REF!</v>
      </c>
      <c r="C227" s="117" t="e">
        <f t="shared" si="38"/>
        <v>#REF!</v>
      </c>
      <c r="E227" s="61" t="e">
        <f>+IF(ISNA(VLOOKUP(F227,#REF!,8,0))=TRUE,0,VLOOKUP(F227,#REF!,8,0))</f>
        <v>#REF!</v>
      </c>
      <c r="F227" s="116" t="s">
        <v>216</v>
      </c>
      <c r="G227" s="60" t="e">
        <f>+VLOOKUP(F227,#REF!,2,0)</f>
        <v>#REF!</v>
      </c>
      <c r="H227" s="211" t="e">
        <f t="shared" si="47"/>
        <v>#REF!</v>
      </c>
      <c r="I227" s="242" t="e">
        <f>VLOOKUP(F227,#REF!,6,0)</f>
        <v>#REF!</v>
      </c>
      <c r="J227" s="104" t="e">
        <f>+VLOOKUP($F227,#REF!,3,0)</f>
        <v>#REF!</v>
      </c>
      <c r="K227" s="192" t="e">
        <f>+VLOOKUP($F227,#REF!,4,0)</f>
        <v>#REF!</v>
      </c>
      <c r="L227" s="104" t="e">
        <f>+VLOOKUP($F227,#REF!,5,0)</f>
        <v>#REF!</v>
      </c>
      <c r="M227" s="104" t="e">
        <f t="shared" si="48"/>
        <v>#REF!</v>
      </c>
      <c r="N227" s="64" t="str">
        <f t="shared" si="49"/>
        <v>SIAPAI01B</v>
      </c>
      <c r="O227" s="46" t="e">
        <f t="shared" si="50"/>
        <v>#REF!</v>
      </c>
      <c r="Q227" t="s">
        <v>216</v>
      </c>
      <c r="R227" s="195">
        <f>VLOOKUP(Q227,Reff!$Q:$R,2,0)</f>
        <v>100.7961</v>
      </c>
      <c r="S227" s="119" t="e">
        <f t="shared" si="51"/>
        <v>#REF!</v>
      </c>
    </row>
    <row r="228" spans="1:19" x14ac:dyDescent="0.25">
      <c r="A228" s="233" t="str">
        <f t="shared" si="46"/>
        <v>SMFP03CN6</v>
      </c>
      <c r="B228" s="117" t="e">
        <f>+VLOOKUP(A228,#REF!,$B$1,0)</f>
        <v>#REF!</v>
      </c>
      <c r="C228" s="117" t="e">
        <f t="shared" si="38"/>
        <v>#REF!</v>
      </c>
      <c r="E228" s="61" t="e">
        <f>+IF(ISNA(VLOOKUP(F228,#REF!,8,0))=TRUE,0,VLOOKUP(F228,#REF!,8,0))</f>
        <v>#REF!</v>
      </c>
      <c r="F228" s="116" t="s">
        <v>194</v>
      </c>
      <c r="G228" s="60" t="e">
        <f>+VLOOKUP(F228,#REF!,2,0)</f>
        <v>#REF!</v>
      </c>
      <c r="H228" s="211" t="e">
        <f t="shared" si="47"/>
        <v>#REF!</v>
      </c>
      <c r="I228" s="242" t="e">
        <f>VLOOKUP(F228,#REF!,6,0)</f>
        <v>#REF!</v>
      </c>
      <c r="J228" s="104" t="e">
        <f>+VLOOKUP($F228,#REF!,3,0)</f>
        <v>#REF!</v>
      </c>
      <c r="K228" s="192" t="e">
        <f>+VLOOKUP($F228,#REF!,4,0)</f>
        <v>#REF!</v>
      </c>
      <c r="L228" s="104" t="e">
        <f>+VLOOKUP($F228,#REF!,5,0)</f>
        <v>#REF!</v>
      </c>
      <c r="M228" s="104" t="e">
        <f t="shared" si="48"/>
        <v>#REF!</v>
      </c>
      <c r="N228" s="64" t="str">
        <f t="shared" si="49"/>
        <v>SMFP03CN6</v>
      </c>
      <c r="O228" s="46" t="e">
        <f t="shared" si="50"/>
        <v>#REF!</v>
      </c>
      <c r="Q228" t="s">
        <v>194</v>
      </c>
      <c r="R228" s="195">
        <f>VLOOKUP(Q228,Reff!$Q:$R,2,0)</f>
        <v>101.4589</v>
      </c>
      <c r="S228" s="119" t="e">
        <f t="shared" si="51"/>
        <v>#REF!</v>
      </c>
    </row>
    <row r="229" spans="1:19" x14ac:dyDescent="0.25">
      <c r="A229" s="233" t="str">
        <f t="shared" si="46"/>
        <v>TLKM01ACN1</v>
      </c>
      <c r="B229" s="117" t="e">
        <f>+VLOOKUP(A229,#REF!,$B$1,0)</f>
        <v>#REF!</v>
      </c>
      <c r="C229" s="117" t="e">
        <f t="shared" si="38"/>
        <v>#REF!</v>
      </c>
      <c r="E229" s="61" t="e">
        <f>+IF(ISNA(VLOOKUP(F229,#REF!,8,0))=TRUE,0,VLOOKUP(F229,#REF!,8,0))</f>
        <v>#REF!</v>
      </c>
      <c r="F229" s="116" t="s">
        <v>146</v>
      </c>
      <c r="G229" s="60" t="e">
        <f>+VLOOKUP(F229,#REF!,2,0)</f>
        <v>#REF!</v>
      </c>
      <c r="H229" s="211" t="e">
        <f t="shared" si="47"/>
        <v>#REF!</v>
      </c>
      <c r="I229" s="242" t="e">
        <f>VLOOKUP(F229,#REF!,6,0)</f>
        <v>#REF!</v>
      </c>
      <c r="J229" s="104" t="e">
        <f>+VLOOKUP($F229,#REF!,3,0)</f>
        <v>#REF!</v>
      </c>
      <c r="K229" s="192" t="e">
        <f>+VLOOKUP($F229,#REF!,4,0)</f>
        <v>#REF!</v>
      </c>
      <c r="L229" s="104" t="e">
        <f>+VLOOKUP($F229,#REF!,5,0)</f>
        <v>#REF!</v>
      </c>
      <c r="M229" s="104" t="e">
        <f t="shared" si="48"/>
        <v>#REF!</v>
      </c>
      <c r="N229" s="64" t="str">
        <f t="shared" si="49"/>
        <v>TLKM01ACN1</v>
      </c>
      <c r="O229" s="46" t="e">
        <f t="shared" si="50"/>
        <v>#REF!</v>
      </c>
      <c r="Q229" t="s">
        <v>146</v>
      </c>
      <c r="R229" s="195">
        <f>VLOOKUP(Q229,Reff!$Q:$R,2,0)</f>
        <v>105.3848</v>
      </c>
      <c r="S229" s="119" t="e">
        <f t="shared" si="51"/>
        <v>#REF!</v>
      </c>
    </row>
    <row r="230" spans="1:19" x14ac:dyDescent="0.25">
      <c r="A230" s="233" t="str">
        <f t="shared" si="46"/>
        <v>SIPPLN01ACN2</v>
      </c>
      <c r="B230" s="117" t="e">
        <f>+VLOOKUP(A230,#REF!,$B$1,0)</f>
        <v>#REF!</v>
      </c>
      <c r="C230" s="117" t="e">
        <f t="shared" si="38"/>
        <v>#REF!</v>
      </c>
      <c r="E230" s="61" t="e">
        <f>+IF(ISNA(VLOOKUP(F230,#REF!,8,0))=TRUE,0,VLOOKUP(F230,#REF!,8,0))</f>
        <v>#REF!</v>
      </c>
      <c r="F230" s="116" t="s">
        <v>141</v>
      </c>
      <c r="G230" s="60" t="e">
        <f>+VLOOKUP(F230,#REF!,2,0)</f>
        <v>#REF!</v>
      </c>
      <c r="H230" s="211" t="e">
        <f t="shared" si="47"/>
        <v>#REF!</v>
      </c>
      <c r="I230" s="242" t="e">
        <f>VLOOKUP(F230,#REF!,6,0)</f>
        <v>#REF!</v>
      </c>
      <c r="J230" s="104" t="e">
        <f>+VLOOKUP($F230,#REF!,3,0)</f>
        <v>#REF!</v>
      </c>
      <c r="K230" s="192" t="e">
        <f>+VLOOKUP($F230,#REF!,4,0)</f>
        <v>#REF!</v>
      </c>
      <c r="L230" s="104" t="e">
        <f>+VLOOKUP($F230,#REF!,5,0)</f>
        <v>#REF!</v>
      </c>
      <c r="M230" s="104" t="e">
        <f t="shared" si="48"/>
        <v>#REF!</v>
      </c>
      <c r="N230" s="64" t="str">
        <f t="shared" si="49"/>
        <v>SIPPLN01ACN2</v>
      </c>
      <c r="O230" s="46" t="e">
        <f t="shared" si="50"/>
        <v>#REF!</v>
      </c>
      <c r="Q230" t="s">
        <v>141</v>
      </c>
      <c r="R230" s="195" t="e">
        <f>VLOOKUP(Q230,Reff!$Q:$R,2,0)</f>
        <v>#N/A</v>
      </c>
      <c r="S230" s="119" t="e">
        <f t="shared" si="51"/>
        <v>#N/A</v>
      </c>
    </row>
    <row r="231" spans="1:19" x14ac:dyDescent="0.25">
      <c r="A231" s="233" t="str">
        <f t="shared" si="46"/>
        <v>SIISAT05</v>
      </c>
      <c r="B231" s="117" t="e">
        <f>+VLOOKUP(A231,#REF!,$B$1,0)</f>
        <v>#REF!</v>
      </c>
      <c r="C231" s="117" t="e">
        <f t="shared" si="38"/>
        <v>#REF!</v>
      </c>
      <c r="E231" s="61" t="e">
        <f>+IF(ISNA(VLOOKUP(F231,#REF!,8,0))=TRUE,0,VLOOKUP(F231,#REF!,8,0))</f>
        <v>#REF!</v>
      </c>
      <c r="F231" s="116" t="s">
        <v>140</v>
      </c>
      <c r="G231" s="60" t="e">
        <f>+VLOOKUP(F231,#REF!,2,0)</f>
        <v>#REF!</v>
      </c>
      <c r="H231" s="211" t="e">
        <f t="shared" si="47"/>
        <v>#REF!</v>
      </c>
      <c r="I231" s="242" t="e">
        <f>VLOOKUP(F231,#REF!,6,0)</f>
        <v>#REF!</v>
      </c>
      <c r="J231" s="104" t="e">
        <f>+VLOOKUP($F231,#REF!,3,0)</f>
        <v>#REF!</v>
      </c>
      <c r="K231" s="192" t="e">
        <f>+VLOOKUP($F231,#REF!,4,0)</f>
        <v>#REF!</v>
      </c>
      <c r="L231" s="104" t="e">
        <f>+VLOOKUP($F231,#REF!,5,0)</f>
        <v>#REF!</v>
      </c>
      <c r="M231" s="104" t="e">
        <f t="shared" si="48"/>
        <v>#REF!</v>
      </c>
      <c r="N231" s="64" t="str">
        <f t="shared" si="49"/>
        <v>SIISAT05</v>
      </c>
      <c r="O231" s="46" t="e">
        <f t="shared" si="50"/>
        <v>#REF!</v>
      </c>
      <c r="Q231" t="s">
        <v>140</v>
      </c>
      <c r="R231" s="195" t="e">
        <f>VLOOKUP(Q231,Reff!$Q:$R,2,0)</f>
        <v>#N/A</v>
      </c>
      <c r="S231" s="119" t="e">
        <f t="shared" si="51"/>
        <v>#N/A</v>
      </c>
    </row>
    <row r="232" spans="1:19" x14ac:dyDescent="0.25">
      <c r="A232" s="233" t="str">
        <f t="shared" si="46"/>
        <v>SIPPLN01CN1</v>
      </c>
      <c r="B232" s="117" t="e">
        <f>+VLOOKUP(A232,#REF!,$B$1,0)</f>
        <v>#REF!</v>
      </c>
      <c r="C232" s="117" t="e">
        <f t="shared" si="38"/>
        <v>#REF!</v>
      </c>
      <c r="E232" s="61" t="e">
        <f>+IF(ISNA(VLOOKUP(F232,#REF!,8,0))=TRUE,0,VLOOKUP(F232,#REF!,8,0))</f>
        <v>#REF!</v>
      </c>
      <c r="F232" s="116" t="s">
        <v>142</v>
      </c>
      <c r="G232" s="60" t="e">
        <f>+VLOOKUP(F232,#REF!,2,0)</f>
        <v>#REF!</v>
      </c>
      <c r="H232" s="211" t="e">
        <f t="shared" si="47"/>
        <v>#REF!</v>
      </c>
      <c r="I232" s="242" t="e">
        <f>VLOOKUP(F232,#REF!,6,0)</f>
        <v>#REF!</v>
      </c>
      <c r="J232" s="104" t="e">
        <f>+VLOOKUP($F232,#REF!,3,0)</f>
        <v>#REF!</v>
      </c>
      <c r="K232" s="192" t="e">
        <f>+VLOOKUP($F232,#REF!,4,0)</f>
        <v>#REF!</v>
      </c>
      <c r="L232" s="104" t="e">
        <f>+VLOOKUP($F232,#REF!,5,0)</f>
        <v>#REF!</v>
      </c>
      <c r="M232" s="104" t="e">
        <f t="shared" si="48"/>
        <v>#REF!</v>
      </c>
      <c r="N232" s="64" t="str">
        <f t="shared" si="49"/>
        <v>SIPPLN01CN1</v>
      </c>
      <c r="O232" s="46" t="e">
        <f t="shared" si="50"/>
        <v>#REF!</v>
      </c>
      <c r="Q232" t="s">
        <v>142</v>
      </c>
      <c r="R232" s="195">
        <f>VLOOKUP(Q232,Reff!$Q:$R,2,0)</f>
        <v>100.5352</v>
      </c>
      <c r="S232" s="119" t="e">
        <f t="shared" si="51"/>
        <v>#REF!</v>
      </c>
    </row>
    <row r="233" spans="1:19" x14ac:dyDescent="0.25">
      <c r="A233" s="233" t="str">
        <f t="shared" si="46"/>
        <v>ISAT01ECN2</v>
      </c>
      <c r="B233" s="117" t="e">
        <f>+VLOOKUP(A233,#REF!,$B$1,0)</f>
        <v>#REF!</v>
      </c>
      <c r="C233" s="117" t="e">
        <f t="shared" si="38"/>
        <v>#REF!</v>
      </c>
      <c r="E233" s="61" t="e">
        <f>+IF(ISNA(VLOOKUP(F233,#REF!,8,0))=TRUE,0,VLOOKUP(F233,#REF!,8,0))</f>
        <v>#REF!</v>
      </c>
      <c r="F233" s="116" t="s">
        <v>124</v>
      </c>
      <c r="G233" s="60" t="e">
        <f>+VLOOKUP(F233,#REF!,2,0)</f>
        <v>#REF!</v>
      </c>
      <c r="H233" s="211" t="e">
        <f t="shared" si="47"/>
        <v>#REF!</v>
      </c>
      <c r="I233" s="242" t="e">
        <f>VLOOKUP(F233,#REF!,6,0)</f>
        <v>#REF!</v>
      </c>
      <c r="J233" s="104" t="e">
        <f>+VLOOKUP($F233,#REF!,3,0)</f>
        <v>#REF!</v>
      </c>
      <c r="K233" s="192" t="e">
        <f>+VLOOKUP($F233,#REF!,4,0)</f>
        <v>#REF!</v>
      </c>
      <c r="L233" s="104" t="e">
        <f>+VLOOKUP($F233,#REF!,5,0)</f>
        <v>#REF!</v>
      </c>
      <c r="M233" s="104" t="e">
        <f t="shared" si="48"/>
        <v>#REF!</v>
      </c>
      <c r="N233" s="64" t="str">
        <f t="shared" si="49"/>
        <v>ISAT01ECN2</v>
      </c>
      <c r="O233" s="46" t="e">
        <f t="shared" si="50"/>
        <v>#REF!</v>
      </c>
      <c r="Q233" t="s">
        <v>124</v>
      </c>
      <c r="R233" s="195">
        <f>VLOOKUP(Q233,Reff!$Q:$R,2,0)</f>
        <v>109.56959999999999</v>
      </c>
      <c r="S233" s="119" t="e">
        <f t="shared" si="51"/>
        <v>#REF!</v>
      </c>
    </row>
    <row r="234" spans="1:19" x14ac:dyDescent="0.25">
      <c r="A234" s="233" t="str">
        <f t="shared" si="46"/>
        <v>BBNI01CN1</v>
      </c>
      <c r="B234" s="117" t="e">
        <f>+VLOOKUP(A234,#REF!,$B$1,0)</f>
        <v>#REF!</v>
      </c>
      <c r="C234" s="117" t="e">
        <f t="shared" si="38"/>
        <v>#REF!</v>
      </c>
      <c r="E234" s="61" t="e">
        <f>+IF(ISNA(VLOOKUP(F234,#REF!,8,0))=TRUE,0,VLOOKUP(F234,#REF!,8,0))</f>
        <v>#REF!</v>
      </c>
      <c r="F234" s="116" t="s">
        <v>817</v>
      </c>
      <c r="G234" s="60" t="e">
        <f>+VLOOKUP(F234,#REF!,2,0)</f>
        <v>#REF!</v>
      </c>
      <c r="H234" s="211" t="e">
        <f t="shared" si="47"/>
        <v>#REF!</v>
      </c>
      <c r="I234" s="242" t="e">
        <f>VLOOKUP(F234,#REF!,6,0)</f>
        <v>#REF!</v>
      </c>
      <c r="J234" s="104" t="e">
        <f>+VLOOKUP($F234,#REF!,3,0)</f>
        <v>#REF!</v>
      </c>
      <c r="K234" s="192" t="e">
        <f>+VLOOKUP($F234,#REF!,4,0)</f>
        <v>#REF!</v>
      </c>
      <c r="L234" s="104" t="e">
        <f>+VLOOKUP($F234,#REF!,5,0)</f>
        <v>#REF!</v>
      </c>
      <c r="M234" s="104" t="e">
        <f t="shared" si="48"/>
        <v>#REF!</v>
      </c>
      <c r="N234" s="64" t="str">
        <f t="shared" si="49"/>
        <v>BBNI01CN1</v>
      </c>
      <c r="O234" s="46" t="e">
        <f t="shared" si="50"/>
        <v>#REF!</v>
      </c>
      <c r="Q234" t="s">
        <v>817</v>
      </c>
      <c r="R234" s="195">
        <f>VLOOKUP(Q234,Reff!$Q:$R,2,0)</f>
        <v>100.5076</v>
      </c>
      <c r="S234" s="119" t="e">
        <f t="shared" si="51"/>
        <v>#REF!</v>
      </c>
    </row>
    <row r="235" spans="1:19" x14ac:dyDescent="0.25">
      <c r="A235" s="233" t="str">
        <f t="shared" si="46"/>
        <v>BBTN03BCN1</v>
      </c>
      <c r="B235" s="117" t="e">
        <f>+VLOOKUP(A235,#REF!,$B$1,0)</f>
        <v>#REF!</v>
      </c>
      <c r="C235" s="117" t="e">
        <f t="shared" si="38"/>
        <v>#REF!</v>
      </c>
      <c r="E235" s="61" t="e">
        <f>+IF(ISNA(VLOOKUP(F235,#REF!,8,0))=TRUE,0,VLOOKUP(F235,#REF!,8,0))</f>
        <v>#REF!</v>
      </c>
      <c r="F235" s="116" t="s">
        <v>825</v>
      </c>
      <c r="G235" s="60" t="e">
        <f>+VLOOKUP(F235,#REF!,2,0)</f>
        <v>#REF!</v>
      </c>
      <c r="H235" s="211" t="e">
        <f t="shared" si="47"/>
        <v>#REF!</v>
      </c>
      <c r="I235" s="242" t="e">
        <f>VLOOKUP(F235,#REF!,6,0)</f>
        <v>#REF!</v>
      </c>
      <c r="J235" s="104" t="e">
        <f>+VLOOKUP($F235,#REF!,3,0)</f>
        <v>#REF!</v>
      </c>
      <c r="K235" s="192" t="e">
        <f>+VLOOKUP($F235,#REF!,4,0)</f>
        <v>#REF!</v>
      </c>
      <c r="L235" s="104" t="e">
        <f>+VLOOKUP($F235,#REF!,5,0)</f>
        <v>#REF!</v>
      </c>
      <c r="M235" s="104" t="e">
        <f t="shared" si="48"/>
        <v>#REF!</v>
      </c>
      <c r="N235" s="64" t="str">
        <f t="shared" si="49"/>
        <v>BBTN03BCN1</v>
      </c>
      <c r="O235" s="46" t="e">
        <f t="shared" si="50"/>
        <v>#REF!</v>
      </c>
      <c r="Q235" t="s">
        <v>825</v>
      </c>
      <c r="R235" s="195">
        <f>VLOOKUP(Q235,Reff!$Q:$R,2,0)</f>
        <v>101.1399</v>
      </c>
      <c r="S235" s="119" t="e">
        <f t="shared" si="51"/>
        <v>#REF!</v>
      </c>
    </row>
    <row r="236" spans="1:19" x14ac:dyDescent="0.25">
      <c r="A236" s="233" t="str">
        <f t="shared" si="46"/>
        <v>BEXI03CCN5</v>
      </c>
      <c r="B236" s="117" t="e">
        <f>+VLOOKUP(A236,#REF!,$B$1,0)</f>
        <v>#REF!</v>
      </c>
      <c r="C236" s="117" t="e">
        <f t="shared" si="38"/>
        <v>#REF!</v>
      </c>
      <c r="E236" s="61" t="e">
        <f>+IF(ISNA(VLOOKUP(F236,#REF!,8,0))=TRUE,0,VLOOKUP(F236,#REF!,8,0))</f>
        <v>#REF!</v>
      </c>
      <c r="F236" s="116" t="s">
        <v>831</v>
      </c>
      <c r="G236" s="60" t="e">
        <f>+VLOOKUP(F236,#REF!,2,0)</f>
        <v>#REF!</v>
      </c>
      <c r="H236" s="211" t="e">
        <f t="shared" si="47"/>
        <v>#REF!</v>
      </c>
      <c r="I236" s="242" t="e">
        <f>VLOOKUP(F236,#REF!,6,0)</f>
        <v>#REF!</v>
      </c>
      <c r="J236" s="104" t="e">
        <f>+VLOOKUP($F236,#REF!,3,0)</f>
        <v>#REF!</v>
      </c>
      <c r="K236" s="192" t="e">
        <f>+VLOOKUP($F236,#REF!,4,0)</f>
        <v>#REF!</v>
      </c>
      <c r="L236" s="104" t="e">
        <f>+VLOOKUP($F236,#REF!,5,0)</f>
        <v>#REF!</v>
      </c>
      <c r="M236" s="104" t="e">
        <f t="shared" si="48"/>
        <v>#REF!</v>
      </c>
      <c r="N236" s="64" t="str">
        <f t="shared" si="49"/>
        <v>BEXI03CCN5</v>
      </c>
      <c r="O236" s="46" t="e">
        <f t="shared" si="50"/>
        <v>#REF!</v>
      </c>
      <c r="Q236" t="s">
        <v>831</v>
      </c>
      <c r="R236" s="195">
        <f>VLOOKUP(Q236,Reff!$Q:$R,2,0)</f>
        <v>100.28740000000001</v>
      </c>
      <c r="S236" s="119" t="e">
        <f t="shared" si="51"/>
        <v>#REF!</v>
      </c>
    </row>
    <row r="237" spans="1:19" x14ac:dyDescent="0.25">
      <c r="A237" s="233" t="str">
        <f t="shared" si="46"/>
        <v>FIFA03BCN1</v>
      </c>
      <c r="B237" s="117" t="e">
        <f>+VLOOKUP(A237,#REF!,$B$1,0)</f>
        <v>#REF!</v>
      </c>
      <c r="C237" s="117" t="e">
        <f t="shared" si="38"/>
        <v>#REF!</v>
      </c>
      <c r="E237" s="61" t="e">
        <f>+IF(ISNA(VLOOKUP(F237,#REF!,8,0))=TRUE,0,VLOOKUP(F237,#REF!,8,0))</f>
        <v>#REF!</v>
      </c>
      <c r="F237" s="116" t="s">
        <v>786</v>
      </c>
      <c r="G237" s="60" t="e">
        <f>+VLOOKUP(F237,#REF!,2,0)</f>
        <v>#REF!</v>
      </c>
      <c r="H237" s="211" t="e">
        <f t="shared" si="47"/>
        <v>#REF!</v>
      </c>
      <c r="I237" s="242" t="e">
        <f>VLOOKUP(F237,#REF!,6,0)</f>
        <v>#REF!</v>
      </c>
      <c r="J237" s="104" t="e">
        <f>+VLOOKUP($F237,#REF!,3,0)</f>
        <v>#REF!</v>
      </c>
      <c r="K237" s="192" t="e">
        <f>+VLOOKUP($F237,#REF!,4,0)</f>
        <v>#REF!</v>
      </c>
      <c r="L237" s="104" t="e">
        <f>+VLOOKUP($F237,#REF!,5,0)</f>
        <v>#REF!</v>
      </c>
      <c r="M237" s="104" t="e">
        <f t="shared" ref="M237:M256" si="52">L237-H237</f>
        <v>#REF!</v>
      </c>
      <c r="N237" s="64" t="str">
        <f t="shared" si="49"/>
        <v>FIFA03BCN1</v>
      </c>
      <c r="O237" s="46" t="e">
        <f t="shared" si="50"/>
        <v>#REF!</v>
      </c>
      <c r="Q237" t="s">
        <v>786</v>
      </c>
      <c r="R237" s="195">
        <f>VLOOKUP(Q237,Reff!$Q:$R,2,0)</f>
        <v>100.62860000000001</v>
      </c>
      <c r="S237" s="119" t="e">
        <f t="shared" si="51"/>
        <v>#REF!</v>
      </c>
    </row>
    <row r="238" spans="1:19" x14ac:dyDescent="0.25">
      <c r="A238" s="233" t="str">
        <f t="shared" si="46"/>
        <v>ISAT02CCN1</v>
      </c>
      <c r="B238" s="117" t="e">
        <f>+VLOOKUP(A238,#REF!,$B$1,0)</f>
        <v>#REF!</v>
      </c>
      <c r="C238" s="117" t="e">
        <f t="shared" si="38"/>
        <v>#REF!</v>
      </c>
      <c r="E238" s="61" t="e">
        <f>+IF(ISNA(VLOOKUP(F238,#REF!,8,0))=TRUE,0,VLOOKUP(F238,#REF!,8,0))</f>
        <v>#REF!</v>
      </c>
      <c r="F238" s="116" t="s">
        <v>796</v>
      </c>
      <c r="G238" s="60" t="e">
        <f>+VLOOKUP(F238,#REF!,2,0)</f>
        <v>#REF!</v>
      </c>
      <c r="H238" s="211" t="e">
        <f t="shared" si="47"/>
        <v>#REF!</v>
      </c>
      <c r="I238" s="242" t="e">
        <f>VLOOKUP(F238,#REF!,6,0)</f>
        <v>#REF!</v>
      </c>
      <c r="J238" s="104" t="e">
        <f>+VLOOKUP($F238,#REF!,3,0)</f>
        <v>#REF!</v>
      </c>
      <c r="K238" s="192" t="e">
        <f>+VLOOKUP($F238,#REF!,4,0)</f>
        <v>#REF!</v>
      </c>
      <c r="L238" s="104" t="e">
        <f>+VLOOKUP($F238,#REF!,5,0)</f>
        <v>#REF!</v>
      </c>
      <c r="M238" s="104" t="e">
        <f t="shared" si="52"/>
        <v>#REF!</v>
      </c>
      <c r="N238" s="64" t="str">
        <f t="shared" si="49"/>
        <v>ISAT02CCN1</v>
      </c>
      <c r="O238" s="46" t="e">
        <f t="shared" si="50"/>
        <v>#REF!</v>
      </c>
      <c r="Q238" t="s">
        <v>796</v>
      </c>
      <c r="R238" s="195">
        <f>VLOOKUP(Q238,Reff!$Q:$R,2,0)</f>
        <v>101.80880000000001</v>
      </c>
      <c r="S238" s="119" t="e">
        <f t="shared" si="51"/>
        <v>#REF!</v>
      </c>
    </row>
    <row r="239" spans="1:19" x14ac:dyDescent="0.25">
      <c r="A239" s="233" t="str">
        <f t="shared" si="46"/>
        <v>BEXI03ACN5</v>
      </c>
      <c r="B239" s="117" t="e">
        <f>+VLOOKUP(A239,#REF!,$B$1,0)</f>
        <v>#REF!</v>
      </c>
      <c r="C239" s="117" t="e">
        <f t="shared" si="38"/>
        <v>#REF!</v>
      </c>
      <c r="E239" s="61" t="e">
        <f>+IF(ISNA(VLOOKUP(F239,#REF!,8,0))=TRUE,0,VLOOKUP(F239,#REF!,8,0))</f>
        <v>#REF!</v>
      </c>
      <c r="F239" s="116" t="s">
        <v>830</v>
      </c>
      <c r="G239" s="60" t="e">
        <f>+VLOOKUP(F239,#REF!,2,0)</f>
        <v>#REF!</v>
      </c>
      <c r="H239" s="211" t="e">
        <f t="shared" si="47"/>
        <v>#REF!</v>
      </c>
      <c r="I239" s="242" t="e">
        <f>VLOOKUP(F239,#REF!,6,0)</f>
        <v>#REF!</v>
      </c>
      <c r="J239" s="104" t="e">
        <f>+VLOOKUP($F239,#REF!,3,0)</f>
        <v>#REF!</v>
      </c>
      <c r="K239" s="192" t="e">
        <f>+VLOOKUP($F239,#REF!,4,0)</f>
        <v>#REF!</v>
      </c>
      <c r="L239" s="104" t="e">
        <f>+VLOOKUP($F239,#REF!,5,0)</f>
        <v>#REF!</v>
      </c>
      <c r="M239" s="104" t="e">
        <f t="shared" si="52"/>
        <v>#REF!</v>
      </c>
      <c r="N239" s="64" t="str">
        <f t="shared" si="49"/>
        <v>BEXI03ACN5</v>
      </c>
      <c r="O239" s="46" t="e">
        <f t="shared" si="50"/>
        <v>#REF!</v>
      </c>
      <c r="Q239" t="s">
        <v>830</v>
      </c>
      <c r="R239" s="195">
        <f>VLOOKUP(Q239,Reff!$Q:$R,2,0)</f>
        <v>100.2034</v>
      </c>
      <c r="S239" s="119" t="e">
        <f t="shared" si="51"/>
        <v>#REF!</v>
      </c>
    </row>
    <row r="240" spans="1:19" x14ac:dyDescent="0.25">
      <c r="A240" s="233" t="str">
        <f t="shared" si="46"/>
        <v>WOMF02BCN2</v>
      </c>
      <c r="B240" s="117" t="e">
        <f>+VLOOKUP(A240,#REF!,$B$1,0)</f>
        <v>#REF!</v>
      </c>
      <c r="C240" s="117" t="e">
        <f t="shared" si="38"/>
        <v>#REF!</v>
      </c>
      <c r="E240" s="61" t="e">
        <f>+IF(ISNA(VLOOKUP(F240,#REF!,8,0))=TRUE,0,VLOOKUP(F240,#REF!,8,0))</f>
        <v>#REF!</v>
      </c>
      <c r="F240" s="116" t="s">
        <v>833</v>
      </c>
      <c r="G240" s="60" t="e">
        <f>+VLOOKUP(F240,#REF!,2,0)</f>
        <v>#REF!</v>
      </c>
      <c r="H240" s="211" t="e">
        <f t="shared" si="47"/>
        <v>#REF!</v>
      </c>
      <c r="I240" s="242" t="e">
        <f>VLOOKUP(F240,#REF!,6,0)</f>
        <v>#REF!</v>
      </c>
      <c r="J240" s="104" t="e">
        <f>+VLOOKUP($F240,#REF!,3,0)</f>
        <v>#REF!</v>
      </c>
      <c r="K240" s="192" t="e">
        <f>+VLOOKUP($F240,#REF!,4,0)</f>
        <v>#REF!</v>
      </c>
      <c r="L240" s="104" t="e">
        <f>+VLOOKUP($F240,#REF!,5,0)</f>
        <v>#REF!</v>
      </c>
      <c r="M240" s="104" t="e">
        <f t="shared" si="52"/>
        <v>#REF!</v>
      </c>
      <c r="N240" s="64" t="str">
        <f t="shared" si="49"/>
        <v>WOMF02BCN2</v>
      </c>
      <c r="O240" s="46" t="e">
        <f t="shared" si="50"/>
        <v>#REF!</v>
      </c>
      <c r="Q240" t="s">
        <v>833</v>
      </c>
      <c r="R240" s="195">
        <f>VLOOKUP(Q240,Reff!$Q:$R,2,0)</f>
        <v>100.78279999999999</v>
      </c>
      <c r="S240" s="119" t="e">
        <f t="shared" si="51"/>
        <v>#REF!</v>
      </c>
    </row>
    <row r="241" spans="1:19" x14ac:dyDescent="0.25">
      <c r="A241" s="233" t="str">
        <f t="shared" si="46"/>
        <v>PTHK01BCN3</v>
      </c>
      <c r="B241" s="117" t="e">
        <f>+VLOOKUP(A241,#REF!,$B$1,0)</f>
        <v>#REF!</v>
      </c>
      <c r="C241" s="117" t="e">
        <f t="shared" si="38"/>
        <v>#REF!</v>
      </c>
      <c r="E241" s="61" t="e">
        <f>+IF(ISNA(VLOOKUP(F241,#REF!,8,0))=TRUE,0,VLOOKUP(F241,#REF!,8,0))</f>
        <v>#REF!</v>
      </c>
      <c r="F241" s="116" t="s">
        <v>842</v>
      </c>
      <c r="G241" s="60" t="e">
        <f>+VLOOKUP(F241,#REF!,2,0)</f>
        <v>#REF!</v>
      </c>
      <c r="H241" s="211" t="e">
        <f t="shared" si="47"/>
        <v>#REF!</v>
      </c>
      <c r="I241" s="242" t="e">
        <f>VLOOKUP(F241,#REF!,6,0)</f>
        <v>#REF!</v>
      </c>
      <c r="J241" s="104" t="e">
        <f>+VLOOKUP($F241,#REF!,3,0)</f>
        <v>#REF!</v>
      </c>
      <c r="K241" s="192" t="e">
        <f>+VLOOKUP($F241,#REF!,4,0)</f>
        <v>#REF!</v>
      </c>
      <c r="L241" s="104" t="e">
        <f>+VLOOKUP($F241,#REF!,5,0)</f>
        <v>#REF!</v>
      </c>
      <c r="M241" s="104" t="e">
        <f t="shared" si="52"/>
        <v>#REF!</v>
      </c>
      <c r="N241" s="64" t="str">
        <f t="shared" si="49"/>
        <v>PTHK01BCN3</v>
      </c>
      <c r="O241" s="46" t="e">
        <f t="shared" si="50"/>
        <v>#REF!</v>
      </c>
      <c r="Q241" t="s">
        <v>842</v>
      </c>
      <c r="R241" s="195">
        <f>VLOOKUP(Q241,Reff!$Q:$R,2,0)</f>
        <v>98.005399999999995</v>
      </c>
      <c r="S241" s="119" t="e">
        <f t="shared" si="51"/>
        <v>#REF!</v>
      </c>
    </row>
    <row r="242" spans="1:19" x14ac:dyDescent="0.25">
      <c r="A242" s="233" t="str">
        <f t="shared" si="46"/>
        <v>PIHC01ACN1</v>
      </c>
      <c r="B242" s="117" t="e">
        <f>+VLOOKUP(A242,#REF!,$B$1,0)</f>
        <v>#REF!</v>
      </c>
      <c r="C242" s="117" t="e">
        <f t="shared" si="38"/>
        <v>#REF!</v>
      </c>
      <c r="E242" s="61" t="e">
        <f>+IF(ISNA(VLOOKUP(F242,#REF!,8,0))=TRUE,0,VLOOKUP(F242,#REF!,8,0))</f>
        <v>#REF!</v>
      </c>
      <c r="F242" s="116" t="s">
        <v>821</v>
      </c>
      <c r="G242" s="60" t="e">
        <f>+VLOOKUP(F242,#REF!,2,0)</f>
        <v>#REF!</v>
      </c>
      <c r="H242" s="211" t="e">
        <f t="shared" si="47"/>
        <v>#REF!</v>
      </c>
      <c r="I242" s="242" t="e">
        <f>VLOOKUP(F242,#REF!,6,0)</f>
        <v>#REF!</v>
      </c>
      <c r="J242" s="104" t="e">
        <f>+VLOOKUP($F242,#REF!,3,0)</f>
        <v>#REF!</v>
      </c>
      <c r="K242" s="192" t="e">
        <f>+VLOOKUP($F242,#REF!,4,0)</f>
        <v>#REF!</v>
      </c>
      <c r="L242" s="104" t="e">
        <f>+VLOOKUP($F242,#REF!,5,0)</f>
        <v>#REF!</v>
      </c>
      <c r="M242" s="104" t="e">
        <f t="shared" si="52"/>
        <v>#REF!</v>
      </c>
      <c r="N242" s="64" t="str">
        <f t="shared" si="49"/>
        <v>PIHC01ACN1</v>
      </c>
      <c r="O242" s="46" t="e">
        <f t="shared" si="50"/>
        <v>#REF!</v>
      </c>
      <c r="Q242" t="s">
        <v>821</v>
      </c>
      <c r="R242" s="195">
        <f>VLOOKUP(Q242,Reff!$Q:$R,2,0)</f>
        <v>100.6058</v>
      </c>
      <c r="S242" s="119" t="e">
        <f t="shared" si="51"/>
        <v>#REF!</v>
      </c>
    </row>
    <row r="243" spans="1:19" x14ac:dyDescent="0.25">
      <c r="A243" s="233" t="str">
        <f t="shared" si="46"/>
        <v>SMFP03BCN5</v>
      </c>
      <c r="B243" s="117" t="e">
        <f>+VLOOKUP(A243,#REF!,$B$1,0)</f>
        <v>#REF!</v>
      </c>
      <c r="C243" s="117" t="e">
        <f t="shared" si="38"/>
        <v>#REF!</v>
      </c>
      <c r="E243" s="61" t="e">
        <f>+IF(ISNA(VLOOKUP(F243,#REF!,8,0))=TRUE,0,VLOOKUP(F243,#REF!,8,0))</f>
        <v>#REF!</v>
      </c>
      <c r="F243" s="116" t="s">
        <v>160</v>
      </c>
      <c r="G243" s="60" t="e">
        <f>+VLOOKUP(F243,#REF!,2,0)</f>
        <v>#REF!</v>
      </c>
      <c r="H243" s="211" t="e">
        <f t="shared" si="47"/>
        <v>#REF!</v>
      </c>
      <c r="I243" s="242" t="e">
        <f>VLOOKUP(F243,#REF!,6,0)</f>
        <v>#REF!</v>
      </c>
      <c r="J243" s="104" t="e">
        <f>+VLOOKUP($F243,#REF!,3,0)</f>
        <v>#REF!</v>
      </c>
      <c r="K243" s="192" t="e">
        <f>+VLOOKUP($F243,#REF!,4,0)</f>
        <v>#REF!</v>
      </c>
      <c r="L243" s="104" t="e">
        <f>+VLOOKUP($F243,#REF!,5,0)</f>
        <v>#REF!</v>
      </c>
      <c r="M243" s="104" t="e">
        <f t="shared" si="52"/>
        <v>#REF!</v>
      </c>
      <c r="N243" s="64" t="str">
        <f t="shared" si="49"/>
        <v>SMFP03BCN5</v>
      </c>
      <c r="O243" s="46" t="e">
        <f t="shared" si="50"/>
        <v>#REF!</v>
      </c>
      <c r="Q243" t="s">
        <v>160</v>
      </c>
      <c r="R243" s="195" t="e">
        <f>VLOOKUP(Q243,Reff!$Q:$R,2,0)</f>
        <v>#N/A</v>
      </c>
      <c r="S243" s="119" t="e">
        <f t="shared" si="51"/>
        <v>#N/A</v>
      </c>
    </row>
    <row r="244" spans="1:19" x14ac:dyDescent="0.25">
      <c r="A244" s="233" t="str">
        <f t="shared" si="46"/>
        <v>IIFF01C</v>
      </c>
      <c r="B244" s="117" t="e">
        <f>+VLOOKUP(A244,#REF!,$B$1,0)</f>
        <v>#REF!</v>
      </c>
      <c r="C244" s="117" t="e">
        <f t="shared" si="38"/>
        <v>#REF!</v>
      </c>
      <c r="E244" s="61" t="e">
        <f>+IF(ISNA(VLOOKUP(F244,#REF!,8,0))=TRUE,0,VLOOKUP(F244,#REF!,8,0))</f>
        <v>#REF!</v>
      </c>
      <c r="F244" s="116" t="s">
        <v>177</v>
      </c>
      <c r="G244" s="60" t="e">
        <f>+VLOOKUP(F244,#REF!,2,0)</f>
        <v>#REF!</v>
      </c>
      <c r="H244" s="211" t="e">
        <f t="shared" si="47"/>
        <v>#REF!</v>
      </c>
      <c r="I244" s="242" t="e">
        <f>VLOOKUP(F244,#REF!,6,0)</f>
        <v>#REF!</v>
      </c>
      <c r="J244" s="104" t="e">
        <f>+VLOOKUP($F244,#REF!,3,0)</f>
        <v>#REF!</v>
      </c>
      <c r="K244" s="192" t="e">
        <f>+VLOOKUP($F244,#REF!,4,0)</f>
        <v>#REF!</v>
      </c>
      <c r="L244" s="104" t="e">
        <f>+VLOOKUP($F244,#REF!,5,0)</f>
        <v>#REF!</v>
      </c>
      <c r="M244" s="104" t="e">
        <f t="shared" si="52"/>
        <v>#REF!</v>
      </c>
      <c r="N244" s="64" t="str">
        <f t="shared" si="49"/>
        <v>IIFF01C</v>
      </c>
      <c r="O244" s="46" t="e">
        <f t="shared" si="50"/>
        <v>#REF!</v>
      </c>
      <c r="Q244" t="s">
        <v>177</v>
      </c>
      <c r="R244" s="195">
        <f>VLOOKUP(Q244,Reff!$Q:$R,2,0)</f>
        <v>103.33920000000001</v>
      </c>
      <c r="S244" s="119" t="e">
        <f t="shared" si="51"/>
        <v>#REF!</v>
      </c>
    </row>
    <row r="245" spans="1:19" x14ac:dyDescent="0.25">
      <c r="A245" s="233" t="str">
        <f t="shared" si="46"/>
        <v>TPIA01CCN1</v>
      </c>
      <c r="B245" s="117" t="e">
        <f>+VLOOKUP(A245,#REF!,$B$1,0)</f>
        <v>#REF!</v>
      </c>
      <c r="C245" s="117" t="e">
        <f t="shared" si="38"/>
        <v>#REF!</v>
      </c>
      <c r="E245" s="61" t="e">
        <f>+IF(ISNA(VLOOKUP(F245,#REF!,8,0))=TRUE,0,VLOOKUP(F245,#REF!,8,0))</f>
        <v>#REF!</v>
      </c>
      <c r="F245" s="253" t="s">
        <v>888</v>
      </c>
      <c r="G245" s="60" t="e">
        <f>+VLOOKUP(F245,#REF!,2,0)</f>
        <v>#REF!</v>
      </c>
      <c r="H245" s="247" t="e">
        <f t="shared" si="47"/>
        <v>#REF!</v>
      </c>
      <c r="I245" s="242" t="e">
        <f>VLOOKUP(F245,#REF!,6,0)</f>
        <v>#REF!</v>
      </c>
      <c r="J245" s="104" t="e">
        <f>+VLOOKUP($F245,#REF!,3,0)</f>
        <v>#REF!</v>
      </c>
      <c r="K245" s="192" t="e">
        <f>+VLOOKUP($F245,#REF!,4,0)</f>
        <v>#REF!</v>
      </c>
      <c r="L245" s="104" t="e">
        <f>+VLOOKUP($F245,#REF!,5,0)</f>
        <v>#REF!</v>
      </c>
      <c r="M245" s="104" t="e">
        <f t="shared" si="52"/>
        <v>#REF!</v>
      </c>
      <c r="N245" s="64" t="str">
        <f t="shared" si="49"/>
        <v>TPIA01CCN1</v>
      </c>
      <c r="O245" s="46" t="e">
        <f t="shared" si="50"/>
        <v>#REF!</v>
      </c>
      <c r="Q245" t="s">
        <v>888</v>
      </c>
      <c r="R245" s="195">
        <f>VLOOKUP(Q245,Reff!$Q:$R,2,0)</f>
        <v>103.5967</v>
      </c>
      <c r="S245" s="119" t="e">
        <f t="shared" si="51"/>
        <v>#REF!</v>
      </c>
    </row>
    <row r="246" spans="1:19" x14ac:dyDescent="0.25">
      <c r="A246" s="233" t="str">
        <f t="shared" si="46"/>
        <v>LTLS02BCN2</v>
      </c>
      <c r="B246" s="117" t="e">
        <f>+VLOOKUP(A246,#REF!,$B$1,0)</f>
        <v>#REF!</v>
      </c>
      <c r="C246" s="117" t="e">
        <f t="shared" si="38"/>
        <v>#REF!</v>
      </c>
      <c r="E246" s="61" t="e">
        <f>+IF(ISNA(VLOOKUP(F246,#REF!,8,0))=TRUE,0,VLOOKUP(F246,#REF!,8,0))</f>
        <v>#REF!</v>
      </c>
      <c r="F246" s="253" t="s">
        <v>874</v>
      </c>
      <c r="G246" s="60" t="e">
        <f>+VLOOKUP(F246,#REF!,2,0)</f>
        <v>#REF!</v>
      </c>
      <c r="H246" s="247" t="e">
        <f t="shared" si="47"/>
        <v>#REF!</v>
      </c>
      <c r="I246" s="242" t="e">
        <f>VLOOKUP(F246,#REF!,6,0)</f>
        <v>#REF!</v>
      </c>
      <c r="J246" s="104" t="e">
        <f>+VLOOKUP($F246,#REF!,3,0)</f>
        <v>#REF!</v>
      </c>
      <c r="K246" s="192" t="e">
        <f>+VLOOKUP($F246,#REF!,4,0)</f>
        <v>#REF!</v>
      </c>
      <c r="L246" s="104" t="e">
        <f>+VLOOKUP($F246,#REF!,5,0)</f>
        <v>#REF!</v>
      </c>
      <c r="M246" s="104" t="e">
        <f t="shared" si="52"/>
        <v>#REF!</v>
      </c>
      <c r="N246" s="64" t="str">
        <f t="shared" si="49"/>
        <v>LTLS02BCN2</v>
      </c>
      <c r="O246" s="46" t="e">
        <f t="shared" si="50"/>
        <v>#REF!</v>
      </c>
      <c r="Q246" t="s">
        <v>874</v>
      </c>
      <c r="R246" s="195">
        <f>VLOOKUP(Q246,Reff!$Q:$R,2,0)</f>
        <v>101.7</v>
      </c>
      <c r="S246" s="119" t="e">
        <f t="shared" si="51"/>
        <v>#REF!</v>
      </c>
    </row>
    <row r="247" spans="1:19" x14ac:dyDescent="0.25">
      <c r="A247" s="233" t="str">
        <f t="shared" si="46"/>
        <v>IMFI02CCN4</v>
      </c>
      <c r="B247" s="117" t="e">
        <f>+VLOOKUP(A247,#REF!,$B$1,0)</f>
        <v>#REF!</v>
      </c>
      <c r="C247" s="117" t="e">
        <f t="shared" si="38"/>
        <v>#REF!</v>
      </c>
      <c r="E247" s="61" t="e">
        <f>+IF(ISNA(VLOOKUP(F247,#REF!,8,0))=TRUE,0,VLOOKUP(F247,#REF!,8,0))</f>
        <v>#REF!</v>
      </c>
      <c r="F247" s="253" t="s">
        <v>764</v>
      </c>
      <c r="G247" s="60" t="e">
        <f>+VLOOKUP(F247,#REF!,2,0)</f>
        <v>#REF!</v>
      </c>
      <c r="H247" s="247" t="e">
        <f t="shared" si="47"/>
        <v>#REF!</v>
      </c>
      <c r="I247" s="242" t="e">
        <f>VLOOKUP(F247,#REF!,6,0)</f>
        <v>#REF!</v>
      </c>
      <c r="J247" s="104" t="e">
        <f>+VLOOKUP($F247,#REF!,3,0)</f>
        <v>#REF!</v>
      </c>
      <c r="K247" s="192" t="e">
        <f>+VLOOKUP($F247,#REF!,4,0)</f>
        <v>#REF!</v>
      </c>
      <c r="L247" s="104" t="e">
        <f>+VLOOKUP($F247,#REF!,5,0)</f>
        <v>#REF!</v>
      </c>
      <c r="M247" s="104" t="e">
        <f t="shared" si="52"/>
        <v>#REF!</v>
      </c>
      <c r="N247" s="64" t="str">
        <f t="shared" si="49"/>
        <v>IMFI02CCN4</v>
      </c>
      <c r="O247" s="46" t="e">
        <f t="shared" si="50"/>
        <v>#REF!</v>
      </c>
      <c r="Q247" t="s">
        <v>764</v>
      </c>
      <c r="R247" s="195">
        <f>VLOOKUP(Q247,Reff!$Q:$R,2,0)</f>
        <v>101.2</v>
      </c>
      <c r="S247" s="119" t="e">
        <f t="shared" si="51"/>
        <v>#REF!</v>
      </c>
    </row>
    <row r="248" spans="1:19" x14ac:dyDescent="0.25">
      <c r="A248" s="233" t="str">
        <f t="shared" si="46"/>
        <v>IMFI03CCN1</v>
      </c>
      <c r="B248" s="117" t="e">
        <f>+VLOOKUP(A248,#REF!,$B$1,0)</f>
        <v>#REF!</v>
      </c>
      <c r="C248" s="117" t="e">
        <f t="shared" si="38"/>
        <v>#REF!</v>
      </c>
      <c r="E248" s="61" t="e">
        <f>+IF(ISNA(VLOOKUP(F248,#REF!,8,0))=TRUE,0,VLOOKUP(F248,#REF!,8,0))</f>
        <v>#REF!</v>
      </c>
      <c r="F248" s="253" t="s">
        <v>813</v>
      </c>
      <c r="G248" s="60" t="e">
        <f>+VLOOKUP(F248,#REF!,2,0)</f>
        <v>#REF!</v>
      </c>
      <c r="H248" s="247" t="e">
        <f t="shared" si="47"/>
        <v>#REF!</v>
      </c>
      <c r="I248" s="242" t="e">
        <f>VLOOKUP(F248,#REF!,6,0)</f>
        <v>#REF!</v>
      </c>
      <c r="J248" s="104" t="e">
        <f>+VLOOKUP($F248,#REF!,3,0)</f>
        <v>#REF!</v>
      </c>
      <c r="K248" s="192" t="e">
        <f>+VLOOKUP($F248,#REF!,4,0)</f>
        <v>#REF!</v>
      </c>
      <c r="L248" s="104" t="e">
        <f>+VLOOKUP($F248,#REF!,5,0)</f>
        <v>#REF!</v>
      </c>
      <c r="M248" s="104" t="e">
        <f t="shared" si="52"/>
        <v>#REF!</v>
      </c>
      <c r="N248" s="64" t="str">
        <f t="shared" si="49"/>
        <v>IMFI03CCN1</v>
      </c>
      <c r="O248" s="46" t="e">
        <f t="shared" si="50"/>
        <v>#REF!</v>
      </c>
      <c r="Q248" t="s">
        <v>813</v>
      </c>
      <c r="R248" s="195">
        <f>VLOOKUP(Q248,Reff!$Q:$R,2,0)</f>
        <v>100.6579</v>
      </c>
      <c r="S248" s="119" t="e">
        <f t="shared" si="51"/>
        <v>#REF!</v>
      </c>
    </row>
    <row r="249" spans="1:19" x14ac:dyDescent="0.25">
      <c r="A249" s="233" t="str">
        <f t="shared" si="46"/>
        <v>TPIA01CCN2</v>
      </c>
      <c r="B249" s="117" t="e">
        <f>+VLOOKUP(A249,#REF!,$B$1,0)</f>
        <v>#REF!</v>
      </c>
      <c r="C249" s="117" t="e">
        <f t="shared" si="38"/>
        <v>#REF!</v>
      </c>
      <c r="E249" s="61" t="e">
        <f>+IF(ISNA(VLOOKUP(F249,#REF!,8,0))=TRUE,0,VLOOKUP(F249,#REF!,8,0))</f>
        <v>#REF!</v>
      </c>
      <c r="F249" s="253" t="s">
        <v>905</v>
      </c>
      <c r="G249" s="60" t="e">
        <f>+VLOOKUP(F249,#REF!,2,0)</f>
        <v>#REF!</v>
      </c>
      <c r="H249" s="247" t="e">
        <f t="shared" si="47"/>
        <v>#REF!</v>
      </c>
      <c r="I249" s="242" t="e">
        <f>VLOOKUP(F249,#REF!,6,0)</f>
        <v>#REF!</v>
      </c>
      <c r="J249" s="104" t="e">
        <f>+VLOOKUP($F249,#REF!,3,0)</f>
        <v>#REF!</v>
      </c>
      <c r="K249" s="192" t="e">
        <f>+VLOOKUP($F249,#REF!,4,0)</f>
        <v>#REF!</v>
      </c>
      <c r="L249" s="104" t="e">
        <f>+VLOOKUP($F249,#REF!,5,0)</f>
        <v>#REF!</v>
      </c>
      <c r="M249" s="104" t="e">
        <f t="shared" si="52"/>
        <v>#REF!</v>
      </c>
      <c r="N249" s="64" t="str">
        <f t="shared" si="49"/>
        <v>TPIA01CCN2</v>
      </c>
      <c r="O249" s="46" t="e">
        <f t="shared" si="50"/>
        <v>#REF!</v>
      </c>
      <c r="Q249" t="s">
        <v>905</v>
      </c>
      <c r="R249" s="195">
        <f>VLOOKUP(Q249,Reff!$Q:$R,2,0)</f>
        <v>100.24169999999999</v>
      </c>
      <c r="S249" s="119" t="e">
        <f t="shared" si="51"/>
        <v>#REF!</v>
      </c>
    </row>
    <row r="250" spans="1:19" x14ac:dyDescent="0.25">
      <c r="A250" s="233" t="str">
        <f>+N250</f>
        <v>BJBR01ASBCN1</v>
      </c>
      <c r="B250" s="117" t="e">
        <f>+VLOOKUP(A250,#REF!,$B$1,0)</f>
        <v>#REF!</v>
      </c>
      <c r="C250" s="117" t="e">
        <f t="shared" si="38"/>
        <v>#REF!</v>
      </c>
      <c r="E250" s="61" t="e">
        <f>+IF(ISNA(VLOOKUP(F250,#REF!,8,0))=TRUE,0,VLOOKUP(F250,#REF!,8,0))</f>
        <v>#REF!</v>
      </c>
      <c r="F250" s="116" t="s">
        <v>879</v>
      </c>
      <c r="G250" s="60" t="e">
        <f>+VLOOKUP(F250,#REF!,2,0)</f>
        <v>#REF!</v>
      </c>
      <c r="H250" s="211" t="e">
        <f t="shared" si="47"/>
        <v>#REF!</v>
      </c>
      <c r="I250" s="242" t="e">
        <f>VLOOKUP(F250,#REF!,6,0)</f>
        <v>#REF!</v>
      </c>
      <c r="J250" s="104" t="e">
        <f>+VLOOKUP($F250,#REF!,3,0)</f>
        <v>#REF!</v>
      </c>
      <c r="K250" s="192" t="e">
        <f>+VLOOKUP($F250,#REF!,4,0)</f>
        <v>#REF!</v>
      </c>
      <c r="L250" s="104" t="e">
        <f>+VLOOKUP($F250,#REF!,5,0)</f>
        <v>#REF!</v>
      </c>
      <c r="M250" s="104" t="e">
        <f t="shared" si="52"/>
        <v>#REF!</v>
      </c>
      <c r="N250" s="64" t="str">
        <f>F250</f>
        <v>BJBR01ASBCN1</v>
      </c>
      <c r="O250" s="46" t="e">
        <f>+IF(H250&lt;J250,ROUNDUP(J250,4),IF(H250&gt;L250,ROUNDDOWN(L250,4),ROUNDDOWN(H250,4)))</f>
        <v>#REF!</v>
      </c>
      <c r="Q250" t="s">
        <v>879</v>
      </c>
      <c r="R250" s="195">
        <f>VLOOKUP(Q250,Reff!$Q:$R,2,0)</f>
        <v>100.87520000000001</v>
      </c>
      <c r="S250" s="119" t="e">
        <f>+R250-O250</f>
        <v>#REF!</v>
      </c>
    </row>
    <row r="251" spans="1:19" x14ac:dyDescent="0.25">
      <c r="A251" s="233" t="str">
        <f>+N251</f>
        <v>BJBR01BCN1</v>
      </c>
      <c r="B251" s="117" t="e">
        <f>+VLOOKUP(A251,#REF!,$B$1,0)</f>
        <v>#REF!</v>
      </c>
      <c r="C251" s="117" t="e">
        <f t="shared" si="38"/>
        <v>#REF!</v>
      </c>
      <c r="E251" s="61" t="e">
        <f>+IF(ISNA(VLOOKUP(F251,#REF!,8,0))=TRUE,0,VLOOKUP(F251,#REF!,8,0))</f>
        <v>#REF!</v>
      </c>
      <c r="F251" s="116" t="s">
        <v>880</v>
      </c>
      <c r="G251" s="60" t="e">
        <f>+VLOOKUP(F251,#REF!,2,0)</f>
        <v>#REF!</v>
      </c>
      <c r="H251" s="211" t="e">
        <f t="shared" si="47"/>
        <v>#REF!</v>
      </c>
      <c r="I251" s="242" t="e">
        <f>VLOOKUP(F251,#REF!,6,0)</f>
        <v>#REF!</v>
      </c>
      <c r="J251" s="104" t="e">
        <f>+VLOOKUP($F251,#REF!,3,0)</f>
        <v>#REF!</v>
      </c>
      <c r="K251" s="192" t="e">
        <f>+VLOOKUP($F251,#REF!,4,0)</f>
        <v>#REF!</v>
      </c>
      <c r="L251" s="104" t="e">
        <f>+VLOOKUP($F251,#REF!,5,0)</f>
        <v>#REF!</v>
      </c>
      <c r="M251" s="104" t="e">
        <f t="shared" si="52"/>
        <v>#REF!</v>
      </c>
      <c r="N251" s="64" t="str">
        <f>F251</f>
        <v>BJBR01BCN1</v>
      </c>
      <c r="O251" s="46" t="e">
        <f>+IF(H251&lt;J251,ROUNDUP(J251,4),IF(H251&gt;L251,ROUNDDOWN(L251,4),ROUNDDOWN(H251,4)))</f>
        <v>#REF!</v>
      </c>
      <c r="Q251" t="s">
        <v>880</v>
      </c>
      <c r="R251" s="195">
        <f>VLOOKUP(Q251,Reff!$Q:$R,2,0)</f>
        <v>98.764499999999998</v>
      </c>
      <c r="S251" s="119" t="e">
        <f>+R251-O251</f>
        <v>#REF!</v>
      </c>
    </row>
    <row r="252" spans="1:19" x14ac:dyDescent="0.25">
      <c r="A252" s="233" t="str">
        <f>+N252</f>
        <v>PJAA01BCN2</v>
      </c>
      <c r="B252" s="117" t="e">
        <f>+VLOOKUP(A252,#REF!,$B$1,0)</f>
        <v>#REF!</v>
      </c>
      <c r="C252" s="117" t="e">
        <f t="shared" si="38"/>
        <v>#REF!</v>
      </c>
      <c r="E252" s="61" t="e">
        <f>+IF(ISNA(VLOOKUP(F252,#REF!,8,0))=TRUE,0,VLOOKUP(F252,#REF!,8,0))</f>
        <v>#REF!</v>
      </c>
      <c r="F252" s="116" t="s">
        <v>934</v>
      </c>
      <c r="G252" s="60" t="e">
        <f>+VLOOKUP(F252,#REF!,2,0)</f>
        <v>#REF!</v>
      </c>
      <c r="H252" s="211" t="e">
        <f t="shared" si="47"/>
        <v>#REF!</v>
      </c>
      <c r="I252" s="242" t="e">
        <f>VLOOKUP(F252,#REF!,6,0)</f>
        <v>#REF!</v>
      </c>
      <c r="J252" s="104" t="e">
        <f>+VLOOKUP($F252,#REF!,3,0)</f>
        <v>#REF!</v>
      </c>
      <c r="K252" s="192" t="e">
        <f>+VLOOKUP($F252,#REF!,4,0)</f>
        <v>#REF!</v>
      </c>
      <c r="L252" s="104" t="e">
        <f>+VLOOKUP($F252,#REF!,5,0)</f>
        <v>#REF!</v>
      </c>
      <c r="M252" s="104" t="e">
        <f t="shared" si="52"/>
        <v>#REF!</v>
      </c>
      <c r="N252" s="64" t="str">
        <f>F252</f>
        <v>PJAA01BCN2</v>
      </c>
      <c r="O252" s="46" t="e">
        <f>+IF(H252&lt;J252,ROUNDUP(J252,4),IF(H252&gt;L252,ROUNDDOWN(L252,4),ROUNDDOWN(H252,4)))</f>
        <v>#REF!</v>
      </c>
      <c r="Q252" t="s">
        <v>934</v>
      </c>
      <c r="R252" s="195">
        <f>VLOOKUP(Q252,Reff!$Q:$R,2,0)</f>
        <v>96.806700000000006</v>
      </c>
      <c r="S252" s="119" t="e">
        <f>+R252-O252</f>
        <v>#REF!</v>
      </c>
    </row>
    <row r="253" spans="1:19" x14ac:dyDescent="0.25">
      <c r="A253" s="233" t="str">
        <f>+N253</f>
        <v>SIBMTR01ACN1</v>
      </c>
      <c r="B253" s="117" t="e">
        <f>+VLOOKUP(A253,#REF!,$B$1,0)</f>
        <v>#REF!</v>
      </c>
      <c r="C253" s="117" t="e">
        <f t="shared" si="38"/>
        <v>#REF!</v>
      </c>
      <c r="E253" s="61" t="e">
        <f>+IF(ISNA(VLOOKUP(F253,#REF!,8,0))=TRUE,0,VLOOKUP(F253,#REF!,8,0))</f>
        <v>#REF!</v>
      </c>
      <c r="F253" s="116" t="s">
        <v>814</v>
      </c>
      <c r="G253" s="60" t="e">
        <f>+VLOOKUP(F253,#REF!,2,0)</f>
        <v>#REF!</v>
      </c>
      <c r="H253" s="288" t="e">
        <f>IF(E253=0,G253,E253)-0.0505</f>
        <v>#REF!</v>
      </c>
      <c r="I253" s="242" t="e">
        <f>VLOOKUP(F253,#REF!,6,0)</f>
        <v>#REF!</v>
      </c>
      <c r="J253" s="104" t="e">
        <f>+VLOOKUP($F253,#REF!,3,0)</f>
        <v>#REF!</v>
      </c>
      <c r="K253" s="192" t="e">
        <f>+VLOOKUP($F253,#REF!,4,0)</f>
        <v>#REF!</v>
      </c>
      <c r="L253" s="104" t="e">
        <f>+VLOOKUP($F253,#REF!,5,0)</f>
        <v>#REF!</v>
      </c>
      <c r="M253" s="104" t="e">
        <f>L253-H253</f>
        <v>#REF!</v>
      </c>
      <c r="N253" s="64" t="str">
        <f>F253</f>
        <v>SIBMTR01ACN1</v>
      </c>
      <c r="O253" s="46" t="e">
        <f>+IF(H253&lt;J253,ROUNDUP(J253,4),IF(H253&gt;L253,ROUNDDOWN(L253,4),ROUNDDOWN(H253,4)))</f>
        <v>#REF!</v>
      </c>
      <c r="Q253" t="s">
        <v>814</v>
      </c>
      <c r="R253" s="195">
        <f>VLOOKUP(Q253,Reff!$Q:$R,2,0)</f>
        <v>105.49760000000001</v>
      </c>
      <c r="S253" s="119" t="e">
        <f>+R253-O253</f>
        <v>#REF!</v>
      </c>
    </row>
    <row r="254" spans="1:19" x14ac:dyDescent="0.25">
      <c r="A254" s="233" t="str">
        <f t="shared" ref="A254:A262" si="53">+N254</f>
        <v>BRTA01AXMF</v>
      </c>
      <c r="B254" s="117" t="e">
        <f>+VLOOKUP(A254,#REF!,$B$1,0)</f>
        <v>#REF!</v>
      </c>
      <c r="C254" s="117" t="e">
        <f t="shared" si="38"/>
        <v>#REF!</v>
      </c>
      <c r="E254" s="61" t="e">
        <f>+IF(ISNA(VLOOKUP(F254,#REF!,8,0))=TRUE,0,VLOOKUP(F254,#REF!,8,0))</f>
        <v>#REF!</v>
      </c>
      <c r="F254" s="246" t="s">
        <v>882</v>
      </c>
      <c r="G254" s="60" t="e">
        <f>+VLOOKUP(F254,#REF!,2,0)</f>
        <v>#REF!</v>
      </c>
      <c r="H254" s="211" t="e">
        <f t="shared" si="47"/>
        <v>#REF!</v>
      </c>
      <c r="I254" s="242"/>
      <c r="J254" s="104" t="e">
        <f>+VLOOKUP($F254,#REF!,3,0)</f>
        <v>#REF!</v>
      </c>
      <c r="K254" s="192" t="e">
        <f>+VLOOKUP($F254,#REF!,4,0)</f>
        <v>#REF!</v>
      </c>
      <c r="L254" s="104" t="e">
        <f>+VLOOKUP($F254,#REF!,5,0)</f>
        <v>#REF!</v>
      </c>
      <c r="M254" s="104" t="e">
        <f t="shared" si="52"/>
        <v>#REF!</v>
      </c>
      <c r="N254" s="64" t="str">
        <f t="shared" ref="N254:N262" si="54">F254</f>
        <v>BRTA01AXMF</v>
      </c>
      <c r="O254" s="46" t="e">
        <f t="shared" ref="O254:O264" si="55">+IF(H254&lt;J254,ROUNDUP(J254,4),IF(H254&gt;L254,ROUNDDOWN(L254,4),ROUNDDOWN(H254,4)))</f>
        <v>#REF!</v>
      </c>
      <c r="Q254" s="120" t="s">
        <v>882</v>
      </c>
      <c r="R254" s="195">
        <f>VLOOKUP(Q254,Reff!$Q:$R,2,0)</f>
        <v>97.545199999999994</v>
      </c>
      <c r="S254" s="119" t="e">
        <f t="shared" ref="S254:S262" si="56">+R254-O254</f>
        <v>#REF!</v>
      </c>
    </row>
    <row r="255" spans="1:19" x14ac:dyDescent="0.25">
      <c r="A255" s="233" t="str">
        <f t="shared" si="53"/>
        <v>IKMS01BXMS</v>
      </c>
      <c r="B255" s="117" t="e">
        <f>+VLOOKUP(A255,#REF!,$B$1,0)</f>
        <v>#REF!</v>
      </c>
      <c r="C255" s="117" t="e">
        <f t="shared" si="38"/>
        <v>#REF!</v>
      </c>
      <c r="E255" s="61" t="e">
        <f>+IF(ISNA(VLOOKUP(F255,#REF!,8,0))=TRUE,0,VLOOKUP(F255,#REF!,8,0))</f>
        <v>#REF!</v>
      </c>
      <c r="F255" s="120" t="s">
        <v>896</v>
      </c>
      <c r="G255" s="60" t="e">
        <f>+VLOOKUP(F255,#REF!,2,0)</f>
        <v>#REF!</v>
      </c>
      <c r="H255" s="211" t="e">
        <f t="shared" si="47"/>
        <v>#REF!</v>
      </c>
      <c r="I255" s="242"/>
      <c r="J255" s="104" t="e">
        <f>+VLOOKUP($F255,#REF!,3,0)</f>
        <v>#REF!</v>
      </c>
      <c r="K255" s="192" t="e">
        <f>+VLOOKUP($F255,#REF!,4,0)</f>
        <v>#REF!</v>
      </c>
      <c r="L255" s="104" t="e">
        <f>+VLOOKUP($F255,#REF!,5,0)</f>
        <v>#REF!</v>
      </c>
      <c r="M255" s="104" t="e">
        <f t="shared" si="52"/>
        <v>#REF!</v>
      </c>
      <c r="N255" s="64" t="str">
        <f t="shared" si="54"/>
        <v>IKMS01BXMS</v>
      </c>
      <c r="O255" s="46" t="e">
        <f t="shared" si="55"/>
        <v>#REF!</v>
      </c>
      <c r="Q255" s="120" t="s">
        <v>896</v>
      </c>
      <c r="R255" s="195">
        <f>VLOOKUP(Q255,Reff!$Q:$R,2,0)</f>
        <v>97.4255</v>
      </c>
      <c r="S255" s="119" t="e">
        <f t="shared" si="56"/>
        <v>#REF!</v>
      </c>
    </row>
    <row r="256" spans="1:19" x14ac:dyDescent="0.25">
      <c r="A256" s="233" t="str">
        <f t="shared" si="53"/>
        <v>INKA01XXMF</v>
      </c>
      <c r="B256" s="117" t="e">
        <f>+VLOOKUP(A256,#REF!,$B$1,0)</f>
        <v>#REF!</v>
      </c>
      <c r="C256" s="117" t="e">
        <f t="shared" si="38"/>
        <v>#REF!</v>
      </c>
      <c r="E256" s="61" t="e">
        <f>+IF(ISNA(VLOOKUP(F256,#REF!,8,0))=TRUE,0,VLOOKUP(F256,#REF!,8,0))</f>
        <v>#REF!</v>
      </c>
      <c r="F256" t="s">
        <v>807</v>
      </c>
      <c r="G256" s="60" t="e">
        <f>+VLOOKUP(F256,#REF!,2,0)</f>
        <v>#REF!</v>
      </c>
      <c r="H256" s="211" t="e">
        <f t="shared" si="47"/>
        <v>#REF!</v>
      </c>
      <c r="I256" s="242"/>
      <c r="J256" s="104" t="e">
        <f>+VLOOKUP($F256,#REF!,3,0)</f>
        <v>#REF!</v>
      </c>
      <c r="K256" s="192" t="e">
        <f>+VLOOKUP($F256,#REF!,4,0)</f>
        <v>#REF!</v>
      </c>
      <c r="L256" s="104" t="e">
        <f>+VLOOKUP($F256,#REF!,5,0)</f>
        <v>#REF!</v>
      </c>
      <c r="M256" s="104" t="e">
        <f t="shared" si="52"/>
        <v>#REF!</v>
      </c>
      <c r="N256" s="64" t="str">
        <f t="shared" si="54"/>
        <v>INKA01XXMF</v>
      </c>
      <c r="O256" s="46" t="e">
        <f t="shared" si="55"/>
        <v>#REF!</v>
      </c>
      <c r="Q256" t="s">
        <v>807</v>
      </c>
      <c r="R256" s="195" t="e">
        <f>VLOOKUP(Q256,Reff!$Q:$R,2,0)</f>
        <v>#N/A</v>
      </c>
      <c r="S256" s="119" t="e">
        <f t="shared" si="56"/>
        <v>#N/A</v>
      </c>
    </row>
    <row r="257" spans="1:19" x14ac:dyDescent="0.25">
      <c r="A257" s="233" t="str">
        <f t="shared" si="53"/>
        <v>PIND01AXMF</v>
      </c>
      <c r="B257" s="117" t="e">
        <f>+VLOOKUP(A257,#REF!,$B$1,0)</f>
        <v>#REF!</v>
      </c>
      <c r="C257" s="117" t="e">
        <f t="shared" si="38"/>
        <v>#REF!</v>
      </c>
      <c r="E257" s="61" t="e">
        <f>+IF(ISNA(VLOOKUP(F257,#REF!,8,0))=TRUE,0,VLOOKUP(F257,#REF!,8,0))</f>
        <v>#REF!</v>
      </c>
      <c r="F257" s="120" t="s">
        <v>932</v>
      </c>
      <c r="G257" s="60" t="e">
        <f>+VLOOKUP(F257,#REF!,2,0)</f>
        <v>#REF!</v>
      </c>
      <c r="H257" s="211" t="e">
        <f t="shared" si="47"/>
        <v>#REF!</v>
      </c>
      <c r="I257" s="242"/>
      <c r="J257" s="104" t="e">
        <f>+VLOOKUP($F257,#REF!,3,0)</f>
        <v>#REF!</v>
      </c>
      <c r="K257" s="192" t="e">
        <f>+VLOOKUP($F257,#REF!,4,0)</f>
        <v>#REF!</v>
      </c>
      <c r="L257" s="104" t="e">
        <f>+VLOOKUP($F257,#REF!,5,0)</f>
        <v>#REF!</v>
      </c>
      <c r="N257" s="64" t="str">
        <f t="shared" si="54"/>
        <v>PIND01AXMF</v>
      </c>
      <c r="O257" s="46" t="e">
        <f t="shared" si="55"/>
        <v>#REF!</v>
      </c>
      <c r="Q257" s="120" t="s">
        <v>932</v>
      </c>
      <c r="R257" s="195">
        <f>VLOOKUP(Q257,Reff!$Q:$R,2,0)</f>
        <v>98.139399999999995</v>
      </c>
      <c r="S257" s="119" t="e">
        <f t="shared" si="56"/>
        <v>#REF!</v>
      </c>
    </row>
    <row r="258" spans="1:19" x14ac:dyDescent="0.25">
      <c r="A258" s="233" t="str">
        <f t="shared" si="53"/>
        <v>PIND01CXMF</v>
      </c>
      <c r="B258" s="117" t="e">
        <f>+VLOOKUP(A258,#REF!,$B$1,0)</f>
        <v>#REF!</v>
      </c>
      <c r="C258" s="117" t="e">
        <f t="shared" si="38"/>
        <v>#REF!</v>
      </c>
      <c r="E258" s="61" t="e">
        <f>+IF(ISNA(VLOOKUP(F258,#REF!,8,0))=TRUE,0,VLOOKUP(F258,#REF!,8,0))</f>
        <v>#REF!</v>
      </c>
      <c r="F258" t="s">
        <v>875</v>
      </c>
      <c r="G258" s="60" t="e">
        <f>+VLOOKUP(F258,#REF!,2,0)</f>
        <v>#REF!</v>
      </c>
      <c r="H258" s="211" t="e">
        <f t="shared" si="47"/>
        <v>#REF!</v>
      </c>
      <c r="I258" s="242"/>
      <c r="J258" s="104" t="e">
        <f>+VLOOKUP($F258,#REF!,3,0)</f>
        <v>#REF!</v>
      </c>
      <c r="K258" s="192" t="e">
        <f>+VLOOKUP($F258,#REF!,4,0)</f>
        <v>#REF!</v>
      </c>
      <c r="L258" s="104" t="e">
        <f>+VLOOKUP($F258,#REF!,5,0)</f>
        <v>#REF!</v>
      </c>
      <c r="M258" s="104" t="e">
        <f>L258-H258</f>
        <v>#REF!</v>
      </c>
      <c r="N258" s="64" t="str">
        <f t="shared" si="54"/>
        <v>PIND01CXMF</v>
      </c>
      <c r="O258" s="46" t="e">
        <f t="shared" si="55"/>
        <v>#REF!</v>
      </c>
      <c r="Q258" t="s">
        <v>875</v>
      </c>
      <c r="R258" s="195">
        <f>VLOOKUP(Q258,Reff!$Q:$R,2,0)</f>
        <v>97.993600000000001</v>
      </c>
      <c r="S258" s="119" t="e">
        <f t="shared" si="56"/>
        <v>#REF!</v>
      </c>
    </row>
    <row r="259" spans="1:19" x14ac:dyDescent="0.25">
      <c r="A259" s="233" t="str">
        <f>+N259</f>
        <v>PPRO12AXMF</v>
      </c>
      <c r="B259" s="117" t="e">
        <f>+VLOOKUP(A259,#REF!,$B$1,0)</f>
        <v>#REF!</v>
      </c>
      <c r="C259" s="117" t="e">
        <f t="shared" ref="C259:C276" si="57">+VLOOKUP($A259,$N:$O,2,0)</f>
        <v>#REF!</v>
      </c>
      <c r="E259" s="61" t="e">
        <f>+IF(ISNA(VLOOKUP(F259,#REF!,8,0))=TRUE,0,VLOOKUP(F259,#REF!,8,0))</f>
        <v>#REF!</v>
      </c>
      <c r="F259" s="120" t="s">
        <v>937</v>
      </c>
      <c r="G259" s="60" t="e">
        <f>+VLOOKUP(F259,#REF!,2,0)</f>
        <v>#REF!</v>
      </c>
      <c r="H259" s="211" t="e">
        <f t="shared" ref="H259:H276" si="58">IF(E259=0,G259,E259)</f>
        <v>#REF!</v>
      </c>
      <c r="I259" s="242"/>
      <c r="J259" s="104" t="e">
        <f>+VLOOKUP($F259,#REF!,3,0)</f>
        <v>#REF!</v>
      </c>
      <c r="K259" s="192" t="e">
        <f>+VLOOKUP($F259,#REF!,4,0)</f>
        <v>#REF!</v>
      </c>
      <c r="L259" s="104" t="e">
        <f>+VLOOKUP($F259,#REF!,5,0)</f>
        <v>#REF!</v>
      </c>
      <c r="N259" s="64" t="str">
        <f>F259</f>
        <v>PPRO12AXMF</v>
      </c>
      <c r="O259" s="247" t="e">
        <f>H259</f>
        <v>#REF!</v>
      </c>
      <c r="Q259" s="120" t="s">
        <v>937</v>
      </c>
      <c r="R259" s="195">
        <f>VLOOKUP(Q259,Reff!$Q:$R,2,0)</f>
        <v>99.020399999999995</v>
      </c>
      <c r="S259" s="119" t="e">
        <f>+R259-O259</f>
        <v>#REF!</v>
      </c>
    </row>
    <row r="260" spans="1:19" x14ac:dyDescent="0.25">
      <c r="A260" s="233" t="str">
        <f t="shared" si="53"/>
        <v>RNIP02XXMF</v>
      </c>
      <c r="B260" s="117" t="e">
        <f>+VLOOKUP(A260,#REF!,$B$1,0)</f>
        <v>#REF!</v>
      </c>
      <c r="C260" s="117" t="e">
        <f t="shared" si="57"/>
        <v>#REF!</v>
      </c>
      <c r="E260" s="61" t="e">
        <f>+IF(ISNA(VLOOKUP(F260,#REF!,8,0))=TRUE,0,VLOOKUP(F260,#REF!,8,0))</f>
        <v>#REF!</v>
      </c>
      <c r="F260" t="s">
        <v>829</v>
      </c>
      <c r="G260" s="60" t="e">
        <f>+VLOOKUP(F260,#REF!,2,0)</f>
        <v>#REF!</v>
      </c>
      <c r="H260" s="211" t="e">
        <f t="shared" si="58"/>
        <v>#REF!</v>
      </c>
      <c r="I260" s="242"/>
      <c r="J260" s="104" t="e">
        <f>+VLOOKUP($F260,#REF!,3,0)</f>
        <v>#REF!</v>
      </c>
      <c r="K260" s="192" t="e">
        <f>+VLOOKUP($F260,#REF!,4,0)</f>
        <v>#REF!</v>
      </c>
      <c r="L260" s="104" t="e">
        <f>+VLOOKUP($F260,#REF!,5,0)</f>
        <v>#REF!</v>
      </c>
      <c r="M260" s="104" t="e">
        <f>L260-H260</f>
        <v>#REF!</v>
      </c>
      <c r="N260" s="64" t="str">
        <f t="shared" si="54"/>
        <v>RNIP02XXMF</v>
      </c>
      <c r="O260" s="46" t="e">
        <f t="shared" si="55"/>
        <v>#REF!</v>
      </c>
      <c r="Q260" t="s">
        <v>829</v>
      </c>
      <c r="R260" s="195">
        <f>VLOOKUP(Q260,Reff!$Q:$R,2,0)</f>
        <v>98.564800000000005</v>
      </c>
      <c r="S260" s="119" t="e">
        <f t="shared" si="56"/>
        <v>#REF!</v>
      </c>
    </row>
    <row r="261" spans="1:19" x14ac:dyDescent="0.25">
      <c r="A261" s="233" t="str">
        <f t="shared" si="53"/>
        <v>SMBR01XXMF</v>
      </c>
      <c r="B261" s="117" t="e">
        <f>+VLOOKUP(A261,#REF!,$B$1,0)</f>
        <v>#REF!</v>
      </c>
      <c r="C261" s="117" t="e">
        <f t="shared" si="57"/>
        <v>#REF!</v>
      </c>
      <c r="E261" s="61" t="e">
        <f>+IF(ISNA(VLOOKUP(F261,#REF!,8,0))=TRUE,0,VLOOKUP(F261,#REF!,8,0))</f>
        <v>#REF!</v>
      </c>
      <c r="F261" s="120" t="s">
        <v>933</v>
      </c>
      <c r="G261" s="60" t="e">
        <f>+VLOOKUP(F261,#REF!,2,0)</f>
        <v>#REF!</v>
      </c>
      <c r="H261" s="211" t="e">
        <f t="shared" si="58"/>
        <v>#REF!</v>
      </c>
      <c r="I261" s="242"/>
      <c r="J261" s="104" t="e">
        <f>+VLOOKUP($F261,#REF!,3,0)</f>
        <v>#REF!</v>
      </c>
      <c r="K261" s="192" t="e">
        <f>+VLOOKUP($F261,#REF!,4,0)</f>
        <v>#REF!</v>
      </c>
      <c r="L261" s="104" t="e">
        <f>+VLOOKUP($F261,#REF!,5,0)</f>
        <v>#REF!</v>
      </c>
      <c r="N261" s="64" t="str">
        <f t="shared" si="54"/>
        <v>SMBR01XXMF</v>
      </c>
      <c r="O261" s="46" t="e">
        <f t="shared" si="55"/>
        <v>#REF!</v>
      </c>
      <c r="Q261" s="120" t="s">
        <v>933</v>
      </c>
      <c r="R261" s="195">
        <f>VLOOKUP(Q261,Reff!$Q:$R,2,0)</f>
        <v>97.572100000000006</v>
      </c>
      <c r="S261" s="119" t="e">
        <f t="shared" si="56"/>
        <v>#REF!</v>
      </c>
    </row>
    <row r="262" spans="1:19" x14ac:dyDescent="0.25">
      <c r="A262" s="233" t="str">
        <f t="shared" si="53"/>
        <v>TRIM01XXMF</v>
      </c>
      <c r="B262" s="117" t="e">
        <f>+VLOOKUP(A262,#REF!,$B$1,0)</f>
        <v>#REF!</v>
      </c>
      <c r="C262" s="117" t="e">
        <f t="shared" si="57"/>
        <v>#REF!</v>
      </c>
      <c r="E262" s="61" t="e">
        <f>+IF(ISNA(VLOOKUP(F262,#REF!,8,0))=TRUE,0,VLOOKUP(F262,#REF!,8,0))</f>
        <v>#REF!</v>
      </c>
      <c r="F262" s="120" t="s">
        <v>925</v>
      </c>
      <c r="G262" s="60" t="e">
        <f>+VLOOKUP(F262,#REF!,2,0)</f>
        <v>#REF!</v>
      </c>
      <c r="H262" s="211" t="e">
        <f t="shared" si="58"/>
        <v>#REF!</v>
      </c>
      <c r="I262" s="242"/>
      <c r="J262" s="104" t="e">
        <f>+VLOOKUP($F262,#REF!,3,0)</f>
        <v>#REF!</v>
      </c>
      <c r="K262" s="192" t="e">
        <f>+VLOOKUP($F262,#REF!,4,0)</f>
        <v>#REF!</v>
      </c>
      <c r="L262" s="104" t="e">
        <f>+VLOOKUP($F262,#REF!,5,0)</f>
        <v>#REF!</v>
      </c>
      <c r="M262" s="104" t="e">
        <f>L262-H262</f>
        <v>#REF!</v>
      </c>
      <c r="N262" s="64" t="str">
        <f t="shared" si="54"/>
        <v>TRIM01XXMF</v>
      </c>
      <c r="O262" s="46" t="e">
        <f t="shared" si="55"/>
        <v>#REF!</v>
      </c>
      <c r="Q262" s="120" t="s">
        <v>925</v>
      </c>
      <c r="R262" s="195">
        <f>VLOOKUP(Q262,Reff!$Q:$R,2,0)</f>
        <v>98.531400000000005</v>
      </c>
      <c r="S262" s="119" t="e">
        <f t="shared" si="56"/>
        <v>#REF!</v>
      </c>
    </row>
    <row r="263" spans="1:19" x14ac:dyDescent="0.25">
      <c r="A263" s="233" t="str">
        <f>+N263</f>
        <v>PGRI01BXMF</v>
      </c>
      <c r="B263" s="117" t="e">
        <f>+VLOOKUP(A263,#REF!,$B$1,0)</f>
        <v>#REF!</v>
      </c>
      <c r="C263" s="117" t="e">
        <f t="shared" si="57"/>
        <v>#REF!</v>
      </c>
      <c r="E263" s="61" t="e">
        <f>+IF(ISNA(VLOOKUP(F263,#REF!,8,0))=TRUE,0,VLOOKUP(F263,#REF!,8,0))</f>
        <v>#REF!</v>
      </c>
      <c r="F263" s="120" t="s">
        <v>940</v>
      </c>
      <c r="G263" s="60" t="e">
        <f>+VLOOKUP(F263,#REF!,2,0)</f>
        <v>#REF!</v>
      </c>
      <c r="H263" s="211" t="e">
        <f t="shared" si="58"/>
        <v>#REF!</v>
      </c>
      <c r="I263" s="242"/>
      <c r="J263" s="104" t="e">
        <f>+VLOOKUP($F263,#REF!,3,0)</f>
        <v>#REF!</v>
      </c>
      <c r="K263" s="192" t="e">
        <f>+VLOOKUP($F263,#REF!,4,0)</f>
        <v>#REF!</v>
      </c>
      <c r="L263" s="104" t="e">
        <f>+VLOOKUP($F263,#REF!,5,0)</f>
        <v>#REF!</v>
      </c>
      <c r="N263" s="64" t="str">
        <f>F263</f>
        <v>PGRI01BXMF</v>
      </c>
      <c r="O263" s="46" t="e">
        <f t="shared" si="55"/>
        <v>#REF!</v>
      </c>
      <c r="Q263" s="120" t="s">
        <v>940</v>
      </c>
      <c r="R263" s="195">
        <f>VLOOKUP(Q263,Reff!$Q:$R,2,0)</f>
        <v>99.289000000000001</v>
      </c>
      <c r="S263" s="119" t="e">
        <f>+R263-O263</f>
        <v>#REF!</v>
      </c>
    </row>
    <row r="264" spans="1:19" x14ac:dyDescent="0.25">
      <c r="A264" s="233" t="str">
        <f>+N264</f>
        <v>PPRO12BXMF</v>
      </c>
      <c r="B264" s="117" t="e">
        <f>+VLOOKUP(A264,#REF!,$B$1,0)</f>
        <v>#REF!</v>
      </c>
      <c r="C264" s="117" t="e">
        <f t="shared" si="57"/>
        <v>#REF!</v>
      </c>
      <c r="E264" s="61" t="e">
        <f>+IF(ISNA(VLOOKUP(F264,#REF!,8,0))=TRUE,0,VLOOKUP(F264,#REF!,8,0))</f>
        <v>#REF!</v>
      </c>
      <c r="F264" s="120" t="s">
        <v>941</v>
      </c>
      <c r="G264" s="60" t="e">
        <f>+VLOOKUP(F264,#REF!,2,0)</f>
        <v>#REF!</v>
      </c>
      <c r="H264" s="211" t="e">
        <f t="shared" si="58"/>
        <v>#REF!</v>
      </c>
      <c r="I264" s="242"/>
      <c r="J264" s="104" t="e">
        <f>+VLOOKUP($F264,#REF!,3,0)</f>
        <v>#REF!</v>
      </c>
      <c r="K264" s="192" t="e">
        <f>+VLOOKUP($F264,#REF!,4,0)</f>
        <v>#REF!</v>
      </c>
      <c r="L264" s="104" t="e">
        <f>+VLOOKUP($F264,#REF!,5,0)</f>
        <v>#REF!</v>
      </c>
      <c r="N264" s="64" t="str">
        <f>F264</f>
        <v>PPRO12BXMF</v>
      </c>
      <c r="O264" s="46" t="e">
        <f t="shared" si="55"/>
        <v>#REF!</v>
      </c>
      <c r="Q264" s="120" t="s">
        <v>941</v>
      </c>
      <c r="R264" s="195">
        <f>VLOOKUP(Q264,Reff!$Q:$R,2,0)</f>
        <v>98.871799999999993</v>
      </c>
      <c r="S264" s="119" t="e">
        <f>+R264-O264</f>
        <v>#REF!</v>
      </c>
    </row>
    <row r="265" spans="1:19" x14ac:dyDescent="0.25">
      <c r="A265" s="233" t="str">
        <f>+N265</f>
        <v>PPRO12CXMF</v>
      </c>
      <c r="B265" s="117" t="e">
        <f>+VLOOKUP(A265,#REF!,$B$1,0)</f>
        <v>#REF!</v>
      </c>
      <c r="C265" s="117" t="e">
        <f t="shared" si="57"/>
        <v>#REF!</v>
      </c>
      <c r="E265" s="61" t="e">
        <f>+IF(ISNA(VLOOKUP(F265,#REF!,8,0))=TRUE,0,VLOOKUP(F265,#REF!,8,0))</f>
        <v>#REF!</v>
      </c>
      <c r="F265" s="120" t="s">
        <v>947</v>
      </c>
      <c r="G265" s="60" t="e">
        <f>+VLOOKUP(F265,#REF!,2,0)</f>
        <v>#REF!</v>
      </c>
      <c r="H265" s="211" t="e">
        <f t="shared" si="58"/>
        <v>#REF!</v>
      </c>
      <c r="I265" s="242"/>
      <c r="J265" s="104" t="e">
        <f>+VLOOKUP($F265,#REF!,3,0)</f>
        <v>#REF!</v>
      </c>
      <c r="K265" s="192" t="e">
        <f>+VLOOKUP($F265,#REF!,4,0)</f>
        <v>#REF!</v>
      </c>
      <c r="L265" s="104" t="e">
        <f>+VLOOKUP($F265,#REF!,5,0)</f>
        <v>#REF!</v>
      </c>
      <c r="N265" s="64" t="str">
        <f>F265</f>
        <v>PPRO12CXMF</v>
      </c>
      <c r="O265" s="247" t="e">
        <f>H265</f>
        <v>#REF!</v>
      </c>
      <c r="Q265" s="120" t="s">
        <v>947</v>
      </c>
      <c r="R265" s="195">
        <f>VLOOKUP(Q265,Reff!$Q:$R,2,0)</f>
        <v>98.911199999999994</v>
      </c>
      <c r="S265" s="119" t="e">
        <f>+R265-O265</f>
        <v>#REF!</v>
      </c>
    </row>
    <row r="266" spans="1:19" x14ac:dyDescent="0.25">
      <c r="A266" s="233" t="str">
        <f t="shared" ref="A266:A273" si="59">+N266</f>
        <v>HKRO03A2ZC</v>
      </c>
      <c r="B266" s="117" t="e">
        <f>+VLOOKUP(A266,#REF!,$B$1,0)</f>
        <v>#REF!</v>
      </c>
      <c r="C266" s="117" t="e">
        <f t="shared" si="57"/>
        <v>#REF!</v>
      </c>
      <c r="E266" s="61" t="e">
        <f>+IF(ISNA(VLOOKUP(F266,#REF!,8,0))=TRUE,0,VLOOKUP(F266,#REF!,8,0))</f>
        <v>#REF!</v>
      </c>
      <c r="F266" t="s">
        <v>859</v>
      </c>
      <c r="G266" s="60" t="e">
        <f>+VLOOKUP(F266,#REF!,2,0)</f>
        <v>#REF!</v>
      </c>
      <c r="H266" s="211" t="e">
        <f t="shared" si="58"/>
        <v>#REF!</v>
      </c>
      <c r="I266" s="242"/>
      <c r="J266" s="104" t="e">
        <f>+VLOOKUP($F266,#REF!,3,0)</f>
        <v>#REF!</v>
      </c>
      <c r="K266" s="192" t="e">
        <f>+VLOOKUP($F266,#REF!,4,0)</f>
        <v>#REF!</v>
      </c>
      <c r="L266" s="104" t="e">
        <f>+VLOOKUP($F266,#REF!,5,0)</f>
        <v>#REF!</v>
      </c>
      <c r="N266" s="64" t="str">
        <f t="shared" si="49"/>
        <v>HKRO03A2ZC</v>
      </c>
      <c r="O266" s="247" t="e">
        <f t="shared" ref="O266:O273" si="60">H266</f>
        <v>#REF!</v>
      </c>
      <c r="Q266" t="s">
        <v>859</v>
      </c>
      <c r="R266" s="195">
        <f>VLOOKUP(Q266,Reff!$Q:$R,2,0)</f>
        <v>86</v>
      </c>
      <c r="S266" s="119" t="e">
        <f t="shared" si="51"/>
        <v>#REF!</v>
      </c>
    </row>
    <row r="267" spans="1:19" x14ac:dyDescent="0.25">
      <c r="A267" s="233" t="str">
        <f t="shared" si="59"/>
        <v>HKRO03B2MF</v>
      </c>
      <c r="B267" s="117" t="e">
        <f>+VLOOKUP(A267,#REF!,$B$1,0)</f>
        <v>#REF!</v>
      </c>
      <c r="C267" s="117" t="e">
        <f t="shared" si="57"/>
        <v>#REF!</v>
      </c>
      <c r="E267" s="61" t="e">
        <f>+IF(ISNA(VLOOKUP(F267,#REF!,8,0))=TRUE,0,VLOOKUP(F267,#REF!,8,0))</f>
        <v>#REF!</v>
      </c>
      <c r="F267" t="s">
        <v>860</v>
      </c>
      <c r="G267" s="60" t="e">
        <f>+VLOOKUP(F267,#REF!,2,0)</f>
        <v>#REF!</v>
      </c>
      <c r="H267" s="211" t="e">
        <f t="shared" si="58"/>
        <v>#REF!</v>
      </c>
      <c r="I267" s="242"/>
      <c r="J267" s="104" t="e">
        <f>+VLOOKUP($F267,#REF!,3,0)</f>
        <v>#REF!</v>
      </c>
      <c r="K267" s="192" t="e">
        <f>+VLOOKUP($F267,#REF!,4,0)</f>
        <v>#REF!</v>
      </c>
      <c r="L267" s="104" t="e">
        <f>+VLOOKUP($F267,#REF!,5,0)</f>
        <v>#REF!</v>
      </c>
      <c r="N267" s="64" t="str">
        <f t="shared" si="49"/>
        <v>HKRO03B2MF</v>
      </c>
      <c r="O267" s="247" t="e">
        <f t="shared" si="60"/>
        <v>#REF!</v>
      </c>
      <c r="Q267" t="s">
        <v>860</v>
      </c>
      <c r="R267" s="195">
        <f>VLOOKUP(Q267,Reff!$Q:$R,2,0)</f>
        <v>93</v>
      </c>
      <c r="S267" s="119" t="e">
        <f t="shared" si="51"/>
        <v>#REF!</v>
      </c>
    </row>
    <row r="268" spans="1:19" x14ac:dyDescent="0.25">
      <c r="A268" s="233" t="str">
        <f t="shared" si="59"/>
        <v>PPRO07AXMF</v>
      </c>
      <c r="B268" s="117" t="e">
        <f>+VLOOKUP(A268,#REF!,$B$1,0)</f>
        <v>#REF!</v>
      </c>
      <c r="C268" s="117" t="e">
        <f t="shared" si="57"/>
        <v>#REF!</v>
      </c>
      <c r="E268" s="61" t="e">
        <f>+IF(ISNA(VLOOKUP(F268,#REF!,8,0))=TRUE,0,VLOOKUP(F268,#REF!,8,0))</f>
        <v>#REF!</v>
      </c>
      <c r="F268" s="66" t="s">
        <v>840</v>
      </c>
      <c r="G268" s="60" t="e">
        <f>+VLOOKUP(F268,#REF!,2,0)</f>
        <v>#REF!</v>
      </c>
      <c r="H268" s="211" t="e">
        <f t="shared" si="58"/>
        <v>#REF!</v>
      </c>
      <c r="I268" s="242"/>
      <c r="J268" s="104" t="e">
        <f>+VLOOKUP($F268,#REF!,3,0)</f>
        <v>#REF!</v>
      </c>
      <c r="K268" s="192" t="e">
        <f>+VLOOKUP($F268,#REF!,4,0)</f>
        <v>#REF!</v>
      </c>
      <c r="L268" s="104" t="e">
        <f>+VLOOKUP($F268,#REF!,5,0)</f>
        <v>#REF!</v>
      </c>
      <c r="N268" s="64" t="str">
        <f t="shared" si="49"/>
        <v>PPRO07AXMF</v>
      </c>
      <c r="O268" s="247" t="e">
        <f t="shared" si="60"/>
        <v>#REF!</v>
      </c>
      <c r="Q268" t="s">
        <v>840</v>
      </c>
      <c r="R268" s="195">
        <f>VLOOKUP(Q268,Reff!$Q:$R,2,0)</f>
        <v>86.2</v>
      </c>
      <c r="S268" s="119" t="e">
        <f t="shared" si="51"/>
        <v>#REF!</v>
      </c>
    </row>
    <row r="269" spans="1:19" x14ac:dyDescent="0.25">
      <c r="A269" s="233" t="str">
        <f t="shared" si="59"/>
        <v>PPRO07BXMF</v>
      </c>
      <c r="B269" s="117" t="e">
        <f>+VLOOKUP(A269,#REF!,$B$1,0)</f>
        <v>#REF!</v>
      </c>
      <c r="C269" s="117" t="e">
        <f t="shared" si="57"/>
        <v>#REF!</v>
      </c>
      <c r="E269" s="61" t="e">
        <f>+IF(ISNA(VLOOKUP(F269,#REF!,8,0))=TRUE,0,VLOOKUP(F269,#REF!,8,0))</f>
        <v>#REF!</v>
      </c>
      <c r="F269" s="66" t="s">
        <v>843</v>
      </c>
      <c r="G269" s="60" t="e">
        <f>+VLOOKUP(F269,#REF!,2,0)</f>
        <v>#REF!</v>
      </c>
      <c r="H269" s="211" t="e">
        <f t="shared" si="58"/>
        <v>#REF!</v>
      </c>
      <c r="I269" s="242"/>
      <c r="J269" s="104" t="e">
        <f>+VLOOKUP($F269,#REF!,3,0)</f>
        <v>#REF!</v>
      </c>
      <c r="K269" s="192" t="e">
        <f>+VLOOKUP($F269,#REF!,4,0)</f>
        <v>#REF!</v>
      </c>
      <c r="L269" s="104" t="e">
        <f>+VLOOKUP($F269,#REF!,5,0)</f>
        <v>#REF!</v>
      </c>
      <c r="N269" s="64" t="str">
        <f t="shared" si="49"/>
        <v>PPRO07BXMF</v>
      </c>
      <c r="O269" s="247" t="e">
        <f t="shared" si="60"/>
        <v>#REF!</v>
      </c>
      <c r="Q269" t="s">
        <v>843</v>
      </c>
      <c r="R269" s="195">
        <f>VLOOKUP(Q269,Reff!$Q:$R,2,0)</f>
        <v>86</v>
      </c>
      <c r="S269" s="119" t="e">
        <f t="shared" si="51"/>
        <v>#REF!</v>
      </c>
    </row>
    <row r="270" spans="1:19" x14ac:dyDescent="0.25">
      <c r="A270" s="233" t="str">
        <f t="shared" si="59"/>
        <v>PPRO09XXMF</v>
      </c>
      <c r="B270" s="117" t="e">
        <f>+VLOOKUP(A270,#REF!,$B$1,0)</f>
        <v>#REF!</v>
      </c>
      <c r="C270" s="117" t="e">
        <f t="shared" si="57"/>
        <v>#REF!</v>
      </c>
      <c r="E270" s="61" t="e">
        <f>+IF(ISNA(VLOOKUP(F270,#REF!,8,0))=TRUE,0,VLOOKUP(F270,#REF!,8,0))</f>
        <v>#REF!</v>
      </c>
      <c r="F270" t="s">
        <v>853</v>
      </c>
      <c r="G270" s="60" t="e">
        <f>+VLOOKUP(F270,#REF!,2,0)</f>
        <v>#REF!</v>
      </c>
      <c r="H270" s="211" t="e">
        <f t="shared" si="58"/>
        <v>#REF!</v>
      </c>
      <c r="I270" s="242"/>
      <c r="J270" s="104" t="e">
        <f>+VLOOKUP($F270,#REF!,3,0)</f>
        <v>#REF!</v>
      </c>
      <c r="K270" s="192" t="e">
        <f>+VLOOKUP($F270,#REF!,4,0)</f>
        <v>#REF!</v>
      </c>
      <c r="L270" s="104" t="e">
        <f>+VLOOKUP($F270,#REF!,5,0)</f>
        <v>#REF!</v>
      </c>
      <c r="N270" s="64" t="str">
        <f t="shared" si="49"/>
        <v>PPRO09XXMF</v>
      </c>
      <c r="O270" s="247" t="e">
        <f t="shared" si="60"/>
        <v>#REF!</v>
      </c>
      <c r="Q270" t="s">
        <v>853</v>
      </c>
      <c r="R270" s="195">
        <f>VLOOKUP(Q270,Reff!$Q:$R,2,0)</f>
        <v>85</v>
      </c>
      <c r="S270" s="119" t="e">
        <f t="shared" si="51"/>
        <v>#REF!</v>
      </c>
    </row>
    <row r="271" spans="1:19" x14ac:dyDescent="0.25">
      <c r="A271" s="233" t="str">
        <f t="shared" si="59"/>
        <v>PPRO10XXMF</v>
      </c>
      <c r="B271" s="117" t="e">
        <f>+VLOOKUP(A271,#REF!,$B$1,0)</f>
        <v>#REF!</v>
      </c>
      <c r="C271" s="117" t="e">
        <f t="shared" si="57"/>
        <v>#REF!</v>
      </c>
      <c r="E271" s="61" t="e">
        <f>+IF(ISNA(VLOOKUP(F271,#REF!,8,0))=TRUE,0,VLOOKUP(F271,#REF!,8,0))</f>
        <v>#REF!</v>
      </c>
      <c r="F271" t="s">
        <v>857</v>
      </c>
      <c r="G271" s="60" t="e">
        <f>+VLOOKUP(F271,#REF!,2,0)</f>
        <v>#REF!</v>
      </c>
      <c r="H271" s="211" t="e">
        <f t="shared" si="58"/>
        <v>#REF!</v>
      </c>
      <c r="I271" s="242"/>
      <c r="J271" s="104" t="e">
        <f>+VLOOKUP($F271,#REF!,3,0)</f>
        <v>#REF!</v>
      </c>
      <c r="K271" s="192" t="e">
        <f>+VLOOKUP($F271,#REF!,4,0)</f>
        <v>#REF!</v>
      </c>
      <c r="L271" s="104" t="e">
        <f>+VLOOKUP($F271,#REF!,5,0)</f>
        <v>#REF!</v>
      </c>
      <c r="N271" s="64" t="str">
        <f t="shared" si="49"/>
        <v>PPRO10XXMF</v>
      </c>
      <c r="O271" s="247" t="e">
        <f t="shared" si="60"/>
        <v>#REF!</v>
      </c>
      <c r="Q271" t="s">
        <v>857</v>
      </c>
      <c r="R271" s="195">
        <f>VLOOKUP(Q271,Reff!$Q:$R,2,0)</f>
        <v>93.226399999999998</v>
      </c>
      <c r="S271" s="119" t="e">
        <f t="shared" si="51"/>
        <v>#REF!</v>
      </c>
    </row>
    <row r="272" spans="1:19" x14ac:dyDescent="0.25">
      <c r="A272" s="233" t="str">
        <f t="shared" si="59"/>
        <v>INKP03XXMF</v>
      </c>
      <c r="B272" s="117" t="e">
        <f>+VLOOKUP(A272,#REF!,$B$1,0)</f>
        <v>#REF!</v>
      </c>
      <c r="C272" s="117" t="e">
        <f t="shared" si="57"/>
        <v>#REF!</v>
      </c>
      <c r="E272" s="61" t="e">
        <f>+IF(ISNA(VLOOKUP(F272,#REF!,8,0))=TRUE,0,VLOOKUP(F272,#REF!,8,0))</f>
        <v>#REF!</v>
      </c>
      <c r="F272" s="120" t="s">
        <v>910</v>
      </c>
      <c r="G272" s="60" t="e">
        <f>+VLOOKUP(F272,#REF!,2,0)</f>
        <v>#REF!</v>
      </c>
      <c r="H272" s="211" t="e">
        <f t="shared" si="58"/>
        <v>#REF!</v>
      </c>
      <c r="I272" s="242"/>
      <c r="J272" s="104" t="e">
        <f>+VLOOKUP($F272,#REF!,3,0)</f>
        <v>#REF!</v>
      </c>
      <c r="K272" s="192" t="e">
        <f>+VLOOKUP($F272,#REF!,4,0)</f>
        <v>#REF!</v>
      </c>
      <c r="L272" s="104" t="e">
        <f>+VLOOKUP($F272,#REF!,5,0)</f>
        <v>#REF!</v>
      </c>
      <c r="N272" s="64" t="str">
        <f t="shared" si="49"/>
        <v>INKP03XXMF</v>
      </c>
      <c r="O272" s="247" t="e">
        <f t="shared" si="60"/>
        <v>#REF!</v>
      </c>
      <c r="Q272" s="120" t="s">
        <v>910</v>
      </c>
      <c r="R272" s="195">
        <f>VLOOKUP(Q272,Reff!$Q:$R,2,0)</f>
        <v>91.2</v>
      </c>
      <c r="S272" s="119" t="e">
        <f t="shared" si="51"/>
        <v>#REF!</v>
      </c>
    </row>
    <row r="273" spans="1:19" x14ac:dyDescent="0.25">
      <c r="A273" s="233" t="str">
        <f t="shared" si="59"/>
        <v>USD-INKP05XXMF</v>
      </c>
      <c r="B273" s="117" t="e">
        <f>+VLOOKUP(A273,#REF!,$B$1,0)</f>
        <v>#REF!</v>
      </c>
      <c r="C273" s="117" t="e">
        <f t="shared" si="57"/>
        <v>#REF!</v>
      </c>
      <c r="E273" s="61" t="e">
        <f>+IF(ISNA(VLOOKUP(F273,#REF!,8,0))=TRUE,0,VLOOKUP(F273,#REF!,8,0))</f>
        <v>#REF!</v>
      </c>
      <c r="F273" s="120" t="s">
        <v>909</v>
      </c>
      <c r="G273" s="60" t="e">
        <f>+VLOOKUP(F273,#REF!,2,0)</f>
        <v>#REF!</v>
      </c>
      <c r="H273" s="211" t="e">
        <f t="shared" si="58"/>
        <v>#REF!</v>
      </c>
      <c r="I273" s="242"/>
      <c r="J273" s="104" t="e">
        <f>+VLOOKUP($F273,#REF!,3,0)</f>
        <v>#REF!</v>
      </c>
      <c r="K273" s="192" t="e">
        <f>+VLOOKUP($F273,#REF!,4,0)</f>
        <v>#REF!</v>
      </c>
      <c r="L273" s="104" t="e">
        <f>+VLOOKUP($F273,#REF!,5,0)</f>
        <v>#REF!</v>
      </c>
      <c r="N273" s="64" t="str">
        <f t="shared" si="49"/>
        <v>USD-INKP05XXMF</v>
      </c>
      <c r="O273" s="247" t="e">
        <f t="shared" si="60"/>
        <v>#REF!</v>
      </c>
      <c r="Q273" s="120" t="s">
        <v>909</v>
      </c>
      <c r="R273" s="195">
        <f>VLOOKUP(Q273,Reff!$Q:$R,2,0)</f>
        <v>100</v>
      </c>
      <c r="S273" s="119" t="e">
        <f>+R273-O273</f>
        <v>#REF!</v>
      </c>
    </row>
    <row r="274" spans="1:19" x14ac:dyDescent="0.25">
      <c r="A274" s="233" t="str">
        <f>+N274</f>
        <v>SPNP05X2MF</v>
      </c>
      <c r="B274" s="117" t="e">
        <f>+VLOOKUP(A274,#REF!,$B$1,0)</f>
        <v>#REF!</v>
      </c>
      <c r="C274" s="117" t="e">
        <f t="shared" si="57"/>
        <v>#REF!</v>
      </c>
      <c r="E274" s="61" t="e">
        <f>+IF(ISNA(VLOOKUP(F274,#REF!,8,0))=TRUE,0,VLOOKUP(F274,#REF!,8,0))</f>
        <v>#REF!</v>
      </c>
      <c r="F274" s="120" t="s">
        <v>929</v>
      </c>
      <c r="G274" s="60" t="e">
        <f>+VLOOKUP(F274,#REF!,2,0)</f>
        <v>#REF!</v>
      </c>
      <c r="H274" s="211" t="e">
        <f t="shared" si="58"/>
        <v>#REF!</v>
      </c>
      <c r="I274" s="242"/>
      <c r="J274" s="104" t="e">
        <f>+VLOOKUP($F274,#REF!,3,0)</f>
        <v>#REF!</v>
      </c>
      <c r="K274" s="192" t="e">
        <f>+VLOOKUP($F274,#REF!,4,0)</f>
        <v>#REF!</v>
      </c>
      <c r="L274" s="104" t="e">
        <f>+VLOOKUP($F274,#REF!,5,0)</f>
        <v>#REF!</v>
      </c>
      <c r="N274" s="64" t="str">
        <f>F274</f>
        <v>SPNP05X2MF</v>
      </c>
      <c r="O274" s="247" t="e">
        <f>H274</f>
        <v>#REF!</v>
      </c>
      <c r="Q274" s="120" t="s">
        <v>929</v>
      </c>
      <c r="R274" s="195">
        <f>VLOOKUP(Q274,Reff!$Q:$R,2,0)</f>
        <v>11</v>
      </c>
      <c r="S274" s="119" t="e">
        <f>+R274-O274</f>
        <v>#REF!</v>
      </c>
    </row>
    <row r="275" spans="1:19" x14ac:dyDescent="0.25">
      <c r="A275" s="233" t="str">
        <f>+N275</f>
        <v>INKP07XXMF</v>
      </c>
      <c r="B275" s="117" t="e">
        <f>+VLOOKUP(A275,#REF!,$B$1,0)</f>
        <v>#REF!</v>
      </c>
      <c r="C275" s="117" t="e">
        <f t="shared" si="57"/>
        <v>#REF!</v>
      </c>
      <c r="E275" s="61" t="e">
        <f>+IF(ISNA(VLOOKUP(F275,#REF!,8,0))=TRUE,0,VLOOKUP(F275,#REF!,8,0))</f>
        <v>#REF!</v>
      </c>
      <c r="F275" s="120" t="s">
        <v>931</v>
      </c>
      <c r="G275" s="60" t="e">
        <f>+VLOOKUP(F275,#REF!,2,0)</f>
        <v>#REF!</v>
      </c>
      <c r="H275" s="211" t="e">
        <f t="shared" si="58"/>
        <v>#REF!</v>
      </c>
      <c r="I275" s="242"/>
      <c r="J275" s="104" t="e">
        <f>+VLOOKUP($F275,#REF!,3,0)</f>
        <v>#REF!</v>
      </c>
      <c r="K275" s="192" t="e">
        <f>+VLOOKUP($F275,#REF!,4,0)</f>
        <v>#REF!</v>
      </c>
      <c r="L275" s="104" t="e">
        <f>+VLOOKUP($F275,#REF!,5,0)</f>
        <v>#REF!</v>
      </c>
      <c r="N275" s="64" t="str">
        <f>F275</f>
        <v>INKP07XXMF</v>
      </c>
      <c r="O275" s="247" t="e">
        <f>H275</f>
        <v>#REF!</v>
      </c>
      <c r="Q275" s="120" t="s">
        <v>931</v>
      </c>
      <c r="R275" s="195">
        <f>VLOOKUP(Q275,Reff!$Q:$R,2,0)</f>
        <v>100.02</v>
      </c>
      <c r="S275" s="119" t="e">
        <f>+R275-O275</f>
        <v>#REF!</v>
      </c>
    </row>
    <row r="276" spans="1:19" x14ac:dyDescent="0.25">
      <c r="A276" s="233" t="str">
        <f>+N276</f>
        <v>PPNX03XXMF</v>
      </c>
      <c r="B276" s="117" t="e">
        <f>+VLOOKUP(A276,#REF!,$B$1,0)</f>
        <v>#REF!</v>
      </c>
      <c r="C276" s="117" t="e">
        <f t="shared" si="57"/>
        <v>#REF!</v>
      </c>
      <c r="E276" s="61" t="e">
        <f>+IF(ISNA(VLOOKUP(F276,#REF!,8,0))=TRUE,0,VLOOKUP(F276,#REF!,8,0))</f>
        <v>#REF!</v>
      </c>
      <c r="F276" s="120" t="s">
        <v>939</v>
      </c>
      <c r="G276" s="60" t="e">
        <f>+VLOOKUP(F276,#REF!,2,0)</f>
        <v>#REF!</v>
      </c>
      <c r="H276" s="211" t="e">
        <f t="shared" si="58"/>
        <v>#REF!</v>
      </c>
      <c r="I276" s="242"/>
      <c r="J276" s="104" t="e">
        <f>+VLOOKUP($F276,#REF!,3,0)</f>
        <v>#REF!</v>
      </c>
      <c r="K276" s="192" t="e">
        <f>+VLOOKUP($F276,#REF!,4,0)</f>
        <v>#REF!</v>
      </c>
      <c r="L276" s="104" t="e">
        <f>+VLOOKUP($F276,#REF!,5,0)</f>
        <v>#REF!</v>
      </c>
      <c r="N276" s="64" t="str">
        <f>F276</f>
        <v>PPNX03XXMF</v>
      </c>
      <c r="O276" s="247" t="e">
        <f>H276</f>
        <v>#REF!</v>
      </c>
      <c r="Q276" s="120" t="s">
        <v>939</v>
      </c>
      <c r="R276" s="195">
        <f>VLOOKUP(Q276,Reff!$Q:$R,2,0)</f>
        <v>100</v>
      </c>
      <c r="S276" s="119" t="e">
        <f>+R276-O276</f>
        <v>#REF!</v>
      </c>
    </row>
  </sheetData>
  <autoFilter ref="A2:S271"/>
  <sortState ref="A42:AG211">
    <sortCondition sortBy="cellColor" ref="H42:H211" dxfId="35370"/>
  </sortState>
  <dataConsolidate/>
  <conditionalFormatting sqref="A2">
    <cfRule type="cellIs" dxfId="35369" priority="6643" operator="equal">
      <formula>TODAY()</formula>
    </cfRule>
  </conditionalFormatting>
  <conditionalFormatting sqref="B2">
    <cfRule type="cellIs" dxfId="35368" priority="6642" operator="equal">
      <formula>TODAY()</formula>
    </cfRule>
  </conditionalFormatting>
  <conditionalFormatting sqref="C2">
    <cfRule type="cellIs" dxfId="35367" priority="6641" operator="equal">
      <formula>TODAY()</formula>
    </cfRule>
  </conditionalFormatting>
  <conditionalFormatting sqref="Q19:Q21 Q23">
    <cfRule type="containsText" dxfId="35366" priority="6636" operator="containsText" text="BMTR">
      <formula>NOT(ISERROR(SEARCH("BMTR",Q19)))</formula>
    </cfRule>
    <cfRule type="containsText" dxfId="35365" priority="6637" operator="containsText" text="TAXI">
      <formula>NOT(ISERROR(SEARCH("TAXI",Q19)))</formula>
    </cfRule>
    <cfRule type="containsText" dxfId="35364" priority="6638" operator="containsText" text="SSMM">
      <formula>NOT(ISERROR(SEARCH("SSMM",Q19)))</formula>
    </cfRule>
    <cfRule type="containsText" dxfId="35363" priority="6639" operator="containsText" text="MEDC">
      <formula>NOT(ISERROR(SEARCH("MEDC",Q19)))</formula>
    </cfRule>
    <cfRule type="containsText" dxfId="35362" priority="6640" operator="containsText" text="APLN">
      <formula>NOT(ISERROR(SEARCH("APLN",Q19)))</formula>
    </cfRule>
  </conditionalFormatting>
  <conditionalFormatting sqref="F1:F2 F211:F223 F14 F23:F25 F16:F21 Q226:Q232 F226:F232 Q234:Q236 F234:F236 Q254 F164:F166 F178 Q116 Q112 F277:F1048576 F180:F183 F31:F33 F29 F37:F38 F154 F127 F101:F105 F90 F76:F81 F42:F43 F129:F132 F158:F162 F83 F134:F137 F96 F98 F45:F47 Q246:Q248 Q192 F246:F248 F140:F149 F151:F152 F54:F64 F170 F92:F94 F87:F88 F74 F173 F66:F72 F109:F112 F114:F123 F49:F51 F85">
    <cfRule type="containsText" dxfId="35361" priority="6633" operator="containsText" text="TAXI">
      <formula>NOT(ISERROR(SEARCH("TAXI",F1)))</formula>
    </cfRule>
    <cfRule type="containsText" dxfId="35360" priority="6634" operator="containsText" text="SSMM">
      <formula>NOT(ISERROR(SEARCH("SSMM",F1)))</formula>
    </cfRule>
    <cfRule type="containsText" dxfId="35359" priority="6635" operator="containsText" text="BMTR">
      <formula>NOT(ISERROR(SEARCH("BMTR",F1)))</formula>
    </cfRule>
  </conditionalFormatting>
  <conditionalFormatting sqref="F162">
    <cfRule type="containsText" dxfId="35358" priority="6630" operator="containsText" text="TAXI">
      <formula>NOT(ISERROR(SEARCH("TAXI",F162)))</formula>
    </cfRule>
    <cfRule type="containsText" dxfId="35357" priority="6631" operator="containsText" text="SSMM">
      <formula>NOT(ISERROR(SEARCH("SSMM",F162)))</formula>
    </cfRule>
    <cfRule type="containsText" dxfId="35356" priority="6632" operator="containsText" text="BMTR">
      <formula>NOT(ISERROR(SEARCH("BMTR",F162)))</formula>
    </cfRule>
  </conditionalFormatting>
  <conditionalFormatting sqref="F161">
    <cfRule type="containsText" dxfId="35355" priority="6627" operator="containsText" text="TAXI">
      <formula>NOT(ISERROR(SEARCH("TAXI",F161)))</formula>
    </cfRule>
    <cfRule type="containsText" dxfId="35354" priority="6628" operator="containsText" text="SSMM">
      <formula>NOT(ISERROR(SEARCH("SSMM",F161)))</formula>
    </cfRule>
    <cfRule type="containsText" dxfId="35353" priority="6629" operator="containsText" text="BMTR">
      <formula>NOT(ISERROR(SEARCH("BMTR",F161)))</formula>
    </cfRule>
  </conditionalFormatting>
  <conditionalFormatting sqref="F161:F162 F164:F166">
    <cfRule type="containsText" dxfId="35352" priority="6624" operator="containsText" text="TAXI">
      <formula>NOT(ISERROR(SEARCH("TAXI",F161)))</formula>
    </cfRule>
    <cfRule type="containsText" dxfId="35351" priority="6625" operator="containsText" text="SSMM">
      <formula>NOT(ISERROR(SEARCH("SSMM",F161)))</formula>
    </cfRule>
    <cfRule type="containsText" dxfId="35350" priority="6626" operator="containsText" text="BMTR">
      <formula>NOT(ISERROR(SEARCH("BMTR",F161)))</formula>
    </cfRule>
  </conditionalFormatting>
  <conditionalFormatting sqref="F161:F162 F164:F166">
    <cfRule type="containsText" dxfId="35349" priority="6621" operator="containsText" text="TAXI">
      <formula>NOT(ISERROR(SEARCH("TAXI",F161)))</formula>
    </cfRule>
    <cfRule type="containsText" dxfId="35348" priority="6622" operator="containsText" text="SSMM">
      <formula>NOT(ISERROR(SEARCH("SSMM",F161)))</formula>
    </cfRule>
    <cfRule type="containsText" dxfId="35347" priority="6623" operator="containsText" text="BMTR">
      <formula>NOT(ISERROR(SEARCH("BMTR",F161)))</formula>
    </cfRule>
  </conditionalFormatting>
  <conditionalFormatting sqref="F161">
    <cfRule type="containsText" dxfId="35346" priority="6618" operator="containsText" text="TAXI">
      <formula>NOT(ISERROR(SEARCH("TAXI",F161)))</formula>
    </cfRule>
    <cfRule type="containsText" dxfId="35345" priority="6619" operator="containsText" text="SSMM">
      <formula>NOT(ISERROR(SEARCH("SSMM",F161)))</formula>
    </cfRule>
    <cfRule type="containsText" dxfId="35344" priority="6620" operator="containsText" text="BMTR">
      <formula>NOT(ISERROR(SEARCH("BMTR",F161)))</formula>
    </cfRule>
  </conditionalFormatting>
  <conditionalFormatting sqref="F160">
    <cfRule type="containsText" dxfId="35343" priority="6615" operator="containsText" text="TAXI">
      <formula>NOT(ISERROR(SEARCH("TAXI",F160)))</formula>
    </cfRule>
    <cfRule type="containsText" dxfId="35342" priority="6616" operator="containsText" text="SSMM">
      <formula>NOT(ISERROR(SEARCH("SSMM",F160)))</formula>
    </cfRule>
    <cfRule type="containsText" dxfId="35341" priority="6617" operator="containsText" text="BMTR">
      <formula>NOT(ISERROR(SEARCH("BMTR",F160)))</formula>
    </cfRule>
  </conditionalFormatting>
  <conditionalFormatting sqref="F165">
    <cfRule type="containsText" dxfId="35340" priority="6612" operator="containsText" text="TAXI">
      <formula>NOT(ISERROR(SEARCH("TAXI",F165)))</formula>
    </cfRule>
    <cfRule type="containsText" dxfId="35339" priority="6613" operator="containsText" text="SSMM">
      <formula>NOT(ISERROR(SEARCH("SSMM",F165)))</formula>
    </cfRule>
    <cfRule type="containsText" dxfId="35338" priority="6614" operator="containsText" text="BMTR">
      <formula>NOT(ISERROR(SEARCH("BMTR",F165)))</formula>
    </cfRule>
  </conditionalFormatting>
  <conditionalFormatting sqref="F164">
    <cfRule type="containsText" dxfId="35337" priority="6609" operator="containsText" text="TAXI">
      <formula>NOT(ISERROR(SEARCH("TAXI",F164)))</formula>
    </cfRule>
    <cfRule type="containsText" dxfId="35336" priority="6610" operator="containsText" text="SSMM">
      <formula>NOT(ISERROR(SEARCH("SSMM",F164)))</formula>
    </cfRule>
    <cfRule type="containsText" dxfId="35335" priority="6611" operator="containsText" text="BMTR">
      <formula>NOT(ISERROR(SEARCH("BMTR",F164)))</formula>
    </cfRule>
  </conditionalFormatting>
  <conditionalFormatting sqref="F164">
    <cfRule type="containsText" dxfId="35334" priority="6606" operator="containsText" text="TAXI">
      <formula>NOT(ISERROR(SEARCH("TAXI",F164)))</formula>
    </cfRule>
    <cfRule type="containsText" dxfId="35333" priority="6607" operator="containsText" text="SSMM">
      <formula>NOT(ISERROR(SEARCH("SSMM",F164)))</formula>
    </cfRule>
    <cfRule type="containsText" dxfId="35332" priority="6608" operator="containsText" text="BMTR">
      <formula>NOT(ISERROR(SEARCH("BMTR",F164)))</formula>
    </cfRule>
  </conditionalFormatting>
  <conditionalFormatting sqref="F162">
    <cfRule type="containsText" dxfId="35331" priority="6603" operator="containsText" text="TAXI">
      <formula>NOT(ISERROR(SEARCH("TAXI",F162)))</formula>
    </cfRule>
    <cfRule type="containsText" dxfId="35330" priority="6604" operator="containsText" text="SSMM">
      <formula>NOT(ISERROR(SEARCH("SSMM",F162)))</formula>
    </cfRule>
    <cfRule type="containsText" dxfId="35329" priority="6605" operator="containsText" text="BMTR">
      <formula>NOT(ISERROR(SEARCH("BMTR",F162)))</formula>
    </cfRule>
  </conditionalFormatting>
  <conditionalFormatting sqref="F173">
    <cfRule type="containsText" dxfId="35328" priority="6600" operator="containsText" text="TAXI">
      <formula>NOT(ISERROR(SEARCH("TAXI",F173)))</formula>
    </cfRule>
    <cfRule type="containsText" dxfId="35327" priority="6601" operator="containsText" text="SSMM">
      <formula>NOT(ISERROR(SEARCH("SSMM",F173)))</formula>
    </cfRule>
    <cfRule type="containsText" dxfId="35326" priority="6602" operator="containsText" text="BMTR">
      <formula>NOT(ISERROR(SEARCH("BMTR",F173)))</formula>
    </cfRule>
  </conditionalFormatting>
  <conditionalFormatting sqref="F173">
    <cfRule type="containsText" dxfId="35325" priority="6597" operator="containsText" text="TAXI">
      <formula>NOT(ISERROR(SEARCH("TAXI",F173)))</formula>
    </cfRule>
    <cfRule type="containsText" dxfId="35324" priority="6598" operator="containsText" text="SSMM">
      <formula>NOT(ISERROR(SEARCH("SSMM",F173)))</formula>
    </cfRule>
    <cfRule type="containsText" dxfId="35323" priority="6599" operator="containsText" text="BMTR">
      <formula>NOT(ISERROR(SEARCH("BMTR",F173)))</formula>
    </cfRule>
  </conditionalFormatting>
  <conditionalFormatting sqref="F180">
    <cfRule type="containsText" dxfId="35322" priority="6594" operator="containsText" text="TAXI">
      <formula>NOT(ISERROR(SEARCH("TAXI",F180)))</formula>
    </cfRule>
    <cfRule type="containsText" dxfId="35321" priority="6595" operator="containsText" text="SSMM">
      <formula>NOT(ISERROR(SEARCH("SSMM",F180)))</formula>
    </cfRule>
    <cfRule type="containsText" dxfId="35320" priority="6596" operator="containsText" text="BMTR">
      <formula>NOT(ISERROR(SEARCH("BMTR",F180)))</formula>
    </cfRule>
  </conditionalFormatting>
  <conditionalFormatting sqref="F180">
    <cfRule type="containsText" dxfId="35319" priority="6591" operator="containsText" text="TAXI">
      <formula>NOT(ISERROR(SEARCH("TAXI",F180)))</formula>
    </cfRule>
    <cfRule type="containsText" dxfId="35318" priority="6592" operator="containsText" text="SSMM">
      <formula>NOT(ISERROR(SEARCH("SSMM",F180)))</formula>
    </cfRule>
    <cfRule type="containsText" dxfId="35317" priority="6593" operator="containsText" text="BMTR">
      <formula>NOT(ISERROR(SEARCH("BMTR",F180)))</formula>
    </cfRule>
  </conditionalFormatting>
  <conditionalFormatting sqref="F161">
    <cfRule type="containsText" dxfId="35316" priority="6588" operator="containsText" text="TAXI">
      <formula>NOT(ISERROR(SEARCH("TAXI",F161)))</formula>
    </cfRule>
    <cfRule type="containsText" dxfId="35315" priority="6589" operator="containsText" text="SSMM">
      <formula>NOT(ISERROR(SEARCH("SSMM",F161)))</formula>
    </cfRule>
    <cfRule type="containsText" dxfId="35314" priority="6590" operator="containsText" text="BMTR">
      <formula>NOT(ISERROR(SEARCH("BMTR",F161)))</formula>
    </cfRule>
  </conditionalFormatting>
  <conditionalFormatting sqref="F160">
    <cfRule type="containsText" dxfId="35313" priority="6585" operator="containsText" text="TAXI">
      <formula>NOT(ISERROR(SEARCH("TAXI",F160)))</formula>
    </cfRule>
    <cfRule type="containsText" dxfId="35312" priority="6586" operator="containsText" text="SSMM">
      <formula>NOT(ISERROR(SEARCH("SSMM",F160)))</formula>
    </cfRule>
    <cfRule type="containsText" dxfId="35311" priority="6587" operator="containsText" text="BMTR">
      <formula>NOT(ISERROR(SEARCH("BMTR",F160)))</formula>
    </cfRule>
  </conditionalFormatting>
  <conditionalFormatting sqref="F160">
    <cfRule type="containsText" dxfId="35310" priority="6582" operator="containsText" text="TAXI">
      <formula>NOT(ISERROR(SEARCH("TAXI",F160)))</formula>
    </cfRule>
    <cfRule type="containsText" dxfId="35309" priority="6583" operator="containsText" text="SSMM">
      <formula>NOT(ISERROR(SEARCH("SSMM",F160)))</formula>
    </cfRule>
    <cfRule type="containsText" dxfId="35308" priority="6584" operator="containsText" text="BMTR">
      <formula>NOT(ISERROR(SEARCH("BMTR",F160)))</formula>
    </cfRule>
  </conditionalFormatting>
  <conditionalFormatting sqref="F164">
    <cfRule type="containsText" dxfId="35307" priority="6579" operator="containsText" text="TAXI">
      <formula>NOT(ISERROR(SEARCH("TAXI",F164)))</formula>
    </cfRule>
    <cfRule type="containsText" dxfId="35306" priority="6580" operator="containsText" text="SSMM">
      <formula>NOT(ISERROR(SEARCH("SSMM",F164)))</formula>
    </cfRule>
    <cfRule type="containsText" dxfId="35305" priority="6581" operator="containsText" text="BMTR">
      <formula>NOT(ISERROR(SEARCH("BMTR",F164)))</formula>
    </cfRule>
  </conditionalFormatting>
  <conditionalFormatting sqref="F162">
    <cfRule type="containsText" dxfId="35304" priority="6576" operator="containsText" text="TAXI">
      <formula>NOT(ISERROR(SEARCH("TAXI",F162)))</formula>
    </cfRule>
    <cfRule type="containsText" dxfId="35303" priority="6577" operator="containsText" text="SSMM">
      <formula>NOT(ISERROR(SEARCH("SSMM",F162)))</formula>
    </cfRule>
    <cfRule type="containsText" dxfId="35302" priority="6578" operator="containsText" text="BMTR">
      <formula>NOT(ISERROR(SEARCH("BMTR",F162)))</formula>
    </cfRule>
  </conditionalFormatting>
  <conditionalFormatting sqref="F162">
    <cfRule type="containsText" dxfId="35301" priority="6573" operator="containsText" text="TAXI">
      <formula>NOT(ISERROR(SEARCH("TAXI",F162)))</formula>
    </cfRule>
    <cfRule type="containsText" dxfId="35300" priority="6574" operator="containsText" text="SSMM">
      <formula>NOT(ISERROR(SEARCH("SSMM",F162)))</formula>
    </cfRule>
    <cfRule type="containsText" dxfId="35299" priority="6575" operator="containsText" text="BMTR">
      <formula>NOT(ISERROR(SEARCH("BMTR",F162)))</formula>
    </cfRule>
  </conditionalFormatting>
  <conditionalFormatting sqref="F161">
    <cfRule type="containsText" dxfId="35298" priority="6570" operator="containsText" text="TAXI">
      <formula>NOT(ISERROR(SEARCH("TAXI",F161)))</formula>
    </cfRule>
    <cfRule type="containsText" dxfId="35297" priority="6571" operator="containsText" text="SSMM">
      <formula>NOT(ISERROR(SEARCH("SSMM",F161)))</formula>
    </cfRule>
    <cfRule type="containsText" dxfId="35296" priority="6572" operator="containsText" text="BMTR">
      <formula>NOT(ISERROR(SEARCH("BMTR",F161)))</formula>
    </cfRule>
  </conditionalFormatting>
  <conditionalFormatting sqref="F170">
    <cfRule type="containsText" dxfId="35295" priority="6567" operator="containsText" text="TAXI">
      <formula>NOT(ISERROR(SEARCH("TAXI",F170)))</formula>
    </cfRule>
    <cfRule type="containsText" dxfId="35294" priority="6568" operator="containsText" text="SSMM">
      <formula>NOT(ISERROR(SEARCH("SSMM",F170)))</formula>
    </cfRule>
    <cfRule type="containsText" dxfId="35293" priority="6569" operator="containsText" text="BMTR">
      <formula>NOT(ISERROR(SEARCH("BMTR",F170)))</formula>
    </cfRule>
  </conditionalFormatting>
  <conditionalFormatting sqref="F170">
    <cfRule type="containsText" dxfId="35292" priority="6564" operator="containsText" text="TAXI">
      <formula>NOT(ISERROR(SEARCH("TAXI",F170)))</formula>
    </cfRule>
    <cfRule type="containsText" dxfId="35291" priority="6565" operator="containsText" text="SSMM">
      <formula>NOT(ISERROR(SEARCH("SSMM",F170)))</formula>
    </cfRule>
    <cfRule type="containsText" dxfId="35290" priority="6566" operator="containsText" text="BMTR">
      <formula>NOT(ISERROR(SEARCH("BMTR",F170)))</formula>
    </cfRule>
  </conditionalFormatting>
  <conditionalFormatting sqref="F161">
    <cfRule type="containsText" dxfId="35289" priority="6561" operator="containsText" text="TAXI">
      <formula>NOT(ISERROR(SEARCH("TAXI",F161)))</formula>
    </cfRule>
    <cfRule type="containsText" dxfId="35288" priority="6562" operator="containsText" text="SSMM">
      <formula>NOT(ISERROR(SEARCH("SSMM",F161)))</formula>
    </cfRule>
    <cfRule type="containsText" dxfId="35287" priority="6563" operator="containsText" text="BMTR">
      <formula>NOT(ISERROR(SEARCH("BMTR",F161)))</formula>
    </cfRule>
  </conditionalFormatting>
  <conditionalFormatting sqref="F160">
    <cfRule type="containsText" dxfId="35286" priority="6558" operator="containsText" text="TAXI">
      <formula>NOT(ISERROR(SEARCH("TAXI",F160)))</formula>
    </cfRule>
    <cfRule type="containsText" dxfId="35285" priority="6559" operator="containsText" text="SSMM">
      <formula>NOT(ISERROR(SEARCH("SSMM",F160)))</formula>
    </cfRule>
    <cfRule type="containsText" dxfId="35284" priority="6560" operator="containsText" text="BMTR">
      <formula>NOT(ISERROR(SEARCH("BMTR",F160)))</formula>
    </cfRule>
  </conditionalFormatting>
  <conditionalFormatting sqref="F160">
    <cfRule type="containsText" dxfId="35283" priority="6555" operator="containsText" text="TAXI">
      <formula>NOT(ISERROR(SEARCH("TAXI",F160)))</formula>
    </cfRule>
    <cfRule type="containsText" dxfId="35282" priority="6556" operator="containsText" text="SSMM">
      <formula>NOT(ISERROR(SEARCH("SSMM",F160)))</formula>
    </cfRule>
    <cfRule type="containsText" dxfId="35281" priority="6557" operator="containsText" text="BMTR">
      <formula>NOT(ISERROR(SEARCH("BMTR",F160)))</formula>
    </cfRule>
  </conditionalFormatting>
  <conditionalFormatting sqref="F164">
    <cfRule type="containsText" dxfId="35280" priority="6552" operator="containsText" text="TAXI">
      <formula>NOT(ISERROR(SEARCH("TAXI",F164)))</formula>
    </cfRule>
    <cfRule type="containsText" dxfId="35279" priority="6553" operator="containsText" text="SSMM">
      <formula>NOT(ISERROR(SEARCH("SSMM",F164)))</formula>
    </cfRule>
    <cfRule type="containsText" dxfId="35278" priority="6554" operator="containsText" text="BMTR">
      <formula>NOT(ISERROR(SEARCH("BMTR",F164)))</formula>
    </cfRule>
  </conditionalFormatting>
  <conditionalFormatting sqref="F162">
    <cfRule type="containsText" dxfId="35277" priority="6549" operator="containsText" text="TAXI">
      <formula>NOT(ISERROR(SEARCH("TAXI",F162)))</formula>
    </cfRule>
    <cfRule type="containsText" dxfId="35276" priority="6550" operator="containsText" text="SSMM">
      <formula>NOT(ISERROR(SEARCH("SSMM",F162)))</formula>
    </cfRule>
    <cfRule type="containsText" dxfId="35275" priority="6551" operator="containsText" text="BMTR">
      <formula>NOT(ISERROR(SEARCH("BMTR",F162)))</formula>
    </cfRule>
  </conditionalFormatting>
  <conditionalFormatting sqref="F162">
    <cfRule type="containsText" dxfId="35274" priority="6546" operator="containsText" text="TAXI">
      <formula>NOT(ISERROR(SEARCH("TAXI",F162)))</formula>
    </cfRule>
    <cfRule type="containsText" dxfId="35273" priority="6547" operator="containsText" text="SSMM">
      <formula>NOT(ISERROR(SEARCH("SSMM",F162)))</formula>
    </cfRule>
    <cfRule type="containsText" dxfId="35272" priority="6548" operator="containsText" text="BMTR">
      <formula>NOT(ISERROR(SEARCH("BMTR",F162)))</formula>
    </cfRule>
  </conditionalFormatting>
  <conditionalFormatting sqref="F161">
    <cfRule type="containsText" dxfId="35271" priority="6543" operator="containsText" text="TAXI">
      <formula>NOT(ISERROR(SEARCH("TAXI",F161)))</formula>
    </cfRule>
    <cfRule type="containsText" dxfId="35270" priority="6544" operator="containsText" text="SSMM">
      <formula>NOT(ISERROR(SEARCH("SSMM",F161)))</formula>
    </cfRule>
    <cfRule type="containsText" dxfId="35269" priority="6545" operator="containsText" text="BMTR">
      <formula>NOT(ISERROR(SEARCH("BMTR",F161)))</formula>
    </cfRule>
  </conditionalFormatting>
  <conditionalFormatting sqref="F170">
    <cfRule type="containsText" dxfId="35268" priority="6540" operator="containsText" text="TAXI">
      <formula>NOT(ISERROR(SEARCH("TAXI",F170)))</formula>
    </cfRule>
    <cfRule type="containsText" dxfId="35267" priority="6541" operator="containsText" text="SSMM">
      <formula>NOT(ISERROR(SEARCH("SSMM",F170)))</formula>
    </cfRule>
    <cfRule type="containsText" dxfId="35266" priority="6542" operator="containsText" text="BMTR">
      <formula>NOT(ISERROR(SEARCH("BMTR",F170)))</formula>
    </cfRule>
  </conditionalFormatting>
  <conditionalFormatting sqref="F170">
    <cfRule type="containsText" dxfId="35265" priority="6537" operator="containsText" text="TAXI">
      <formula>NOT(ISERROR(SEARCH("TAXI",F170)))</formula>
    </cfRule>
    <cfRule type="containsText" dxfId="35264" priority="6538" operator="containsText" text="SSMM">
      <formula>NOT(ISERROR(SEARCH("SSMM",F170)))</formula>
    </cfRule>
    <cfRule type="containsText" dxfId="35263" priority="6539" operator="containsText" text="BMTR">
      <formula>NOT(ISERROR(SEARCH("BMTR",F170)))</formula>
    </cfRule>
  </conditionalFormatting>
  <conditionalFormatting sqref="F160">
    <cfRule type="containsText" dxfId="35262" priority="6534" operator="containsText" text="TAXI">
      <formula>NOT(ISERROR(SEARCH("TAXI",F160)))</formula>
    </cfRule>
    <cfRule type="containsText" dxfId="35261" priority="6535" operator="containsText" text="SSMM">
      <formula>NOT(ISERROR(SEARCH("SSMM",F160)))</formula>
    </cfRule>
    <cfRule type="containsText" dxfId="35260" priority="6536" operator="containsText" text="BMTR">
      <formula>NOT(ISERROR(SEARCH("BMTR",F160)))</formula>
    </cfRule>
  </conditionalFormatting>
  <conditionalFormatting sqref="F159">
    <cfRule type="containsText" dxfId="35259" priority="6531" operator="containsText" text="TAXI">
      <formula>NOT(ISERROR(SEARCH("TAXI",F159)))</formula>
    </cfRule>
    <cfRule type="containsText" dxfId="35258" priority="6532" operator="containsText" text="SSMM">
      <formula>NOT(ISERROR(SEARCH("SSMM",F159)))</formula>
    </cfRule>
    <cfRule type="containsText" dxfId="35257" priority="6533" operator="containsText" text="BMTR">
      <formula>NOT(ISERROR(SEARCH("BMTR",F159)))</formula>
    </cfRule>
  </conditionalFormatting>
  <conditionalFormatting sqref="F166">
    <cfRule type="containsText" dxfId="35256" priority="6528" operator="containsText" text="TAXI">
      <formula>NOT(ISERROR(SEARCH("TAXI",F166)))</formula>
    </cfRule>
    <cfRule type="containsText" dxfId="35255" priority="6529" operator="containsText" text="SSMM">
      <formula>NOT(ISERROR(SEARCH("SSMM",F166)))</formula>
    </cfRule>
    <cfRule type="containsText" dxfId="35254" priority="6530" operator="containsText" text="BMTR">
      <formula>NOT(ISERROR(SEARCH("BMTR",F166)))</formula>
    </cfRule>
  </conditionalFormatting>
  <conditionalFormatting sqref="F166">
    <cfRule type="containsText" dxfId="35253" priority="6525" operator="containsText" text="TAXI">
      <formula>NOT(ISERROR(SEARCH("TAXI",F166)))</formula>
    </cfRule>
    <cfRule type="containsText" dxfId="35252" priority="6526" operator="containsText" text="SSMM">
      <formula>NOT(ISERROR(SEARCH("SSMM",F166)))</formula>
    </cfRule>
    <cfRule type="containsText" dxfId="35251" priority="6527" operator="containsText" text="BMTR">
      <formula>NOT(ISERROR(SEARCH("BMTR",F166)))</formula>
    </cfRule>
  </conditionalFormatting>
  <conditionalFormatting sqref="F173">
    <cfRule type="containsText" dxfId="35250" priority="6522" operator="containsText" text="TAXI">
      <formula>NOT(ISERROR(SEARCH("TAXI",F173)))</formula>
    </cfRule>
    <cfRule type="containsText" dxfId="35249" priority="6523" operator="containsText" text="SSMM">
      <formula>NOT(ISERROR(SEARCH("SSMM",F173)))</formula>
    </cfRule>
    <cfRule type="containsText" dxfId="35248" priority="6524" operator="containsText" text="BMTR">
      <formula>NOT(ISERROR(SEARCH("BMTR",F173)))</formula>
    </cfRule>
  </conditionalFormatting>
  <conditionalFormatting sqref="F173">
    <cfRule type="containsText" dxfId="35247" priority="6519" operator="containsText" text="TAXI">
      <formula>NOT(ISERROR(SEARCH("TAXI",F173)))</formula>
    </cfRule>
    <cfRule type="containsText" dxfId="35246" priority="6520" operator="containsText" text="SSMM">
      <formula>NOT(ISERROR(SEARCH("SSMM",F173)))</formula>
    </cfRule>
    <cfRule type="containsText" dxfId="35245" priority="6521" operator="containsText" text="BMTR">
      <formula>NOT(ISERROR(SEARCH("BMTR",F173)))</formula>
    </cfRule>
  </conditionalFormatting>
  <conditionalFormatting sqref="F162">
    <cfRule type="containsText" dxfId="35244" priority="6516" operator="containsText" text="TAXI">
      <formula>NOT(ISERROR(SEARCH("TAXI",F162)))</formula>
    </cfRule>
    <cfRule type="containsText" dxfId="35243" priority="6517" operator="containsText" text="SSMM">
      <formula>NOT(ISERROR(SEARCH("SSMM",F162)))</formula>
    </cfRule>
    <cfRule type="containsText" dxfId="35242" priority="6518" operator="containsText" text="BMTR">
      <formula>NOT(ISERROR(SEARCH("BMTR",F162)))</formula>
    </cfRule>
  </conditionalFormatting>
  <conditionalFormatting sqref="F161">
    <cfRule type="containsText" dxfId="35241" priority="6513" operator="containsText" text="TAXI">
      <formula>NOT(ISERROR(SEARCH("TAXI",F161)))</formula>
    </cfRule>
    <cfRule type="containsText" dxfId="35240" priority="6514" operator="containsText" text="SSMM">
      <formula>NOT(ISERROR(SEARCH("SSMM",F161)))</formula>
    </cfRule>
    <cfRule type="containsText" dxfId="35239" priority="6515" operator="containsText" text="BMTR">
      <formula>NOT(ISERROR(SEARCH("BMTR",F161)))</formula>
    </cfRule>
  </conditionalFormatting>
  <conditionalFormatting sqref="F161">
    <cfRule type="containsText" dxfId="35238" priority="6510" operator="containsText" text="TAXI">
      <formula>NOT(ISERROR(SEARCH("TAXI",F161)))</formula>
    </cfRule>
    <cfRule type="containsText" dxfId="35237" priority="6511" operator="containsText" text="SSMM">
      <formula>NOT(ISERROR(SEARCH("SSMM",F161)))</formula>
    </cfRule>
    <cfRule type="containsText" dxfId="35236" priority="6512" operator="containsText" text="BMTR">
      <formula>NOT(ISERROR(SEARCH("BMTR",F161)))</formula>
    </cfRule>
  </conditionalFormatting>
  <conditionalFormatting sqref="F160">
    <cfRule type="containsText" dxfId="35235" priority="6507" operator="containsText" text="TAXI">
      <formula>NOT(ISERROR(SEARCH("TAXI",F160)))</formula>
    </cfRule>
    <cfRule type="containsText" dxfId="35234" priority="6508" operator="containsText" text="SSMM">
      <formula>NOT(ISERROR(SEARCH("SSMM",F160)))</formula>
    </cfRule>
    <cfRule type="containsText" dxfId="35233" priority="6509" operator="containsText" text="BMTR">
      <formula>NOT(ISERROR(SEARCH("BMTR",F160)))</formula>
    </cfRule>
  </conditionalFormatting>
  <conditionalFormatting sqref="F161">
    <cfRule type="containsText" dxfId="35232" priority="6504" operator="containsText" text="TAXI">
      <formula>NOT(ISERROR(SEARCH("TAXI",F161)))</formula>
    </cfRule>
    <cfRule type="containsText" dxfId="35231" priority="6505" operator="containsText" text="SSMM">
      <formula>NOT(ISERROR(SEARCH("SSMM",F161)))</formula>
    </cfRule>
    <cfRule type="containsText" dxfId="35230" priority="6506" operator="containsText" text="BMTR">
      <formula>NOT(ISERROR(SEARCH("BMTR",F161)))</formula>
    </cfRule>
  </conditionalFormatting>
  <conditionalFormatting sqref="F160">
    <cfRule type="containsText" dxfId="35229" priority="6501" operator="containsText" text="TAXI">
      <formula>NOT(ISERROR(SEARCH("TAXI",F160)))</formula>
    </cfRule>
    <cfRule type="containsText" dxfId="35228" priority="6502" operator="containsText" text="SSMM">
      <formula>NOT(ISERROR(SEARCH("SSMM",F160)))</formula>
    </cfRule>
    <cfRule type="containsText" dxfId="35227" priority="6503" operator="containsText" text="BMTR">
      <formula>NOT(ISERROR(SEARCH("BMTR",F160)))</formula>
    </cfRule>
  </conditionalFormatting>
  <conditionalFormatting sqref="F160">
    <cfRule type="containsText" dxfId="35226" priority="6498" operator="containsText" text="TAXI">
      <formula>NOT(ISERROR(SEARCH("TAXI",F160)))</formula>
    </cfRule>
    <cfRule type="containsText" dxfId="35225" priority="6499" operator="containsText" text="SSMM">
      <formula>NOT(ISERROR(SEARCH("SSMM",F160)))</formula>
    </cfRule>
    <cfRule type="containsText" dxfId="35224" priority="6500" operator="containsText" text="BMTR">
      <formula>NOT(ISERROR(SEARCH("BMTR",F160)))</formula>
    </cfRule>
  </conditionalFormatting>
  <conditionalFormatting sqref="F164">
    <cfRule type="containsText" dxfId="35223" priority="6495" operator="containsText" text="TAXI">
      <formula>NOT(ISERROR(SEARCH("TAXI",F164)))</formula>
    </cfRule>
    <cfRule type="containsText" dxfId="35222" priority="6496" operator="containsText" text="SSMM">
      <formula>NOT(ISERROR(SEARCH("SSMM",F164)))</formula>
    </cfRule>
    <cfRule type="containsText" dxfId="35221" priority="6497" operator="containsText" text="BMTR">
      <formula>NOT(ISERROR(SEARCH("BMTR",F164)))</formula>
    </cfRule>
  </conditionalFormatting>
  <conditionalFormatting sqref="F162">
    <cfRule type="containsText" dxfId="35220" priority="6492" operator="containsText" text="TAXI">
      <formula>NOT(ISERROR(SEARCH("TAXI",F162)))</formula>
    </cfRule>
    <cfRule type="containsText" dxfId="35219" priority="6493" operator="containsText" text="SSMM">
      <formula>NOT(ISERROR(SEARCH("SSMM",F162)))</formula>
    </cfRule>
    <cfRule type="containsText" dxfId="35218" priority="6494" operator="containsText" text="BMTR">
      <formula>NOT(ISERROR(SEARCH("BMTR",F162)))</formula>
    </cfRule>
  </conditionalFormatting>
  <conditionalFormatting sqref="F162">
    <cfRule type="containsText" dxfId="35217" priority="6489" operator="containsText" text="TAXI">
      <formula>NOT(ISERROR(SEARCH("TAXI",F162)))</formula>
    </cfRule>
    <cfRule type="containsText" dxfId="35216" priority="6490" operator="containsText" text="SSMM">
      <formula>NOT(ISERROR(SEARCH("SSMM",F162)))</formula>
    </cfRule>
    <cfRule type="containsText" dxfId="35215" priority="6491" operator="containsText" text="BMTR">
      <formula>NOT(ISERROR(SEARCH("BMTR",F162)))</formula>
    </cfRule>
  </conditionalFormatting>
  <conditionalFormatting sqref="F161">
    <cfRule type="containsText" dxfId="35214" priority="6486" operator="containsText" text="TAXI">
      <formula>NOT(ISERROR(SEARCH("TAXI",F161)))</formula>
    </cfRule>
    <cfRule type="containsText" dxfId="35213" priority="6487" operator="containsText" text="SSMM">
      <formula>NOT(ISERROR(SEARCH("SSMM",F161)))</formula>
    </cfRule>
    <cfRule type="containsText" dxfId="35212" priority="6488" operator="containsText" text="BMTR">
      <formula>NOT(ISERROR(SEARCH("BMTR",F161)))</formula>
    </cfRule>
  </conditionalFormatting>
  <conditionalFormatting sqref="F170">
    <cfRule type="containsText" dxfId="35211" priority="6483" operator="containsText" text="TAXI">
      <formula>NOT(ISERROR(SEARCH("TAXI",F170)))</formula>
    </cfRule>
    <cfRule type="containsText" dxfId="35210" priority="6484" operator="containsText" text="SSMM">
      <formula>NOT(ISERROR(SEARCH("SSMM",F170)))</formula>
    </cfRule>
    <cfRule type="containsText" dxfId="35209" priority="6485" operator="containsText" text="BMTR">
      <formula>NOT(ISERROR(SEARCH("BMTR",F170)))</formula>
    </cfRule>
  </conditionalFormatting>
  <conditionalFormatting sqref="F170">
    <cfRule type="containsText" dxfId="35208" priority="6480" operator="containsText" text="TAXI">
      <formula>NOT(ISERROR(SEARCH("TAXI",F170)))</formula>
    </cfRule>
    <cfRule type="containsText" dxfId="35207" priority="6481" operator="containsText" text="SSMM">
      <formula>NOT(ISERROR(SEARCH("SSMM",F170)))</formula>
    </cfRule>
    <cfRule type="containsText" dxfId="35206" priority="6482" operator="containsText" text="BMTR">
      <formula>NOT(ISERROR(SEARCH("BMTR",F170)))</formula>
    </cfRule>
  </conditionalFormatting>
  <conditionalFormatting sqref="F160">
    <cfRule type="containsText" dxfId="35205" priority="6477" operator="containsText" text="TAXI">
      <formula>NOT(ISERROR(SEARCH("TAXI",F160)))</formula>
    </cfRule>
    <cfRule type="containsText" dxfId="35204" priority="6478" operator="containsText" text="SSMM">
      <formula>NOT(ISERROR(SEARCH("SSMM",F160)))</formula>
    </cfRule>
    <cfRule type="containsText" dxfId="35203" priority="6479" operator="containsText" text="BMTR">
      <formula>NOT(ISERROR(SEARCH("BMTR",F160)))</formula>
    </cfRule>
  </conditionalFormatting>
  <conditionalFormatting sqref="F159">
    <cfRule type="containsText" dxfId="35202" priority="6474" operator="containsText" text="TAXI">
      <formula>NOT(ISERROR(SEARCH("TAXI",F159)))</formula>
    </cfRule>
    <cfRule type="containsText" dxfId="35201" priority="6475" operator="containsText" text="SSMM">
      <formula>NOT(ISERROR(SEARCH("SSMM",F159)))</formula>
    </cfRule>
    <cfRule type="containsText" dxfId="35200" priority="6476" operator="containsText" text="BMTR">
      <formula>NOT(ISERROR(SEARCH("BMTR",F159)))</formula>
    </cfRule>
  </conditionalFormatting>
  <conditionalFormatting sqref="F166">
    <cfRule type="containsText" dxfId="35199" priority="6471" operator="containsText" text="TAXI">
      <formula>NOT(ISERROR(SEARCH("TAXI",F166)))</formula>
    </cfRule>
    <cfRule type="containsText" dxfId="35198" priority="6472" operator="containsText" text="SSMM">
      <formula>NOT(ISERROR(SEARCH("SSMM",F166)))</formula>
    </cfRule>
    <cfRule type="containsText" dxfId="35197" priority="6473" operator="containsText" text="BMTR">
      <formula>NOT(ISERROR(SEARCH("BMTR",F166)))</formula>
    </cfRule>
  </conditionalFormatting>
  <conditionalFormatting sqref="F166">
    <cfRule type="containsText" dxfId="35196" priority="6468" operator="containsText" text="TAXI">
      <formula>NOT(ISERROR(SEARCH("TAXI",F166)))</formula>
    </cfRule>
    <cfRule type="containsText" dxfId="35195" priority="6469" operator="containsText" text="SSMM">
      <formula>NOT(ISERROR(SEARCH("SSMM",F166)))</formula>
    </cfRule>
    <cfRule type="containsText" dxfId="35194" priority="6470" operator="containsText" text="BMTR">
      <formula>NOT(ISERROR(SEARCH("BMTR",F166)))</formula>
    </cfRule>
  </conditionalFormatting>
  <conditionalFormatting sqref="F173">
    <cfRule type="containsText" dxfId="35193" priority="6465" operator="containsText" text="TAXI">
      <formula>NOT(ISERROR(SEARCH("TAXI",F173)))</formula>
    </cfRule>
    <cfRule type="containsText" dxfId="35192" priority="6466" operator="containsText" text="SSMM">
      <formula>NOT(ISERROR(SEARCH("SSMM",F173)))</formula>
    </cfRule>
    <cfRule type="containsText" dxfId="35191" priority="6467" operator="containsText" text="BMTR">
      <formula>NOT(ISERROR(SEARCH("BMTR",F173)))</formula>
    </cfRule>
  </conditionalFormatting>
  <conditionalFormatting sqref="F173">
    <cfRule type="containsText" dxfId="35190" priority="6462" operator="containsText" text="TAXI">
      <formula>NOT(ISERROR(SEARCH("TAXI",F173)))</formula>
    </cfRule>
    <cfRule type="containsText" dxfId="35189" priority="6463" operator="containsText" text="SSMM">
      <formula>NOT(ISERROR(SEARCH("SSMM",F173)))</formula>
    </cfRule>
    <cfRule type="containsText" dxfId="35188" priority="6464" operator="containsText" text="BMTR">
      <formula>NOT(ISERROR(SEARCH("BMTR",F173)))</formula>
    </cfRule>
  </conditionalFormatting>
  <conditionalFormatting sqref="F162">
    <cfRule type="containsText" dxfId="35187" priority="6459" operator="containsText" text="TAXI">
      <formula>NOT(ISERROR(SEARCH("TAXI",F162)))</formula>
    </cfRule>
    <cfRule type="containsText" dxfId="35186" priority="6460" operator="containsText" text="SSMM">
      <formula>NOT(ISERROR(SEARCH("SSMM",F162)))</formula>
    </cfRule>
    <cfRule type="containsText" dxfId="35185" priority="6461" operator="containsText" text="BMTR">
      <formula>NOT(ISERROR(SEARCH("BMTR",F162)))</formula>
    </cfRule>
  </conditionalFormatting>
  <conditionalFormatting sqref="F161">
    <cfRule type="containsText" dxfId="35184" priority="6456" operator="containsText" text="TAXI">
      <formula>NOT(ISERROR(SEARCH("TAXI",F161)))</formula>
    </cfRule>
    <cfRule type="containsText" dxfId="35183" priority="6457" operator="containsText" text="SSMM">
      <formula>NOT(ISERROR(SEARCH("SSMM",F161)))</formula>
    </cfRule>
    <cfRule type="containsText" dxfId="35182" priority="6458" operator="containsText" text="BMTR">
      <formula>NOT(ISERROR(SEARCH("BMTR",F161)))</formula>
    </cfRule>
  </conditionalFormatting>
  <conditionalFormatting sqref="F161">
    <cfRule type="containsText" dxfId="35181" priority="6453" operator="containsText" text="TAXI">
      <formula>NOT(ISERROR(SEARCH("TAXI",F161)))</formula>
    </cfRule>
    <cfRule type="containsText" dxfId="35180" priority="6454" operator="containsText" text="SSMM">
      <formula>NOT(ISERROR(SEARCH("SSMM",F161)))</formula>
    </cfRule>
    <cfRule type="containsText" dxfId="35179" priority="6455" operator="containsText" text="BMTR">
      <formula>NOT(ISERROR(SEARCH("BMTR",F161)))</formula>
    </cfRule>
  </conditionalFormatting>
  <conditionalFormatting sqref="F160">
    <cfRule type="containsText" dxfId="35178" priority="6450" operator="containsText" text="TAXI">
      <formula>NOT(ISERROR(SEARCH("TAXI",F160)))</formula>
    </cfRule>
    <cfRule type="containsText" dxfId="35177" priority="6451" operator="containsText" text="SSMM">
      <formula>NOT(ISERROR(SEARCH("SSMM",F160)))</formula>
    </cfRule>
    <cfRule type="containsText" dxfId="35176" priority="6452" operator="containsText" text="BMTR">
      <formula>NOT(ISERROR(SEARCH("BMTR",F160)))</formula>
    </cfRule>
  </conditionalFormatting>
  <conditionalFormatting sqref="F160">
    <cfRule type="containsText" dxfId="35175" priority="6447" operator="containsText" text="TAXI">
      <formula>NOT(ISERROR(SEARCH("TAXI",F160)))</formula>
    </cfRule>
    <cfRule type="containsText" dxfId="35174" priority="6448" operator="containsText" text="SSMM">
      <formula>NOT(ISERROR(SEARCH("SSMM",F160)))</formula>
    </cfRule>
    <cfRule type="containsText" dxfId="35173" priority="6449" operator="containsText" text="BMTR">
      <formula>NOT(ISERROR(SEARCH("BMTR",F160)))</formula>
    </cfRule>
  </conditionalFormatting>
  <conditionalFormatting sqref="F159">
    <cfRule type="containsText" dxfId="35172" priority="6444" operator="containsText" text="TAXI">
      <formula>NOT(ISERROR(SEARCH("TAXI",F159)))</formula>
    </cfRule>
    <cfRule type="containsText" dxfId="35171" priority="6445" operator="containsText" text="SSMM">
      <formula>NOT(ISERROR(SEARCH("SSMM",F159)))</formula>
    </cfRule>
    <cfRule type="containsText" dxfId="35170" priority="6446" operator="containsText" text="BMTR">
      <formula>NOT(ISERROR(SEARCH("BMTR",F159)))</formula>
    </cfRule>
  </conditionalFormatting>
  <conditionalFormatting sqref="F166">
    <cfRule type="containsText" dxfId="35169" priority="6441" operator="containsText" text="TAXI">
      <formula>NOT(ISERROR(SEARCH("TAXI",F166)))</formula>
    </cfRule>
    <cfRule type="containsText" dxfId="35168" priority="6442" operator="containsText" text="SSMM">
      <formula>NOT(ISERROR(SEARCH("SSMM",F166)))</formula>
    </cfRule>
    <cfRule type="containsText" dxfId="35167" priority="6443" operator="containsText" text="BMTR">
      <formula>NOT(ISERROR(SEARCH("BMTR",F166)))</formula>
    </cfRule>
  </conditionalFormatting>
  <conditionalFormatting sqref="F166">
    <cfRule type="containsText" dxfId="35166" priority="6438" operator="containsText" text="TAXI">
      <formula>NOT(ISERROR(SEARCH("TAXI",F166)))</formula>
    </cfRule>
    <cfRule type="containsText" dxfId="35165" priority="6439" operator="containsText" text="SSMM">
      <formula>NOT(ISERROR(SEARCH("SSMM",F166)))</formula>
    </cfRule>
    <cfRule type="containsText" dxfId="35164" priority="6440" operator="containsText" text="BMTR">
      <formula>NOT(ISERROR(SEARCH("BMTR",F166)))</formula>
    </cfRule>
  </conditionalFormatting>
  <conditionalFormatting sqref="F173">
    <cfRule type="containsText" dxfId="35163" priority="6435" operator="containsText" text="TAXI">
      <formula>NOT(ISERROR(SEARCH("TAXI",F173)))</formula>
    </cfRule>
    <cfRule type="containsText" dxfId="35162" priority="6436" operator="containsText" text="SSMM">
      <formula>NOT(ISERROR(SEARCH("SSMM",F173)))</formula>
    </cfRule>
    <cfRule type="containsText" dxfId="35161" priority="6437" operator="containsText" text="BMTR">
      <formula>NOT(ISERROR(SEARCH("BMTR",F173)))</formula>
    </cfRule>
  </conditionalFormatting>
  <conditionalFormatting sqref="F173">
    <cfRule type="containsText" dxfId="35160" priority="6432" operator="containsText" text="TAXI">
      <formula>NOT(ISERROR(SEARCH("TAXI",F173)))</formula>
    </cfRule>
    <cfRule type="containsText" dxfId="35159" priority="6433" operator="containsText" text="SSMM">
      <formula>NOT(ISERROR(SEARCH("SSMM",F173)))</formula>
    </cfRule>
    <cfRule type="containsText" dxfId="35158" priority="6434" operator="containsText" text="BMTR">
      <formula>NOT(ISERROR(SEARCH("BMTR",F173)))</formula>
    </cfRule>
  </conditionalFormatting>
  <conditionalFormatting sqref="F162">
    <cfRule type="containsText" dxfId="35157" priority="6429" operator="containsText" text="TAXI">
      <formula>NOT(ISERROR(SEARCH("TAXI",F162)))</formula>
    </cfRule>
    <cfRule type="containsText" dxfId="35156" priority="6430" operator="containsText" text="SSMM">
      <formula>NOT(ISERROR(SEARCH("SSMM",F162)))</formula>
    </cfRule>
    <cfRule type="containsText" dxfId="35155" priority="6431" operator="containsText" text="BMTR">
      <formula>NOT(ISERROR(SEARCH("BMTR",F162)))</formula>
    </cfRule>
  </conditionalFormatting>
  <conditionalFormatting sqref="F161">
    <cfRule type="containsText" dxfId="35154" priority="6426" operator="containsText" text="TAXI">
      <formula>NOT(ISERROR(SEARCH("TAXI",F161)))</formula>
    </cfRule>
    <cfRule type="containsText" dxfId="35153" priority="6427" operator="containsText" text="SSMM">
      <formula>NOT(ISERROR(SEARCH("SSMM",F161)))</formula>
    </cfRule>
    <cfRule type="containsText" dxfId="35152" priority="6428" operator="containsText" text="BMTR">
      <formula>NOT(ISERROR(SEARCH("BMTR",F161)))</formula>
    </cfRule>
  </conditionalFormatting>
  <conditionalFormatting sqref="F161">
    <cfRule type="containsText" dxfId="35151" priority="6423" operator="containsText" text="TAXI">
      <formula>NOT(ISERROR(SEARCH("TAXI",F161)))</formula>
    </cfRule>
    <cfRule type="containsText" dxfId="35150" priority="6424" operator="containsText" text="SSMM">
      <formula>NOT(ISERROR(SEARCH("SSMM",F161)))</formula>
    </cfRule>
    <cfRule type="containsText" dxfId="35149" priority="6425" operator="containsText" text="BMTR">
      <formula>NOT(ISERROR(SEARCH("BMTR",F161)))</formula>
    </cfRule>
  </conditionalFormatting>
  <conditionalFormatting sqref="F160">
    <cfRule type="containsText" dxfId="35148" priority="6420" operator="containsText" text="TAXI">
      <formula>NOT(ISERROR(SEARCH("TAXI",F160)))</formula>
    </cfRule>
    <cfRule type="containsText" dxfId="35147" priority="6421" operator="containsText" text="SSMM">
      <formula>NOT(ISERROR(SEARCH("SSMM",F160)))</formula>
    </cfRule>
    <cfRule type="containsText" dxfId="35146" priority="6422" operator="containsText" text="BMTR">
      <formula>NOT(ISERROR(SEARCH("BMTR",F160)))</formula>
    </cfRule>
  </conditionalFormatting>
  <conditionalFormatting sqref="F159">
    <cfRule type="containsText" dxfId="35145" priority="6417" operator="containsText" text="TAXI">
      <formula>NOT(ISERROR(SEARCH("TAXI",F159)))</formula>
    </cfRule>
    <cfRule type="containsText" dxfId="35144" priority="6418" operator="containsText" text="SSMM">
      <formula>NOT(ISERROR(SEARCH("SSMM",F159)))</formula>
    </cfRule>
    <cfRule type="containsText" dxfId="35143" priority="6419" operator="containsText" text="BMTR">
      <formula>NOT(ISERROR(SEARCH("BMTR",F159)))</formula>
    </cfRule>
  </conditionalFormatting>
  <conditionalFormatting sqref="F159">
    <cfRule type="containsText" dxfId="35142" priority="6414" operator="containsText" text="TAXI">
      <formula>NOT(ISERROR(SEARCH("TAXI",F159)))</formula>
    </cfRule>
    <cfRule type="containsText" dxfId="35141" priority="6415" operator="containsText" text="SSMM">
      <formula>NOT(ISERROR(SEARCH("SSMM",F159)))</formula>
    </cfRule>
    <cfRule type="containsText" dxfId="35140" priority="6416" operator="containsText" text="BMTR">
      <formula>NOT(ISERROR(SEARCH("BMTR",F159)))</formula>
    </cfRule>
  </conditionalFormatting>
  <conditionalFormatting sqref="F158">
    <cfRule type="containsText" dxfId="35139" priority="6411" operator="containsText" text="TAXI">
      <formula>NOT(ISERROR(SEARCH("TAXI",F158)))</formula>
    </cfRule>
    <cfRule type="containsText" dxfId="35138" priority="6412" operator="containsText" text="SSMM">
      <formula>NOT(ISERROR(SEARCH("SSMM",F158)))</formula>
    </cfRule>
    <cfRule type="containsText" dxfId="35137" priority="6413" operator="containsText" text="BMTR">
      <formula>NOT(ISERROR(SEARCH("BMTR",F158)))</formula>
    </cfRule>
  </conditionalFormatting>
  <conditionalFormatting sqref="F165">
    <cfRule type="containsText" dxfId="35136" priority="6408" operator="containsText" text="TAXI">
      <formula>NOT(ISERROR(SEARCH("TAXI",F165)))</formula>
    </cfRule>
    <cfRule type="containsText" dxfId="35135" priority="6409" operator="containsText" text="SSMM">
      <formula>NOT(ISERROR(SEARCH("SSMM",F165)))</formula>
    </cfRule>
    <cfRule type="containsText" dxfId="35134" priority="6410" operator="containsText" text="BMTR">
      <formula>NOT(ISERROR(SEARCH("BMTR",F165)))</formula>
    </cfRule>
  </conditionalFormatting>
  <conditionalFormatting sqref="F165">
    <cfRule type="containsText" dxfId="35133" priority="6405" operator="containsText" text="TAXI">
      <formula>NOT(ISERROR(SEARCH("TAXI",F165)))</formula>
    </cfRule>
    <cfRule type="containsText" dxfId="35132" priority="6406" operator="containsText" text="SSMM">
      <formula>NOT(ISERROR(SEARCH("SSMM",F165)))</formula>
    </cfRule>
    <cfRule type="containsText" dxfId="35131" priority="6407" operator="containsText" text="BMTR">
      <formula>NOT(ISERROR(SEARCH("BMTR",F165)))</formula>
    </cfRule>
  </conditionalFormatting>
  <conditionalFormatting sqref="F170">
    <cfRule type="containsText" dxfId="35130" priority="6402" operator="containsText" text="TAXI">
      <formula>NOT(ISERROR(SEARCH("TAXI",F170)))</formula>
    </cfRule>
    <cfRule type="containsText" dxfId="35129" priority="6403" operator="containsText" text="SSMM">
      <formula>NOT(ISERROR(SEARCH("SSMM",F170)))</formula>
    </cfRule>
    <cfRule type="containsText" dxfId="35128" priority="6404" operator="containsText" text="BMTR">
      <formula>NOT(ISERROR(SEARCH("BMTR",F170)))</formula>
    </cfRule>
  </conditionalFormatting>
  <conditionalFormatting sqref="F170">
    <cfRule type="containsText" dxfId="35127" priority="6399" operator="containsText" text="TAXI">
      <formula>NOT(ISERROR(SEARCH("TAXI",F170)))</formula>
    </cfRule>
    <cfRule type="containsText" dxfId="35126" priority="6400" operator="containsText" text="SSMM">
      <formula>NOT(ISERROR(SEARCH("SSMM",F170)))</formula>
    </cfRule>
    <cfRule type="containsText" dxfId="35125" priority="6401" operator="containsText" text="BMTR">
      <formula>NOT(ISERROR(SEARCH("BMTR",F170)))</formula>
    </cfRule>
  </conditionalFormatting>
  <conditionalFormatting sqref="F161">
    <cfRule type="containsText" dxfId="35124" priority="6396" operator="containsText" text="TAXI">
      <formula>NOT(ISERROR(SEARCH("TAXI",F161)))</formula>
    </cfRule>
    <cfRule type="containsText" dxfId="35123" priority="6397" operator="containsText" text="SSMM">
      <formula>NOT(ISERROR(SEARCH("SSMM",F161)))</formula>
    </cfRule>
    <cfRule type="containsText" dxfId="35122" priority="6398" operator="containsText" text="BMTR">
      <formula>NOT(ISERROR(SEARCH("BMTR",F161)))</formula>
    </cfRule>
  </conditionalFormatting>
  <conditionalFormatting sqref="F160">
    <cfRule type="containsText" dxfId="35121" priority="6393" operator="containsText" text="TAXI">
      <formula>NOT(ISERROR(SEARCH("TAXI",F160)))</formula>
    </cfRule>
    <cfRule type="containsText" dxfId="35120" priority="6394" operator="containsText" text="SSMM">
      <formula>NOT(ISERROR(SEARCH("SSMM",F160)))</formula>
    </cfRule>
    <cfRule type="containsText" dxfId="35119" priority="6395" operator="containsText" text="BMTR">
      <formula>NOT(ISERROR(SEARCH("BMTR",F160)))</formula>
    </cfRule>
  </conditionalFormatting>
  <conditionalFormatting sqref="F160">
    <cfRule type="containsText" dxfId="35118" priority="6390" operator="containsText" text="TAXI">
      <formula>NOT(ISERROR(SEARCH("TAXI",F160)))</formula>
    </cfRule>
    <cfRule type="containsText" dxfId="35117" priority="6391" operator="containsText" text="SSMM">
      <formula>NOT(ISERROR(SEARCH("SSMM",F160)))</formula>
    </cfRule>
    <cfRule type="containsText" dxfId="35116" priority="6392" operator="containsText" text="BMTR">
      <formula>NOT(ISERROR(SEARCH("BMTR",F160)))</formula>
    </cfRule>
  </conditionalFormatting>
  <conditionalFormatting sqref="F161">
    <cfRule type="containsText" dxfId="35115" priority="6387" operator="containsText" text="TAXI">
      <formula>NOT(ISERROR(SEARCH("TAXI",F161)))</formula>
    </cfRule>
    <cfRule type="containsText" dxfId="35114" priority="6388" operator="containsText" text="SSMM">
      <formula>NOT(ISERROR(SEARCH("SSMM",F161)))</formula>
    </cfRule>
    <cfRule type="containsText" dxfId="35113" priority="6389" operator="containsText" text="BMTR">
      <formula>NOT(ISERROR(SEARCH("BMTR",F161)))</formula>
    </cfRule>
  </conditionalFormatting>
  <conditionalFormatting sqref="F160">
    <cfRule type="containsText" dxfId="35112" priority="6384" operator="containsText" text="TAXI">
      <formula>NOT(ISERROR(SEARCH("TAXI",F160)))</formula>
    </cfRule>
    <cfRule type="containsText" dxfId="35111" priority="6385" operator="containsText" text="SSMM">
      <formula>NOT(ISERROR(SEARCH("SSMM",F160)))</formula>
    </cfRule>
    <cfRule type="containsText" dxfId="35110" priority="6386" operator="containsText" text="BMTR">
      <formula>NOT(ISERROR(SEARCH("BMTR",F160)))</formula>
    </cfRule>
  </conditionalFormatting>
  <conditionalFormatting sqref="F160">
    <cfRule type="containsText" dxfId="35109" priority="6381" operator="containsText" text="TAXI">
      <formula>NOT(ISERROR(SEARCH("TAXI",F160)))</formula>
    </cfRule>
    <cfRule type="containsText" dxfId="35108" priority="6382" operator="containsText" text="SSMM">
      <formula>NOT(ISERROR(SEARCH("SSMM",F160)))</formula>
    </cfRule>
    <cfRule type="containsText" dxfId="35107" priority="6383" operator="containsText" text="BMTR">
      <formula>NOT(ISERROR(SEARCH("BMTR",F160)))</formula>
    </cfRule>
  </conditionalFormatting>
  <conditionalFormatting sqref="F164">
    <cfRule type="containsText" dxfId="35106" priority="6378" operator="containsText" text="TAXI">
      <formula>NOT(ISERROR(SEARCH("TAXI",F164)))</formula>
    </cfRule>
    <cfRule type="containsText" dxfId="35105" priority="6379" operator="containsText" text="SSMM">
      <formula>NOT(ISERROR(SEARCH("SSMM",F164)))</formula>
    </cfRule>
    <cfRule type="containsText" dxfId="35104" priority="6380" operator="containsText" text="BMTR">
      <formula>NOT(ISERROR(SEARCH("BMTR",F164)))</formula>
    </cfRule>
  </conditionalFormatting>
  <conditionalFormatting sqref="F162">
    <cfRule type="containsText" dxfId="35103" priority="6375" operator="containsText" text="TAXI">
      <formula>NOT(ISERROR(SEARCH("TAXI",F162)))</formula>
    </cfRule>
    <cfRule type="containsText" dxfId="35102" priority="6376" operator="containsText" text="SSMM">
      <formula>NOT(ISERROR(SEARCH("SSMM",F162)))</formula>
    </cfRule>
    <cfRule type="containsText" dxfId="35101" priority="6377" operator="containsText" text="BMTR">
      <formula>NOT(ISERROR(SEARCH("BMTR",F162)))</formula>
    </cfRule>
  </conditionalFormatting>
  <conditionalFormatting sqref="F162">
    <cfRule type="containsText" dxfId="35100" priority="6372" operator="containsText" text="TAXI">
      <formula>NOT(ISERROR(SEARCH("TAXI",F162)))</formula>
    </cfRule>
    <cfRule type="containsText" dxfId="35099" priority="6373" operator="containsText" text="SSMM">
      <formula>NOT(ISERROR(SEARCH("SSMM",F162)))</formula>
    </cfRule>
    <cfRule type="containsText" dxfId="35098" priority="6374" operator="containsText" text="BMTR">
      <formula>NOT(ISERROR(SEARCH("BMTR",F162)))</formula>
    </cfRule>
  </conditionalFormatting>
  <conditionalFormatting sqref="F161">
    <cfRule type="containsText" dxfId="35097" priority="6369" operator="containsText" text="TAXI">
      <formula>NOT(ISERROR(SEARCH("TAXI",F161)))</formula>
    </cfRule>
    <cfRule type="containsText" dxfId="35096" priority="6370" operator="containsText" text="SSMM">
      <formula>NOT(ISERROR(SEARCH("SSMM",F161)))</formula>
    </cfRule>
    <cfRule type="containsText" dxfId="35095" priority="6371" operator="containsText" text="BMTR">
      <formula>NOT(ISERROR(SEARCH("BMTR",F161)))</formula>
    </cfRule>
  </conditionalFormatting>
  <conditionalFormatting sqref="F170">
    <cfRule type="containsText" dxfId="35094" priority="6366" operator="containsText" text="TAXI">
      <formula>NOT(ISERROR(SEARCH("TAXI",F170)))</formula>
    </cfRule>
    <cfRule type="containsText" dxfId="35093" priority="6367" operator="containsText" text="SSMM">
      <formula>NOT(ISERROR(SEARCH("SSMM",F170)))</formula>
    </cfRule>
    <cfRule type="containsText" dxfId="35092" priority="6368" operator="containsText" text="BMTR">
      <formula>NOT(ISERROR(SEARCH("BMTR",F170)))</formula>
    </cfRule>
  </conditionalFormatting>
  <conditionalFormatting sqref="F170">
    <cfRule type="containsText" dxfId="35091" priority="6363" operator="containsText" text="TAXI">
      <formula>NOT(ISERROR(SEARCH("TAXI",F170)))</formula>
    </cfRule>
    <cfRule type="containsText" dxfId="35090" priority="6364" operator="containsText" text="SSMM">
      <formula>NOT(ISERROR(SEARCH("SSMM",F170)))</formula>
    </cfRule>
    <cfRule type="containsText" dxfId="35089" priority="6365" operator="containsText" text="BMTR">
      <formula>NOT(ISERROR(SEARCH("BMTR",F170)))</formula>
    </cfRule>
  </conditionalFormatting>
  <conditionalFormatting sqref="F160">
    <cfRule type="containsText" dxfId="35088" priority="6360" operator="containsText" text="TAXI">
      <formula>NOT(ISERROR(SEARCH("TAXI",F160)))</formula>
    </cfRule>
    <cfRule type="containsText" dxfId="35087" priority="6361" operator="containsText" text="SSMM">
      <formula>NOT(ISERROR(SEARCH("SSMM",F160)))</formula>
    </cfRule>
    <cfRule type="containsText" dxfId="35086" priority="6362" operator="containsText" text="BMTR">
      <formula>NOT(ISERROR(SEARCH("BMTR",F160)))</formula>
    </cfRule>
  </conditionalFormatting>
  <conditionalFormatting sqref="F159">
    <cfRule type="containsText" dxfId="35085" priority="6357" operator="containsText" text="TAXI">
      <formula>NOT(ISERROR(SEARCH("TAXI",F159)))</formula>
    </cfRule>
    <cfRule type="containsText" dxfId="35084" priority="6358" operator="containsText" text="SSMM">
      <formula>NOT(ISERROR(SEARCH("SSMM",F159)))</formula>
    </cfRule>
    <cfRule type="containsText" dxfId="35083" priority="6359" operator="containsText" text="BMTR">
      <formula>NOT(ISERROR(SEARCH("BMTR",F159)))</formula>
    </cfRule>
  </conditionalFormatting>
  <conditionalFormatting sqref="F166">
    <cfRule type="containsText" dxfId="35082" priority="6354" operator="containsText" text="TAXI">
      <formula>NOT(ISERROR(SEARCH("TAXI",F166)))</formula>
    </cfRule>
    <cfRule type="containsText" dxfId="35081" priority="6355" operator="containsText" text="SSMM">
      <formula>NOT(ISERROR(SEARCH("SSMM",F166)))</formula>
    </cfRule>
    <cfRule type="containsText" dxfId="35080" priority="6356" operator="containsText" text="BMTR">
      <formula>NOT(ISERROR(SEARCH("BMTR",F166)))</formula>
    </cfRule>
  </conditionalFormatting>
  <conditionalFormatting sqref="F166">
    <cfRule type="containsText" dxfId="35079" priority="6351" operator="containsText" text="TAXI">
      <formula>NOT(ISERROR(SEARCH("TAXI",F166)))</formula>
    </cfRule>
    <cfRule type="containsText" dxfId="35078" priority="6352" operator="containsText" text="SSMM">
      <formula>NOT(ISERROR(SEARCH("SSMM",F166)))</formula>
    </cfRule>
    <cfRule type="containsText" dxfId="35077" priority="6353" operator="containsText" text="BMTR">
      <formula>NOT(ISERROR(SEARCH("BMTR",F166)))</formula>
    </cfRule>
  </conditionalFormatting>
  <conditionalFormatting sqref="F173">
    <cfRule type="containsText" dxfId="35076" priority="6348" operator="containsText" text="TAXI">
      <formula>NOT(ISERROR(SEARCH("TAXI",F173)))</formula>
    </cfRule>
    <cfRule type="containsText" dxfId="35075" priority="6349" operator="containsText" text="SSMM">
      <formula>NOT(ISERROR(SEARCH("SSMM",F173)))</formula>
    </cfRule>
    <cfRule type="containsText" dxfId="35074" priority="6350" operator="containsText" text="BMTR">
      <formula>NOT(ISERROR(SEARCH("BMTR",F173)))</formula>
    </cfRule>
  </conditionalFormatting>
  <conditionalFormatting sqref="F173">
    <cfRule type="containsText" dxfId="35073" priority="6345" operator="containsText" text="TAXI">
      <formula>NOT(ISERROR(SEARCH("TAXI",F173)))</formula>
    </cfRule>
    <cfRule type="containsText" dxfId="35072" priority="6346" operator="containsText" text="SSMM">
      <formula>NOT(ISERROR(SEARCH("SSMM",F173)))</formula>
    </cfRule>
    <cfRule type="containsText" dxfId="35071" priority="6347" operator="containsText" text="BMTR">
      <formula>NOT(ISERROR(SEARCH("BMTR",F173)))</formula>
    </cfRule>
  </conditionalFormatting>
  <conditionalFormatting sqref="F162">
    <cfRule type="containsText" dxfId="35070" priority="6342" operator="containsText" text="TAXI">
      <formula>NOT(ISERROR(SEARCH("TAXI",F162)))</formula>
    </cfRule>
    <cfRule type="containsText" dxfId="35069" priority="6343" operator="containsText" text="SSMM">
      <formula>NOT(ISERROR(SEARCH("SSMM",F162)))</formula>
    </cfRule>
    <cfRule type="containsText" dxfId="35068" priority="6344" operator="containsText" text="BMTR">
      <formula>NOT(ISERROR(SEARCH("BMTR",F162)))</formula>
    </cfRule>
  </conditionalFormatting>
  <conditionalFormatting sqref="F161">
    <cfRule type="containsText" dxfId="35067" priority="6339" operator="containsText" text="TAXI">
      <formula>NOT(ISERROR(SEARCH("TAXI",F161)))</formula>
    </cfRule>
    <cfRule type="containsText" dxfId="35066" priority="6340" operator="containsText" text="SSMM">
      <formula>NOT(ISERROR(SEARCH("SSMM",F161)))</formula>
    </cfRule>
    <cfRule type="containsText" dxfId="35065" priority="6341" operator="containsText" text="BMTR">
      <formula>NOT(ISERROR(SEARCH("BMTR",F161)))</formula>
    </cfRule>
  </conditionalFormatting>
  <conditionalFormatting sqref="F161">
    <cfRule type="containsText" dxfId="35064" priority="6336" operator="containsText" text="TAXI">
      <formula>NOT(ISERROR(SEARCH("TAXI",F161)))</formula>
    </cfRule>
    <cfRule type="containsText" dxfId="35063" priority="6337" operator="containsText" text="SSMM">
      <formula>NOT(ISERROR(SEARCH("SSMM",F161)))</formula>
    </cfRule>
    <cfRule type="containsText" dxfId="35062" priority="6338" operator="containsText" text="BMTR">
      <formula>NOT(ISERROR(SEARCH("BMTR",F161)))</formula>
    </cfRule>
  </conditionalFormatting>
  <conditionalFormatting sqref="F160">
    <cfRule type="containsText" dxfId="35061" priority="6333" operator="containsText" text="TAXI">
      <formula>NOT(ISERROR(SEARCH("TAXI",F160)))</formula>
    </cfRule>
    <cfRule type="containsText" dxfId="35060" priority="6334" operator="containsText" text="SSMM">
      <formula>NOT(ISERROR(SEARCH("SSMM",F160)))</formula>
    </cfRule>
    <cfRule type="containsText" dxfId="35059" priority="6335" operator="containsText" text="BMTR">
      <formula>NOT(ISERROR(SEARCH("BMTR",F160)))</formula>
    </cfRule>
  </conditionalFormatting>
  <conditionalFormatting sqref="F160">
    <cfRule type="containsText" dxfId="35058" priority="6330" operator="containsText" text="TAXI">
      <formula>NOT(ISERROR(SEARCH("TAXI",F160)))</formula>
    </cfRule>
    <cfRule type="containsText" dxfId="35057" priority="6331" operator="containsText" text="SSMM">
      <formula>NOT(ISERROR(SEARCH("SSMM",F160)))</formula>
    </cfRule>
    <cfRule type="containsText" dxfId="35056" priority="6332" operator="containsText" text="BMTR">
      <formula>NOT(ISERROR(SEARCH("BMTR",F160)))</formula>
    </cfRule>
  </conditionalFormatting>
  <conditionalFormatting sqref="F159">
    <cfRule type="containsText" dxfId="35055" priority="6327" operator="containsText" text="TAXI">
      <formula>NOT(ISERROR(SEARCH("TAXI",F159)))</formula>
    </cfRule>
    <cfRule type="containsText" dxfId="35054" priority="6328" operator="containsText" text="SSMM">
      <formula>NOT(ISERROR(SEARCH("SSMM",F159)))</formula>
    </cfRule>
    <cfRule type="containsText" dxfId="35053" priority="6329" operator="containsText" text="BMTR">
      <formula>NOT(ISERROR(SEARCH("BMTR",F159)))</formula>
    </cfRule>
  </conditionalFormatting>
  <conditionalFormatting sqref="F166">
    <cfRule type="containsText" dxfId="35052" priority="6324" operator="containsText" text="TAXI">
      <formula>NOT(ISERROR(SEARCH("TAXI",F166)))</formula>
    </cfRule>
    <cfRule type="containsText" dxfId="35051" priority="6325" operator="containsText" text="SSMM">
      <formula>NOT(ISERROR(SEARCH("SSMM",F166)))</formula>
    </cfRule>
    <cfRule type="containsText" dxfId="35050" priority="6326" operator="containsText" text="BMTR">
      <formula>NOT(ISERROR(SEARCH("BMTR",F166)))</formula>
    </cfRule>
  </conditionalFormatting>
  <conditionalFormatting sqref="F166">
    <cfRule type="containsText" dxfId="35049" priority="6321" operator="containsText" text="TAXI">
      <formula>NOT(ISERROR(SEARCH("TAXI",F166)))</formula>
    </cfRule>
    <cfRule type="containsText" dxfId="35048" priority="6322" operator="containsText" text="SSMM">
      <formula>NOT(ISERROR(SEARCH("SSMM",F166)))</formula>
    </cfRule>
    <cfRule type="containsText" dxfId="35047" priority="6323" operator="containsText" text="BMTR">
      <formula>NOT(ISERROR(SEARCH("BMTR",F166)))</formula>
    </cfRule>
  </conditionalFormatting>
  <conditionalFormatting sqref="F173">
    <cfRule type="containsText" dxfId="35046" priority="6318" operator="containsText" text="TAXI">
      <formula>NOT(ISERROR(SEARCH("TAXI",F173)))</formula>
    </cfRule>
    <cfRule type="containsText" dxfId="35045" priority="6319" operator="containsText" text="SSMM">
      <formula>NOT(ISERROR(SEARCH("SSMM",F173)))</formula>
    </cfRule>
    <cfRule type="containsText" dxfId="35044" priority="6320" operator="containsText" text="BMTR">
      <formula>NOT(ISERROR(SEARCH("BMTR",F173)))</formula>
    </cfRule>
  </conditionalFormatting>
  <conditionalFormatting sqref="F173">
    <cfRule type="containsText" dxfId="35043" priority="6315" operator="containsText" text="TAXI">
      <formula>NOT(ISERROR(SEARCH("TAXI",F173)))</formula>
    </cfRule>
    <cfRule type="containsText" dxfId="35042" priority="6316" operator="containsText" text="SSMM">
      <formula>NOT(ISERROR(SEARCH("SSMM",F173)))</formula>
    </cfRule>
    <cfRule type="containsText" dxfId="35041" priority="6317" operator="containsText" text="BMTR">
      <formula>NOT(ISERROR(SEARCH("BMTR",F173)))</formula>
    </cfRule>
  </conditionalFormatting>
  <conditionalFormatting sqref="F162">
    <cfRule type="containsText" dxfId="35040" priority="6312" operator="containsText" text="TAXI">
      <formula>NOT(ISERROR(SEARCH("TAXI",F162)))</formula>
    </cfRule>
    <cfRule type="containsText" dxfId="35039" priority="6313" operator="containsText" text="SSMM">
      <formula>NOT(ISERROR(SEARCH("SSMM",F162)))</formula>
    </cfRule>
    <cfRule type="containsText" dxfId="35038" priority="6314" operator="containsText" text="BMTR">
      <formula>NOT(ISERROR(SEARCH("BMTR",F162)))</formula>
    </cfRule>
  </conditionalFormatting>
  <conditionalFormatting sqref="F161">
    <cfRule type="containsText" dxfId="35037" priority="6309" operator="containsText" text="TAXI">
      <formula>NOT(ISERROR(SEARCH("TAXI",F161)))</formula>
    </cfRule>
    <cfRule type="containsText" dxfId="35036" priority="6310" operator="containsText" text="SSMM">
      <formula>NOT(ISERROR(SEARCH("SSMM",F161)))</formula>
    </cfRule>
    <cfRule type="containsText" dxfId="35035" priority="6311" operator="containsText" text="BMTR">
      <formula>NOT(ISERROR(SEARCH("BMTR",F161)))</formula>
    </cfRule>
  </conditionalFormatting>
  <conditionalFormatting sqref="F161">
    <cfRule type="containsText" dxfId="35034" priority="6306" operator="containsText" text="TAXI">
      <formula>NOT(ISERROR(SEARCH("TAXI",F161)))</formula>
    </cfRule>
    <cfRule type="containsText" dxfId="35033" priority="6307" operator="containsText" text="SSMM">
      <formula>NOT(ISERROR(SEARCH("SSMM",F161)))</formula>
    </cfRule>
    <cfRule type="containsText" dxfId="35032" priority="6308" operator="containsText" text="BMTR">
      <formula>NOT(ISERROR(SEARCH("BMTR",F161)))</formula>
    </cfRule>
  </conditionalFormatting>
  <conditionalFormatting sqref="F160">
    <cfRule type="containsText" dxfId="35031" priority="6303" operator="containsText" text="TAXI">
      <formula>NOT(ISERROR(SEARCH("TAXI",F160)))</formula>
    </cfRule>
    <cfRule type="containsText" dxfId="35030" priority="6304" operator="containsText" text="SSMM">
      <formula>NOT(ISERROR(SEARCH("SSMM",F160)))</formula>
    </cfRule>
    <cfRule type="containsText" dxfId="35029" priority="6305" operator="containsText" text="BMTR">
      <formula>NOT(ISERROR(SEARCH("BMTR",F160)))</formula>
    </cfRule>
  </conditionalFormatting>
  <conditionalFormatting sqref="F159">
    <cfRule type="containsText" dxfId="35028" priority="6300" operator="containsText" text="TAXI">
      <formula>NOT(ISERROR(SEARCH("TAXI",F159)))</formula>
    </cfRule>
    <cfRule type="containsText" dxfId="35027" priority="6301" operator="containsText" text="SSMM">
      <formula>NOT(ISERROR(SEARCH("SSMM",F159)))</formula>
    </cfRule>
    <cfRule type="containsText" dxfId="35026" priority="6302" operator="containsText" text="BMTR">
      <formula>NOT(ISERROR(SEARCH("BMTR",F159)))</formula>
    </cfRule>
  </conditionalFormatting>
  <conditionalFormatting sqref="F159">
    <cfRule type="containsText" dxfId="35025" priority="6297" operator="containsText" text="TAXI">
      <formula>NOT(ISERROR(SEARCH("TAXI",F159)))</formula>
    </cfRule>
    <cfRule type="containsText" dxfId="35024" priority="6298" operator="containsText" text="SSMM">
      <formula>NOT(ISERROR(SEARCH("SSMM",F159)))</formula>
    </cfRule>
    <cfRule type="containsText" dxfId="35023" priority="6299" operator="containsText" text="BMTR">
      <formula>NOT(ISERROR(SEARCH("BMTR",F159)))</formula>
    </cfRule>
  </conditionalFormatting>
  <conditionalFormatting sqref="F158">
    <cfRule type="containsText" dxfId="35022" priority="6294" operator="containsText" text="TAXI">
      <formula>NOT(ISERROR(SEARCH("TAXI",F158)))</formula>
    </cfRule>
    <cfRule type="containsText" dxfId="35021" priority="6295" operator="containsText" text="SSMM">
      <formula>NOT(ISERROR(SEARCH("SSMM",F158)))</formula>
    </cfRule>
    <cfRule type="containsText" dxfId="35020" priority="6296" operator="containsText" text="BMTR">
      <formula>NOT(ISERROR(SEARCH("BMTR",F158)))</formula>
    </cfRule>
  </conditionalFormatting>
  <conditionalFormatting sqref="F165">
    <cfRule type="containsText" dxfId="35019" priority="6291" operator="containsText" text="TAXI">
      <formula>NOT(ISERROR(SEARCH("TAXI",F165)))</formula>
    </cfRule>
    <cfRule type="containsText" dxfId="35018" priority="6292" operator="containsText" text="SSMM">
      <formula>NOT(ISERROR(SEARCH("SSMM",F165)))</formula>
    </cfRule>
    <cfRule type="containsText" dxfId="35017" priority="6293" operator="containsText" text="BMTR">
      <formula>NOT(ISERROR(SEARCH("BMTR",F165)))</formula>
    </cfRule>
  </conditionalFormatting>
  <conditionalFormatting sqref="F165">
    <cfRule type="containsText" dxfId="35016" priority="6288" operator="containsText" text="TAXI">
      <formula>NOT(ISERROR(SEARCH("TAXI",F165)))</formula>
    </cfRule>
    <cfRule type="containsText" dxfId="35015" priority="6289" operator="containsText" text="SSMM">
      <formula>NOT(ISERROR(SEARCH("SSMM",F165)))</formula>
    </cfRule>
    <cfRule type="containsText" dxfId="35014" priority="6290" operator="containsText" text="BMTR">
      <formula>NOT(ISERROR(SEARCH("BMTR",F165)))</formula>
    </cfRule>
  </conditionalFormatting>
  <conditionalFormatting sqref="F170">
    <cfRule type="containsText" dxfId="35013" priority="6285" operator="containsText" text="TAXI">
      <formula>NOT(ISERROR(SEARCH("TAXI",F170)))</formula>
    </cfRule>
    <cfRule type="containsText" dxfId="35012" priority="6286" operator="containsText" text="SSMM">
      <formula>NOT(ISERROR(SEARCH("SSMM",F170)))</formula>
    </cfRule>
    <cfRule type="containsText" dxfId="35011" priority="6287" operator="containsText" text="BMTR">
      <formula>NOT(ISERROR(SEARCH("BMTR",F170)))</formula>
    </cfRule>
  </conditionalFormatting>
  <conditionalFormatting sqref="F170">
    <cfRule type="containsText" dxfId="35010" priority="6282" operator="containsText" text="TAXI">
      <formula>NOT(ISERROR(SEARCH("TAXI",F170)))</formula>
    </cfRule>
    <cfRule type="containsText" dxfId="35009" priority="6283" operator="containsText" text="SSMM">
      <formula>NOT(ISERROR(SEARCH("SSMM",F170)))</formula>
    </cfRule>
    <cfRule type="containsText" dxfId="35008" priority="6284" operator="containsText" text="BMTR">
      <formula>NOT(ISERROR(SEARCH("BMTR",F170)))</formula>
    </cfRule>
  </conditionalFormatting>
  <conditionalFormatting sqref="F161">
    <cfRule type="containsText" dxfId="35007" priority="6279" operator="containsText" text="TAXI">
      <formula>NOT(ISERROR(SEARCH("TAXI",F161)))</formula>
    </cfRule>
    <cfRule type="containsText" dxfId="35006" priority="6280" operator="containsText" text="SSMM">
      <formula>NOT(ISERROR(SEARCH("SSMM",F161)))</formula>
    </cfRule>
    <cfRule type="containsText" dxfId="35005" priority="6281" operator="containsText" text="BMTR">
      <formula>NOT(ISERROR(SEARCH("BMTR",F161)))</formula>
    </cfRule>
  </conditionalFormatting>
  <conditionalFormatting sqref="F160">
    <cfRule type="containsText" dxfId="35004" priority="6276" operator="containsText" text="TAXI">
      <formula>NOT(ISERROR(SEARCH("TAXI",F160)))</formula>
    </cfRule>
    <cfRule type="containsText" dxfId="35003" priority="6277" operator="containsText" text="SSMM">
      <formula>NOT(ISERROR(SEARCH("SSMM",F160)))</formula>
    </cfRule>
    <cfRule type="containsText" dxfId="35002" priority="6278" operator="containsText" text="BMTR">
      <formula>NOT(ISERROR(SEARCH("BMTR",F160)))</formula>
    </cfRule>
  </conditionalFormatting>
  <conditionalFormatting sqref="F160">
    <cfRule type="containsText" dxfId="35001" priority="6273" operator="containsText" text="TAXI">
      <formula>NOT(ISERROR(SEARCH("TAXI",F160)))</formula>
    </cfRule>
    <cfRule type="containsText" dxfId="35000" priority="6274" operator="containsText" text="SSMM">
      <formula>NOT(ISERROR(SEARCH("SSMM",F160)))</formula>
    </cfRule>
    <cfRule type="containsText" dxfId="34999" priority="6275" operator="containsText" text="BMTR">
      <formula>NOT(ISERROR(SEARCH("BMTR",F160)))</formula>
    </cfRule>
  </conditionalFormatting>
  <conditionalFormatting sqref="F160">
    <cfRule type="containsText" dxfId="34998" priority="6270" operator="containsText" text="TAXI">
      <formula>NOT(ISERROR(SEARCH("TAXI",F160)))</formula>
    </cfRule>
    <cfRule type="containsText" dxfId="34997" priority="6271" operator="containsText" text="SSMM">
      <formula>NOT(ISERROR(SEARCH("SSMM",F160)))</formula>
    </cfRule>
    <cfRule type="containsText" dxfId="34996" priority="6272" operator="containsText" text="BMTR">
      <formula>NOT(ISERROR(SEARCH("BMTR",F160)))</formula>
    </cfRule>
  </conditionalFormatting>
  <conditionalFormatting sqref="F159">
    <cfRule type="containsText" dxfId="34995" priority="6267" operator="containsText" text="TAXI">
      <formula>NOT(ISERROR(SEARCH("TAXI",F159)))</formula>
    </cfRule>
    <cfRule type="containsText" dxfId="34994" priority="6268" operator="containsText" text="SSMM">
      <formula>NOT(ISERROR(SEARCH("SSMM",F159)))</formula>
    </cfRule>
    <cfRule type="containsText" dxfId="34993" priority="6269" operator="containsText" text="BMTR">
      <formula>NOT(ISERROR(SEARCH("BMTR",F159)))</formula>
    </cfRule>
  </conditionalFormatting>
  <conditionalFormatting sqref="F166">
    <cfRule type="containsText" dxfId="34992" priority="6264" operator="containsText" text="TAXI">
      <formula>NOT(ISERROR(SEARCH("TAXI",F166)))</formula>
    </cfRule>
    <cfRule type="containsText" dxfId="34991" priority="6265" operator="containsText" text="SSMM">
      <formula>NOT(ISERROR(SEARCH("SSMM",F166)))</formula>
    </cfRule>
    <cfRule type="containsText" dxfId="34990" priority="6266" operator="containsText" text="BMTR">
      <formula>NOT(ISERROR(SEARCH("BMTR",F166)))</formula>
    </cfRule>
  </conditionalFormatting>
  <conditionalFormatting sqref="F166">
    <cfRule type="containsText" dxfId="34989" priority="6261" operator="containsText" text="TAXI">
      <formula>NOT(ISERROR(SEARCH("TAXI",F166)))</formula>
    </cfRule>
    <cfRule type="containsText" dxfId="34988" priority="6262" operator="containsText" text="SSMM">
      <formula>NOT(ISERROR(SEARCH("SSMM",F166)))</formula>
    </cfRule>
    <cfRule type="containsText" dxfId="34987" priority="6263" operator="containsText" text="BMTR">
      <formula>NOT(ISERROR(SEARCH("BMTR",F166)))</formula>
    </cfRule>
  </conditionalFormatting>
  <conditionalFormatting sqref="F173">
    <cfRule type="containsText" dxfId="34986" priority="6258" operator="containsText" text="TAXI">
      <formula>NOT(ISERROR(SEARCH("TAXI",F173)))</formula>
    </cfRule>
    <cfRule type="containsText" dxfId="34985" priority="6259" operator="containsText" text="SSMM">
      <formula>NOT(ISERROR(SEARCH("SSMM",F173)))</formula>
    </cfRule>
    <cfRule type="containsText" dxfId="34984" priority="6260" operator="containsText" text="BMTR">
      <formula>NOT(ISERROR(SEARCH("BMTR",F173)))</formula>
    </cfRule>
  </conditionalFormatting>
  <conditionalFormatting sqref="F173">
    <cfRule type="containsText" dxfId="34983" priority="6255" operator="containsText" text="TAXI">
      <formula>NOT(ISERROR(SEARCH("TAXI",F173)))</formula>
    </cfRule>
    <cfRule type="containsText" dxfId="34982" priority="6256" operator="containsText" text="SSMM">
      <formula>NOT(ISERROR(SEARCH("SSMM",F173)))</formula>
    </cfRule>
    <cfRule type="containsText" dxfId="34981" priority="6257" operator="containsText" text="BMTR">
      <formula>NOT(ISERROR(SEARCH("BMTR",F173)))</formula>
    </cfRule>
  </conditionalFormatting>
  <conditionalFormatting sqref="F162">
    <cfRule type="containsText" dxfId="34980" priority="6252" operator="containsText" text="TAXI">
      <formula>NOT(ISERROR(SEARCH("TAXI",F162)))</formula>
    </cfRule>
    <cfRule type="containsText" dxfId="34979" priority="6253" operator="containsText" text="SSMM">
      <formula>NOT(ISERROR(SEARCH("SSMM",F162)))</formula>
    </cfRule>
    <cfRule type="containsText" dxfId="34978" priority="6254" operator="containsText" text="BMTR">
      <formula>NOT(ISERROR(SEARCH("BMTR",F162)))</formula>
    </cfRule>
  </conditionalFormatting>
  <conditionalFormatting sqref="F161">
    <cfRule type="containsText" dxfId="34977" priority="6249" operator="containsText" text="TAXI">
      <formula>NOT(ISERROR(SEARCH("TAXI",F161)))</formula>
    </cfRule>
    <cfRule type="containsText" dxfId="34976" priority="6250" operator="containsText" text="SSMM">
      <formula>NOT(ISERROR(SEARCH("SSMM",F161)))</formula>
    </cfRule>
    <cfRule type="containsText" dxfId="34975" priority="6251" operator="containsText" text="BMTR">
      <formula>NOT(ISERROR(SEARCH("BMTR",F161)))</formula>
    </cfRule>
  </conditionalFormatting>
  <conditionalFormatting sqref="F161">
    <cfRule type="containsText" dxfId="34974" priority="6246" operator="containsText" text="TAXI">
      <formula>NOT(ISERROR(SEARCH("TAXI",F161)))</formula>
    </cfRule>
    <cfRule type="containsText" dxfId="34973" priority="6247" operator="containsText" text="SSMM">
      <formula>NOT(ISERROR(SEARCH("SSMM",F161)))</formula>
    </cfRule>
    <cfRule type="containsText" dxfId="34972" priority="6248" operator="containsText" text="BMTR">
      <formula>NOT(ISERROR(SEARCH("BMTR",F161)))</formula>
    </cfRule>
  </conditionalFormatting>
  <conditionalFormatting sqref="F160">
    <cfRule type="containsText" dxfId="34971" priority="6243" operator="containsText" text="TAXI">
      <formula>NOT(ISERROR(SEARCH("TAXI",F160)))</formula>
    </cfRule>
    <cfRule type="containsText" dxfId="34970" priority="6244" operator="containsText" text="SSMM">
      <formula>NOT(ISERROR(SEARCH("SSMM",F160)))</formula>
    </cfRule>
    <cfRule type="containsText" dxfId="34969" priority="6245" operator="containsText" text="BMTR">
      <formula>NOT(ISERROR(SEARCH("BMTR",F160)))</formula>
    </cfRule>
  </conditionalFormatting>
  <conditionalFormatting sqref="F159">
    <cfRule type="containsText" dxfId="34968" priority="6240" operator="containsText" text="TAXI">
      <formula>NOT(ISERROR(SEARCH("TAXI",F159)))</formula>
    </cfRule>
    <cfRule type="containsText" dxfId="34967" priority="6241" operator="containsText" text="SSMM">
      <formula>NOT(ISERROR(SEARCH("SSMM",F159)))</formula>
    </cfRule>
    <cfRule type="containsText" dxfId="34966" priority="6242" operator="containsText" text="BMTR">
      <formula>NOT(ISERROR(SEARCH("BMTR",F159)))</formula>
    </cfRule>
  </conditionalFormatting>
  <conditionalFormatting sqref="F159">
    <cfRule type="containsText" dxfId="34965" priority="6237" operator="containsText" text="TAXI">
      <formula>NOT(ISERROR(SEARCH("TAXI",F159)))</formula>
    </cfRule>
    <cfRule type="containsText" dxfId="34964" priority="6238" operator="containsText" text="SSMM">
      <formula>NOT(ISERROR(SEARCH("SSMM",F159)))</formula>
    </cfRule>
    <cfRule type="containsText" dxfId="34963" priority="6239" operator="containsText" text="BMTR">
      <formula>NOT(ISERROR(SEARCH("BMTR",F159)))</formula>
    </cfRule>
  </conditionalFormatting>
  <conditionalFormatting sqref="F158">
    <cfRule type="containsText" dxfId="34962" priority="6234" operator="containsText" text="TAXI">
      <formula>NOT(ISERROR(SEARCH("TAXI",F158)))</formula>
    </cfRule>
    <cfRule type="containsText" dxfId="34961" priority="6235" operator="containsText" text="SSMM">
      <formula>NOT(ISERROR(SEARCH("SSMM",F158)))</formula>
    </cfRule>
    <cfRule type="containsText" dxfId="34960" priority="6236" operator="containsText" text="BMTR">
      <formula>NOT(ISERROR(SEARCH("BMTR",F158)))</formula>
    </cfRule>
  </conditionalFormatting>
  <conditionalFormatting sqref="F165">
    <cfRule type="containsText" dxfId="34959" priority="6231" operator="containsText" text="TAXI">
      <formula>NOT(ISERROR(SEARCH("TAXI",F165)))</formula>
    </cfRule>
    <cfRule type="containsText" dxfId="34958" priority="6232" operator="containsText" text="SSMM">
      <formula>NOT(ISERROR(SEARCH("SSMM",F165)))</formula>
    </cfRule>
    <cfRule type="containsText" dxfId="34957" priority="6233" operator="containsText" text="BMTR">
      <formula>NOT(ISERROR(SEARCH("BMTR",F165)))</formula>
    </cfRule>
  </conditionalFormatting>
  <conditionalFormatting sqref="F165">
    <cfRule type="containsText" dxfId="34956" priority="6228" operator="containsText" text="TAXI">
      <formula>NOT(ISERROR(SEARCH("TAXI",F165)))</formula>
    </cfRule>
    <cfRule type="containsText" dxfId="34955" priority="6229" operator="containsText" text="SSMM">
      <formula>NOT(ISERROR(SEARCH("SSMM",F165)))</formula>
    </cfRule>
    <cfRule type="containsText" dxfId="34954" priority="6230" operator="containsText" text="BMTR">
      <formula>NOT(ISERROR(SEARCH("BMTR",F165)))</formula>
    </cfRule>
  </conditionalFormatting>
  <conditionalFormatting sqref="F170">
    <cfRule type="containsText" dxfId="34953" priority="6225" operator="containsText" text="TAXI">
      <formula>NOT(ISERROR(SEARCH("TAXI",F170)))</formula>
    </cfRule>
    <cfRule type="containsText" dxfId="34952" priority="6226" operator="containsText" text="SSMM">
      <formula>NOT(ISERROR(SEARCH("SSMM",F170)))</formula>
    </cfRule>
    <cfRule type="containsText" dxfId="34951" priority="6227" operator="containsText" text="BMTR">
      <formula>NOT(ISERROR(SEARCH("BMTR",F170)))</formula>
    </cfRule>
  </conditionalFormatting>
  <conditionalFormatting sqref="F170">
    <cfRule type="containsText" dxfId="34950" priority="6222" operator="containsText" text="TAXI">
      <formula>NOT(ISERROR(SEARCH("TAXI",F170)))</formula>
    </cfRule>
    <cfRule type="containsText" dxfId="34949" priority="6223" operator="containsText" text="SSMM">
      <formula>NOT(ISERROR(SEARCH("SSMM",F170)))</formula>
    </cfRule>
    <cfRule type="containsText" dxfId="34948" priority="6224" operator="containsText" text="BMTR">
      <formula>NOT(ISERROR(SEARCH("BMTR",F170)))</formula>
    </cfRule>
  </conditionalFormatting>
  <conditionalFormatting sqref="F161">
    <cfRule type="containsText" dxfId="34947" priority="6219" operator="containsText" text="TAXI">
      <formula>NOT(ISERROR(SEARCH("TAXI",F161)))</formula>
    </cfRule>
    <cfRule type="containsText" dxfId="34946" priority="6220" operator="containsText" text="SSMM">
      <formula>NOT(ISERROR(SEARCH("SSMM",F161)))</formula>
    </cfRule>
    <cfRule type="containsText" dxfId="34945" priority="6221" operator="containsText" text="BMTR">
      <formula>NOT(ISERROR(SEARCH("BMTR",F161)))</formula>
    </cfRule>
  </conditionalFormatting>
  <conditionalFormatting sqref="F160">
    <cfRule type="containsText" dxfId="34944" priority="6216" operator="containsText" text="TAXI">
      <formula>NOT(ISERROR(SEARCH("TAXI",F160)))</formula>
    </cfRule>
    <cfRule type="containsText" dxfId="34943" priority="6217" operator="containsText" text="SSMM">
      <formula>NOT(ISERROR(SEARCH("SSMM",F160)))</formula>
    </cfRule>
    <cfRule type="containsText" dxfId="34942" priority="6218" operator="containsText" text="BMTR">
      <formula>NOT(ISERROR(SEARCH("BMTR",F160)))</formula>
    </cfRule>
  </conditionalFormatting>
  <conditionalFormatting sqref="F160">
    <cfRule type="containsText" dxfId="34941" priority="6213" operator="containsText" text="TAXI">
      <formula>NOT(ISERROR(SEARCH("TAXI",F160)))</formula>
    </cfRule>
    <cfRule type="containsText" dxfId="34940" priority="6214" operator="containsText" text="SSMM">
      <formula>NOT(ISERROR(SEARCH("SSMM",F160)))</formula>
    </cfRule>
    <cfRule type="containsText" dxfId="34939" priority="6215" operator="containsText" text="BMTR">
      <formula>NOT(ISERROR(SEARCH("BMTR",F160)))</formula>
    </cfRule>
  </conditionalFormatting>
  <conditionalFormatting sqref="F159">
    <cfRule type="containsText" dxfId="34938" priority="6210" operator="containsText" text="TAXI">
      <formula>NOT(ISERROR(SEARCH("TAXI",F159)))</formula>
    </cfRule>
    <cfRule type="containsText" dxfId="34937" priority="6211" operator="containsText" text="SSMM">
      <formula>NOT(ISERROR(SEARCH("SSMM",F159)))</formula>
    </cfRule>
    <cfRule type="containsText" dxfId="34936" priority="6212" operator="containsText" text="BMTR">
      <formula>NOT(ISERROR(SEARCH("BMTR",F159)))</formula>
    </cfRule>
  </conditionalFormatting>
  <conditionalFormatting sqref="F159">
    <cfRule type="containsText" dxfId="34935" priority="6207" operator="containsText" text="TAXI">
      <formula>NOT(ISERROR(SEARCH("TAXI",F159)))</formula>
    </cfRule>
    <cfRule type="containsText" dxfId="34934" priority="6208" operator="containsText" text="SSMM">
      <formula>NOT(ISERROR(SEARCH("SSMM",F159)))</formula>
    </cfRule>
    <cfRule type="containsText" dxfId="34933" priority="6209" operator="containsText" text="BMTR">
      <formula>NOT(ISERROR(SEARCH("BMTR",F159)))</formula>
    </cfRule>
  </conditionalFormatting>
  <conditionalFormatting sqref="F158">
    <cfRule type="containsText" dxfId="34932" priority="6204" operator="containsText" text="TAXI">
      <formula>NOT(ISERROR(SEARCH("TAXI",F158)))</formula>
    </cfRule>
    <cfRule type="containsText" dxfId="34931" priority="6205" operator="containsText" text="SSMM">
      <formula>NOT(ISERROR(SEARCH("SSMM",F158)))</formula>
    </cfRule>
    <cfRule type="containsText" dxfId="34930" priority="6206" operator="containsText" text="BMTR">
      <formula>NOT(ISERROR(SEARCH("BMTR",F158)))</formula>
    </cfRule>
  </conditionalFormatting>
  <conditionalFormatting sqref="F165">
    <cfRule type="containsText" dxfId="34929" priority="6201" operator="containsText" text="TAXI">
      <formula>NOT(ISERROR(SEARCH("TAXI",F165)))</formula>
    </cfRule>
    <cfRule type="containsText" dxfId="34928" priority="6202" operator="containsText" text="SSMM">
      <formula>NOT(ISERROR(SEARCH("SSMM",F165)))</formula>
    </cfRule>
    <cfRule type="containsText" dxfId="34927" priority="6203" operator="containsText" text="BMTR">
      <formula>NOT(ISERROR(SEARCH("BMTR",F165)))</formula>
    </cfRule>
  </conditionalFormatting>
  <conditionalFormatting sqref="F165">
    <cfRule type="containsText" dxfId="34926" priority="6198" operator="containsText" text="TAXI">
      <formula>NOT(ISERROR(SEARCH("TAXI",F165)))</formula>
    </cfRule>
    <cfRule type="containsText" dxfId="34925" priority="6199" operator="containsText" text="SSMM">
      <formula>NOT(ISERROR(SEARCH("SSMM",F165)))</formula>
    </cfRule>
    <cfRule type="containsText" dxfId="34924" priority="6200" operator="containsText" text="BMTR">
      <formula>NOT(ISERROR(SEARCH("BMTR",F165)))</formula>
    </cfRule>
  </conditionalFormatting>
  <conditionalFormatting sqref="F170">
    <cfRule type="containsText" dxfId="34923" priority="6195" operator="containsText" text="TAXI">
      <formula>NOT(ISERROR(SEARCH("TAXI",F170)))</formula>
    </cfRule>
    <cfRule type="containsText" dxfId="34922" priority="6196" operator="containsText" text="SSMM">
      <formula>NOT(ISERROR(SEARCH("SSMM",F170)))</formula>
    </cfRule>
    <cfRule type="containsText" dxfId="34921" priority="6197" operator="containsText" text="BMTR">
      <formula>NOT(ISERROR(SEARCH("BMTR",F170)))</formula>
    </cfRule>
  </conditionalFormatting>
  <conditionalFormatting sqref="F170">
    <cfRule type="containsText" dxfId="34920" priority="6192" operator="containsText" text="TAXI">
      <formula>NOT(ISERROR(SEARCH("TAXI",F170)))</formula>
    </cfRule>
    <cfRule type="containsText" dxfId="34919" priority="6193" operator="containsText" text="SSMM">
      <formula>NOT(ISERROR(SEARCH("SSMM",F170)))</formula>
    </cfRule>
    <cfRule type="containsText" dxfId="34918" priority="6194" operator="containsText" text="BMTR">
      <formula>NOT(ISERROR(SEARCH("BMTR",F170)))</formula>
    </cfRule>
  </conditionalFormatting>
  <conditionalFormatting sqref="F161">
    <cfRule type="containsText" dxfId="34917" priority="6189" operator="containsText" text="TAXI">
      <formula>NOT(ISERROR(SEARCH("TAXI",F161)))</formula>
    </cfRule>
    <cfRule type="containsText" dxfId="34916" priority="6190" operator="containsText" text="SSMM">
      <formula>NOT(ISERROR(SEARCH("SSMM",F161)))</formula>
    </cfRule>
    <cfRule type="containsText" dxfId="34915" priority="6191" operator="containsText" text="BMTR">
      <formula>NOT(ISERROR(SEARCH("BMTR",F161)))</formula>
    </cfRule>
  </conditionalFormatting>
  <conditionalFormatting sqref="F160">
    <cfRule type="containsText" dxfId="34914" priority="6186" operator="containsText" text="TAXI">
      <formula>NOT(ISERROR(SEARCH("TAXI",F160)))</formula>
    </cfRule>
    <cfRule type="containsText" dxfId="34913" priority="6187" operator="containsText" text="SSMM">
      <formula>NOT(ISERROR(SEARCH("SSMM",F160)))</formula>
    </cfRule>
    <cfRule type="containsText" dxfId="34912" priority="6188" operator="containsText" text="BMTR">
      <formula>NOT(ISERROR(SEARCH("BMTR",F160)))</formula>
    </cfRule>
  </conditionalFormatting>
  <conditionalFormatting sqref="F160">
    <cfRule type="containsText" dxfId="34911" priority="6183" operator="containsText" text="TAXI">
      <formula>NOT(ISERROR(SEARCH("TAXI",F160)))</formula>
    </cfRule>
    <cfRule type="containsText" dxfId="34910" priority="6184" operator="containsText" text="SSMM">
      <formula>NOT(ISERROR(SEARCH("SSMM",F160)))</formula>
    </cfRule>
    <cfRule type="containsText" dxfId="34909" priority="6185" operator="containsText" text="BMTR">
      <formula>NOT(ISERROR(SEARCH("BMTR",F160)))</formula>
    </cfRule>
  </conditionalFormatting>
  <conditionalFormatting sqref="F159">
    <cfRule type="containsText" dxfId="34908" priority="6180" operator="containsText" text="TAXI">
      <formula>NOT(ISERROR(SEARCH("TAXI",F159)))</formula>
    </cfRule>
    <cfRule type="containsText" dxfId="34907" priority="6181" operator="containsText" text="SSMM">
      <formula>NOT(ISERROR(SEARCH("SSMM",F159)))</formula>
    </cfRule>
    <cfRule type="containsText" dxfId="34906" priority="6182" operator="containsText" text="BMTR">
      <formula>NOT(ISERROR(SEARCH("BMTR",F159)))</formula>
    </cfRule>
  </conditionalFormatting>
  <conditionalFormatting sqref="F158">
    <cfRule type="containsText" dxfId="34905" priority="6177" operator="containsText" text="TAXI">
      <formula>NOT(ISERROR(SEARCH("TAXI",F158)))</formula>
    </cfRule>
    <cfRule type="containsText" dxfId="34904" priority="6178" operator="containsText" text="SSMM">
      <formula>NOT(ISERROR(SEARCH("SSMM",F158)))</formula>
    </cfRule>
    <cfRule type="containsText" dxfId="34903" priority="6179" operator="containsText" text="BMTR">
      <formula>NOT(ISERROR(SEARCH("BMTR",F158)))</formula>
    </cfRule>
  </conditionalFormatting>
  <conditionalFormatting sqref="F158">
    <cfRule type="containsText" dxfId="34902" priority="6174" operator="containsText" text="TAXI">
      <formula>NOT(ISERROR(SEARCH("TAXI",F158)))</formula>
    </cfRule>
    <cfRule type="containsText" dxfId="34901" priority="6175" operator="containsText" text="SSMM">
      <formula>NOT(ISERROR(SEARCH("SSMM",F158)))</formula>
    </cfRule>
    <cfRule type="containsText" dxfId="34900" priority="6176" operator="containsText" text="BMTR">
      <formula>NOT(ISERROR(SEARCH("BMTR",F158)))</formula>
    </cfRule>
  </conditionalFormatting>
  <conditionalFormatting sqref="F164">
    <cfRule type="containsText" dxfId="34899" priority="6171" operator="containsText" text="TAXI">
      <formula>NOT(ISERROR(SEARCH("TAXI",F164)))</formula>
    </cfRule>
    <cfRule type="containsText" dxfId="34898" priority="6172" operator="containsText" text="SSMM">
      <formula>NOT(ISERROR(SEARCH("SSMM",F164)))</formula>
    </cfRule>
    <cfRule type="containsText" dxfId="34897" priority="6173" operator="containsText" text="BMTR">
      <formula>NOT(ISERROR(SEARCH("BMTR",F164)))</formula>
    </cfRule>
  </conditionalFormatting>
  <conditionalFormatting sqref="F164">
    <cfRule type="containsText" dxfId="34896" priority="6168" operator="containsText" text="TAXI">
      <formula>NOT(ISERROR(SEARCH("TAXI",F164)))</formula>
    </cfRule>
    <cfRule type="containsText" dxfId="34895" priority="6169" operator="containsText" text="SSMM">
      <formula>NOT(ISERROR(SEARCH("SSMM",F164)))</formula>
    </cfRule>
    <cfRule type="containsText" dxfId="34894" priority="6170" operator="containsText" text="BMTR">
      <formula>NOT(ISERROR(SEARCH("BMTR",F164)))</formula>
    </cfRule>
  </conditionalFormatting>
  <conditionalFormatting sqref="F160">
    <cfRule type="containsText" dxfId="34893" priority="6165" operator="containsText" text="TAXI">
      <formula>NOT(ISERROR(SEARCH("TAXI",F160)))</formula>
    </cfRule>
    <cfRule type="containsText" dxfId="34892" priority="6166" operator="containsText" text="SSMM">
      <formula>NOT(ISERROR(SEARCH("SSMM",F160)))</formula>
    </cfRule>
    <cfRule type="containsText" dxfId="34891" priority="6167" operator="containsText" text="BMTR">
      <formula>NOT(ISERROR(SEARCH("BMTR",F160)))</formula>
    </cfRule>
  </conditionalFormatting>
  <conditionalFormatting sqref="F159">
    <cfRule type="containsText" dxfId="34890" priority="6162" operator="containsText" text="TAXI">
      <formula>NOT(ISERROR(SEARCH("TAXI",F159)))</formula>
    </cfRule>
    <cfRule type="containsText" dxfId="34889" priority="6163" operator="containsText" text="SSMM">
      <formula>NOT(ISERROR(SEARCH("SSMM",F159)))</formula>
    </cfRule>
    <cfRule type="containsText" dxfId="34888" priority="6164" operator="containsText" text="BMTR">
      <formula>NOT(ISERROR(SEARCH("BMTR",F159)))</formula>
    </cfRule>
  </conditionalFormatting>
  <conditionalFormatting sqref="F166">
    <cfRule type="containsText" dxfId="34887" priority="6159" operator="containsText" text="TAXI">
      <formula>NOT(ISERROR(SEARCH("TAXI",F166)))</formula>
    </cfRule>
    <cfRule type="containsText" dxfId="34886" priority="6160" operator="containsText" text="SSMM">
      <formula>NOT(ISERROR(SEARCH("SSMM",F166)))</formula>
    </cfRule>
    <cfRule type="containsText" dxfId="34885" priority="6161" operator="containsText" text="BMTR">
      <formula>NOT(ISERROR(SEARCH("BMTR",F166)))</formula>
    </cfRule>
  </conditionalFormatting>
  <conditionalFormatting sqref="F166">
    <cfRule type="containsText" dxfId="34884" priority="6156" operator="containsText" text="TAXI">
      <formula>NOT(ISERROR(SEARCH("TAXI",F166)))</formula>
    </cfRule>
    <cfRule type="containsText" dxfId="34883" priority="6157" operator="containsText" text="SSMM">
      <formula>NOT(ISERROR(SEARCH("SSMM",F166)))</formula>
    </cfRule>
    <cfRule type="containsText" dxfId="34882" priority="6158" operator="containsText" text="BMTR">
      <formula>NOT(ISERROR(SEARCH("BMTR",F166)))</formula>
    </cfRule>
  </conditionalFormatting>
  <conditionalFormatting sqref="F173">
    <cfRule type="containsText" dxfId="34881" priority="6153" operator="containsText" text="TAXI">
      <formula>NOT(ISERROR(SEARCH("TAXI",F173)))</formula>
    </cfRule>
    <cfRule type="containsText" dxfId="34880" priority="6154" operator="containsText" text="SSMM">
      <formula>NOT(ISERROR(SEARCH("SSMM",F173)))</formula>
    </cfRule>
    <cfRule type="containsText" dxfId="34879" priority="6155" operator="containsText" text="BMTR">
      <formula>NOT(ISERROR(SEARCH("BMTR",F173)))</formula>
    </cfRule>
  </conditionalFormatting>
  <conditionalFormatting sqref="F173">
    <cfRule type="containsText" dxfId="34878" priority="6150" operator="containsText" text="TAXI">
      <formula>NOT(ISERROR(SEARCH("TAXI",F173)))</formula>
    </cfRule>
    <cfRule type="containsText" dxfId="34877" priority="6151" operator="containsText" text="SSMM">
      <formula>NOT(ISERROR(SEARCH("SSMM",F173)))</formula>
    </cfRule>
    <cfRule type="containsText" dxfId="34876" priority="6152" operator="containsText" text="BMTR">
      <formula>NOT(ISERROR(SEARCH("BMTR",F173)))</formula>
    </cfRule>
  </conditionalFormatting>
  <conditionalFormatting sqref="F161">
    <cfRule type="containsText" dxfId="34875" priority="6147" operator="containsText" text="TAXI">
      <formula>NOT(ISERROR(SEARCH("TAXI",F161)))</formula>
    </cfRule>
    <cfRule type="containsText" dxfId="34874" priority="6148" operator="containsText" text="SSMM">
      <formula>NOT(ISERROR(SEARCH("SSMM",F161)))</formula>
    </cfRule>
    <cfRule type="containsText" dxfId="34873" priority="6149" operator="containsText" text="BMTR">
      <formula>NOT(ISERROR(SEARCH("BMTR",F161)))</formula>
    </cfRule>
  </conditionalFormatting>
  <conditionalFormatting sqref="F160">
    <cfRule type="containsText" dxfId="34872" priority="6144" operator="containsText" text="TAXI">
      <formula>NOT(ISERROR(SEARCH("TAXI",F160)))</formula>
    </cfRule>
    <cfRule type="containsText" dxfId="34871" priority="6145" operator="containsText" text="SSMM">
      <formula>NOT(ISERROR(SEARCH("SSMM",F160)))</formula>
    </cfRule>
    <cfRule type="containsText" dxfId="34870" priority="6146" operator="containsText" text="BMTR">
      <formula>NOT(ISERROR(SEARCH("BMTR",F160)))</formula>
    </cfRule>
  </conditionalFormatting>
  <conditionalFormatting sqref="F160">
    <cfRule type="containsText" dxfId="34869" priority="6141" operator="containsText" text="TAXI">
      <formula>NOT(ISERROR(SEARCH("TAXI",F160)))</formula>
    </cfRule>
    <cfRule type="containsText" dxfId="34868" priority="6142" operator="containsText" text="SSMM">
      <formula>NOT(ISERROR(SEARCH("SSMM",F160)))</formula>
    </cfRule>
    <cfRule type="containsText" dxfId="34867" priority="6143" operator="containsText" text="BMTR">
      <formula>NOT(ISERROR(SEARCH("BMTR",F160)))</formula>
    </cfRule>
  </conditionalFormatting>
  <conditionalFormatting sqref="F164">
    <cfRule type="containsText" dxfId="34866" priority="6138" operator="containsText" text="TAXI">
      <formula>NOT(ISERROR(SEARCH("TAXI",F164)))</formula>
    </cfRule>
    <cfRule type="containsText" dxfId="34865" priority="6139" operator="containsText" text="SSMM">
      <formula>NOT(ISERROR(SEARCH("SSMM",F164)))</formula>
    </cfRule>
    <cfRule type="containsText" dxfId="34864" priority="6140" operator="containsText" text="BMTR">
      <formula>NOT(ISERROR(SEARCH("BMTR",F164)))</formula>
    </cfRule>
  </conditionalFormatting>
  <conditionalFormatting sqref="F162">
    <cfRule type="containsText" dxfId="34863" priority="6135" operator="containsText" text="TAXI">
      <formula>NOT(ISERROR(SEARCH("TAXI",F162)))</formula>
    </cfRule>
    <cfRule type="containsText" dxfId="34862" priority="6136" operator="containsText" text="SSMM">
      <formula>NOT(ISERROR(SEARCH("SSMM",F162)))</formula>
    </cfRule>
    <cfRule type="containsText" dxfId="34861" priority="6137" operator="containsText" text="BMTR">
      <formula>NOT(ISERROR(SEARCH("BMTR",F162)))</formula>
    </cfRule>
  </conditionalFormatting>
  <conditionalFormatting sqref="F162">
    <cfRule type="containsText" dxfId="34860" priority="6132" operator="containsText" text="TAXI">
      <formula>NOT(ISERROR(SEARCH("TAXI",F162)))</formula>
    </cfRule>
    <cfRule type="containsText" dxfId="34859" priority="6133" operator="containsText" text="SSMM">
      <formula>NOT(ISERROR(SEARCH("SSMM",F162)))</formula>
    </cfRule>
    <cfRule type="containsText" dxfId="34858" priority="6134" operator="containsText" text="BMTR">
      <formula>NOT(ISERROR(SEARCH("BMTR",F162)))</formula>
    </cfRule>
  </conditionalFormatting>
  <conditionalFormatting sqref="F161">
    <cfRule type="containsText" dxfId="34857" priority="6129" operator="containsText" text="TAXI">
      <formula>NOT(ISERROR(SEARCH("TAXI",F161)))</formula>
    </cfRule>
    <cfRule type="containsText" dxfId="34856" priority="6130" operator="containsText" text="SSMM">
      <formula>NOT(ISERROR(SEARCH("SSMM",F161)))</formula>
    </cfRule>
    <cfRule type="containsText" dxfId="34855" priority="6131" operator="containsText" text="BMTR">
      <formula>NOT(ISERROR(SEARCH("BMTR",F161)))</formula>
    </cfRule>
  </conditionalFormatting>
  <conditionalFormatting sqref="F170">
    <cfRule type="containsText" dxfId="34854" priority="6126" operator="containsText" text="TAXI">
      <formula>NOT(ISERROR(SEARCH("TAXI",F170)))</formula>
    </cfRule>
    <cfRule type="containsText" dxfId="34853" priority="6127" operator="containsText" text="SSMM">
      <formula>NOT(ISERROR(SEARCH("SSMM",F170)))</formula>
    </cfRule>
    <cfRule type="containsText" dxfId="34852" priority="6128" operator="containsText" text="BMTR">
      <formula>NOT(ISERROR(SEARCH("BMTR",F170)))</formula>
    </cfRule>
  </conditionalFormatting>
  <conditionalFormatting sqref="F170">
    <cfRule type="containsText" dxfId="34851" priority="6123" operator="containsText" text="TAXI">
      <formula>NOT(ISERROR(SEARCH("TAXI",F170)))</formula>
    </cfRule>
    <cfRule type="containsText" dxfId="34850" priority="6124" operator="containsText" text="SSMM">
      <formula>NOT(ISERROR(SEARCH("SSMM",F170)))</formula>
    </cfRule>
    <cfRule type="containsText" dxfId="34849" priority="6125" operator="containsText" text="BMTR">
      <formula>NOT(ISERROR(SEARCH("BMTR",F170)))</formula>
    </cfRule>
  </conditionalFormatting>
  <conditionalFormatting sqref="F160">
    <cfRule type="containsText" dxfId="34848" priority="6120" operator="containsText" text="TAXI">
      <formula>NOT(ISERROR(SEARCH("TAXI",F160)))</formula>
    </cfRule>
    <cfRule type="containsText" dxfId="34847" priority="6121" operator="containsText" text="SSMM">
      <formula>NOT(ISERROR(SEARCH("SSMM",F160)))</formula>
    </cfRule>
    <cfRule type="containsText" dxfId="34846" priority="6122" operator="containsText" text="BMTR">
      <formula>NOT(ISERROR(SEARCH("BMTR",F160)))</formula>
    </cfRule>
  </conditionalFormatting>
  <conditionalFormatting sqref="F159">
    <cfRule type="containsText" dxfId="34845" priority="6117" operator="containsText" text="TAXI">
      <formula>NOT(ISERROR(SEARCH("TAXI",F159)))</formula>
    </cfRule>
    <cfRule type="containsText" dxfId="34844" priority="6118" operator="containsText" text="SSMM">
      <formula>NOT(ISERROR(SEARCH("SSMM",F159)))</formula>
    </cfRule>
    <cfRule type="containsText" dxfId="34843" priority="6119" operator="containsText" text="BMTR">
      <formula>NOT(ISERROR(SEARCH("BMTR",F159)))</formula>
    </cfRule>
  </conditionalFormatting>
  <conditionalFormatting sqref="F166">
    <cfRule type="containsText" dxfId="34842" priority="6114" operator="containsText" text="TAXI">
      <formula>NOT(ISERROR(SEARCH("TAXI",F166)))</formula>
    </cfRule>
    <cfRule type="containsText" dxfId="34841" priority="6115" operator="containsText" text="SSMM">
      <formula>NOT(ISERROR(SEARCH("SSMM",F166)))</formula>
    </cfRule>
    <cfRule type="containsText" dxfId="34840" priority="6116" operator="containsText" text="BMTR">
      <formula>NOT(ISERROR(SEARCH("BMTR",F166)))</formula>
    </cfRule>
  </conditionalFormatting>
  <conditionalFormatting sqref="F166">
    <cfRule type="containsText" dxfId="34839" priority="6111" operator="containsText" text="TAXI">
      <formula>NOT(ISERROR(SEARCH("TAXI",F166)))</formula>
    </cfRule>
    <cfRule type="containsText" dxfId="34838" priority="6112" operator="containsText" text="SSMM">
      <formula>NOT(ISERROR(SEARCH("SSMM",F166)))</formula>
    </cfRule>
    <cfRule type="containsText" dxfId="34837" priority="6113" operator="containsText" text="BMTR">
      <formula>NOT(ISERROR(SEARCH("BMTR",F166)))</formula>
    </cfRule>
  </conditionalFormatting>
  <conditionalFormatting sqref="F173">
    <cfRule type="containsText" dxfId="34836" priority="6108" operator="containsText" text="TAXI">
      <formula>NOT(ISERROR(SEARCH("TAXI",F173)))</formula>
    </cfRule>
    <cfRule type="containsText" dxfId="34835" priority="6109" operator="containsText" text="SSMM">
      <formula>NOT(ISERROR(SEARCH("SSMM",F173)))</formula>
    </cfRule>
    <cfRule type="containsText" dxfId="34834" priority="6110" operator="containsText" text="BMTR">
      <formula>NOT(ISERROR(SEARCH("BMTR",F173)))</formula>
    </cfRule>
  </conditionalFormatting>
  <conditionalFormatting sqref="F173">
    <cfRule type="containsText" dxfId="34833" priority="6105" operator="containsText" text="TAXI">
      <formula>NOT(ISERROR(SEARCH("TAXI",F173)))</formula>
    </cfRule>
    <cfRule type="containsText" dxfId="34832" priority="6106" operator="containsText" text="SSMM">
      <formula>NOT(ISERROR(SEARCH("SSMM",F173)))</formula>
    </cfRule>
    <cfRule type="containsText" dxfId="34831" priority="6107" operator="containsText" text="BMTR">
      <formula>NOT(ISERROR(SEARCH("BMTR",F173)))</formula>
    </cfRule>
  </conditionalFormatting>
  <conditionalFormatting sqref="F162">
    <cfRule type="containsText" dxfId="34830" priority="6102" operator="containsText" text="TAXI">
      <formula>NOT(ISERROR(SEARCH("TAXI",F162)))</formula>
    </cfRule>
    <cfRule type="containsText" dxfId="34829" priority="6103" operator="containsText" text="SSMM">
      <formula>NOT(ISERROR(SEARCH("SSMM",F162)))</formula>
    </cfRule>
    <cfRule type="containsText" dxfId="34828" priority="6104" operator="containsText" text="BMTR">
      <formula>NOT(ISERROR(SEARCH("BMTR",F162)))</formula>
    </cfRule>
  </conditionalFormatting>
  <conditionalFormatting sqref="F161">
    <cfRule type="containsText" dxfId="34827" priority="6099" operator="containsText" text="TAXI">
      <formula>NOT(ISERROR(SEARCH("TAXI",F161)))</formula>
    </cfRule>
    <cfRule type="containsText" dxfId="34826" priority="6100" operator="containsText" text="SSMM">
      <formula>NOT(ISERROR(SEARCH("SSMM",F161)))</formula>
    </cfRule>
    <cfRule type="containsText" dxfId="34825" priority="6101" operator="containsText" text="BMTR">
      <formula>NOT(ISERROR(SEARCH("BMTR",F161)))</formula>
    </cfRule>
  </conditionalFormatting>
  <conditionalFormatting sqref="F161">
    <cfRule type="containsText" dxfId="34824" priority="6096" operator="containsText" text="TAXI">
      <formula>NOT(ISERROR(SEARCH("TAXI",F161)))</formula>
    </cfRule>
    <cfRule type="containsText" dxfId="34823" priority="6097" operator="containsText" text="SSMM">
      <formula>NOT(ISERROR(SEARCH("SSMM",F161)))</formula>
    </cfRule>
    <cfRule type="containsText" dxfId="34822" priority="6098" operator="containsText" text="BMTR">
      <formula>NOT(ISERROR(SEARCH("BMTR",F161)))</formula>
    </cfRule>
  </conditionalFormatting>
  <conditionalFormatting sqref="F160">
    <cfRule type="containsText" dxfId="34821" priority="6093" operator="containsText" text="TAXI">
      <formula>NOT(ISERROR(SEARCH("TAXI",F160)))</formula>
    </cfRule>
    <cfRule type="containsText" dxfId="34820" priority="6094" operator="containsText" text="SSMM">
      <formula>NOT(ISERROR(SEARCH("SSMM",F160)))</formula>
    </cfRule>
    <cfRule type="containsText" dxfId="34819" priority="6095" operator="containsText" text="BMTR">
      <formula>NOT(ISERROR(SEARCH("BMTR",F160)))</formula>
    </cfRule>
  </conditionalFormatting>
  <conditionalFormatting sqref="F160">
    <cfRule type="containsText" dxfId="34818" priority="6090" operator="containsText" text="TAXI">
      <formula>NOT(ISERROR(SEARCH("TAXI",F160)))</formula>
    </cfRule>
    <cfRule type="containsText" dxfId="34817" priority="6091" operator="containsText" text="SSMM">
      <formula>NOT(ISERROR(SEARCH("SSMM",F160)))</formula>
    </cfRule>
    <cfRule type="containsText" dxfId="34816" priority="6092" operator="containsText" text="BMTR">
      <formula>NOT(ISERROR(SEARCH("BMTR",F160)))</formula>
    </cfRule>
  </conditionalFormatting>
  <conditionalFormatting sqref="F159">
    <cfRule type="containsText" dxfId="34815" priority="6087" operator="containsText" text="TAXI">
      <formula>NOT(ISERROR(SEARCH("TAXI",F159)))</formula>
    </cfRule>
    <cfRule type="containsText" dxfId="34814" priority="6088" operator="containsText" text="SSMM">
      <formula>NOT(ISERROR(SEARCH("SSMM",F159)))</formula>
    </cfRule>
    <cfRule type="containsText" dxfId="34813" priority="6089" operator="containsText" text="BMTR">
      <formula>NOT(ISERROR(SEARCH("BMTR",F159)))</formula>
    </cfRule>
  </conditionalFormatting>
  <conditionalFormatting sqref="F166">
    <cfRule type="containsText" dxfId="34812" priority="6084" operator="containsText" text="TAXI">
      <formula>NOT(ISERROR(SEARCH("TAXI",F166)))</formula>
    </cfRule>
    <cfRule type="containsText" dxfId="34811" priority="6085" operator="containsText" text="SSMM">
      <formula>NOT(ISERROR(SEARCH("SSMM",F166)))</formula>
    </cfRule>
    <cfRule type="containsText" dxfId="34810" priority="6086" operator="containsText" text="BMTR">
      <formula>NOT(ISERROR(SEARCH("BMTR",F166)))</formula>
    </cfRule>
  </conditionalFormatting>
  <conditionalFormatting sqref="F166">
    <cfRule type="containsText" dxfId="34809" priority="6081" operator="containsText" text="TAXI">
      <formula>NOT(ISERROR(SEARCH("TAXI",F166)))</formula>
    </cfRule>
    <cfRule type="containsText" dxfId="34808" priority="6082" operator="containsText" text="SSMM">
      <formula>NOT(ISERROR(SEARCH("SSMM",F166)))</formula>
    </cfRule>
    <cfRule type="containsText" dxfId="34807" priority="6083" operator="containsText" text="BMTR">
      <formula>NOT(ISERROR(SEARCH("BMTR",F166)))</formula>
    </cfRule>
  </conditionalFormatting>
  <conditionalFormatting sqref="F173">
    <cfRule type="containsText" dxfId="34806" priority="6078" operator="containsText" text="TAXI">
      <formula>NOT(ISERROR(SEARCH("TAXI",F173)))</formula>
    </cfRule>
    <cfRule type="containsText" dxfId="34805" priority="6079" operator="containsText" text="SSMM">
      <formula>NOT(ISERROR(SEARCH("SSMM",F173)))</formula>
    </cfRule>
    <cfRule type="containsText" dxfId="34804" priority="6080" operator="containsText" text="BMTR">
      <formula>NOT(ISERROR(SEARCH("BMTR",F173)))</formula>
    </cfRule>
  </conditionalFormatting>
  <conditionalFormatting sqref="F173">
    <cfRule type="containsText" dxfId="34803" priority="6075" operator="containsText" text="TAXI">
      <formula>NOT(ISERROR(SEARCH("TAXI",F173)))</formula>
    </cfRule>
    <cfRule type="containsText" dxfId="34802" priority="6076" operator="containsText" text="SSMM">
      <formula>NOT(ISERROR(SEARCH("SSMM",F173)))</formula>
    </cfRule>
    <cfRule type="containsText" dxfId="34801" priority="6077" operator="containsText" text="BMTR">
      <formula>NOT(ISERROR(SEARCH("BMTR",F173)))</formula>
    </cfRule>
  </conditionalFormatting>
  <conditionalFormatting sqref="F162">
    <cfRule type="containsText" dxfId="34800" priority="6072" operator="containsText" text="TAXI">
      <formula>NOT(ISERROR(SEARCH("TAXI",F162)))</formula>
    </cfRule>
    <cfRule type="containsText" dxfId="34799" priority="6073" operator="containsText" text="SSMM">
      <formula>NOT(ISERROR(SEARCH("SSMM",F162)))</formula>
    </cfRule>
    <cfRule type="containsText" dxfId="34798" priority="6074" operator="containsText" text="BMTR">
      <formula>NOT(ISERROR(SEARCH("BMTR",F162)))</formula>
    </cfRule>
  </conditionalFormatting>
  <conditionalFormatting sqref="F161">
    <cfRule type="containsText" dxfId="34797" priority="6069" operator="containsText" text="TAXI">
      <formula>NOT(ISERROR(SEARCH("TAXI",F161)))</formula>
    </cfRule>
    <cfRule type="containsText" dxfId="34796" priority="6070" operator="containsText" text="SSMM">
      <formula>NOT(ISERROR(SEARCH("SSMM",F161)))</formula>
    </cfRule>
    <cfRule type="containsText" dxfId="34795" priority="6071" operator="containsText" text="BMTR">
      <formula>NOT(ISERROR(SEARCH("BMTR",F161)))</formula>
    </cfRule>
  </conditionalFormatting>
  <conditionalFormatting sqref="F161">
    <cfRule type="containsText" dxfId="34794" priority="6066" operator="containsText" text="TAXI">
      <formula>NOT(ISERROR(SEARCH("TAXI",F161)))</formula>
    </cfRule>
    <cfRule type="containsText" dxfId="34793" priority="6067" operator="containsText" text="SSMM">
      <formula>NOT(ISERROR(SEARCH("SSMM",F161)))</formula>
    </cfRule>
    <cfRule type="containsText" dxfId="34792" priority="6068" operator="containsText" text="BMTR">
      <formula>NOT(ISERROR(SEARCH("BMTR",F161)))</formula>
    </cfRule>
  </conditionalFormatting>
  <conditionalFormatting sqref="F160">
    <cfRule type="containsText" dxfId="34791" priority="6063" operator="containsText" text="TAXI">
      <formula>NOT(ISERROR(SEARCH("TAXI",F160)))</formula>
    </cfRule>
    <cfRule type="containsText" dxfId="34790" priority="6064" operator="containsText" text="SSMM">
      <formula>NOT(ISERROR(SEARCH("SSMM",F160)))</formula>
    </cfRule>
    <cfRule type="containsText" dxfId="34789" priority="6065" operator="containsText" text="BMTR">
      <formula>NOT(ISERROR(SEARCH("BMTR",F160)))</formula>
    </cfRule>
  </conditionalFormatting>
  <conditionalFormatting sqref="F159">
    <cfRule type="containsText" dxfId="34788" priority="6060" operator="containsText" text="TAXI">
      <formula>NOT(ISERROR(SEARCH("TAXI",F159)))</formula>
    </cfRule>
    <cfRule type="containsText" dxfId="34787" priority="6061" operator="containsText" text="SSMM">
      <formula>NOT(ISERROR(SEARCH("SSMM",F159)))</formula>
    </cfRule>
    <cfRule type="containsText" dxfId="34786" priority="6062" operator="containsText" text="BMTR">
      <formula>NOT(ISERROR(SEARCH("BMTR",F159)))</formula>
    </cfRule>
  </conditionalFormatting>
  <conditionalFormatting sqref="F159">
    <cfRule type="containsText" dxfId="34785" priority="6057" operator="containsText" text="TAXI">
      <formula>NOT(ISERROR(SEARCH("TAXI",F159)))</formula>
    </cfRule>
    <cfRule type="containsText" dxfId="34784" priority="6058" operator="containsText" text="SSMM">
      <formula>NOT(ISERROR(SEARCH("SSMM",F159)))</formula>
    </cfRule>
    <cfRule type="containsText" dxfId="34783" priority="6059" operator="containsText" text="BMTR">
      <formula>NOT(ISERROR(SEARCH("BMTR",F159)))</formula>
    </cfRule>
  </conditionalFormatting>
  <conditionalFormatting sqref="F158">
    <cfRule type="containsText" dxfId="34782" priority="6054" operator="containsText" text="TAXI">
      <formula>NOT(ISERROR(SEARCH("TAXI",F158)))</formula>
    </cfRule>
    <cfRule type="containsText" dxfId="34781" priority="6055" operator="containsText" text="SSMM">
      <formula>NOT(ISERROR(SEARCH("SSMM",F158)))</formula>
    </cfRule>
    <cfRule type="containsText" dxfId="34780" priority="6056" operator="containsText" text="BMTR">
      <formula>NOT(ISERROR(SEARCH("BMTR",F158)))</formula>
    </cfRule>
  </conditionalFormatting>
  <conditionalFormatting sqref="F165">
    <cfRule type="containsText" dxfId="34779" priority="6051" operator="containsText" text="TAXI">
      <formula>NOT(ISERROR(SEARCH("TAXI",F165)))</formula>
    </cfRule>
    <cfRule type="containsText" dxfId="34778" priority="6052" operator="containsText" text="SSMM">
      <formula>NOT(ISERROR(SEARCH("SSMM",F165)))</formula>
    </cfRule>
    <cfRule type="containsText" dxfId="34777" priority="6053" operator="containsText" text="BMTR">
      <formula>NOT(ISERROR(SEARCH("BMTR",F165)))</formula>
    </cfRule>
  </conditionalFormatting>
  <conditionalFormatting sqref="F165">
    <cfRule type="containsText" dxfId="34776" priority="6048" operator="containsText" text="TAXI">
      <formula>NOT(ISERROR(SEARCH("TAXI",F165)))</formula>
    </cfRule>
    <cfRule type="containsText" dxfId="34775" priority="6049" operator="containsText" text="SSMM">
      <formula>NOT(ISERROR(SEARCH("SSMM",F165)))</formula>
    </cfRule>
    <cfRule type="containsText" dxfId="34774" priority="6050" operator="containsText" text="BMTR">
      <formula>NOT(ISERROR(SEARCH("BMTR",F165)))</formula>
    </cfRule>
  </conditionalFormatting>
  <conditionalFormatting sqref="F170">
    <cfRule type="containsText" dxfId="34773" priority="6045" operator="containsText" text="TAXI">
      <formula>NOT(ISERROR(SEARCH("TAXI",F170)))</formula>
    </cfRule>
    <cfRule type="containsText" dxfId="34772" priority="6046" operator="containsText" text="SSMM">
      <formula>NOT(ISERROR(SEARCH("SSMM",F170)))</formula>
    </cfRule>
    <cfRule type="containsText" dxfId="34771" priority="6047" operator="containsText" text="BMTR">
      <formula>NOT(ISERROR(SEARCH("BMTR",F170)))</formula>
    </cfRule>
  </conditionalFormatting>
  <conditionalFormatting sqref="F170">
    <cfRule type="containsText" dxfId="34770" priority="6042" operator="containsText" text="TAXI">
      <formula>NOT(ISERROR(SEARCH("TAXI",F170)))</formula>
    </cfRule>
    <cfRule type="containsText" dxfId="34769" priority="6043" operator="containsText" text="SSMM">
      <formula>NOT(ISERROR(SEARCH("SSMM",F170)))</formula>
    </cfRule>
    <cfRule type="containsText" dxfId="34768" priority="6044" operator="containsText" text="BMTR">
      <formula>NOT(ISERROR(SEARCH("BMTR",F170)))</formula>
    </cfRule>
  </conditionalFormatting>
  <conditionalFormatting sqref="F161">
    <cfRule type="containsText" dxfId="34767" priority="6039" operator="containsText" text="TAXI">
      <formula>NOT(ISERROR(SEARCH("TAXI",F161)))</formula>
    </cfRule>
    <cfRule type="containsText" dxfId="34766" priority="6040" operator="containsText" text="SSMM">
      <formula>NOT(ISERROR(SEARCH("SSMM",F161)))</formula>
    </cfRule>
    <cfRule type="containsText" dxfId="34765" priority="6041" operator="containsText" text="BMTR">
      <formula>NOT(ISERROR(SEARCH("BMTR",F161)))</formula>
    </cfRule>
  </conditionalFormatting>
  <conditionalFormatting sqref="F160">
    <cfRule type="containsText" dxfId="34764" priority="6036" operator="containsText" text="TAXI">
      <formula>NOT(ISERROR(SEARCH("TAXI",F160)))</formula>
    </cfRule>
    <cfRule type="containsText" dxfId="34763" priority="6037" operator="containsText" text="SSMM">
      <formula>NOT(ISERROR(SEARCH("SSMM",F160)))</formula>
    </cfRule>
    <cfRule type="containsText" dxfId="34762" priority="6038" operator="containsText" text="BMTR">
      <formula>NOT(ISERROR(SEARCH("BMTR",F160)))</formula>
    </cfRule>
  </conditionalFormatting>
  <conditionalFormatting sqref="F160">
    <cfRule type="containsText" dxfId="34761" priority="6033" operator="containsText" text="TAXI">
      <formula>NOT(ISERROR(SEARCH("TAXI",F160)))</formula>
    </cfRule>
    <cfRule type="containsText" dxfId="34760" priority="6034" operator="containsText" text="SSMM">
      <formula>NOT(ISERROR(SEARCH("SSMM",F160)))</formula>
    </cfRule>
    <cfRule type="containsText" dxfId="34759" priority="6035" operator="containsText" text="BMTR">
      <formula>NOT(ISERROR(SEARCH("BMTR",F160)))</formula>
    </cfRule>
  </conditionalFormatting>
  <conditionalFormatting sqref="F160">
    <cfRule type="containsText" dxfId="34758" priority="6030" operator="containsText" text="TAXI">
      <formula>NOT(ISERROR(SEARCH("TAXI",F160)))</formula>
    </cfRule>
    <cfRule type="containsText" dxfId="34757" priority="6031" operator="containsText" text="SSMM">
      <formula>NOT(ISERROR(SEARCH("SSMM",F160)))</formula>
    </cfRule>
    <cfRule type="containsText" dxfId="34756" priority="6032" operator="containsText" text="BMTR">
      <formula>NOT(ISERROR(SEARCH("BMTR",F160)))</formula>
    </cfRule>
  </conditionalFormatting>
  <conditionalFormatting sqref="F159">
    <cfRule type="containsText" dxfId="34755" priority="6027" operator="containsText" text="TAXI">
      <formula>NOT(ISERROR(SEARCH("TAXI",F159)))</formula>
    </cfRule>
    <cfRule type="containsText" dxfId="34754" priority="6028" operator="containsText" text="SSMM">
      <formula>NOT(ISERROR(SEARCH("SSMM",F159)))</formula>
    </cfRule>
    <cfRule type="containsText" dxfId="34753" priority="6029" operator="containsText" text="BMTR">
      <formula>NOT(ISERROR(SEARCH("BMTR",F159)))</formula>
    </cfRule>
  </conditionalFormatting>
  <conditionalFormatting sqref="F166">
    <cfRule type="containsText" dxfId="34752" priority="6024" operator="containsText" text="TAXI">
      <formula>NOT(ISERROR(SEARCH("TAXI",F166)))</formula>
    </cfRule>
    <cfRule type="containsText" dxfId="34751" priority="6025" operator="containsText" text="SSMM">
      <formula>NOT(ISERROR(SEARCH("SSMM",F166)))</formula>
    </cfRule>
    <cfRule type="containsText" dxfId="34750" priority="6026" operator="containsText" text="BMTR">
      <formula>NOT(ISERROR(SEARCH("BMTR",F166)))</formula>
    </cfRule>
  </conditionalFormatting>
  <conditionalFormatting sqref="F166">
    <cfRule type="containsText" dxfId="34749" priority="6021" operator="containsText" text="TAXI">
      <formula>NOT(ISERROR(SEARCH("TAXI",F166)))</formula>
    </cfRule>
    <cfRule type="containsText" dxfId="34748" priority="6022" operator="containsText" text="SSMM">
      <formula>NOT(ISERROR(SEARCH("SSMM",F166)))</formula>
    </cfRule>
    <cfRule type="containsText" dxfId="34747" priority="6023" operator="containsText" text="BMTR">
      <formula>NOT(ISERROR(SEARCH("BMTR",F166)))</formula>
    </cfRule>
  </conditionalFormatting>
  <conditionalFormatting sqref="F173">
    <cfRule type="containsText" dxfId="34746" priority="6018" operator="containsText" text="TAXI">
      <formula>NOT(ISERROR(SEARCH("TAXI",F173)))</formula>
    </cfRule>
    <cfRule type="containsText" dxfId="34745" priority="6019" operator="containsText" text="SSMM">
      <formula>NOT(ISERROR(SEARCH("SSMM",F173)))</formula>
    </cfRule>
    <cfRule type="containsText" dxfId="34744" priority="6020" operator="containsText" text="BMTR">
      <formula>NOT(ISERROR(SEARCH("BMTR",F173)))</formula>
    </cfRule>
  </conditionalFormatting>
  <conditionalFormatting sqref="F173">
    <cfRule type="containsText" dxfId="34743" priority="6015" operator="containsText" text="TAXI">
      <formula>NOT(ISERROR(SEARCH("TAXI",F173)))</formula>
    </cfRule>
    <cfRule type="containsText" dxfId="34742" priority="6016" operator="containsText" text="SSMM">
      <formula>NOT(ISERROR(SEARCH("SSMM",F173)))</formula>
    </cfRule>
    <cfRule type="containsText" dxfId="34741" priority="6017" operator="containsText" text="BMTR">
      <formula>NOT(ISERROR(SEARCH("BMTR",F173)))</formula>
    </cfRule>
  </conditionalFormatting>
  <conditionalFormatting sqref="F162">
    <cfRule type="containsText" dxfId="34740" priority="6012" operator="containsText" text="TAXI">
      <formula>NOT(ISERROR(SEARCH("TAXI",F162)))</formula>
    </cfRule>
    <cfRule type="containsText" dxfId="34739" priority="6013" operator="containsText" text="SSMM">
      <formula>NOT(ISERROR(SEARCH("SSMM",F162)))</formula>
    </cfRule>
    <cfRule type="containsText" dxfId="34738" priority="6014" operator="containsText" text="BMTR">
      <formula>NOT(ISERROR(SEARCH("BMTR",F162)))</formula>
    </cfRule>
  </conditionalFormatting>
  <conditionalFormatting sqref="F161">
    <cfRule type="containsText" dxfId="34737" priority="6009" operator="containsText" text="TAXI">
      <formula>NOT(ISERROR(SEARCH("TAXI",F161)))</formula>
    </cfRule>
    <cfRule type="containsText" dxfId="34736" priority="6010" operator="containsText" text="SSMM">
      <formula>NOT(ISERROR(SEARCH("SSMM",F161)))</formula>
    </cfRule>
    <cfRule type="containsText" dxfId="34735" priority="6011" operator="containsText" text="BMTR">
      <formula>NOT(ISERROR(SEARCH("BMTR",F161)))</formula>
    </cfRule>
  </conditionalFormatting>
  <conditionalFormatting sqref="F161">
    <cfRule type="containsText" dxfId="34734" priority="6006" operator="containsText" text="TAXI">
      <formula>NOT(ISERROR(SEARCH("TAXI",F161)))</formula>
    </cfRule>
    <cfRule type="containsText" dxfId="34733" priority="6007" operator="containsText" text="SSMM">
      <formula>NOT(ISERROR(SEARCH("SSMM",F161)))</formula>
    </cfRule>
    <cfRule type="containsText" dxfId="34732" priority="6008" operator="containsText" text="BMTR">
      <formula>NOT(ISERROR(SEARCH("BMTR",F161)))</formula>
    </cfRule>
  </conditionalFormatting>
  <conditionalFormatting sqref="F160">
    <cfRule type="containsText" dxfId="34731" priority="6003" operator="containsText" text="TAXI">
      <formula>NOT(ISERROR(SEARCH("TAXI",F160)))</formula>
    </cfRule>
    <cfRule type="containsText" dxfId="34730" priority="6004" operator="containsText" text="SSMM">
      <formula>NOT(ISERROR(SEARCH("SSMM",F160)))</formula>
    </cfRule>
    <cfRule type="containsText" dxfId="34729" priority="6005" operator="containsText" text="BMTR">
      <formula>NOT(ISERROR(SEARCH("BMTR",F160)))</formula>
    </cfRule>
  </conditionalFormatting>
  <conditionalFormatting sqref="F159">
    <cfRule type="containsText" dxfId="34728" priority="6000" operator="containsText" text="TAXI">
      <formula>NOT(ISERROR(SEARCH("TAXI",F159)))</formula>
    </cfRule>
    <cfRule type="containsText" dxfId="34727" priority="6001" operator="containsText" text="SSMM">
      <formula>NOT(ISERROR(SEARCH("SSMM",F159)))</formula>
    </cfRule>
    <cfRule type="containsText" dxfId="34726" priority="6002" operator="containsText" text="BMTR">
      <formula>NOT(ISERROR(SEARCH("BMTR",F159)))</formula>
    </cfRule>
  </conditionalFormatting>
  <conditionalFormatting sqref="F159">
    <cfRule type="containsText" dxfId="34725" priority="5997" operator="containsText" text="TAXI">
      <formula>NOT(ISERROR(SEARCH("TAXI",F159)))</formula>
    </cfRule>
    <cfRule type="containsText" dxfId="34724" priority="5998" operator="containsText" text="SSMM">
      <formula>NOT(ISERROR(SEARCH("SSMM",F159)))</formula>
    </cfRule>
    <cfRule type="containsText" dxfId="34723" priority="5999" operator="containsText" text="BMTR">
      <formula>NOT(ISERROR(SEARCH("BMTR",F159)))</formula>
    </cfRule>
  </conditionalFormatting>
  <conditionalFormatting sqref="F158">
    <cfRule type="containsText" dxfId="34722" priority="5994" operator="containsText" text="TAXI">
      <formula>NOT(ISERROR(SEARCH("TAXI",F158)))</formula>
    </cfRule>
    <cfRule type="containsText" dxfId="34721" priority="5995" operator="containsText" text="SSMM">
      <formula>NOT(ISERROR(SEARCH("SSMM",F158)))</formula>
    </cfRule>
    <cfRule type="containsText" dxfId="34720" priority="5996" operator="containsText" text="BMTR">
      <formula>NOT(ISERROR(SEARCH("BMTR",F158)))</formula>
    </cfRule>
  </conditionalFormatting>
  <conditionalFormatting sqref="F165">
    <cfRule type="containsText" dxfId="34719" priority="5991" operator="containsText" text="TAXI">
      <formula>NOT(ISERROR(SEARCH("TAXI",F165)))</formula>
    </cfRule>
    <cfRule type="containsText" dxfId="34718" priority="5992" operator="containsText" text="SSMM">
      <formula>NOT(ISERROR(SEARCH("SSMM",F165)))</formula>
    </cfRule>
    <cfRule type="containsText" dxfId="34717" priority="5993" operator="containsText" text="BMTR">
      <formula>NOT(ISERROR(SEARCH("BMTR",F165)))</formula>
    </cfRule>
  </conditionalFormatting>
  <conditionalFormatting sqref="F165">
    <cfRule type="containsText" dxfId="34716" priority="5988" operator="containsText" text="TAXI">
      <formula>NOT(ISERROR(SEARCH("TAXI",F165)))</formula>
    </cfRule>
    <cfRule type="containsText" dxfId="34715" priority="5989" operator="containsText" text="SSMM">
      <formula>NOT(ISERROR(SEARCH("SSMM",F165)))</formula>
    </cfRule>
    <cfRule type="containsText" dxfId="34714" priority="5990" operator="containsText" text="BMTR">
      <formula>NOT(ISERROR(SEARCH("BMTR",F165)))</formula>
    </cfRule>
  </conditionalFormatting>
  <conditionalFormatting sqref="F170">
    <cfRule type="containsText" dxfId="34713" priority="5985" operator="containsText" text="TAXI">
      <formula>NOT(ISERROR(SEARCH("TAXI",F170)))</formula>
    </cfRule>
    <cfRule type="containsText" dxfId="34712" priority="5986" operator="containsText" text="SSMM">
      <formula>NOT(ISERROR(SEARCH("SSMM",F170)))</formula>
    </cfRule>
    <cfRule type="containsText" dxfId="34711" priority="5987" operator="containsText" text="BMTR">
      <formula>NOT(ISERROR(SEARCH("BMTR",F170)))</formula>
    </cfRule>
  </conditionalFormatting>
  <conditionalFormatting sqref="F170">
    <cfRule type="containsText" dxfId="34710" priority="5982" operator="containsText" text="TAXI">
      <formula>NOT(ISERROR(SEARCH("TAXI",F170)))</formula>
    </cfRule>
    <cfRule type="containsText" dxfId="34709" priority="5983" operator="containsText" text="SSMM">
      <formula>NOT(ISERROR(SEARCH("SSMM",F170)))</formula>
    </cfRule>
    <cfRule type="containsText" dxfId="34708" priority="5984" operator="containsText" text="BMTR">
      <formula>NOT(ISERROR(SEARCH("BMTR",F170)))</formula>
    </cfRule>
  </conditionalFormatting>
  <conditionalFormatting sqref="F161">
    <cfRule type="containsText" dxfId="34707" priority="5979" operator="containsText" text="TAXI">
      <formula>NOT(ISERROR(SEARCH("TAXI",F161)))</formula>
    </cfRule>
    <cfRule type="containsText" dxfId="34706" priority="5980" operator="containsText" text="SSMM">
      <formula>NOT(ISERROR(SEARCH("SSMM",F161)))</formula>
    </cfRule>
    <cfRule type="containsText" dxfId="34705" priority="5981" operator="containsText" text="BMTR">
      <formula>NOT(ISERROR(SEARCH("BMTR",F161)))</formula>
    </cfRule>
  </conditionalFormatting>
  <conditionalFormatting sqref="F160">
    <cfRule type="containsText" dxfId="34704" priority="5976" operator="containsText" text="TAXI">
      <formula>NOT(ISERROR(SEARCH("TAXI",F160)))</formula>
    </cfRule>
    <cfRule type="containsText" dxfId="34703" priority="5977" operator="containsText" text="SSMM">
      <formula>NOT(ISERROR(SEARCH("SSMM",F160)))</formula>
    </cfRule>
    <cfRule type="containsText" dxfId="34702" priority="5978" operator="containsText" text="BMTR">
      <formula>NOT(ISERROR(SEARCH("BMTR",F160)))</formula>
    </cfRule>
  </conditionalFormatting>
  <conditionalFormatting sqref="F160">
    <cfRule type="containsText" dxfId="34701" priority="5973" operator="containsText" text="TAXI">
      <formula>NOT(ISERROR(SEARCH("TAXI",F160)))</formula>
    </cfRule>
    <cfRule type="containsText" dxfId="34700" priority="5974" operator="containsText" text="SSMM">
      <formula>NOT(ISERROR(SEARCH("SSMM",F160)))</formula>
    </cfRule>
    <cfRule type="containsText" dxfId="34699" priority="5975" operator="containsText" text="BMTR">
      <formula>NOT(ISERROR(SEARCH("BMTR",F160)))</formula>
    </cfRule>
  </conditionalFormatting>
  <conditionalFormatting sqref="F159">
    <cfRule type="containsText" dxfId="34698" priority="5970" operator="containsText" text="TAXI">
      <formula>NOT(ISERROR(SEARCH("TAXI",F159)))</formula>
    </cfRule>
    <cfRule type="containsText" dxfId="34697" priority="5971" operator="containsText" text="SSMM">
      <formula>NOT(ISERROR(SEARCH("SSMM",F159)))</formula>
    </cfRule>
    <cfRule type="containsText" dxfId="34696" priority="5972" operator="containsText" text="BMTR">
      <formula>NOT(ISERROR(SEARCH("BMTR",F159)))</formula>
    </cfRule>
  </conditionalFormatting>
  <conditionalFormatting sqref="F159">
    <cfRule type="containsText" dxfId="34695" priority="5967" operator="containsText" text="TAXI">
      <formula>NOT(ISERROR(SEARCH("TAXI",F159)))</formula>
    </cfRule>
    <cfRule type="containsText" dxfId="34694" priority="5968" operator="containsText" text="SSMM">
      <formula>NOT(ISERROR(SEARCH("SSMM",F159)))</formula>
    </cfRule>
    <cfRule type="containsText" dxfId="34693" priority="5969" operator="containsText" text="BMTR">
      <formula>NOT(ISERROR(SEARCH("BMTR",F159)))</formula>
    </cfRule>
  </conditionalFormatting>
  <conditionalFormatting sqref="F158">
    <cfRule type="containsText" dxfId="34692" priority="5964" operator="containsText" text="TAXI">
      <formula>NOT(ISERROR(SEARCH("TAXI",F158)))</formula>
    </cfRule>
    <cfRule type="containsText" dxfId="34691" priority="5965" operator="containsText" text="SSMM">
      <formula>NOT(ISERROR(SEARCH("SSMM",F158)))</formula>
    </cfRule>
    <cfRule type="containsText" dxfId="34690" priority="5966" operator="containsText" text="BMTR">
      <formula>NOT(ISERROR(SEARCH("BMTR",F158)))</formula>
    </cfRule>
  </conditionalFormatting>
  <conditionalFormatting sqref="F165">
    <cfRule type="containsText" dxfId="34689" priority="5961" operator="containsText" text="TAXI">
      <formula>NOT(ISERROR(SEARCH("TAXI",F165)))</formula>
    </cfRule>
    <cfRule type="containsText" dxfId="34688" priority="5962" operator="containsText" text="SSMM">
      <formula>NOT(ISERROR(SEARCH("SSMM",F165)))</formula>
    </cfRule>
    <cfRule type="containsText" dxfId="34687" priority="5963" operator="containsText" text="BMTR">
      <formula>NOT(ISERROR(SEARCH("BMTR",F165)))</formula>
    </cfRule>
  </conditionalFormatting>
  <conditionalFormatting sqref="F165">
    <cfRule type="containsText" dxfId="34686" priority="5958" operator="containsText" text="TAXI">
      <formula>NOT(ISERROR(SEARCH("TAXI",F165)))</formula>
    </cfRule>
    <cfRule type="containsText" dxfId="34685" priority="5959" operator="containsText" text="SSMM">
      <formula>NOT(ISERROR(SEARCH("SSMM",F165)))</formula>
    </cfRule>
    <cfRule type="containsText" dxfId="34684" priority="5960" operator="containsText" text="BMTR">
      <formula>NOT(ISERROR(SEARCH("BMTR",F165)))</formula>
    </cfRule>
  </conditionalFormatting>
  <conditionalFormatting sqref="F170">
    <cfRule type="containsText" dxfId="34683" priority="5955" operator="containsText" text="TAXI">
      <formula>NOT(ISERROR(SEARCH("TAXI",F170)))</formula>
    </cfRule>
    <cfRule type="containsText" dxfId="34682" priority="5956" operator="containsText" text="SSMM">
      <formula>NOT(ISERROR(SEARCH("SSMM",F170)))</formula>
    </cfRule>
    <cfRule type="containsText" dxfId="34681" priority="5957" operator="containsText" text="BMTR">
      <formula>NOT(ISERROR(SEARCH("BMTR",F170)))</formula>
    </cfRule>
  </conditionalFormatting>
  <conditionalFormatting sqref="F170">
    <cfRule type="containsText" dxfId="34680" priority="5952" operator="containsText" text="TAXI">
      <formula>NOT(ISERROR(SEARCH("TAXI",F170)))</formula>
    </cfRule>
    <cfRule type="containsText" dxfId="34679" priority="5953" operator="containsText" text="SSMM">
      <formula>NOT(ISERROR(SEARCH("SSMM",F170)))</formula>
    </cfRule>
    <cfRule type="containsText" dxfId="34678" priority="5954" operator="containsText" text="BMTR">
      <formula>NOT(ISERROR(SEARCH("BMTR",F170)))</formula>
    </cfRule>
  </conditionalFormatting>
  <conditionalFormatting sqref="F161">
    <cfRule type="containsText" dxfId="34677" priority="5949" operator="containsText" text="TAXI">
      <formula>NOT(ISERROR(SEARCH("TAXI",F161)))</formula>
    </cfRule>
    <cfRule type="containsText" dxfId="34676" priority="5950" operator="containsText" text="SSMM">
      <formula>NOT(ISERROR(SEARCH("SSMM",F161)))</formula>
    </cfRule>
    <cfRule type="containsText" dxfId="34675" priority="5951" operator="containsText" text="BMTR">
      <formula>NOT(ISERROR(SEARCH("BMTR",F161)))</formula>
    </cfRule>
  </conditionalFormatting>
  <conditionalFormatting sqref="F160">
    <cfRule type="containsText" dxfId="34674" priority="5946" operator="containsText" text="TAXI">
      <formula>NOT(ISERROR(SEARCH("TAXI",F160)))</formula>
    </cfRule>
    <cfRule type="containsText" dxfId="34673" priority="5947" operator="containsText" text="SSMM">
      <formula>NOT(ISERROR(SEARCH("SSMM",F160)))</formula>
    </cfRule>
    <cfRule type="containsText" dxfId="34672" priority="5948" operator="containsText" text="BMTR">
      <formula>NOT(ISERROR(SEARCH("BMTR",F160)))</formula>
    </cfRule>
  </conditionalFormatting>
  <conditionalFormatting sqref="F160">
    <cfRule type="containsText" dxfId="34671" priority="5943" operator="containsText" text="TAXI">
      <formula>NOT(ISERROR(SEARCH("TAXI",F160)))</formula>
    </cfRule>
    <cfRule type="containsText" dxfId="34670" priority="5944" operator="containsText" text="SSMM">
      <formula>NOT(ISERROR(SEARCH("SSMM",F160)))</formula>
    </cfRule>
    <cfRule type="containsText" dxfId="34669" priority="5945" operator="containsText" text="BMTR">
      <formula>NOT(ISERROR(SEARCH("BMTR",F160)))</formula>
    </cfRule>
  </conditionalFormatting>
  <conditionalFormatting sqref="F159">
    <cfRule type="containsText" dxfId="34668" priority="5940" operator="containsText" text="TAXI">
      <formula>NOT(ISERROR(SEARCH("TAXI",F159)))</formula>
    </cfRule>
    <cfRule type="containsText" dxfId="34667" priority="5941" operator="containsText" text="SSMM">
      <formula>NOT(ISERROR(SEARCH("SSMM",F159)))</formula>
    </cfRule>
    <cfRule type="containsText" dxfId="34666" priority="5942" operator="containsText" text="BMTR">
      <formula>NOT(ISERROR(SEARCH("BMTR",F159)))</formula>
    </cfRule>
  </conditionalFormatting>
  <conditionalFormatting sqref="F158">
    <cfRule type="containsText" dxfId="34665" priority="5937" operator="containsText" text="TAXI">
      <formula>NOT(ISERROR(SEARCH("TAXI",F158)))</formula>
    </cfRule>
    <cfRule type="containsText" dxfId="34664" priority="5938" operator="containsText" text="SSMM">
      <formula>NOT(ISERROR(SEARCH("SSMM",F158)))</formula>
    </cfRule>
    <cfRule type="containsText" dxfId="34663" priority="5939" operator="containsText" text="BMTR">
      <formula>NOT(ISERROR(SEARCH("BMTR",F158)))</formula>
    </cfRule>
  </conditionalFormatting>
  <conditionalFormatting sqref="F158">
    <cfRule type="containsText" dxfId="34662" priority="5934" operator="containsText" text="TAXI">
      <formula>NOT(ISERROR(SEARCH("TAXI",F158)))</formula>
    </cfRule>
    <cfRule type="containsText" dxfId="34661" priority="5935" operator="containsText" text="SSMM">
      <formula>NOT(ISERROR(SEARCH("SSMM",F158)))</formula>
    </cfRule>
    <cfRule type="containsText" dxfId="34660" priority="5936" operator="containsText" text="BMTR">
      <formula>NOT(ISERROR(SEARCH("BMTR",F158)))</formula>
    </cfRule>
  </conditionalFormatting>
  <conditionalFormatting sqref="F164">
    <cfRule type="containsText" dxfId="34659" priority="5931" operator="containsText" text="TAXI">
      <formula>NOT(ISERROR(SEARCH("TAXI",F164)))</formula>
    </cfRule>
    <cfRule type="containsText" dxfId="34658" priority="5932" operator="containsText" text="SSMM">
      <formula>NOT(ISERROR(SEARCH("SSMM",F164)))</formula>
    </cfRule>
    <cfRule type="containsText" dxfId="34657" priority="5933" operator="containsText" text="BMTR">
      <formula>NOT(ISERROR(SEARCH("BMTR",F164)))</formula>
    </cfRule>
  </conditionalFormatting>
  <conditionalFormatting sqref="F164">
    <cfRule type="containsText" dxfId="34656" priority="5928" operator="containsText" text="TAXI">
      <formula>NOT(ISERROR(SEARCH("TAXI",F164)))</formula>
    </cfRule>
    <cfRule type="containsText" dxfId="34655" priority="5929" operator="containsText" text="SSMM">
      <formula>NOT(ISERROR(SEARCH("SSMM",F164)))</formula>
    </cfRule>
    <cfRule type="containsText" dxfId="34654" priority="5930" operator="containsText" text="BMTR">
      <formula>NOT(ISERROR(SEARCH("BMTR",F164)))</formula>
    </cfRule>
  </conditionalFormatting>
  <conditionalFormatting sqref="F160">
    <cfRule type="containsText" dxfId="34653" priority="5925" operator="containsText" text="TAXI">
      <formula>NOT(ISERROR(SEARCH("TAXI",F160)))</formula>
    </cfRule>
    <cfRule type="containsText" dxfId="34652" priority="5926" operator="containsText" text="SSMM">
      <formula>NOT(ISERROR(SEARCH("SSMM",F160)))</formula>
    </cfRule>
    <cfRule type="containsText" dxfId="34651" priority="5927" operator="containsText" text="BMTR">
      <formula>NOT(ISERROR(SEARCH("BMTR",F160)))</formula>
    </cfRule>
  </conditionalFormatting>
  <conditionalFormatting sqref="F159">
    <cfRule type="containsText" dxfId="34650" priority="5922" operator="containsText" text="TAXI">
      <formula>NOT(ISERROR(SEARCH("TAXI",F159)))</formula>
    </cfRule>
    <cfRule type="containsText" dxfId="34649" priority="5923" operator="containsText" text="SSMM">
      <formula>NOT(ISERROR(SEARCH("SSMM",F159)))</formula>
    </cfRule>
    <cfRule type="containsText" dxfId="34648" priority="5924" operator="containsText" text="BMTR">
      <formula>NOT(ISERROR(SEARCH("BMTR",F159)))</formula>
    </cfRule>
  </conditionalFormatting>
  <conditionalFormatting sqref="F166">
    <cfRule type="containsText" dxfId="34647" priority="5919" operator="containsText" text="TAXI">
      <formula>NOT(ISERROR(SEARCH("TAXI",F166)))</formula>
    </cfRule>
    <cfRule type="containsText" dxfId="34646" priority="5920" operator="containsText" text="SSMM">
      <formula>NOT(ISERROR(SEARCH("SSMM",F166)))</formula>
    </cfRule>
    <cfRule type="containsText" dxfId="34645" priority="5921" operator="containsText" text="BMTR">
      <formula>NOT(ISERROR(SEARCH("BMTR",F166)))</formula>
    </cfRule>
  </conditionalFormatting>
  <conditionalFormatting sqref="F166">
    <cfRule type="containsText" dxfId="34644" priority="5916" operator="containsText" text="TAXI">
      <formula>NOT(ISERROR(SEARCH("TAXI",F166)))</formula>
    </cfRule>
    <cfRule type="containsText" dxfId="34643" priority="5917" operator="containsText" text="SSMM">
      <formula>NOT(ISERROR(SEARCH("SSMM",F166)))</formula>
    </cfRule>
    <cfRule type="containsText" dxfId="34642" priority="5918" operator="containsText" text="BMTR">
      <formula>NOT(ISERROR(SEARCH("BMTR",F166)))</formula>
    </cfRule>
  </conditionalFormatting>
  <conditionalFormatting sqref="F173">
    <cfRule type="containsText" dxfId="34641" priority="5913" operator="containsText" text="TAXI">
      <formula>NOT(ISERROR(SEARCH("TAXI",F173)))</formula>
    </cfRule>
    <cfRule type="containsText" dxfId="34640" priority="5914" operator="containsText" text="SSMM">
      <formula>NOT(ISERROR(SEARCH("SSMM",F173)))</formula>
    </cfRule>
    <cfRule type="containsText" dxfId="34639" priority="5915" operator="containsText" text="BMTR">
      <formula>NOT(ISERROR(SEARCH("BMTR",F173)))</formula>
    </cfRule>
  </conditionalFormatting>
  <conditionalFormatting sqref="F173">
    <cfRule type="containsText" dxfId="34638" priority="5910" operator="containsText" text="TAXI">
      <formula>NOT(ISERROR(SEARCH("TAXI",F173)))</formula>
    </cfRule>
    <cfRule type="containsText" dxfId="34637" priority="5911" operator="containsText" text="SSMM">
      <formula>NOT(ISERROR(SEARCH("SSMM",F173)))</formula>
    </cfRule>
    <cfRule type="containsText" dxfId="34636" priority="5912" operator="containsText" text="BMTR">
      <formula>NOT(ISERROR(SEARCH("BMTR",F173)))</formula>
    </cfRule>
  </conditionalFormatting>
  <conditionalFormatting sqref="F160">
    <cfRule type="containsText" dxfId="34635" priority="5907" operator="containsText" text="TAXI">
      <formula>NOT(ISERROR(SEARCH("TAXI",F160)))</formula>
    </cfRule>
    <cfRule type="containsText" dxfId="34634" priority="5908" operator="containsText" text="SSMM">
      <formula>NOT(ISERROR(SEARCH("SSMM",F160)))</formula>
    </cfRule>
    <cfRule type="containsText" dxfId="34633" priority="5909" operator="containsText" text="BMTR">
      <formula>NOT(ISERROR(SEARCH("BMTR",F160)))</formula>
    </cfRule>
  </conditionalFormatting>
  <conditionalFormatting sqref="F159">
    <cfRule type="containsText" dxfId="34632" priority="5904" operator="containsText" text="TAXI">
      <formula>NOT(ISERROR(SEARCH("TAXI",F159)))</formula>
    </cfRule>
    <cfRule type="containsText" dxfId="34631" priority="5905" operator="containsText" text="SSMM">
      <formula>NOT(ISERROR(SEARCH("SSMM",F159)))</formula>
    </cfRule>
    <cfRule type="containsText" dxfId="34630" priority="5906" operator="containsText" text="BMTR">
      <formula>NOT(ISERROR(SEARCH("BMTR",F159)))</formula>
    </cfRule>
  </conditionalFormatting>
  <conditionalFormatting sqref="F166">
    <cfRule type="containsText" dxfId="34629" priority="5901" operator="containsText" text="TAXI">
      <formula>NOT(ISERROR(SEARCH("TAXI",F166)))</formula>
    </cfRule>
    <cfRule type="containsText" dxfId="34628" priority="5902" operator="containsText" text="SSMM">
      <formula>NOT(ISERROR(SEARCH("SSMM",F166)))</formula>
    </cfRule>
    <cfRule type="containsText" dxfId="34627" priority="5903" operator="containsText" text="BMTR">
      <formula>NOT(ISERROR(SEARCH("BMTR",F166)))</formula>
    </cfRule>
  </conditionalFormatting>
  <conditionalFormatting sqref="F166">
    <cfRule type="containsText" dxfId="34626" priority="5898" operator="containsText" text="TAXI">
      <formula>NOT(ISERROR(SEARCH("TAXI",F166)))</formula>
    </cfRule>
    <cfRule type="containsText" dxfId="34625" priority="5899" operator="containsText" text="SSMM">
      <formula>NOT(ISERROR(SEARCH("SSMM",F166)))</formula>
    </cfRule>
    <cfRule type="containsText" dxfId="34624" priority="5900" operator="containsText" text="BMTR">
      <formula>NOT(ISERROR(SEARCH("BMTR",F166)))</formula>
    </cfRule>
  </conditionalFormatting>
  <conditionalFormatting sqref="F173">
    <cfRule type="containsText" dxfId="34623" priority="5895" operator="containsText" text="TAXI">
      <formula>NOT(ISERROR(SEARCH("TAXI",F173)))</formula>
    </cfRule>
    <cfRule type="containsText" dxfId="34622" priority="5896" operator="containsText" text="SSMM">
      <formula>NOT(ISERROR(SEARCH("SSMM",F173)))</formula>
    </cfRule>
    <cfRule type="containsText" dxfId="34621" priority="5897" operator="containsText" text="BMTR">
      <formula>NOT(ISERROR(SEARCH("BMTR",F173)))</formula>
    </cfRule>
  </conditionalFormatting>
  <conditionalFormatting sqref="F173">
    <cfRule type="containsText" dxfId="34620" priority="5892" operator="containsText" text="TAXI">
      <formula>NOT(ISERROR(SEARCH("TAXI",F173)))</formula>
    </cfRule>
    <cfRule type="containsText" dxfId="34619" priority="5893" operator="containsText" text="SSMM">
      <formula>NOT(ISERROR(SEARCH("SSMM",F173)))</formula>
    </cfRule>
    <cfRule type="containsText" dxfId="34618" priority="5894" operator="containsText" text="BMTR">
      <formula>NOT(ISERROR(SEARCH("BMTR",F173)))</formula>
    </cfRule>
  </conditionalFormatting>
  <conditionalFormatting sqref="F162">
    <cfRule type="containsText" dxfId="34617" priority="5889" operator="containsText" text="TAXI">
      <formula>NOT(ISERROR(SEARCH("TAXI",F162)))</formula>
    </cfRule>
    <cfRule type="containsText" dxfId="34616" priority="5890" operator="containsText" text="SSMM">
      <formula>NOT(ISERROR(SEARCH("SSMM",F162)))</formula>
    </cfRule>
    <cfRule type="containsText" dxfId="34615" priority="5891" operator="containsText" text="BMTR">
      <formula>NOT(ISERROR(SEARCH("BMTR",F162)))</formula>
    </cfRule>
  </conditionalFormatting>
  <conditionalFormatting sqref="F161">
    <cfRule type="containsText" dxfId="34614" priority="5886" operator="containsText" text="TAXI">
      <formula>NOT(ISERROR(SEARCH("TAXI",F161)))</formula>
    </cfRule>
    <cfRule type="containsText" dxfId="34613" priority="5887" operator="containsText" text="SSMM">
      <formula>NOT(ISERROR(SEARCH("SSMM",F161)))</formula>
    </cfRule>
    <cfRule type="containsText" dxfId="34612" priority="5888" operator="containsText" text="BMTR">
      <formula>NOT(ISERROR(SEARCH("BMTR",F161)))</formula>
    </cfRule>
  </conditionalFormatting>
  <conditionalFormatting sqref="F161">
    <cfRule type="containsText" dxfId="34611" priority="5883" operator="containsText" text="TAXI">
      <formula>NOT(ISERROR(SEARCH("TAXI",F161)))</formula>
    </cfRule>
    <cfRule type="containsText" dxfId="34610" priority="5884" operator="containsText" text="SSMM">
      <formula>NOT(ISERROR(SEARCH("SSMM",F161)))</formula>
    </cfRule>
    <cfRule type="containsText" dxfId="34609" priority="5885" operator="containsText" text="BMTR">
      <formula>NOT(ISERROR(SEARCH("BMTR",F161)))</formula>
    </cfRule>
  </conditionalFormatting>
  <conditionalFormatting sqref="F160">
    <cfRule type="containsText" dxfId="34608" priority="5880" operator="containsText" text="TAXI">
      <formula>NOT(ISERROR(SEARCH("TAXI",F160)))</formula>
    </cfRule>
    <cfRule type="containsText" dxfId="34607" priority="5881" operator="containsText" text="SSMM">
      <formula>NOT(ISERROR(SEARCH("SSMM",F160)))</formula>
    </cfRule>
    <cfRule type="containsText" dxfId="34606" priority="5882" operator="containsText" text="BMTR">
      <formula>NOT(ISERROR(SEARCH("BMTR",F160)))</formula>
    </cfRule>
  </conditionalFormatting>
  <conditionalFormatting sqref="F159">
    <cfRule type="containsText" dxfId="34605" priority="5877" operator="containsText" text="TAXI">
      <formula>NOT(ISERROR(SEARCH("TAXI",F159)))</formula>
    </cfRule>
    <cfRule type="containsText" dxfId="34604" priority="5878" operator="containsText" text="SSMM">
      <formula>NOT(ISERROR(SEARCH("SSMM",F159)))</formula>
    </cfRule>
    <cfRule type="containsText" dxfId="34603" priority="5879" operator="containsText" text="BMTR">
      <formula>NOT(ISERROR(SEARCH("BMTR",F159)))</formula>
    </cfRule>
  </conditionalFormatting>
  <conditionalFormatting sqref="F159">
    <cfRule type="containsText" dxfId="34602" priority="5874" operator="containsText" text="TAXI">
      <formula>NOT(ISERROR(SEARCH("TAXI",F159)))</formula>
    </cfRule>
    <cfRule type="containsText" dxfId="34601" priority="5875" operator="containsText" text="SSMM">
      <formula>NOT(ISERROR(SEARCH("SSMM",F159)))</formula>
    </cfRule>
    <cfRule type="containsText" dxfId="34600" priority="5876" operator="containsText" text="BMTR">
      <formula>NOT(ISERROR(SEARCH("BMTR",F159)))</formula>
    </cfRule>
  </conditionalFormatting>
  <conditionalFormatting sqref="F158">
    <cfRule type="containsText" dxfId="34599" priority="5871" operator="containsText" text="TAXI">
      <formula>NOT(ISERROR(SEARCH("TAXI",F158)))</formula>
    </cfRule>
    <cfRule type="containsText" dxfId="34598" priority="5872" operator="containsText" text="SSMM">
      <formula>NOT(ISERROR(SEARCH("SSMM",F158)))</formula>
    </cfRule>
    <cfRule type="containsText" dxfId="34597" priority="5873" operator="containsText" text="BMTR">
      <formula>NOT(ISERROR(SEARCH("BMTR",F158)))</formula>
    </cfRule>
  </conditionalFormatting>
  <conditionalFormatting sqref="F165">
    <cfRule type="containsText" dxfId="34596" priority="5868" operator="containsText" text="TAXI">
      <formula>NOT(ISERROR(SEARCH("TAXI",F165)))</formula>
    </cfRule>
    <cfRule type="containsText" dxfId="34595" priority="5869" operator="containsText" text="SSMM">
      <formula>NOT(ISERROR(SEARCH("SSMM",F165)))</formula>
    </cfRule>
    <cfRule type="containsText" dxfId="34594" priority="5870" operator="containsText" text="BMTR">
      <formula>NOT(ISERROR(SEARCH("BMTR",F165)))</formula>
    </cfRule>
  </conditionalFormatting>
  <conditionalFormatting sqref="F165">
    <cfRule type="containsText" dxfId="34593" priority="5865" operator="containsText" text="TAXI">
      <formula>NOT(ISERROR(SEARCH("TAXI",F165)))</formula>
    </cfRule>
    <cfRule type="containsText" dxfId="34592" priority="5866" operator="containsText" text="SSMM">
      <formula>NOT(ISERROR(SEARCH("SSMM",F165)))</formula>
    </cfRule>
    <cfRule type="containsText" dxfId="34591" priority="5867" operator="containsText" text="BMTR">
      <formula>NOT(ISERROR(SEARCH("BMTR",F165)))</formula>
    </cfRule>
  </conditionalFormatting>
  <conditionalFormatting sqref="F170">
    <cfRule type="containsText" dxfId="34590" priority="5862" operator="containsText" text="TAXI">
      <formula>NOT(ISERROR(SEARCH("TAXI",F170)))</formula>
    </cfRule>
    <cfRule type="containsText" dxfId="34589" priority="5863" operator="containsText" text="SSMM">
      <formula>NOT(ISERROR(SEARCH("SSMM",F170)))</formula>
    </cfRule>
    <cfRule type="containsText" dxfId="34588" priority="5864" operator="containsText" text="BMTR">
      <formula>NOT(ISERROR(SEARCH("BMTR",F170)))</formula>
    </cfRule>
  </conditionalFormatting>
  <conditionalFormatting sqref="F170">
    <cfRule type="containsText" dxfId="34587" priority="5859" operator="containsText" text="TAXI">
      <formula>NOT(ISERROR(SEARCH("TAXI",F170)))</formula>
    </cfRule>
    <cfRule type="containsText" dxfId="34586" priority="5860" operator="containsText" text="SSMM">
      <formula>NOT(ISERROR(SEARCH("SSMM",F170)))</formula>
    </cfRule>
    <cfRule type="containsText" dxfId="34585" priority="5861" operator="containsText" text="BMTR">
      <formula>NOT(ISERROR(SEARCH("BMTR",F170)))</formula>
    </cfRule>
  </conditionalFormatting>
  <conditionalFormatting sqref="F161">
    <cfRule type="containsText" dxfId="34584" priority="5856" operator="containsText" text="TAXI">
      <formula>NOT(ISERROR(SEARCH("TAXI",F161)))</formula>
    </cfRule>
    <cfRule type="containsText" dxfId="34583" priority="5857" operator="containsText" text="SSMM">
      <formula>NOT(ISERROR(SEARCH("SSMM",F161)))</formula>
    </cfRule>
    <cfRule type="containsText" dxfId="34582" priority="5858" operator="containsText" text="BMTR">
      <formula>NOT(ISERROR(SEARCH("BMTR",F161)))</formula>
    </cfRule>
  </conditionalFormatting>
  <conditionalFormatting sqref="F160">
    <cfRule type="containsText" dxfId="34581" priority="5853" operator="containsText" text="TAXI">
      <formula>NOT(ISERROR(SEARCH("TAXI",F160)))</formula>
    </cfRule>
    <cfRule type="containsText" dxfId="34580" priority="5854" operator="containsText" text="SSMM">
      <formula>NOT(ISERROR(SEARCH("SSMM",F160)))</formula>
    </cfRule>
    <cfRule type="containsText" dxfId="34579" priority="5855" operator="containsText" text="BMTR">
      <formula>NOT(ISERROR(SEARCH("BMTR",F160)))</formula>
    </cfRule>
  </conditionalFormatting>
  <conditionalFormatting sqref="F160">
    <cfRule type="containsText" dxfId="34578" priority="5850" operator="containsText" text="TAXI">
      <formula>NOT(ISERROR(SEARCH("TAXI",F160)))</formula>
    </cfRule>
    <cfRule type="containsText" dxfId="34577" priority="5851" operator="containsText" text="SSMM">
      <formula>NOT(ISERROR(SEARCH("SSMM",F160)))</formula>
    </cfRule>
    <cfRule type="containsText" dxfId="34576" priority="5852" operator="containsText" text="BMTR">
      <formula>NOT(ISERROR(SEARCH("BMTR",F160)))</formula>
    </cfRule>
  </conditionalFormatting>
  <conditionalFormatting sqref="F159">
    <cfRule type="containsText" dxfId="34575" priority="5847" operator="containsText" text="TAXI">
      <formula>NOT(ISERROR(SEARCH("TAXI",F159)))</formula>
    </cfRule>
    <cfRule type="containsText" dxfId="34574" priority="5848" operator="containsText" text="SSMM">
      <formula>NOT(ISERROR(SEARCH("SSMM",F159)))</formula>
    </cfRule>
    <cfRule type="containsText" dxfId="34573" priority="5849" operator="containsText" text="BMTR">
      <formula>NOT(ISERROR(SEARCH("BMTR",F159)))</formula>
    </cfRule>
  </conditionalFormatting>
  <conditionalFormatting sqref="F159">
    <cfRule type="containsText" dxfId="34572" priority="5844" operator="containsText" text="TAXI">
      <formula>NOT(ISERROR(SEARCH("TAXI",F159)))</formula>
    </cfRule>
    <cfRule type="containsText" dxfId="34571" priority="5845" operator="containsText" text="SSMM">
      <formula>NOT(ISERROR(SEARCH("SSMM",F159)))</formula>
    </cfRule>
    <cfRule type="containsText" dxfId="34570" priority="5846" operator="containsText" text="BMTR">
      <formula>NOT(ISERROR(SEARCH("BMTR",F159)))</formula>
    </cfRule>
  </conditionalFormatting>
  <conditionalFormatting sqref="F158">
    <cfRule type="containsText" dxfId="34569" priority="5841" operator="containsText" text="TAXI">
      <formula>NOT(ISERROR(SEARCH("TAXI",F158)))</formula>
    </cfRule>
    <cfRule type="containsText" dxfId="34568" priority="5842" operator="containsText" text="SSMM">
      <formula>NOT(ISERROR(SEARCH("SSMM",F158)))</formula>
    </cfRule>
    <cfRule type="containsText" dxfId="34567" priority="5843" operator="containsText" text="BMTR">
      <formula>NOT(ISERROR(SEARCH("BMTR",F158)))</formula>
    </cfRule>
  </conditionalFormatting>
  <conditionalFormatting sqref="F165">
    <cfRule type="containsText" dxfId="34566" priority="5838" operator="containsText" text="TAXI">
      <formula>NOT(ISERROR(SEARCH("TAXI",F165)))</formula>
    </cfRule>
    <cfRule type="containsText" dxfId="34565" priority="5839" operator="containsText" text="SSMM">
      <formula>NOT(ISERROR(SEARCH("SSMM",F165)))</formula>
    </cfRule>
    <cfRule type="containsText" dxfId="34564" priority="5840" operator="containsText" text="BMTR">
      <formula>NOT(ISERROR(SEARCH("BMTR",F165)))</formula>
    </cfRule>
  </conditionalFormatting>
  <conditionalFormatting sqref="F165">
    <cfRule type="containsText" dxfId="34563" priority="5835" operator="containsText" text="TAXI">
      <formula>NOT(ISERROR(SEARCH("TAXI",F165)))</formula>
    </cfRule>
    <cfRule type="containsText" dxfId="34562" priority="5836" operator="containsText" text="SSMM">
      <formula>NOT(ISERROR(SEARCH("SSMM",F165)))</formula>
    </cfRule>
    <cfRule type="containsText" dxfId="34561" priority="5837" operator="containsText" text="BMTR">
      <formula>NOT(ISERROR(SEARCH("BMTR",F165)))</formula>
    </cfRule>
  </conditionalFormatting>
  <conditionalFormatting sqref="F170">
    <cfRule type="containsText" dxfId="34560" priority="5832" operator="containsText" text="TAXI">
      <formula>NOT(ISERROR(SEARCH("TAXI",F170)))</formula>
    </cfRule>
    <cfRule type="containsText" dxfId="34559" priority="5833" operator="containsText" text="SSMM">
      <formula>NOT(ISERROR(SEARCH("SSMM",F170)))</formula>
    </cfRule>
    <cfRule type="containsText" dxfId="34558" priority="5834" operator="containsText" text="BMTR">
      <formula>NOT(ISERROR(SEARCH("BMTR",F170)))</formula>
    </cfRule>
  </conditionalFormatting>
  <conditionalFormatting sqref="F170">
    <cfRule type="containsText" dxfId="34557" priority="5829" operator="containsText" text="TAXI">
      <formula>NOT(ISERROR(SEARCH("TAXI",F170)))</formula>
    </cfRule>
    <cfRule type="containsText" dxfId="34556" priority="5830" operator="containsText" text="SSMM">
      <formula>NOT(ISERROR(SEARCH("SSMM",F170)))</formula>
    </cfRule>
    <cfRule type="containsText" dxfId="34555" priority="5831" operator="containsText" text="BMTR">
      <formula>NOT(ISERROR(SEARCH("BMTR",F170)))</formula>
    </cfRule>
  </conditionalFormatting>
  <conditionalFormatting sqref="F161">
    <cfRule type="containsText" dxfId="34554" priority="5826" operator="containsText" text="TAXI">
      <formula>NOT(ISERROR(SEARCH("TAXI",F161)))</formula>
    </cfRule>
    <cfRule type="containsText" dxfId="34553" priority="5827" operator="containsText" text="SSMM">
      <formula>NOT(ISERROR(SEARCH("SSMM",F161)))</formula>
    </cfRule>
    <cfRule type="containsText" dxfId="34552" priority="5828" operator="containsText" text="BMTR">
      <formula>NOT(ISERROR(SEARCH("BMTR",F161)))</formula>
    </cfRule>
  </conditionalFormatting>
  <conditionalFormatting sqref="F160">
    <cfRule type="containsText" dxfId="34551" priority="5823" operator="containsText" text="TAXI">
      <formula>NOT(ISERROR(SEARCH("TAXI",F160)))</formula>
    </cfRule>
    <cfRule type="containsText" dxfId="34550" priority="5824" operator="containsText" text="SSMM">
      <formula>NOT(ISERROR(SEARCH("SSMM",F160)))</formula>
    </cfRule>
    <cfRule type="containsText" dxfId="34549" priority="5825" operator="containsText" text="BMTR">
      <formula>NOT(ISERROR(SEARCH("BMTR",F160)))</formula>
    </cfRule>
  </conditionalFormatting>
  <conditionalFormatting sqref="F160">
    <cfRule type="containsText" dxfId="34548" priority="5820" operator="containsText" text="TAXI">
      <formula>NOT(ISERROR(SEARCH("TAXI",F160)))</formula>
    </cfRule>
    <cfRule type="containsText" dxfId="34547" priority="5821" operator="containsText" text="SSMM">
      <formula>NOT(ISERROR(SEARCH("SSMM",F160)))</formula>
    </cfRule>
    <cfRule type="containsText" dxfId="34546" priority="5822" operator="containsText" text="BMTR">
      <formula>NOT(ISERROR(SEARCH("BMTR",F160)))</formula>
    </cfRule>
  </conditionalFormatting>
  <conditionalFormatting sqref="F159">
    <cfRule type="containsText" dxfId="34545" priority="5817" operator="containsText" text="TAXI">
      <formula>NOT(ISERROR(SEARCH("TAXI",F159)))</formula>
    </cfRule>
    <cfRule type="containsText" dxfId="34544" priority="5818" operator="containsText" text="SSMM">
      <formula>NOT(ISERROR(SEARCH("SSMM",F159)))</formula>
    </cfRule>
    <cfRule type="containsText" dxfId="34543" priority="5819" operator="containsText" text="BMTR">
      <formula>NOT(ISERROR(SEARCH("BMTR",F159)))</formula>
    </cfRule>
  </conditionalFormatting>
  <conditionalFormatting sqref="F158">
    <cfRule type="containsText" dxfId="34542" priority="5814" operator="containsText" text="TAXI">
      <formula>NOT(ISERROR(SEARCH("TAXI",F158)))</formula>
    </cfRule>
    <cfRule type="containsText" dxfId="34541" priority="5815" operator="containsText" text="SSMM">
      <formula>NOT(ISERROR(SEARCH("SSMM",F158)))</formula>
    </cfRule>
    <cfRule type="containsText" dxfId="34540" priority="5816" operator="containsText" text="BMTR">
      <formula>NOT(ISERROR(SEARCH("BMTR",F158)))</formula>
    </cfRule>
  </conditionalFormatting>
  <conditionalFormatting sqref="F158">
    <cfRule type="containsText" dxfId="34539" priority="5811" operator="containsText" text="TAXI">
      <formula>NOT(ISERROR(SEARCH("TAXI",F158)))</formula>
    </cfRule>
    <cfRule type="containsText" dxfId="34538" priority="5812" operator="containsText" text="SSMM">
      <formula>NOT(ISERROR(SEARCH("SSMM",F158)))</formula>
    </cfRule>
    <cfRule type="containsText" dxfId="34537" priority="5813" operator="containsText" text="BMTR">
      <formula>NOT(ISERROR(SEARCH("BMTR",F158)))</formula>
    </cfRule>
  </conditionalFormatting>
  <conditionalFormatting sqref="F164">
    <cfRule type="containsText" dxfId="34536" priority="5808" operator="containsText" text="TAXI">
      <formula>NOT(ISERROR(SEARCH("TAXI",F164)))</formula>
    </cfRule>
    <cfRule type="containsText" dxfId="34535" priority="5809" operator="containsText" text="SSMM">
      <formula>NOT(ISERROR(SEARCH("SSMM",F164)))</formula>
    </cfRule>
    <cfRule type="containsText" dxfId="34534" priority="5810" operator="containsText" text="BMTR">
      <formula>NOT(ISERROR(SEARCH("BMTR",F164)))</formula>
    </cfRule>
  </conditionalFormatting>
  <conditionalFormatting sqref="F164">
    <cfRule type="containsText" dxfId="34533" priority="5805" operator="containsText" text="TAXI">
      <formula>NOT(ISERROR(SEARCH("TAXI",F164)))</formula>
    </cfRule>
    <cfRule type="containsText" dxfId="34532" priority="5806" operator="containsText" text="SSMM">
      <formula>NOT(ISERROR(SEARCH("SSMM",F164)))</formula>
    </cfRule>
    <cfRule type="containsText" dxfId="34531" priority="5807" operator="containsText" text="BMTR">
      <formula>NOT(ISERROR(SEARCH("BMTR",F164)))</formula>
    </cfRule>
  </conditionalFormatting>
  <conditionalFormatting sqref="F160">
    <cfRule type="containsText" dxfId="34530" priority="5802" operator="containsText" text="TAXI">
      <formula>NOT(ISERROR(SEARCH("TAXI",F160)))</formula>
    </cfRule>
    <cfRule type="containsText" dxfId="34529" priority="5803" operator="containsText" text="SSMM">
      <formula>NOT(ISERROR(SEARCH("SSMM",F160)))</formula>
    </cfRule>
    <cfRule type="containsText" dxfId="34528" priority="5804" operator="containsText" text="BMTR">
      <formula>NOT(ISERROR(SEARCH("BMTR",F160)))</formula>
    </cfRule>
  </conditionalFormatting>
  <conditionalFormatting sqref="F159">
    <cfRule type="containsText" dxfId="34527" priority="5799" operator="containsText" text="TAXI">
      <formula>NOT(ISERROR(SEARCH("TAXI",F159)))</formula>
    </cfRule>
    <cfRule type="containsText" dxfId="34526" priority="5800" operator="containsText" text="SSMM">
      <formula>NOT(ISERROR(SEARCH("SSMM",F159)))</formula>
    </cfRule>
    <cfRule type="containsText" dxfId="34525" priority="5801" operator="containsText" text="BMTR">
      <formula>NOT(ISERROR(SEARCH("BMTR",F159)))</formula>
    </cfRule>
  </conditionalFormatting>
  <conditionalFormatting sqref="F166">
    <cfRule type="containsText" dxfId="34524" priority="5796" operator="containsText" text="TAXI">
      <formula>NOT(ISERROR(SEARCH("TAXI",F166)))</formula>
    </cfRule>
    <cfRule type="containsText" dxfId="34523" priority="5797" operator="containsText" text="SSMM">
      <formula>NOT(ISERROR(SEARCH("SSMM",F166)))</formula>
    </cfRule>
    <cfRule type="containsText" dxfId="34522" priority="5798" operator="containsText" text="BMTR">
      <formula>NOT(ISERROR(SEARCH("BMTR",F166)))</formula>
    </cfRule>
  </conditionalFormatting>
  <conditionalFormatting sqref="F166">
    <cfRule type="containsText" dxfId="34521" priority="5793" operator="containsText" text="TAXI">
      <formula>NOT(ISERROR(SEARCH("TAXI",F166)))</formula>
    </cfRule>
    <cfRule type="containsText" dxfId="34520" priority="5794" operator="containsText" text="SSMM">
      <formula>NOT(ISERROR(SEARCH("SSMM",F166)))</formula>
    </cfRule>
    <cfRule type="containsText" dxfId="34519" priority="5795" operator="containsText" text="BMTR">
      <formula>NOT(ISERROR(SEARCH("BMTR",F166)))</formula>
    </cfRule>
  </conditionalFormatting>
  <conditionalFormatting sqref="F173">
    <cfRule type="containsText" dxfId="34518" priority="5790" operator="containsText" text="TAXI">
      <formula>NOT(ISERROR(SEARCH("TAXI",F173)))</formula>
    </cfRule>
    <cfRule type="containsText" dxfId="34517" priority="5791" operator="containsText" text="SSMM">
      <formula>NOT(ISERROR(SEARCH("SSMM",F173)))</formula>
    </cfRule>
    <cfRule type="containsText" dxfId="34516" priority="5792" operator="containsText" text="BMTR">
      <formula>NOT(ISERROR(SEARCH("BMTR",F173)))</formula>
    </cfRule>
  </conditionalFormatting>
  <conditionalFormatting sqref="F173">
    <cfRule type="containsText" dxfId="34515" priority="5787" operator="containsText" text="TAXI">
      <formula>NOT(ISERROR(SEARCH("TAXI",F173)))</formula>
    </cfRule>
    <cfRule type="containsText" dxfId="34514" priority="5788" operator="containsText" text="SSMM">
      <formula>NOT(ISERROR(SEARCH("SSMM",F173)))</formula>
    </cfRule>
    <cfRule type="containsText" dxfId="34513" priority="5789" operator="containsText" text="BMTR">
      <formula>NOT(ISERROR(SEARCH("BMTR",F173)))</formula>
    </cfRule>
  </conditionalFormatting>
  <conditionalFormatting sqref="F159">
    <cfRule type="containsText" dxfId="34512" priority="5784" operator="containsText" text="TAXI">
      <formula>NOT(ISERROR(SEARCH("TAXI",F159)))</formula>
    </cfRule>
    <cfRule type="containsText" dxfId="34511" priority="5785" operator="containsText" text="SSMM">
      <formula>NOT(ISERROR(SEARCH("SSMM",F159)))</formula>
    </cfRule>
    <cfRule type="containsText" dxfId="34510" priority="5786" operator="containsText" text="BMTR">
      <formula>NOT(ISERROR(SEARCH("BMTR",F159)))</formula>
    </cfRule>
  </conditionalFormatting>
  <conditionalFormatting sqref="F159">
    <cfRule type="containsText" dxfId="34509" priority="5781" operator="containsText" text="TAXI">
      <formula>NOT(ISERROR(SEARCH("TAXI",F159)))</formula>
    </cfRule>
    <cfRule type="containsText" dxfId="34508" priority="5782" operator="containsText" text="SSMM">
      <formula>NOT(ISERROR(SEARCH("SSMM",F159)))</formula>
    </cfRule>
    <cfRule type="containsText" dxfId="34507" priority="5783" operator="containsText" text="BMTR">
      <formula>NOT(ISERROR(SEARCH("BMTR",F159)))</formula>
    </cfRule>
  </conditionalFormatting>
  <conditionalFormatting sqref="F158">
    <cfRule type="containsText" dxfId="34506" priority="5778" operator="containsText" text="TAXI">
      <formula>NOT(ISERROR(SEARCH("TAXI",F158)))</formula>
    </cfRule>
    <cfRule type="containsText" dxfId="34505" priority="5779" operator="containsText" text="SSMM">
      <formula>NOT(ISERROR(SEARCH("SSMM",F158)))</formula>
    </cfRule>
    <cfRule type="containsText" dxfId="34504" priority="5780" operator="containsText" text="BMTR">
      <formula>NOT(ISERROR(SEARCH("BMTR",F158)))</formula>
    </cfRule>
  </conditionalFormatting>
  <conditionalFormatting sqref="F165">
    <cfRule type="containsText" dxfId="34503" priority="5775" operator="containsText" text="TAXI">
      <formula>NOT(ISERROR(SEARCH("TAXI",F165)))</formula>
    </cfRule>
    <cfRule type="containsText" dxfId="34502" priority="5776" operator="containsText" text="SSMM">
      <formula>NOT(ISERROR(SEARCH("SSMM",F165)))</formula>
    </cfRule>
    <cfRule type="containsText" dxfId="34501" priority="5777" operator="containsText" text="BMTR">
      <formula>NOT(ISERROR(SEARCH("BMTR",F165)))</formula>
    </cfRule>
  </conditionalFormatting>
  <conditionalFormatting sqref="F165">
    <cfRule type="containsText" dxfId="34500" priority="5772" operator="containsText" text="TAXI">
      <formula>NOT(ISERROR(SEARCH("TAXI",F165)))</formula>
    </cfRule>
    <cfRule type="containsText" dxfId="34499" priority="5773" operator="containsText" text="SSMM">
      <formula>NOT(ISERROR(SEARCH("SSMM",F165)))</formula>
    </cfRule>
    <cfRule type="containsText" dxfId="34498" priority="5774" operator="containsText" text="BMTR">
      <formula>NOT(ISERROR(SEARCH("BMTR",F165)))</formula>
    </cfRule>
  </conditionalFormatting>
  <conditionalFormatting sqref="F170">
    <cfRule type="containsText" dxfId="34497" priority="5769" operator="containsText" text="TAXI">
      <formula>NOT(ISERROR(SEARCH("TAXI",F170)))</formula>
    </cfRule>
    <cfRule type="containsText" dxfId="34496" priority="5770" operator="containsText" text="SSMM">
      <formula>NOT(ISERROR(SEARCH("SSMM",F170)))</formula>
    </cfRule>
    <cfRule type="containsText" dxfId="34495" priority="5771" operator="containsText" text="BMTR">
      <formula>NOT(ISERROR(SEARCH("BMTR",F170)))</formula>
    </cfRule>
  </conditionalFormatting>
  <conditionalFormatting sqref="F170">
    <cfRule type="containsText" dxfId="34494" priority="5766" operator="containsText" text="TAXI">
      <formula>NOT(ISERROR(SEARCH("TAXI",F170)))</formula>
    </cfRule>
    <cfRule type="containsText" dxfId="34493" priority="5767" operator="containsText" text="SSMM">
      <formula>NOT(ISERROR(SEARCH("SSMM",F170)))</formula>
    </cfRule>
    <cfRule type="containsText" dxfId="34492" priority="5768" operator="containsText" text="BMTR">
      <formula>NOT(ISERROR(SEARCH("BMTR",F170)))</formula>
    </cfRule>
  </conditionalFormatting>
  <conditionalFormatting sqref="F161">
    <cfRule type="containsText" dxfId="34491" priority="5763" operator="containsText" text="TAXI">
      <formula>NOT(ISERROR(SEARCH("TAXI",F161)))</formula>
    </cfRule>
    <cfRule type="containsText" dxfId="34490" priority="5764" operator="containsText" text="SSMM">
      <formula>NOT(ISERROR(SEARCH("SSMM",F161)))</formula>
    </cfRule>
    <cfRule type="containsText" dxfId="34489" priority="5765" operator="containsText" text="BMTR">
      <formula>NOT(ISERROR(SEARCH("BMTR",F161)))</formula>
    </cfRule>
  </conditionalFormatting>
  <conditionalFormatting sqref="F160">
    <cfRule type="containsText" dxfId="34488" priority="5760" operator="containsText" text="TAXI">
      <formula>NOT(ISERROR(SEARCH("TAXI",F160)))</formula>
    </cfRule>
    <cfRule type="containsText" dxfId="34487" priority="5761" operator="containsText" text="SSMM">
      <formula>NOT(ISERROR(SEARCH("SSMM",F160)))</formula>
    </cfRule>
    <cfRule type="containsText" dxfId="34486" priority="5762" operator="containsText" text="BMTR">
      <formula>NOT(ISERROR(SEARCH("BMTR",F160)))</formula>
    </cfRule>
  </conditionalFormatting>
  <conditionalFormatting sqref="F160">
    <cfRule type="containsText" dxfId="34485" priority="5757" operator="containsText" text="TAXI">
      <formula>NOT(ISERROR(SEARCH("TAXI",F160)))</formula>
    </cfRule>
    <cfRule type="containsText" dxfId="34484" priority="5758" operator="containsText" text="SSMM">
      <formula>NOT(ISERROR(SEARCH("SSMM",F160)))</formula>
    </cfRule>
    <cfRule type="containsText" dxfId="34483" priority="5759" operator="containsText" text="BMTR">
      <formula>NOT(ISERROR(SEARCH("BMTR",F160)))</formula>
    </cfRule>
  </conditionalFormatting>
  <conditionalFormatting sqref="F159">
    <cfRule type="containsText" dxfId="34482" priority="5754" operator="containsText" text="TAXI">
      <formula>NOT(ISERROR(SEARCH("TAXI",F159)))</formula>
    </cfRule>
    <cfRule type="containsText" dxfId="34481" priority="5755" operator="containsText" text="SSMM">
      <formula>NOT(ISERROR(SEARCH("SSMM",F159)))</formula>
    </cfRule>
    <cfRule type="containsText" dxfId="34480" priority="5756" operator="containsText" text="BMTR">
      <formula>NOT(ISERROR(SEARCH("BMTR",F159)))</formula>
    </cfRule>
  </conditionalFormatting>
  <conditionalFormatting sqref="F158">
    <cfRule type="containsText" dxfId="34479" priority="5751" operator="containsText" text="TAXI">
      <formula>NOT(ISERROR(SEARCH("TAXI",F158)))</formula>
    </cfRule>
    <cfRule type="containsText" dxfId="34478" priority="5752" operator="containsText" text="SSMM">
      <formula>NOT(ISERROR(SEARCH("SSMM",F158)))</formula>
    </cfRule>
    <cfRule type="containsText" dxfId="34477" priority="5753" operator="containsText" text="BMTR">
      <formula>NOT(ISERROR(SEARCH("BMTR",F158)))</formula>
    </cfRule>
  </conditionalFormatting>
  <conditionalFormatting sqref="F158">
    <cfRule type="containsText" dxfId="34476" priority="5748" operator="containsText" text="TAXI">
      <formula>NOT(ISERROR(SEARCH("TAXI",F158)))</formula>
    </cfRule>
    <cfRule type="containsText" dxfId="34475" priority="5749" operator="containsText" text="SSMM">
      <formula>NOT(ISERROR(SEARCH("SSMM",F158)))</formula>
    </cfRule>
    <cfRule type="containsText" dxfId="34474" priority="5750" operator="containsText" text="BMTR">
      <formula>NOT(ISERROR(SEARCH("BMTR",F158)))</formula>
    </cfRule>
  </conditionalFormatting>
  <conditionalFormatting sqref="F164">
    <cfRule type="containsText" dxfId="34473" priority="5745" operator="containsText" text="TAXI">
      <formula>NOT(ISERROR(SEARCH("TAXI",F164)))</formula>
    </cfRule>
    <cfRule type="containsText" dxfId="34472" priority="5746" operator="containsText" text="SSMM">
      <formula>NOT(ISERROR(SEARCH("SSMM",F164)))</formula>
    </cfRule>
    <cfRule type="containsText" dxfId="34471" priority="5747" operator="containsText" text="BMTR">
      <formula>NOT(ISERROR(SEARCH("BMTR",F164)))</formula>
    </cfRule>
  </conditionalFormatting>
  <conditionalFormatting sqref="F164">
    <cfRule type="containsText" dxfId="34470" priority="5742" operator="containsText" text="TAXI">
      <formula>NOT(ISERROR(SEARCH("TAXI",F164)))</formula>
    </cfRule>
    <cfRule type="containsText" dxfId="34469" priority="5743" operator="containsText" text="SSMM">
      <formula>NOT(ISERROR(SEARCH("SSMM",F164)))</formula>
    </cfRule>
    <cfRule type="containsText" dxfId="34468" priority="5744" operator="containsText" text="BMTR">
      <formula>NOT(ISERROR(SEARCH("BMTR",F164)))</formula>
    </cfRule>
  </conditionalFormatting>
  <conditionalFormatting sqref="F160">
    <cfRule type="containsText" dxfId="34467" priority="5739" operator="containsText" text="TAXI">
      <formula>NOT(ISERROR(SEARCH("TAXI",F160)))</formula>
    </cfRule>
    <cfRule type="containsText" dxfId="34466" priority="5740" operator="containsText" text="SSMM">
      <formula>NOT(ISERROR(SEARCH("SSMM",F160)))</formula>
    </cfRule>
    <cfRule type="containsText" dxfId="34465" priority="5741" operator="containsText" text="BMTR">
      <formula>NOT(ISERROR(SEARCH("BMTR",F160)))</formula>
    </cfRule>
  </conditionalFormatting>
  <conditionalFormatting sqref="F159">
    <cfRule type="containsText" dxfId="34464" priority="5736" operator="containsText" text="TAXI">
      <formula>NOT(ISERROR(SEARCH("TAXI",F159)))</formula>
    </cfRule>
    <cfRule type="containsText" dxfId="34463" priority="5737" operator="containsText" text="SSMM">
      <formula>NOT(ISERROR(SEARCH("SSMM",F159)))</formula>
    </cfRule>
    <cfRule type="containsText" dxfId="34462" priority="5738" operator="containsText" text="BMTR">
      <formula>NOT(ISERROR(SEARCH("BMTR",F159)))</formula>
    </cfRule>
  </conditionalFormatting>
  <conditionalFormatting sqref="F166">
    <cfRule type="containsText" dxfId="34461" priority="5733" operator="containsText" text="TAXI">
      <formula>NOT(ISERROR(SEARCH("TAXI",F166)))</formula>
    </cfRule>
    <cfRule type="containsText" dxfId="34460" priority="5734" operator="containsText" text="SSMM">
      <formula>NOT(ISERROR(SEARCH("SSMM",F166)))</formula>
    </cfRule>
    <cfRule type="containsText" dxfId="34459" priority="5735" operator="containsText" text="BMTR">
      <formula>NOT(ISERROR(SEARCH("BMTR",F166)))</formula>
    </cfRule>
  </conditionalFormatting>
  <conditionalFormatting sqref="F166">
    <cfRule type="containsText" dxfId="34458" priority="5730" operator="containsText" text="TAXI">
      <formula>NOT(ISERROR(SEARCH("TAXI",F166)))</formula>
    </cfRule>
    <cfRule type="containsText" dxfId="34457" priority="5731" operator="containsText" text="SSMM">
      <formula>NOT(ISERROR(SEARCH("SSMM",F166)))</formula>
    </cfRule>
    <cfRule type="containsText" dxfId="34456" priority="5732" operator="containsText" text="BMTR">
      <formula>NOT(ISERROR(SEARCH("BMTR",F166)))</formula>
    </cfRule>
  </conditionalFormatting>
  <conditionalFormatting sqref="F159">
    <cfRule type="containsText" dxfId="34455" priority="5727" operator="containsText" text="TAXI">
      <formula>NOT(ISERROR(SEARCH("TAXI",F159)))</formula>
    </cfRule>
    <cfRule type="containsText" dxfId="34454" priority="5728" operator="containsText" text="SSMM">
      <formula>NOT(ISERROR(SEARCH("SSMM",F159)))</formula>
    </cfRule>
    <cfRule type="containsText" dxfId="34453" priority="5729" operator="containsText" text="BMTR">
      <formula>NOT(ISERROR(SEARCH("BMTR",F159)))</formula>
    </cfRule>
  </conditionalFormatting>
  <conditionalFormatting sqref="F158">
    <cfRule type="containsText" dxfId="34452" priority="5724" operator="containsText" text="TAXI">
      <formula>NOT(ISERROR(SEARCH("TAXI",F158)))</formula>
    </cfRule>
    <cfRule type="containsText" dxfId="34451" priority="5725" operator="containsText" text="SSMM">
      <formula>NOT(ISERROR(SEARCH("SSMM",F158)))</formula>
    </cfRule>
    <cfRule type="containsText" dxfId="34450" priority="5726" operator="containsText" text="BMTR">
      <formula>NOT(ISERROR(SEARCH("BMTR",F158)))</formula>
    </cfRule>
  </conditionalFormatting>
  <conditionalFormatting sqref="F158">
    <cfRule type="containsText" dxfId="34449" priority="5721" operator="containsText" text="TAXI">
      <formula>NOT(ISERROR(SEARCH("TAXI",F158)))</formula>
    </cfRule>
    <cfRule type="containsText" dxfId="34448" priority="5722" operator="containsText" text="SSMM">
      <formula>NOT(ISERROR(SEARCH("SSMM",F158)))</formula>
    </cfRule>
    <cfRule type="containsText" dxfId="34447" priority="5723" operator="containsText" text="BMTR">
      <formula>NOT(ISERROR(SEARCH("BMTR",F158)))</formula>
    </cfRule>
  </conditionalFormatting>
  <conditionalFormatting sqref="F164">
    <cfRule type="containsText" dxfId="34446" priority="5718" operator="containsText" text="TAXI">
      <formula>NOT(ISERROR(SEARCH("TAXI",F164)))</formula>
    </cfRule>
    <cfRule type="containsText" dxfId="34445" priority="5719" operator="containsText" text="SSMM">
      <formula>NOT(ISERROR(SEARCH("SSMM",F164)))</formula>
    </cfRule>
    <cfRule type="containsText" dxfId="34444" priority="5720" operator="containsText" text="BMTR">
      <formula>NOT(ISERROR(SEARCH("BMTR",F164)))</formula>
    </cfRule>
  </conditionalFormatting>
  <conditionalFormatting sqref="F164">
    <cfRule type="containsText" dxfId="34443" priority="5715" operator="containsText" text="TAXI">
      <formula>NOT(ISERROR(SEARCH("TAXI",F164)))</formula>
    </cfRule>
    <cfRule type="containsText" dxfId="34442" priority="5716" operator="containsText" text="SSMM">
      <formula>NOT(ISERROR(SEARCH("SSMM",F164)))</formula>
    </cfRule>
    <cfRule type="containsText" dxfId="34441" priority="5717" operator="containsText" text="BMTR">
      <formula>NOT(ISERROR(SEARCH("BMTR",F164)))</formula>
    </cfRule>
  </conditionalFormatting>
  <conditionalFormatting sqref="F160">
    <cfRule type="containsText" dxfId="34440" priority="5712" operator="containsText" text="TAXI">
      <formula>NOT(ISERROR(SEARCH("TAXI",F160)))</formula>
    </cfRule>
    <cfRule type="containsText" dxfId="34439" priority="5713" operator="containsText" text="SSMM">
      <formula>NOT(ISERROR(SEARCH("SSMM",F160)))</formula>
    </cfRule>
    <cfRule type="containsText" dxfId="34438" priority="5714" operator="containsText" text="BMTR">
      <formula>NOT(ISERROR(SEARCH("BMTR",F160)))</formula>
    </cfRule>
  </conditionalFormatting>
  <conditionalFormatting sqref="F159">
    <cfRule type="containsText" dxfId="34437" priority="5709" operator="containsText" text="TAXI">
      <formula>NOT(ISERROR(SEARCH("TAXI",F159)))</formula>
    </cfRule>
    <cfRule type="containsText" dxfId="34436" priority="5710" operator="containsText" text="SSMM">
      <formula>NOT(ISERROR(SEARCH("SSMM",F159)))</formula>
    </cfRule>
    <cfRule type="containsText" dxfId="34435" priority="5711" operator="containsText" text="BMTR">
      <formula>NOT(ISERROR(SEARCH("BMTR",F159)))</formula>
    </cfRule>
  </conditionalFormatting>
  <conditionalFormatting sqref="F166">
    <cfRule type="containsText" dxfId="34434" priority="5706" operator="containsText" text="TAXI">
      <formula>NOT(ISERROR(SEARCH("TAXI",F166)))</formula>
    </cfRule>
    <cfRule type="containsText" dxfId="34433" priority="5707" operator="containsText" text="SSMM">
      <formula>NOT(ISERROR(SEARCH("SSMM",F166)))</formula>
    </cfRule>
    <cfRule type="containsText" dxfId="34432" priority="5708" operator="containsText" text="BMTR">
      <formula>NOT(ISERROR(SEARCH("BMTR",F166)))</formula>
    </cfRule>
  </conditionalFormatting>
  <conditionalFormatting sqref="F166">
    <cfRule type="containsText" dxfId="34431" priority="5703" operator="containsText" text="TAXI">
      <formula>NOT(ISERROR(SEARCH("TAXI",F166)))</formula>
    </cfRule>
    <cfRule type="containsText" dxfId="34430" priority="5704" operator="containsText" text="SSMM">
      <formula>NOT(ISERROR(SEARCH("SSMM",F166)))</formula>
    </cfRule>
    <cfRule type="containsText" dxfId="34429" priority="5705" operator="containsText" text="BMTR">
      <formula>NOT(ISERROR(SEARCH("BMTR",F166)))</formula>
    </cfRule>
  </conditionalFormatting>
  <conditionalFormatting sqref="F158">
    <cfRule type="containsText" dxfId="34428" priority="5700" operator="containsText" text="TAXI">
      <formula>NOT(ISERROR(SEARCH("TAXI",F158)))</formula>
    </cfRule>
    <cfRule type="containsText" dxfId="34427" priority="5701" operator="containsText" text="SSMM">
      <formula>NOT(ISERROR(SEARCH("SSMM",F158)))</formula>
    </cfRule>
    <cfRule type="containsText" dxfId="34426" priority="5702" operator="containsText" text="BMTR">
      <formula>NOT(ISERROR(SEARCH("BMTR",F158)))</formula>
    </cfRule>
  </conditionalFormatting>
  <conditionalFormatting sqref="F162">
    <cfRule type="containsText" dxfId="34425" priority="5697" operator="containsText" text="TAXI">
      <formula>NOT(ISERROR(SEARCH("TAXI",F162)))</formula>
    </cfRule>
    <cfRule type="containsText" dxfId="34424" priority="5698" operator="containsText" text="SSMM">
      <formula>NOT(ISERROR(SEARCH("SSMM",F162)))</formula>
    </cfRule>
    <cfRule type="containsText" dxfId="34423" priority="5699" operator="containsText" text="BMTR">
      <formula>NOT(ISERROR(SEARCH("BMTR",F162)))</formula>
    </cfRule>
  </conditionalFormatting>
  <conditionalFormatting sqref="F162">
    <cfRule type="containsText" dxfId="34422" priority="5694" operator="containsText" text="TAXI">
      <formula>NOT(ISERROR(SEARCH("TAXI",F162)))</formula>
    </cfRule>
    <cfRule type="containsText" dxfId="34421" priority="5695" operator="containsText" text="SSMM">
      <formula>NOT(ISERROR(SEARCH("SSMM",F162)))</formula>
    </cfRule>
    <cfRule type="containsText" dxfId="34420" priority="5696" operator="containsText" text="BMTR">
      <formula>NOT(ISERROR(SEARCH("BMTR",F162)))</formula>
    </cfRule>
  </conditionalFormatting>
  <conditionalFormatting sqref="F159">
    <cfRule type="containsText" dxfId="34419" priority="5691" operator="containsText" text="TAXI">
      <formula>NOT(ISERROR(SEARCH("TAXI",F159)))</formula>
    </cfRule>
    <cfRule type="containsText" dxfId="34418" priority="5692" operator="containsText" text="SSMM">
      <formula>NOT(ISERROR(SEARCH("SSMM",F159)))</formula>
    </cfRule>
    <cfRule type="containsText" dxfId="34417" priority="5693" operator="containsText" text="BMTR">
      <formula>NOT(ISERROR(SEARCH("BMTR",F159)))</formula>
    </cfRule>
  </conditionalFormatting>
  <conditionalFormatting sqref="F159">
    <cfRule type="containsText" dxfId="34416" priority="5688" operator="containsText" text="TAXI">
      <formula>NOT(ISERROR(SEARCH("TAXI",F159)))</formula>
    </cfRule>
    <cfRule type="containsText" dxfId="34415" priority="5689" operator="containsText" text="SSMM">
      <formula>NOT(ISERROR(SEARCH("SSMM",F159)))</formula>
    </cfRule>
    <cfRule type="containsText" dxfId="34414" priority="5690" operator="containsText" text="BMTR">
      <formula>NOT(ISERROR(SEARCH("BMTR",F159)))</formula>
    </cfRule>
  </conditionalFormatting>
  <conditionalFormatting sqref="F158">
    <cfRule type="containsText" dxfId="34413" priority="5685" operator="containsText" text="TAXI">
      <formula>NOT(ISERROR(SEARCH("TAXI",F158)))</formula>
    </cfRule>
    <cfRule type="containsText" dxfId="34412" priority="5686" operator="containsText" text="SSMM">
      <formula>NOT(ISERROR(SEARCH("SSMM",F158)))</formula>
    </cfRule>
    <cfRule type="containsText" dxfId="34411" priority="5687" operator="containsText" text="BMTR">
      <formula>NOT(ISERROR(SEARCH("BMTR",F158)))</formula>
    </cfRule>
  </conditionalFormatting>
  <conditionalFormatting sqref="F165">
    <cfRule type="containsText" dxfId="34410" priority="5682" operator="containsText" text="TAXI">
      <formula>NOT(ISERROR(SEARCH("TAXI",F165)))</formula>
    </cfRule>
    <cfRule type="containsText" dxfId="34409" priority="5683" operator="containsText" text="SSMM">
      <formula>NOT(ISERROR(SEARCH("SSMM",F165)))</formula>
    </cfRule>
    <cfRule type="containsText" dxfId="34408" priority="5684" operator="containsText" text="BMTR">
      <formula>NOT(ISERROR(SEARCH("BMTR",F165)))</formula>
    </cfRule>
  </conditionalFormatting>
  <conditionalFormatting sqref="F165">
    <cfRule type="containsText" dxfId="34407" priority="5679" operator="containsText" text="TAXI">
      <formula>NOT(ISERROR(SEARCH("TAXI",F165)))</formula>
    </cfRule>
    <cfRule type="containsText" dxfId="34406" priority="5680" operator="containsText" text="SSMM">
      <formula>NOT(ISERROR(SEARCH("SSMM",F165)))</formula>
    </cfRule>
    <cfRule type="containsText" dxfId="34405" priority="5681" operator="containsText" text="BMTR">
      <formula>NOT(ISERROR(SEARCH("BMTR",F165)))</formula>
    </cfRule>
  </conditionalFormatting>
  <conditionalFormatting sqref="F170">
    <cfRule type="containsText" dxfId="34404" priority="5676" operator="containsText" text="TAXI">
      <formula>NOT(ISERROR(SEARCH("TAXI",F170)))</formula>
    </cfRule>
    <cfRule type="containsText" dxfId="34403" priority="5677" operator="containsText" text="SSMM">
      <formula>NOT(ISERROR(SEARCH("SSMM",F170)))</formula>
    </cfRule>
    <cfRule type="containsText" dxfId="34402" priority="5678" operator="containsText" text="BMTR">
      <formula>NOT(ISERROR(SEARCH("BMTR",F170)))</formula>
    </cfRule>
  </conditionalFormatting>
  <conditionalFormatting sqref="F170">
    <cfRule type="containsText" dxfId="34401" priority="5673" operator="containsText" text="TAXI">
      <formula>NOT(ISERROR(SEARCH("TAXI",F170)))</formula>
    </cfRule>
    <cfRule type="containsText" dxfId="34400" priority="5674" operator="containsText" text="SSMM">
      <formula>NOT(ISERROR(SEARCH("SSMM",F170)))</formula>
    </cfRule>
    <cfRule type="containsText" dxfId="34399" priority="5675" operator="containsText" text="BMTR">
      <formula>NOT(ISERROR(SEARCH("BMTR",F170)))</formula>
    </cfRule>
  </conditionalFormatting>
  <conditionalFormatting sqref="F173">
    <cfRule type="containsText" dxfId="34398" priority="5670" operator="containsText" text="TAXI">
      <formula>NOT(ISERROR(SEARCH("TAXI",F173)))</formula>
    </cfRule>
    <cfRule type="containsText" dxfId="34397" priority="5671" operator="containsText" text="SSMM">
      <formula>NOT(ISERROR(SEARCH("SSMM",F173)))</formula>
    </cfRule>
    <cfRule type="containsText" dxfId="34396" priority="5672" operator="containsText" text="BMTR">
      <formula>NOT(ISERROR(SEARCH("BMTR",F173)))</formula>
    </cfRule>
  </conditionalFormatting>
  <conditionalFormatting sqref="F173">
    <cfRule type="containsText" dxfId="34395" priority="5667" operator="containsText" text="TAXI">
      <formula>NOT(ISERROR(SEARCH("TAXI",F173)))</formula>
    </cfRule>
    <cfRule type="containsText" dxfId="34394" priority="5668" operator="containsText" text="SSMM">
      <formula>NOT(ISERROR(SEARCH("SSMM",F173)))</formula>
    </cfRule>
    <cfRule type="containsText" dxfId="34393" priority="5669" operator="containsText" text="BMTR">
      <formula>NOT(ISERROR(SEARCH("BMTR",F173)))</formula>
    </cfRule>
  </conditionalFormatting>
  <conditionalFormatting sqref="F173">
    <cfRule type="containsText" dxfId="34392" priority="5664" operator="containsText" text="TAXI">
      <formula>NOT(ISERROR(SEARCH("TAXI",F173)))</formula>
    </cfRule>
    <cfRule type="containsText" dxfId="34391" priority="5665" operator="containsText" text="SSMM">
      <formula>NOT(ISERROR(SEARCH("SSMM",F173)))</formula>
    </cfRule>
    <cfRule type="containsText" dxfId="34390" priority="5666" operator="containsText" text="BMTR">
      <formula>NOT(ISERROR(SEARCH("BMTR",F173)))</formula>
    </cfRule>
  </conditionalFormatting>
  <conditionalFormatting sqref="F173">
    <cfRule type="containsText" dxfId="34389" priority="5661" operator="containsText" text="TAXI">
      <formula>NOT(ISERROR(SEARCH("TAXI",F173)))</formula>
    </cfRule>
    <cfRule type="containsText" dxfId="34388" priority="5662" operator="containsText" text="SSMM">
      <formula>NOT(ISERROR(SEARCH("SSMM",F173)))</formula>
    </cfRule>
    <cfRule type="containsText" dxfId="34387" priority="5663" operator="containsText" text="BMTR">
      <formula>NOT(ISERROR(SEARCH("BMTR",F173)))</formula>
    </cfRule>
  </conditionalFormatting>
  <conditionalFormatting sqref="F173">
    <cfRule type="containsText" dxfId="34386" priority="5658" operator="containsText" text="TAXI">
      <formula>NOT(ISERROR(SEARCH("TAXI",F173)))</formula>
    </cfRule>
    <cfRule type="containsText" dxfId="34385" priority="5659" operator="containsText" text="SSMM">
      <formula>NOT(ISERROR(SEARCH("SSMM",F173)))</formula>
    </cfRule>
    <cfRule type="containsText" dxfId="34384" priority="5660" operator="containsText" text="BMTR">
      <formula>NOT(ISERROR(SEARCH("BMTR",F173)))</formula>
    </cfRule>
  </conditionalFormatting>
  <conditionalFormatting sqref="F173">
    <cfRule type="containsText" dxfId="34383" priority="5655" operator="containsText" text="TAXI">
      <formula>NOT(ISERROR(SEARCH("TAXI",F173)))</formula>
    </cfRule>
    <cfRule type="containsText" dxfId="34382" priority="5656" operator="containsText" text="SSMM">
      <formula>NOT(ISERROR(SEARCH("SSMM",F173)))</formula>
    </cfRule>
    <cfRule type="containsText" dxfId="34381" priority="5657" operator="containsText" text="BMTR">
      <formula>NOT(ISERROR(SEARCH("BMTR",F173)))</formula>
    </cfRule>
  </conditionalFormatting>
  <conditionalFormatting sqref="F173">
    <cfRule type="containsText" dxfId="34380" priority="5652" operator="containsText" text="TAXI">
      <formula>NOT(ISERROR(SEARCH("TAXI",F173)))</formula>
    </cfRule>
    <cfRule type="containsText" dxfId="34379" priority="5653" operator="containsText" text="SSMM">
      <formula>NOT(ISERROR(SEARCH("SSMM",F173)))</formula>
    </cfRule>
    <cfRule type="containsText" dxfId="34378" priority="5654" operator="containsText" text="BMTR">
      <formula>NOT(ISERROR(SEARCH("BMTR",F173)))</formula>
    </cfRule>
  </conditionalFormatting>
  <conditionalFormatting sqref="F170 F173:F174">
    <cfRule type="containsText" dxfId="34377" priority="5649" operator="containsText" text="TAXI">
      <formula>NOT(ISERROR(SEARCH("TAXI",F170)))</formula>
    </cfRule>
    <cfRule type="containsText" dxfId="34376" priority="5650" operator="containsText" text="SSMM">
      <formula>NOT(ISERROR(SEARCH("SSMM",F170)))</formula>
    </cfRule>
    <cfRule type="containsText" dxfId="34375" priority="5651" operator="containsText" text="BMTR">
      <formula>NOT(ISERROR(SEARCH("BMTR",F170)))</formula>
    </cfRule>
  </conditionalFormatting>
  <conditionalFormatting sqref="F170 F173:F174">
    <cfRule type="containsText" dxfId="34374" priority="5646" operator="containsText" text="TAXI">
      <formula>NOT(ISERROR(SEARCH("TAXI",F170)))</formula>
    </cfRule>
    <cfRule type="containsText" dxfId="34373" priority="5647" operator="containsText" text="SSMM">
      <formula>NOT(ISERROR(SEARCH("SSMM",F170)))</formula>
    </cfRule>
    <cfRule type="containsText" dxfId="34372" priority="5648" operator="containsText" text="BMTR">
      <formula>NOT(ISERROR(SEARCH("BMTR",F170)))</formula>
    </cfRule>
  </conditionalFormatting>
  <conditionalFormatting sqref="F170 F173:F174">
    <cfRule type="containsText" dxfId="34371" priority="5643" operator="containsText" text="TAXI">
      <formula>NOT(ISERROR(SEARCH("TAXI",F170)))</formula>
    </cfRule>
    <cfRule type="containsText" dxfId="34370" priority="5644" operator="containsText" text="SSMM">
      <formula>NOT(ISERROR(SEARCH("SSMM",F170)))</formula>
    </cfRule>
    <cfRule type="containsText" dxfId="34369" priority="5645" operator="containsText" text="BMTR">
      <formula>NOT(ISERROR(SEARCH("BMTR",F170)))</formula>
    </cfRule>
  </conditionalFormatting>
  <conditionalFormatting sqref="F170 F173:F174">
    <cfRule type="containsText" dxfId="34368" priority="5640" operator="containsText" text="TAXI">
      <formula>NOT(ISERROR(SEARCH("TAXI",F170)))</formula>
    </cfRule>
    <cfRule type="containsText" dxfId="34367" priority="5641" operator="containsText" text="SSMM">
      <formula>NOT(ISERROR(SEARCH("SSMM",F170)))</formula>
    </cfRule>
    <cfRule type="containsText" dxfId="34366" priority="5642" operator="containsText" text="BMTR">
      <formula>NOT(ISERROR(SEARCH("BMTR",F170)))</formula>
    </cfRule>
  </conditionalFormatting>
  <conditionalFormatting sqref="F170 F173:F174">
    <cfRule type="containsText" dxfId="34365" priority="5637" operator="containsText" text="TAXI">
      <formula>NOT(ISERROR(SEARCH("TAXI",F170)))</formula>
    </cfRule>
    <cfRule type="containsText" dxfId="34364" priority="5638" operator="containsText" text="SSMM">
      <formula>NOT(ISERROR(SEARCH("SSMM",F170)))</formula>
    </cfRule>
    <cfRule type="containsText" dxfId="34363" priority="5639" operator="containsText" text="BMTR">
      <formula>NOT(ISERROR(SEARCH("BMTR",F170)))</formula>
    </cfRule>
  </conditionalFormatting>
  <conditionalFormatting sqref="F170 F173:F174">
    <cfRule type="containsText" dxfId="34362" priority="5634" operator="containsText" text="TAXI">
      <formula>NOT(ISERROR(SEARCH("TAXI",F170)))</formula>
    </cfRule>
    <cfRule type="containsText" dxfId="34361" priority="5635" operator="containsText" text="SSMM">
      <formula>NOT(ISERROR(SEARCH("SSMM",F170)))</formula>
    </cfRule>
    <cfRule type="containsText" dxfId="34360" priority="5636" operator="containsText" text="BMTR">
      <formula>NOT(ISERROR(SEARCH("BMTR",F170)))</formula>
    </cfRule>
  </conditionalFormatting>
  <conditionalFormatting sqref="F170 F173:F174">
    <cfRule type="containsText" dxfId="34359" priority="5631" operator="containsText" text="TAXI">
      <formula>NOT(ISERROR(SEARCH("TAXI",F170)))</formula>
    </cfRule>
    <cfRule type="containsText" dxfId="34358" priority="5632" operator="containsText" text="SSMM">
      <formula>NOT(ISERROR(SEARCH("SSMM",F170)))</formula>
    </cfRule>
    <cfRule type="containsText" dxfId="34357" priority="5633" operator="containsText" text="BMTR">
      <formula>NOT(ISERROR(SEARCH("BMTR",F170)))</formula>
    </cfRule>
  </conditionalFormatting>
  <conditionalFormatting sqref="F170 F173:F174">
    <cfRule type="containsText" dxfId="34356" priority="5628" operator="containsText" text="TAXI">
      <formula>NOT(ISERROR(SEARCH("TAXI",F170)))</formula>
    </cfRule>
    <cfRule type="containsText" dxfId="34355" priority="5629" operator="containsText" text="SSMM">
      <formula>NOT(ISERROR(SEARCH("SSMM",F170)))</formula>
    </cfRule>
    <cfRule type="containsText" dxfId="34354" priority="5630" operator="containsText" text="BMTR">
      <formula>NOT(ISERROR(SEARCH("BMTR",F170)))</formula>
    </cfRule>
  </conditionalFormatting>
  <conditionalFormatting sqref="F170 F173:F174">
    <cfRule type="containsText" dxfId="34353" priority="5625" operator="containsText" text="TAXI">
      <formula>NOT(ISERROR(SEARCH("TAXI",F170)))</formula>
    </cfRule>
    <cfRule type="containsText" dxfId="34352" priority="5626" operator="containsText" text="SSMM">
      <formula>NOT(ISERROR(SEARCH("SSMM",F170)))</formula>
    </cfRule>
    <cfRule type="containsText" dxfId="34351" priority="5627" operator="containsText" text="BMTR">
      <formula>NOT(ISERROR(SEARCH("BMTR",F170)))</formula>
    </cfRule>
  </conditionalFormatting>
  <conditionalFormatting sqref="F170 F173:F174">
    <cfRule type="containsText" dxfId="34350" priority="5622" operator="containsText" text="TAXI">
      <formula>NOT(ISERROR(SEARCH("TAXI",F170)))</formula>
    </cfRule>
    <cfRule type="containsText" dxfId="34349" priority="5623" operator="containsText" text="SSMM">
      <formula>NOT(ISERROR(SEARCH("SSMM",F170)))</formula>
    </cfRule>
    <cfRule type="containsText" dxfId="34348" priority="5624" operator="containsText" text="BMTR">
      <formula>NOT(ISERROR(SEARCH("BMTR",F170)))</formula>
    </cfRule>
  </conditionalFormatting>
  <conditionalFormatting sqref="F170 F173:F174">
    <cfRule type="containsText" dxfId="34347" priority="5619" operator="containsText" text="TAXI">
      <formula>NOT(ISERROR(SEARCH("TAXI",F170)))</formula>
    </cfRule>
    <cfRule type="containsText" dxfId="34346" priority="5620" operator="containsText" text="SSMM">
      <formula>NOT(ISERROR(SEARCH("SSMM",F170)))</formula>
    </cfRule>
    <cfRule type="containsText" dxfId="34345" priority="5621" operator="containsText" text="BMTR">
      <formula>NOT(ISERROR(SEARCH("BMTR",F170)))</formula>
    </cfRule>
  </conditionalFormatting>
  <conditionalFormatting sqref="F170 F173:F174">
    <cfRule type="containsText" dxfId="34344" priority="5616" operator="containsText" text="TAXI">
      <formula>NOT(ISERROR(SEARCH("TAXI",F170)))</formula>
    </cfRule>
    <cfRule type="containsText" dxfId="34343" priority="5617" operator="containsText" text="SSMM">
      <formula>NOT(ISERROR(SEARCH("SSMM",F170)))</formula>
    </cfRule>
    <cfRule type="containsText" dxfId="34342" priority="5618" operator="containsText" text="BMTR">
      <formula>NOT(ISERROR(SEARCH("BMTR",F170)))</formula>
    </cfRule>
  </conditionalFormatting>
  <conditionalFormatting sqref="F170 F173:F174">
    <cfRule type="containsText" dxfId="34341" priority="5613" operator="containsText" text="TAXI">
      <formula>NOT(ISERROR(SEARCH("TAXI",F170)))</formula>
    </cfRule>
    <cfRule type="containsText" dxfId="34340" priority="5614" operator="containsText" text="SSMM">
      <formula>NOT(ISERROR(SEARCH("SSMM",F170)))</formula>
    </cfRule>
    <cfRule type="containsText" dxfId="34339" priority="5615" operator="containsText" text="BMTR">
      <formula>NOT(ISERROR(SEARCH("BMTR",F170)))</formula>
    </cfRule>
  </conditionalFormatting>
  <conditionalFormatting sqref="F170 F173:F174">
    <cfRule type="containsText" dxfId="34338" priority="5610" operator="containsText" text="TAXI">
      <formula>NOT(ISERROR(SEARCH("TAXI",F170)))</formula>
    </cfRule>
    <cfRule type="containsText" dxfId="34337" priority="5611" operator="containsText" text="SSMM">
      <formula>NOT(ISERROR(SEARCH("SSMM",F170)))</formula>
    </cfRule>
    <cfRule type="containsText" dxfId="34336" priority="5612" operator="containsText" text="BMTR">
      <formula>NOT(ISERROR(SEARCH("BMTR",F170)))</formula>
    </cfRule>
  </conditionalFormatting>
  <conditionalFormatting sqref="F170 F173:F174">
    <cfRule type="containsText" dxfId="34335" priority="5607" operator="containsText" text="TAXI">
      <formula>NOT(ISERROR(SEARCH("TAXI",F170)))</formula>
    </cfRule>
    <cfRule type="containsText" dxfId="34334" priority="5608" operator="containsText" text="SSMM">
      <formula>NOT(ISERROR(SEARCH("SSMM",F170)))</formula>
    </cfRule>
    <cfRule type="containsText" dxfId="34333" priority="5609" operator="containsText" text="BMTR">
      <formula>NOT(ISERROR(SEARCH("BMTR",F170)))</formula>
    </cfRule>
  </conditionalFormatting>
  <conditionalFormatting sqref="F170 F173:F174">
    <cfRule type="containsText" dxfId="34332" priority="5604" operator="containsText" text="TAXI">
      <formula>NOT(ISERROR(SEARCH("TAXI",F170)))</formula>
    </cfRule>
    <cfRule type="containsText" dxfId="34331" priority="5605" operator="containsText" text="SSMM">
      <formula>NOT(ISERROR(SEARCH("SSMM",F170)))</formula>
    </cfRule>
    <cfRule type="containsText" dxfId="34330" priority="5606" operator="containsText" text="BMTR">
      <formula>NOT(ISERROR(SEARCH("BMTR",F170)))</formula>
    </cfRule>
  </conditionalFormatting>
  <conditionalFormatting sqref="F170 F173:F174">
    <cfRule type="containsText" dxfId="34329" priority="5601" operator="containsText" text="TAXI">
      <formula>NOT(ISERROR(SEARCH("TAXI",F170)))</formula>
    </cfRule>
    <cfRule type="containsText" dxfId="34328" priority="5602" operator="containsText" text="SSMM">
      <formula>NOT(ISERROR(SEARCH("SSMM",F170)))</formula>
    </cfRule>
    <cfRule type="containsText" dxfId="34327" priority="5603" operator="containsText" text="BMTR">
      <formula>NOT(ISERROR(SEARCH("BMTR",F170)))</formula>
    </cfRule>
  </conditionalFormatting>
  <conditionalFormatting sqref="F170 F173:F174">
    <cfRule type="containsText" dxfId="34326" priority="5598" operator="containsText" text="TAXI">
      <formula>NOT(ISERROR(SEARCH("TAXI",F170)))</formula>
    </cfRule>
    <cfRule type="containsText" dxfId="34325" priority="5599" operator="containsText" text="SSMM">
      <formula>NOT(ISERROR(SEARCH("SSMM",F170)))</formula>
    </cfRule>
    <cfRule type="containsText" dxfId="34324" priority="5600" operator="containsText" text="BMTR">
      <formula>NOT(ISERROR(SEARCH("BMTR",F170)))</formula>
    </cfRule>
  </conditionalFormatting>
  <conditionalFormatting sqref="F170 F173:F174">
    <cfRule type="containsText" dxfId="34323" priority="5595" operator="containsText" text="TAXI">
      <formula>NOT(ISERROR(SEARCH("TAXI",F170)))</formula>
    </cfRule>
    <cfRule type="containsText" dxfId="34322" priority="5596" operator="containsText" text="SSMM">
      <formula>NOT(ISERROR(SEARCH("SSMM",F170)))</formula>
    </cfRule>
    <cfRule type="containsText" dxfId="34321" priority="5597" operator="containsText" text="BMTR">
      <formula>NOT(ISERROR(SEARCH("BMTR",F170)))</formula>
    </cfRule>
  </conditionalFormatting>
  <conditionalFormatting sqref="F170 F173:F174">
    <cfRule type="containsText" dxfId="34320" priority="5592" operator="containsText" text="TAXI">
      <formula>NOT(ISERROR(SEARCH("TAXI",F170)))</formula>
    </cfRule>
    <cfRule type="containsText" dxfId="34319" priority="5593" operator="containsText" text="SSMM">
      <formula>NOT(ISERROR(SEARCH("SSMM",F170)))</formula>
    </cfRule>
    <cfRule type="containsText" dxfId="34318" priority="5594" operator="containsText" text="BMTR">
      <formula>NOT(ISERROR(SEARCH("BMTR",F170)))</formula>
    </cfRule>
  </conditionalFormatting>
  <conditionalFormatting sqref="F170 F173:F174">
    <cfRule type="containsText" dxfId="34317" priority="5589" operator="containsText" text="TAXI">
      <formula>NOT(ISERROR(SEARCH("TAXI",F170)))</formula>
    </cfRule>
    <cfRule type="containsText" dxfId="34316" priority="5590" operator="containsText" text="SSMM">
      <formula>NOT(ISERROR(SEARCH("SSMM",F170)))</formula>
    </cfRule>
    <cfRule type="containsText" dxfId="34315" priority="5591" operator="containsText" text="BMTR">
      <formula>NOT(ISERROR(SEARCH("BMTR",F170)))</formula>
    </cfRule>
  </conditionalFormatting>
  <conditionalFormatting sqref="F170 F173:F174">
    <cfRule type="containsText" dxfId="34314" priority="5586" operator="containsText" text="TAXI">
      <formula>NOT(ISERROR(SEARCH("TAXI",F170)))</formula>
    </cfRule>
    <cfRule type="containsText" dxfId="34313" priority="5587" operator="containsText" text="SSMM">
      <formula>NOT(ISERROR(SEARCH("SSMM",F170)))</formula>
    </cfRule>
    <cfRule type="containsText" dxfId="34312" priority="5588" operator="containsText" text="BMTR">
      <formula>NOT(ISERROR(SEARCH("BMTR",F170)))</formula>
    </cfRule>
  </conditionalFormatting>
  <conditionalFormatting sqref="F170 F173:F174">
    <cfRule type="containsText" dxfId="34311" priority="5583" operator="containsText" text="TAXI">
      <formula>NOT(ISERROR(SEARCH("TAXI",F170)))</formula>
    </cfRule>
    <cfRule type="containsText" dxfId="34310" priority="5584" operator="containsText" text="SSMM">
      <formula>NOT(ISERROR(SEARCH("SSMM",F170)))</formula>
    </cfRule>
    <cfRule type="containsText" dxfId="34309" priority="5585" operator="containsText" text="BMTR">
      <formula>NOT(ISERROR(SEARCH("BMTR",F170)))</formula>
    </cfRule>
  </conditionalFormatting>
  <conditionalFormatting sqref="F170 F173:F174">
    <cfRule type="containsText" dxfId="34308" priority="5580" operator="containsText" text="TAXI">
      <formula>NOT(ISERROR(SEARCH("TAXI",F170)))</formula>
    </cfRule>
    <cfRule type="containsText" dxfId="34307" priority="5581" operator="containsText" text="SSMM">
      <formula>NOT(ISERROR(SEARCH("SSMM",F170)))</formula>
    </cfRule>
    <cfRule type="containsText" dxfId="34306" priority="5582" operator="containsText" text="BMTR">
      <formula>NOT(ISERROR(SEARCH("BMTR",F170)))</formula>
    </cfRule>
  </conditionalFormatting>
  <conditionalFormatting sqref="F170 F173:F174">
    <cfRule type="containsText" dxfId="34305" priority="5577" operator="containsText" text="TAXI">
      <formula>NOT(ISERROR(SEARCH("TAXI",F170)))</formula>
    </cfRule>
    <cfRule type="containsText" dxfId="34304" priority="5578" operator="containsText" text="SSMM">
      <formula>NOT(ISERROR(SEARCH("SSMM",F170)))</formula>
    </cfRule>
    <cfRule type="containsText" dxfId="34303" priority="5579" operator="containsText" text="BMTR">
      <formula>NOT(ISERROR(SEARCH("BMTR",F170)))</formula>
    </cfRule>
  </conditionalFormatting>
  <conditionalFormatting sqref="F170 F173:F174">
    <cfRule type="containsText" dxfId="34302" priority="5574" operator="containsText" text="TAXI">
      <formula>NOT(ISERROR(SEARCH("TAXI",F170)))</formula>
    </cfRule>
    <cfRule type="containsText" dxfId="34301" priority="5575" operator="containsText" text="SSMM">
      <formula>NOT(ISERROR(SEARCH("SSMM",F170)))</formula>
    </cfRule>
    <cfRule type="containsText" dxfId="34300" priority="5576" operator="containsText" text="BMTR">
      <formula>NOT(ISERROR(SEARCH("BMTR",F170)))</formula>
    </cfRule>
  </conditionalFormatting>
  <conditionalFormatting sqref="F170 F173:F174">
    <cfRule type="containsText" dxfId="34299" priority="5571" operator="containsText" text="TAXI">
      <formula>NOT(ISERROR(SEARCH("TAXI",F170)))</formula>
    </cfRule>
    <cfRule type="containsText" dxfId="34298" priority="5572" operator="containsText" text="SSMM">
      <formula>NOT(ISERROR(SEARCH("SSMM",F170)))</formula>
    </cfRule>
    <cfRule type="containsText" dxfId="34297" priority="5573" operator="containsText" text="BMTR">
      <formula>NOT(ISERROR(SEARCH("BMTR",F170)))</formula>
    </cfRule>
  </conditionalFormatting>
  <conditionalFormatting sqref="F170 F173:F174">
    <cfRule type="containsText" dxfId="34296" priority="5568" operator="containsText" text="TAXI">
      <formula>NOT(ISERROR(SEARCH("TAXI",F170)))</formula>
    </cfRule>
    <cfRule type="containsText" dxfId="34295" priority="5569" operator="containsText" text="SSMM">
      <formula>NOT(ISERROR(SEARCH("SSMM",F170)))</formula>
    </cfRule>
    <cfRule type="containsText" dxfId="34294" priority="5570" operator="containsText" text="BMTR">
      <formula>NOT(ISERROR(SEARCH("BMTR",F170)))</formula>
    </cfRule>
  </conditionalFormatting>
  <conditionalFormatting sqref="F170 F173:F174">
    <cfRule type="containsText" dxfId="34293" priority="5565" operator="containsText" text="TAXI">
      <formula>NOT(ISERROR(SEARCH("TAXI",F170)))</formula>
    </cfRule>
    <cfRule type="containsText" dxfId="34292" priority="5566" operator="containsText" text="SSMM">
      <formula>NOT(ISERROR(SEARCH("SSMM",F170)))</formula>
    </cfRule>
    <cfRule type="containsText" dxfId="34291" priority="5567" operator="containsText" text="BMTR">
      <formula>NOT(ISERROR(SEARCH("BMTR",F170)))</formula>
    </cfRule>
  </conditionalFormatting>
  <conditionalFormatting sqref="F170 F173:F174">
    <cfRule type="containsText" dxfId="34290" priority="5562" operator="containsText" text="TAXI">
      <formula>NOT(ISERROR(SEARCH("TAXI",F170)))</formula>
    </cfRule>
    <cfRule type="containsText" dxfId="34289" priority="5563" operator="containsText" text="SSMM">
      <formula>NOT(ISERROR(SEARCH("SSMM",F170)))</formula>
    </cfRule>
    <cfRule type="containsText" dxfId="34288" priority="5564" operator="containsText" text="BMTR">
      <formula>NOT(ISERROR(SEARCH("BMTR",F170)))</formula>
    </cfRule>
  </conditionalFormatting>
  <conditionalFormatting sqref="F170 F173:F174">
    <cfRule type="containsText" dxfId="34287" priority="5559" operator="containsText" text="TAXI">
      <formula>NOT(ISERROR(SEARCH("TAXI",F170)))</formula>
    </cfRule>
    <cfRule type="containsText" dxfId="34286" priority="5560" operator="containsText" text="SSMM">
      <formula>NOT(ISERROR(SEARCH("SSMM",F170)))</formula>
    </cfRule>
    <cfRule type="containsText" dxfId="34285" priority="5561" operator="containsText" text="BMTR">
      <formula>NOT(ISERROR(SEARCH("BMTR",F170)))</formula>
    </cfRule>
  </conditionalFormatting>
  <conditionalFormatting sqref="F170 F173:F174">
    <cfRule type="containsText" dxfId="34284" priority="5556" operator="containsText" text="TAXI">
      <formula>NOT(ISERROR(SEARCH("TAXI",F170)))</formula>
    </cfRule>
    <cfRule type="containsText" dxfId="34283" priority="5557" operator="containsText" text="SSMM">
      <formula>NOT(ISERROR(SEARCH("SSMM",F170)))</formula>
    </cfRule>
    <cfRule type="containsText" dxfId="34282" priority="5558" operator="containsText" text="BMTR">
      <formula>NOT(ISERROR(SEARCH("BMTR",F170)))</formula>
    </cfRule>
  </conditionalFormatting>
  <conditionalFormatting sqref="F170 F173:F174">
    <cfRule type="containsText" dxfId="34281" priority="5553" operator="containsText" text="TAXI">
      <formula>NOT(ISERROR(SEARCH("TAXI",F170)))</formula>
    </cfRule>
    <cfRule type="containsText" dxfId="34280" priority="5554" operator="containsText" text="SSMM">
      <formula>NOT(ISERROR(SEARCH("SSMM",F170)))</formula>
    </cfRule>
    <cfRule type="containsText" dxfId="34279" priority="5555" operator="containsText" text="BMTR">
      <formula>NOT(ISERROR(SEARCH("BMTR",F170)))</formula>
    </cfRule>
  </conditionalFormatting>
  <conditionalFormatting sqref="F170 F173:F174">
    <cfRule type="containsText" dxfId="34278" priority="5550" operator="containsText" text="TAXI">
      <formula>NOT(ISERROR(SEARCH("TAXI",F170)))</formula>
    </cfRule>
    <cfRule type="containsText" dxfId="34277" priority="5551" operator="containsText" text="SSMM">
      <formula>NOT(ISERROR(SEARCH("SSMM",F170)))</formula>
    </cfRule>
    <cfRule type="containsText" dxfId="34276" priority="5552" operator="containsText" text="BMTR">
      <formula>NOT(ISERROR(SEARCH("BMTR",F170)))</formula>
    </cfRule>
  </conditionalFormatting>
  <conditionalFormatting sqref="F170 F173:F174">
    <cfRule type="containsText" dxfId="34275" priority="5547" operator="containsText" text="TAXI">
      <formula>NOT(ISERROR(SEARCH("TAXI",F170)))</formula>
    </cfRule>
    <cfRule type="containsText" dxfId="34274" priority="5548" operator="containsText" text="SSMM">
      <formula>NOT(ISERROR(SEARCH("SSMM",F170)))</formula>
    </cfRule>
    <cfRule type="containsText" dxfId="34273" priority="5549" operator="containsText" text="BMTR">
      <formula>NOT(ISERROR(SEARCH("BMTR",F170)))</formula>
    </cfRule>
  </conditionalFormatting>
  <conditionalFormatting sqref="F170 F173:F174">
    <cfRule type="containsText" dxfId="34272" priority="5544" operator="containsText" text="TAXI">
      <formula>NOT(ISERROR(SEARCH("TAXI",F170)))</formula>
    </cfRule>
    <cfRule type="containsText" dxfId="34271" priority="5545" operator="containsText" text="SSMM">
      <formula>NOT(ISERROR(SEARCH("SSMM",F170)))</formula>
    </cfRule>
    <cfRule type="containsText" dxfId="34270" priority="5546" operator="containsText" text="BMTR">
      <formula>NOT(ISERROR(SEARCH("BMTR",F170)))</formula>
    </cfRule>
  </conditionalFormatting>
  <conditionalFormatting sqref="F170 F173:F174">
    <cfRule type="containsText" dxfId="34269" priority="5541" operator="containsText" text="TAXI">
      <formula>NOT(ISERROR(SEARCH("TAXI",F170)))</formula>
    </cfRule>
    <cfRule type="containsText" dxfId="34268" priority="5542" operator="containsText" text="SSMM">
      <formula>NOT(ISERROR(SEARCH("SSMM",F170)))</formula>
    </cfRule>
    <cfRule type="containsText" dxfId="34267" priority="5543" operator="containsText" text="BMTR">
      <formula>NOT(ISERROR(SEARCH("BMTR",F170)))</formula>
    </cfRule>
  </conditionalFormatting>
  <conditionalFormatting sqref="F170 F173:F174">
    <cfRule type="containsText" dxfId="34266" priority="5538" operator="containsText" text="TAXI">
      <formula>NOT(ISERROR(SEARCH("TAXI",F170)))</formula>
    </cfRule>
    <cfRule type="containsText" dxfId="34265" priority="5539" operator="containsText" text="SSMM">
      <formula>NOT(ISERROR(SEARCH("SSMM",F170)))</formula>
    </cfRule>
    <cfRule type="containsText" dxfId="34264" priority="5540" operator="containsText" text="BMTR">
      <formula>NOT(ISERROR(SEARCH("BMTR",F170)))</formula>
    </cfRule>
  </conditionalFormatting>
  <conditionalFormatting sqref="F170 F173:F174">
    <cfRule type="containsText" dxfId="34263" priority="5535" operator="containsText" text="TAXI">
      <formula>NOT(ISERROR(SEARCH("TAXI",F170)))</formula>
    </cfRule>
    <cfRule type="containsText" dxfId="34262" priority="5536" operator="containsText" text="SSMM">
      <formula>NOT(ISERROR(SEARCH("SSMM",F170)))</formula>
    </cfRule>
    <cfRule type="containsText" dxfId="34261" priority="5537" operator="containsText" text="BMTR">
      <formula>NOT(ISERROR(SEARCH("BMTR",F170)))</formula>
    </cfRule>
  </conditionalFormatting>
  <conditionalFormatting sqref="F170 F173:F174">
    <cfRule type="containsText" dxfId="34260" priority="5532" operator="containsText" text="TAXI">
      <formula>NOT(ISERROR(SEARCH("TAXI",F170)))</formula>
    </cfRule>
    <cfRule type="containsText" dxfId="34259" priority="5533" operator="containsText" text="SSMM">
      <formula>NOT(ISERROR(SEARCH("SSMM",F170)))</formula>
    </cfRule>
    <cfRule type="containsText" dxfId="34258" priority="5534" operator="containsText" text="BMTR">
      <formula>NOT(ISERROR(SEARCH("BMTR",F170)))</formula>
    </cfRule>
  </conditionalFormatting>
  <conditionalFormatting sqref="F161">
    <cfRule type="containsText" dxfId="34257" priority="5529" operator="containsText" text="TAXI">
      <formula>NOT(ISERROR(SEARCH("TAXI",F161)))</formula>
    </cfRule>
    <cfRule type="containsText" dxfId="34256" priority="5530" operator="containsText" text="SSMM">
      <formula>NOT(ISERROR(SEARCH("SSMM",F161)))</formula>
    </cfRule>
    <cfRule type="containsText" dxfId="34255" priority="5531" operator="containsText" text="BMTR">
      <formula>NOT(ISERROR(SEARCH("BMTR",F161)))</formula>
    </cfRule>
  </conditionalFormatting>
  <conditionalFormatting sqref="F160">
    <cfRule type="containsText" dxfId="34254" priority="5526" operator="containsText" text="TAXI">
      <formula>NOT(ISERROR(SEARCH("TAXI",F160)))</formula>
    </cfRule>
    <cfRule type="containsText" dxfId="34253" priority="5527" operator="containsText" text="SSMM">
      <formula>NOT(ISERROR(SEARCH("SSMM",F160)))</formula>
    </cfRule>
    <cfRule type="containsText" dxfId="34252" priority="5528" operator="containsText" text="BMTR">
      <formula>NOT(ISERROR(SEARCH("BMTR",F160)))</formula>
    </cfRule>
  </conditionalFormatting>
  <conditionalFormatting sqref="F160">
    <cfRule type="containsText" dxfId="34251" priority="5523" operator="containsText" text="TAXI">
      <formula>NOT(ISERROR(SEARCH("TAXI",F160)))</formula>
    </cfRule>
    <cfRule type="containsText" dxfId="34250" priority="5524" operator="containsText" text="SSMM">
      <formula>NOT(ISERROR(SEARCH("SSMM",F160)))</formula>
    </cfRule>
    <cfRule type="containsText" dxfId="34249" priority="5525" operator="containsText" text="BMTR">
      <formula>NOT(ISERROR(SEARCH("BMTR",F160)))</formula>
    </cfRule>
  </conditionalFormatting>
  <conditionalFormatting sqref="F164">
    <cfRule type="containsText" dxfId="34248" priority="5520" operator="containsText" text="TAXI">
      <formula>NOT(ISERROR(SEARCH("TAXI",F164)))</formula>
    </cfRule>
    <cfRule type="containsText" dxfId="34247" priority="5521" operator="containsText" text="SSMM">
      <formula>NOT(ISERROR(SEARCH("SSMM",F164)))</formula>
    </cfRule>
    <cfRule type="containsText" dxfId="34246" priority="5522" operator="containsText" text="BMTR">
      <formula>NOT(ISERROR(SEARCH("BMTR",F164)))</formula>
    </cfRule>
  </conditionalFormatting>
  <conditionalFormatting sqref="F162">
    <cfRule type="containsText" dxfId="34245" priority="5517" operator="containsText" text="TAXI">
      <formula>NOT(ISERROR(SEARCH("TAXI",F162)))</formula>
    </cfRule>
    <cfRule type="containsText" dxfId="34244" priority="5518" operator="containsText" text="SSMM">
      <formula>NOT(ISERROR(SEARCH("SSMM",F162)))</formula>
    </cfRule>
    <cfRule type="containsText" dxfId="34243" priority="5519" operator="containsText" text="BMTR">
      <formula>NOT(ISERROR(SEARCH("BMTR",F162)))</formula>
    </cfRule>
  </conditionalFormatting>
  <conditionalFormatting sqref="F162">
    <cfRule type="containsText" dxfId="34242" priority="5514" operator="containsText" text="TAXI">
      <formula>NOT(ISERROR(SEARCH("TAXI",F162)))</formula>
    </cfRule>
    <cfRule type="containsText" dxfId="34241" priority="5515" operator="containsText" text="SSMM">
      <formula>NOT(ISERROR(SEARCH("SSMM",F162)))</formula>
    </cfRule>
    <cfRule type="containsText" dxfId="34240" priority="5516" operator="containsText" text="BMTR">
      <formula>NOT(ISERROR(SEARCH("BMTR",F162)))</formula>
    </cfRule>
  </conditionalFormatting>
  <conditionalFormatting sqref="F161">
    <cfRule type="containsText" dxfId="34239" priority="5511" operator="containsText" text="TAXI">
      <formula>NOT(ISERROR(SEARCH("TAXI",F161)))</formula>
    </cfRule>
    <cfRule type="containsText" dxfId="34238" priority="5512" operator="containsText" text="SSMM">
      <formula>NOT(ISERROR(SEARCH("SSMM",F161)))</formula>
    </cfRule>
    <cfRule type="containsText" dxfId="34237" priority="5513" operator="containsText" text="BMTR">
      <formula>NOT(ISERROR(SEARCH("BMTR",F161)))</formula>
    </cfRule>
  </conditionalFormatting>
  <conditionalFormatting sqref="F170">
    <cfRule type="containsText" dxfId="34236" priority="5508" operator="containsText" text="TAXI">
      <formula>NOT(ISERROR(SEARCH("TAXI",F170)))</formula>
    </cfRule>
    <cfRule type="containsText" dxfId="34235" priority="5509" operator="containsText" text="SSMM">
      <formula>NOT(ISERROR(SEARCH("SSMM",F170)))</formula>
    </cfRule>
    <cfRule type="containsText" dxfId="34234" priority="5510" operator="containsText" text="BMTR">
      <formula>NOT(ISERROR(SEARCH("BMTR",F170)))</formula>
    </cfRule>
  </conditionalFormatting>
  <conditionalFormatting sqref="F170">
    <cfRule type="containsText" dxfId="34233" priority="5505" operator="containsText" text="TAXI">
      <formula>NOT(ISERROR(SEARCH("TAXI",F170)))</formula>
    </cfRule>
    <cfRule type="containsText" dxfId="34232" priority="5506" operator="containsText" text="SSMM">
      <formula>NOT(ISERROR(SEARCH("SSMM",F170)))</formula>
    </cfRule>
    <cfRule type="containsText" dxfId="34231" priority="5507" operator="containsText" text="BMTR">
      <formula>NOT(ISERROR(SEARCH("BMTR",F170)))</formula>
    </cfRule>
  </conditionalFormatting>
  <conditionalFormatting sqref="F160">
    <cfRule type="containsText" dxfId="34230" priority="5502" operator="containsText" text="TAXI">
      <formula>NOT(ISERROR(SEARCH("TAXI",F160)))</formula>
    </cfRule>
    <cfRule type="containsText" dxfId="34229" priority="5503" operator="containsText" text="SSMM">
      <formula>NOT(ISERROR(SEARCH("SSMM",F160)))</formula>
    </cfRule>
    <cfRule type="containsText" dxfId="34228" priority="5504" operator="containsText" text="BMTR">
      <formula>NOT(ISERROR(SEARCH("BMTR",F160)))</formula>
    </cfRule>
  </conditionalFormatting>
  <conditionalFormatting sqref="F159">
    <cfRule type="containsText" dxfId="34227" priority="5499" operator="containsText" text="TAXI">
      <formula>NOT(ISERROR(SEARCH("TAXI",F159)))</formula>
    </cfRule>
    <cfRule type="containsText" dxfId="34226" priority="5500" operator="containsText" text="SSMM">
      <formula>NOT(ISERROR(SEARCH("SSMM",F159)))</formula>
    </cfRule>
    <cfRule type="containsText" dxfId="34225" priority="5501" operator="containsText" text="BMTR">
      <formula>NOT(ISERROR(SEARCH("BMTR",F159)))</formula>
    </cfRule>
  </conditionalFormatting>
  <conditionalFormatting sqref="F166">
    <cfRule type="containsText" dxfId="34224" priority="5496" operator="containsText" text="TAXI">
      <formula>NOT(ISERROR(SEARCH("TAXI",F166)))</formula>
    </cfRule>
    <cfRule type="containsText" dxfId="34223" priority="5497" operator="containsText" text="SSMM">
      <formula>NOT(ISERROR(SEARCH("SSMM",F166)))</formula>
    </cfRule>
    <cfRule type="containsText" dxfId="34222" priority="5498" operator="containsText" text="BMTR">
      <formula>NOT(ISERROR(SEARCH("BMTR",F166)))</formula>
    </cfRule>
  </conditionalFormatting>
  <conditionalFormatting sqref="F166">
    <cfRule type="containsText" dxfId="34221" priority="5493" operator="containsText" text="TAXI">
      <formula>NOT(ISERROR(SEARCH("TAXI",F166)))</formula>
    </cfRule>
    <cfRule type="containsText" dxfId="34220" priority="5494" operator="containsText" text="SSMM">
      <formula>NOT(ISERROR(SEARCH("SSMM",F166)))</formula>
    </cfRule>
    <cfRule type="containsText" dxfId="34219" priority="5495" operator="containsText" text="BMTR">
      <formula>NOT(ISERROR(SEARCH("BMTR",F166)))</formula>
    </cfRule>
  </conditionalFormatting>
  <conditionalFormatting sqref="F162">
    <cfRule type="containsText" dxfId="34218" priority="5490" operator="containsText" text="TAXI">
      <formula>NOT(ISERROR(SEARCH("TAXI",F162)))</formula>
    </cfRule>
    <cfRule type="containsText" dxfId="34217" priority="5491" operator="containsText" text="SSMM">
      <formula>NOT(ISERROR(SEARCH("SSMM",F162)))</formula>
    </cfRule>
    <cfRule type="containsText" dxfId="34216" priority="5492" operator="containsText" text="BMTR">
      <formula>NOT(ISERROR(SEARCH("BMTR",F162)))</formula>
    </cfRule>
  </conditionalFormatting>
  <conditionalFormatting sqref="F161">
    <cfRule type="containsText" dxfId="34215" priority="5487" operator="containsText" text="TAXI">
      <formula>NOT(ISERROR(SEARCH("TAXI",F161)))</formula>
    </cfRule>
    <cfRule type="containsText" dxfId="34214" priority="5488" operator="containsText" text="SSMM">
      <formula>NOT(ISERROR(SEARCH("SSMM",F161)))</formula>
    </cfRule>
    <cfRule type="containsText" dxfId="34213" priority="5489" operator="containsText" text="BMTR">
      <formula>NOT(ISERROR(SEARCH("BMTR",F161)))</formula>
    </cfRule>
  </conditionalFormatting>
  <conditionalFormatting sqref="F161">
    <cfRule type="containsText" dxfId="34212" priority="5484" operator="containsText" text="TAXI">
      <formula>NOT(ISERROR(SEARCH("TAXI",F161)))</formula>
    </cfRule>
    <cfRule type="containsText" dxfId="34211" priority="5485" operator="containsText" text="SSMM">
      <formula>NOT(ISERROR(SEARCH("SSMM",F161)))</formula>
    </cfRule>
    <cfRule type="containsText" dxfId="34210" priority="5486" operator="containsText" text="BMTR">
      <formula>NOT(ISERROR(SEARCH("BMTR",F161)))</formula>
    </cfRule>
  </conditionalFormatting>
  <conditionalFormatting sqref="F160">
    <cfRule type="containsText" dxfId="34209" priority="5481" operator="containsText" text="TAXI">
      <formula>NOT(ISERROR(SEARCH("TAXI",F160)))</formula>
    </cfRule>
    <cfRule type="containsText" dxfId="34208" priority="5482" operator="containsText" text="SSMM">
      <formula>NOT(ISERROR(SEARCH("SSMM",F160)))</formula>
    </cfRule>
    <cfRule type="containsText" dxfId="34207" priority="5483" operator="containsText" text="BMTR">
      <formula>NOT(ISERROR(SEARCH("BMTR",F160)))</formula>
    </cfRule>
  </conditionalFormatting>
  <conditionalFormatting sqref="F160">
    <cfRule type="containsText" dxfId="34206" priority="5478" operator="containsText" text="TAXI">
      <formula>NOT(ISERROR(SEARCH("TAXI",F160)))</formula>
    </cfRule>
    <cfRule type="containsText" dxfId="34205" priority="5479" operator="containsText" text="SSMM">
      <formula>NOT(ISERROR(SEARCH("SSMM",F160)))</formula>
    </cfRule>
    <cfRule type="containsText" dxfId="34204" priority="5480" operator="containsText" text="BMTR">
      <formula>NOT(ISERROR(SEARCH("BMTR",F160)))</formula>
    </cfRule>
  </conditionalFormatting>
  <conditionalFormatting sqref="F159">
    <cfRule type="containsText" dxfId="34203" priority="5475" operator="containsText" text="TAXI">
      <formula>NOT(ISERROR(SEARCH("TAXI",F159)))</formula>
    </cfRule>
    <cfRule type="containsText" dxfId="34202" priority="5476" operator="containsText" text="SSMM">
      <formula>NOT(ISERROR(SEARCH("SSMM",F159)))</formula>
    </cfRule>
    <cfRule type="containsText" dxfId="34201" priority="5477" operator="containsText" text="BMTR">
      <formula>NOT(ISERROR(SEARCH("BMTR",F159)))</formula>
    </cfRule>
  </conditionalFormatting>
  <conditionalFormatting sqref="F166">
    <cfRule type="containsText" dxfId="34200" priority="5472" operator="containsText" text="TAXI">
      <formula>NOT(ISERROR(SEARCH("TAXI",F166)))</formula>
    </cfRule>
    <cfRule type="containsText" dxfId="34199" priority="5473" operator="containsText" text="SSMM">
      <formula>NOT(ISERROR(SEARCH("SSMM",F166)))</formula>
    </cfRule>
    <cfRule type="containsText" dxfId="34198" priority="5474" operator="containsText" text="BMTR">
      <formula>NOT(ISERROR(SEARCH("BMTR",F166)))</formula>
    </cfRule>
  </conditionalFormatting>
  <conditionalFormatting sqref="F166">
    <cfRule type="containsText" dxfId="34197" priority="5469" operator="containsText" text="TAXI">
      <formula>NOT(ISERROR(SEARCH("TAXI",F166)))</formula>
    </cfRule>
    <cfRule type="containsText" dxfId="34196" priority="5470" operator="containsText" text="SSMM">
      <formula>NOT(ISERROR(SEARCH("SSMM",F166)))</formula>
    </cfRule>
    <cfRule type="containsText" dxfId="34195" priority="5471" operator="containsText" text="BMTR">
      <formula>NOT(ISERROR(SEARCH("BMTR",F166)))</formula>
    </cfRule>
  </conditionalFormatting>
  <conditionalFormatting sqref="F162">
    <cfRule type="containsText" dxfId="34194" priority="5466" operator="containsText" text="TAXI">
      <formula>NOT(ISERROR(SEARCH("TAXI",F162)))</formula>
    </cfRule>
    <cfRule type="containsText" dxfId="34193" priority="5467" operator="containsText" text="SSMM">
      <formula>NOT(ISERROR(SEARCH("SSMM",F162)))</formula>
    </cfRule>
    <cfRule type="containsText" dxfId="34192" priority="5468" operator="containsText" text="BMTR">
      <formula>NOT(ISERROR(SEARCH("BMTR",F162)))</formula>
    </cfRule>
  </conditionalFormatting>
  <conditionalFormatting sqref="F161">
    <cfRule type="containsText" dxfId="34191" priority="5463" operator="containsText" text="TAXI">
      <formula>NOT(ISERROR(SEARCH("TAXI",F161)))</formula>
    </cfRule>
    <cfRule type="containsText" dxfId="34190" priority="5464" operator="containsText" text="SSMM">
      <formula>NOT(ISERROR(SEARCH("SSMM",F161)))</formula>
    </cfRule>
    <cfRule type="containsText" dxfId="34189" priority="5465" operator="containsText" text="BMTR">
      <formula>NOT(ISERROR(SEARCH("BMTR",F161)))</formula>
    </cfRule>
  </conditionalFormatting>
  <conditionalFormatting sqref="F161">
    <cfRule type="containsText" dxfId="34188" priority="5460" operator="containsText" text="TAXI">
      <formula>NOT(ISERROR(SEARCH("TAXI",F161)))</formula>
    </cfRule>
    <cfRule type="containsText" dxfId="34187" priority="5461" operator="containsText" text="SSMM">
      <formula>NOT(ISERROR(SEARCH("SSMM",F161)))</formula>
    </cfRule>
    <cfRule type="containsText" dxfId="34186" priority="5462" operator="containsText" text="BMTR">
      <formula>NOT(ISERROR(SEARCH("BMTR",F161)))</formula>
    </cfRule>
  </conditionalFormatting>
  <conditionalFormatting sqref="F160">
    <cfRule type="containsText" dxfId="34185" priority="5457" operator="containsText" text="TAXI">
      <formula>NOT(ISERROR(SEARCH("TAXI",F160)))</formula>
    </cfRule>
    <cfRule type="containsText" dxfId="34184" priority="5458" operator="containsText" text="SSMM">
      <formula>NOT(ISERROR(SEARCH("SSMM",F160)))</formula>
    </cfRule>
    <cfRule type="containsText" dxfId="34183" priority="5459" operator="containsText" text="BMTR">
      <formula>NOT(ISERROR(SEARCH("BMTR",F160)))</formula>
    </cfRule>
  </conditionalFormatting>
  <conditionalFormatting sqref="F159">
    <cfRule type="containsText" dxfId="34182" priority="5454" operator="containsText" text="TAXI">
      <formula>NOT(ISERROR(SEARCH("TAXI",F159)))</formula>
    </cfRule>
    <cfRule type="containsText" dxfId="34181" priority="5455" operator="containsText" text="SSMM">
      <formula>NOT(ISERROR(SEARCH("SSMM",F159)))</formula>
    </cfRule>
    <cfRule type="containsText" dxfId="34180" priority="5456" operator="containsText" text="BMTR">
      <formula>NOT(ISERROR(SEARCH("BMTR",F159)))</formula>
    </cfRule>
  </conditionalFormatting>
  <conditionalFormatting sqref="F159">
    <cfRule type="containsText" dxfId="34179" priority="5451" operator="containsText" text="TAXI">
      <formula>NOT(ISERROR(SEARCH("TAXI",F159)))</formula>
    </cfRule>
    <cfRule type="containsText" dxfId="34178" priority="5452" operator="containsText" text="SSMM">
      <formula>NOT(ISERROR(SEARCH("SSMM",F159)))</formula>
    </cfRule>
    <cfRule type="containsText" dxfId="34177" priority="5453" operator="containsText" text="BMTR">
      <formula>NOT(ISERROR(SEARCH("BMTR",F159)))</formula>
    </cfRule>
  </conditionalFormatting>
  <conditionalFormatting sqref="F158">
    <cfRule type="containsText" dxfId="34176" priority="5448" operator="containsText" text="TAXI">
      <formula>NOT(ISERROR(SEARCH("TAXI",F158)))</formula>
    </cfRule>
    <cfRule type="containsText" dxfId="34175" priority="5449" operator="containsText" text="SSMM">
      <formula>NOT(ISERROR(SEARCH("SSMM",F158)))</formula>
    </cfRule>
    <cfRule type="containsText" dxfId="34174" priority="5450" operator="containsText" text="BMTR">
      <formula>NOT(ISERROR(SEARCH("BMTR",F158)))</formula>
    </cfRule>
  </conditionalFormatting>
  <conditionalFormatting sqref="F165">
    <cfRule type="containsText" dxfId="34173" priority="5445" operator="containsText" text="TAXI">
      <formula>NOT(ISERROR(SEARCH("TAXI",F165)))</formula>
    </cfRule>
    <cfRule type="containsText" dxfId="34172" priority="5446" operator="containsText" text="SSMM">
      <formula>NOT(ISERROR(SEARCH("SSMM",F165)))</formula>
    </cfRule>
    <cfRule type="containsText" dxfId="34171" priority="5447" operator="containsText" text="BMTR">
      <formula>NOT(ISERROR(SEARCH("BMTR",F165)))</formula>
    </cfRule>
  </conditionalFormatting>
  <conditionalFormatting sqref="F165">
    <cfRule type="containsText" dxfId="34170" priority="5442" operator="containsText" text="TAXI">
      <formula>NOT(ISERROR(SEARCH("TAXI",F165)))</formula>
    </cfRule>
    <cfRule type="containsText" dxfId="34169" priority="5443" operator="containsText" text="SSMM">
      <formula>NOT(ISERROR(SEARCH("SSMM",F165)))</formula>
    </cfRule>
    <cfRule type="containsText" dxfId="34168" priority="5444" operator="containsText" text="BMTR">
      <formula>NOT(ISERROR(SEARCH("BMTR",F165)))</formula>
    </cfRule>
  </conditionalFormatting>
  <conditionalFormatting sqref="F170">
    <cfRule type="containsText" dxfId="34167" priority="5439" operator="containsText" text="TAXI">
      <formula>NOT(ISERROR(SEARCH("TAXI",F170)))</formula>
    </cfRule>
    <cfRule type="containsText" dxfId="34166" priority="5440" operator="containsText" text="SSMM">
      <formula>NOT(ISERROR(SEARCH("SSMM",F170)))</formula>
    </cfRule>
    <cfRule type="containsText" dxfId="34165" priority="5441" operator="containsText" text="BMTR">
      <formula>NOT(ISERROR(SEARCH("BMTR",F170)))</formula>
    </cfRule>
  </conditionalFormatting>
  <conditionalFormatting sqref="F170">
    <cfRule type="containsText" dxfId="34164" priority="5436" operator="containsText" text="TAXI">
      <formula>NOT(ISERROR(SEARCH("TAXI",F170)))</formula>
    </cfRule>
    <cfRule type="containsText" dxfId="34163" priority="5437" operator="containsText" text="SSMM">
      <formula>NOT(ISERROR(SEARCH("SSMM",F170)))</formula>
    </cfRule>
    <cfRule type="containsText" dxfId="34162" priority="5438" operator="containsText" text="BMTR">
      <formula>NOT(ISERROR(SEARCH("BMTR",F170)))</formula>
    </cfRule>
  </conditionalFormatting>
  <conditionalFormatting sqref="F161">
    <cfRule type="containsText" dxfId="34161" priority="5433" operator="containsText" text="TAXI">
      <formula>NOT(ISERROR(SEARCH("TAXI",F161)))</formula>
    </cfRule>
    <cfRule type="containsText" dxfId="34160" priority="5434" operator="containsText" text="SSMM">
      <formula>NOT(ISERROR(SEARCH("SSMM",F161)))</formula>
    </cfRule>
    <cfRule type="containsText" dxfId="34159" priority="5435" operator="containsText" text="BMTR">
      <formula>NOT(ISERROR(SEARCH("BMTR",F161)))</formula>
    </cfRule>
  </conditionalFormatting>
  <conditionalFormatting sqref="F160">
    <cfRule type="containsText" dxfId="34158" priority="5430" operator="containsText" text="TAXI">
      <formula>NOT(ISERROR(SEARCH("TAXI",F160)))</formula>
    </cfRule>
    <cfRule type="containsText" dxfId="34157" priority="5431" operator="containsText" text="SSMM">
      <formula>NOT(ISERROR(SEARCH("SSMM",F160)))</formula>
    </cfRule>
    <cfRule type="containsText" dxfId="34156" priority="5432" operator="containsText" text="BMTR">
      <formula>NOT(ISERROR(SEARCH("BMTR",F160)))</formula>
    </cfRule>
  </conditionalFormatting>
  <conditionalFormatting sqref="F160">
    <cfRule type="containsText" dxfId="34155" priority="5427" operator="containsText" text="TAXI">
      <formula>NOT(ISERROR(SEARCH("TAXI",F160)))</formula>
    </cfRule>
    <cfRule type="containsText" dxfId="34154" priority="5428" operator="containsText" text="SSMM">
      <formula>NOT(ISERROR(SEARCH("SSMM",F160)))</formula>
    </cfRule>
    <cfRule type="containsText" dxfId="34153" priority="5429" operator="containsText" text="BMTR">
      <formula>NOT(ISERROR(SEARCH("BMTR",F160)))</formula>
    </cfRule>
  </conditionalFormatting>
  <conditionalFormatting sqref="F160">
    <cfRule type="containsText" dxfId="34152" priority="5424" operator="containsText" text="TAXI">
      <formula>NOT(ISERROR(SEARCH("TAXI",F160)))</formula>
    </cfRule>
    <cfRule type="containsText" dxfId="34151" priority="5425" operator="containsText" text="SSMM">
      <formula>NOT(ISERROR(SEARCH("SSMM",F160)))</formula>
    </cfRule>
    <cfRule type="containsText" dxfId="34150" priority="5426" operator="containsText" text="BMTR">
      <formula>NOT(ISERROR(SEARCH("BMTR",F160)))</formula>
    </cfRule>
  </conditionalFormatting>
  <conditionalFormatting sqref="F159">
    <cfRule type="containsText" dxfId="34149" priority="5421" operator="containsText" text="TAXI">
      <formula>NOT(ISERROR(SEARCH("TAXI",F159)))</formula>
    </cfRule>
    <cfRule type="containsText" dxfId="34148" priority="5422" operator="containsText" text="SSMM">
      <formula>NOT(ISERROR(SEARCH("SSMM",F159)))</formula>
    </cfRule>
    <cfRule type="containsText" dxfId="34147" priority="5423" operator="containsText" text="BMTR">
      <formula>NOT(ISERROR(SEARCH("BMTR",F159)))</formula>
    </cfRule>
  </conditionalFormatting>
  <conditionalFormatting sqref="F166">
    <cfRule type="containsText" dxfId="34146" priority="5418" operator="containsText" text="TAXI">
      <formula>NOT(ISERROR(SEARCH("TAXI",F166)))</formula>
    </cfRule>
    <cfRule type="containsText" dxfId="34145" priority="5419" operator="containsText" text="SSMM">
      <formula>NOT(ISERROR(SEARCH("SSMM",F166)))</formula>
    </cfRule>
    <cfRule type="containsText" dxfId="34144" priority="5420" operator="containsText" text="BMTR">
      <formula>NOT(ISERROR(SEARCH("BMTR",F166)))</formula>
    </cfRule>
  </conditionalFormatting>
  <conditionalFormatting sqref="F166">
    <cfRule type="containsText" dxfId="34143" priority="5415" operator="containsText" text="TAXI">
      <formula>NOT(ISERROR(SEARCH("TAXI",F166)))</formula>
    </cfRule>
    <cfRule type="containsText" dxfId="34142" priority="5416" operator="containsText" text="SSMM">
      <formula>NOT(ISERROR(SEARCH("SSMM",F166)))</formula>
    </cfRule>
    <cfRule type="containsText" dxfId="34141" priority="5417" operator="containsText" text="BMTR">
      <formula>NOT(ISERROR(SEARCH("BMTR",F166)))</formula>
    </cfRule>
  </conditionalFormatting>
  <conditionalFormatting sqref="F162">
    <cfRule type="containsText" dxfId="34140" priority="5412" operator="containsText" text="TAXI">
      <formula>NOT(ISERROR(SEARCH("TAXI",F162)))</formula>
    </cfRule>
    <cfRule type="containsText" dxfId="34139" priority="5413" operator="containsText" text="SSMM">
      <formula>NOT(ISERROR(SEARCH("SSMM",F162)))</formula>
    </cfRule>
    <cfRule type="containsText" dxfId="34138" priority="5414" operator="containsText" text="BMTR">
      <formula>NOT(ISERROR(SEARCH("BMTR",F162)))</formula>
    </cfRule>
  </conditionalFormatting>
  <conditionalFormatting sqref="F161">
    <cfRule type="containsText" dxfId="34137" priority="5409" operator="containsText" text="TAXI">
      <formula>NOT(ISERROR(SEARCH("TAXI",F161)))</formula>
    </cfRule>
    <cfRule type="containsText" dxfId="34136" priority="5410" operator="containsText" text="SSMM">
      <formula>NOT(ISERROR(SEARCH("SSMM",F161)))</formula>
    </cfRule>
    <cfRule type="containsText" dxfId="34135" priority="5411" operator="containsText" text="BMTR">
      <formula>NOT(ISERROR(SEARCH("BMTR",F161)))</formula>
    </cfRule>
  </conditionalFormatting>
  <conditionalFormatting sqref="F161">
    <cfRule type="containsText" dxfId="34134" priority="5406" operator="containsText" text="TAXI">
      <formula>NOT(ISERROR(SEARCH("TAXI",F161)))</formula>
    </cfRule>
    <cfRule type="containsText" dxfId="34133" priority="5407" operator="containsText" text="SSMM">
      <formula>NOT(ISERROR(SEARCH("SSMM",F161)))</formula>
    </cfRule>
    <cfRule type="containsText" dxfId="34132" priority="5408" operator="containsText" text="BMTR">
      <formula>NOT(ISERROR(SEARCH("BMTR",F161)))</formula>
    </cfRule>
  </conditionalFormatting>
  <conditionalFormatting sqref="F160">
    <cfRule type="containsText" dxfId="34131" priority="5403" operator="containsText" text="TAXI">
      <formula>NOT(ISERROR(SEARCH("TAXI",F160)))</formula>
    </cfRule>
    <cfRule type="containsText" dxfId="34130" priority="5404" operator="containsText" text="SSMM">
      <formula>NOT(ISERROR(SEARCH("SSMM",F160)))</formula>
    </cfRule>
    <cfRule type="containsText" dxfId="34129" priority="5405" operator="containsText" text="BMTR">
      <formula>NOT(ISERROR(SEARCH("BMTR",F160)))</formula>
    </cfRule>
  </conditionalFormatting>
  <conditionalFormatting sqref="F159">
    <cfRule type="containsText" dxfId="34128" priority="5400" operator="containsText" text="TAXI">
      <formula>NOT(ISERROR(SEARCH("TAXI",F159)))</formula>
    </cfRule>
    <cfRule type="containsText" dxfId="34127" priority="5401" operator="containsText" text="SSMM">
      <formula>NOT(ISERROR(SEARCH("SSMM",F159)))</formula>
    </cfRule>
    <cfRule type="containsText" dxfId="34126" priority="5402" operator="containsText" text="BMTR">
      <formula>NOT(ISERROR(SEARCH("BMTR",F159)))</formula>
    </cfRule>
  </conditionalFormatting>
  <conditionalFormatting sqref="F159">
    <cfRule type="containsText" dxfId="34125" priority="5397" operator="containsText" text="TAXI">
      <formula>NOT(ISERROR(SEARCH("TAXI",F159)))</formula>
    </cfRule>
    <cfRule type="containsText" dxfId="34124" priority="5398" operator="containsText" text="SSMM">
      <formula>NOT(ISERROR(SEARCH("SSMM",F159)))</formula>
    </cfRule>
    <cfRule type="containsText" dxfId="34123" priority="5399" operator="containsText" text="BMTR">
      <formula>NOT(ISERROR(SEARCH("BMTR",F159)))</formula>
    </cfRule>
  </conditionalFormatting>
  <conditionalFormatting sqref="F158">
    <cfRule type="containsText" dxfId="34122" priority="5394" operator="containsText" text="TAXI">
      <formula>NOT(ISERROR(SEARCH("TAXI",F158)))</formula>
    </cfRule>
    <cfRule type="containsText" dxfId="34121" priority="5395" operator="containsText" text="SSMM">
      <formula>NOT(ISERROR(SEARCH("SSMM",F158)))</formula>
    </cfRule>
    <cfRule type="containsText" dxfId="34120" priority="5396" operator="containsText" text="BMTR">
      <formula>NOT(ISERROR(SEARCH("BMTR",F158)))</formula>
    </cfRule>
  </conditionalFormatting>
  <conditionalFormatting sqref="F165">
    <cfRule type="containsText" dxfId="34119" priority="5391" operator="containsText" text="TAXI">
      <formula>NOT(ISERROR(SEARCH("TAXI",F165)))</formula>
    </cfRule>
    <cfRule type="containsText" dxfId="34118" priority="5392" operator="containsText" text="SSMM">
      <formula>NOT(ISERROR(SEARCH("SSMM",F165)))</formula>
    </cfRule>
    <cfRule type="containsText" dxfId="34117" priority="5393" operator="containsText" text="BMTR">
      <formula>NOT(ISERROR(SEARCH("BMTR",F165)))</formula>
    </cfRule>
  </conditionalFormatting>
  <conditionalFormatting sqref="F165">
    <cfRule type="containsText" dxfId="34116" priority="5388" operator="containsText" text="TAXI">
      <formula>NOT(ISERROR(SEARCH("TAXI",F165)))</formula>
    </cfRule>
    <cfRule type="containsText" dxfId="34115" priority="5389" operator="containsText" text="SSMM">
      <formula>NOT(ISERROR(SEARCH("SSMM",F165)))</formula>
    </cfRule>
    <cfRule type="containsText" dxfId="34114" priority="5390" operator="containsText" text="BMTR">
      <formula>NOT(ISERROR(SEARCH("BMTR",F165)))</formula>
    </cfRule>
  </conditionalFormatting>
  <conditionalFormatting sqref="F170">
    <cfRule type="containsText" dxfId="34113" priority="5385" operator="containsText" text="TAXI">
      <formula>NOT(ISERROR(SEARCH("TAXI",F170)))</formula>
    </cfRule>
    <cfRule type="containsText" dxfId="34112" priority="5386" operator="containsText" text="SSMM">
      <formula>NOT(ISERROR(SEARCH("SSMM",F170)))</formula>
    </cfRule>
    <cfRule type="containsText" dxfId="34111" priority="5387" operator="containsText" text="BMTR">
      <formula>NOT(ISERROR(SEARCH("BMTR",F170)))</formula>
    </cfRule>
  </conditionalFormatting>
  <conditionalFormatting sqref="F170">
    <cfRule type="containsText" dxfId="34110" priority="5382" operator="containsText" text="TAXI">
      <formula>NOT(ISERROR(SEARCH("TAXI",F170)))</formula>
    </cfRule>
    <cfRule type="containsText" dxfId="34109" priority="5383" operator="containsText" text="SSMM">
      <formula>NOT(ISERROR(SEARCH("SSMM",F170)))</formula>
    </cfRule>
    <cfRule type="containsText" dxfId="34108" priority="5384" operator="containsText" text="BMTR">
      <formula>NOT(ISERROR(SEARCH("BMTR",F170)))</formula>
    </cfRule>
  </conditionalFormatting>
  <conditionalFormatting sqref="F161">
    <cfRule type="containsText" dxfId="34107" priority="5379" operator="containsText" text="TAXI">
      <formula>NOT(ISERROR(SEARCH("TAXI",F161)))</formula>
    </cfRule>
    <cfRule type="containsText" dxfId="34106" priority="5380" operator="containsText" text="SSMM">
      <formula>NOT(ISERROR(SEARCH("SSMM",F161)))</formula>
    </cfRule>
    <cfRule type="containsText" dxfId="34105" priority="5381" operator="containsText" text="BMTR">
      <formula>NOT(ISERROR(SEARCH("BMTR",F161)))</formula>
    </cfRule>
  </conditionalFormatting>
  <conditionalFormatting sqref="F160">
    <cfRule type="containsText" dxfId="34104" priority="5376" operator="containsText" text="TAXI">
      <formula>NOT(ISERROR(SEARCH("TAXI",F160)))</formula>
    </cfRule>
    <cfRule type="containsText" dxfId="34103" priority="5377" operator="containsText" text="SSMM">
      <formula>NOT(ISERROR(SEARCH("SSMM",F160)))</formula>
    </cfRule>
    <cfRule type="containsText" dxfId="34102" priority="5378" operator="containsText" text="BMTR">
      <formula>NOT(ISERROR(SEARCH("BMTR",F160)))</formula>
    </cfRule>
  </conditionalFormatting>
  <conditionalFormatting sqref="F160">
    <cfRule type="containsText" dxfId="34101" priority="5373" operator="containsText" text="TAXI">
      <formula>NOT(ISERROR(SEARCH("TAXI",F160)))</formula>
    </cfRule>
    <cfRule type="containsText" dxfId="34100" priority="5374" operator="containsText" text="SSMM">
      <formula>NOT(ISERROR(SEARCH("SSMM",F160)))</formula>
    </cfRule>
    <cfRule type="containsText" dxfId="34099" priority="5375" operator="containsText" text="BMTR">
      <formula>NOT(ISERROR(SEARCH("BMTR",F160)))</formula>
    </cfRule>
  </conditionalFormatting>
  <conditionalFormatting sqref="F159">
    <cfRule type="containsText" dxfId="34098" priority="5370" operator="containsText" text="TAXI">
      <formula>NOT(ISERROR(SEARCH("TAXI",F159)))</formula>
    </cfRule>
    <cfRule type="containsText" dxfId="34097" priority="5371" operator="containsText" text="SSMM">
      <formula>NOT(ISERROR(SEARCH("SSMM",F159)))</formula>
    </cfRule>
    <cfRule type="containsText" dxfId="34096" priority="5372" operator="containsText" text="BMTR">
      <formula>NOT(ISERROR(SEARCH("BMTR",F159)))</formula>
    </cfRule>
  </conditionalFormatting>
  <conditionalFormatting sqref="F159">
    <cfRule type="containsText" dxfId="34095" priority="5367" operator="containsText" text="TAXI">
      <formula>NOT(ISERROR(SEARCH("TAXI",F159)))</formula>
    </cfRule>
    <cfRule type="containsText" dxfId="34094" priority="5368" operator="containsText" text="SSMM">
      <formula>NOT(ISERROR(SEARCH("SSMM",F159)))</formula>
    </cfRule>
    <cfRule type="containsText" dxfId="34093" priority="5369" operator="containsText" text="BMTR">
      <formula>NOT(ISERROR(SEARCH("BMTR",F159)))</formula>
    </cfRule>
  </conditionalFormatting>
  <conditionalFormatting sqref="F158">
    <cfRule type="containsText" dxfId="34092" priority="5364" operator="containsText" text="TAXI">
      <formula>NOT(ISERROR(SEARCH("TAXI",F158)))</formula>
    </cfRule>
    <cfRule type="containsText" dxfId="34091" priority="5365" operator="containsText" text="SSMM">
      <formula>NOT(ISERROR(SEARCH("SSMM",F158)))</formula>
    </cfRule>
    <cfRule type="containsText" dxfId="34090" priority="5366" operator="containsText" text="BMTR">
      <formula>NOT(ISERROR(SEARCH("BMTR",F158)))</formula>
    </cfRule>
  </conditionalFormatting>
  <conditionalFormatting sqref="F165">
    <cfRule type="containsText" dxfId="34089" priority="5361" operator="containsText" text="TAXI">
      <formula>NOT(ISERROR(SEARCH("TAXI",F165)))</formula>
    </cfRule>
    <cfRule type="containsText" dxfId="34088" priority="5362" operator="containsText" text="SSMM">
      <formula>NOT(ISERROR(SEARCH("SSMM",F165)))</formula>
    </cfRule>
    <cfRule type="containsText" dxfId="34087" priority="5363" operator="containsText" text="BMTR">
      <formula>NOT(ISERROR(SEARCH("BMTR",F165)))</formula>
    </cfRule>
  </conditionalFormatting>
  <conditionalFormatting sqref="F165">
    <cfRule type="containsText" dxfId="34086" priority="5358" operator="containsText" text="TAXI">
      <formula>NOT(ISERROR(SEARCH("TAXI",F165)))</formula>
    </cfRule>
    <cfRule type="containsText" dxfId="34085" priority="5359" operator="containsText" text="SSMM">
      <formula>NOT(ISERROR(SEARCH("SSMM",F165)))</formula>
    </cfRule>
    <cfRule type="containsText" dxfId="34084" priority="5360" operator="containsText" text="BMTR">
      <formula>NOT(ISERROR(SEARCH("BMTR",F165)))</formula>
    </cfRule>
  </conditionalFormatting>
  <conditionalFormatting sqref="F170">
    <cfRule type="containsText" dxfId="34083" priority="5355" operator="containsText" text="TAXI">
      <formula>NOT(ISERROR(SEARCH("TAXI",F170)))</formula>
    </cfRule>
    <cfRule type="containsText" dxfId="34082" priority="5356" operator="containsText" text="SSMM">
      <formula>NOT(ISERROR(SEARCH("SSMM",F170)))</formula>
    </cfRule>
    <cfRule type="containsText" dxfId="34081" priority="5357" operator="containsText" text="BMTR">
      <formula>NOT(ISERROR(SEARCH("BMTR",F170)))</formula>
    </cfRule>
  </conditionalFormatting>
  <conditionalFormatting sqref="F170">
    <cfRule type="containsText" dxfId="34080" priority="5352" operator="containsText" text="TAXI">
      <formula>NOT(ISERROR(SEARCH("TAXI",F170)))</formula>
    </cfRule>
    <cfRule type="containsText" dxfId="34079" priority="5353" operator="containsText" text="SSMM">
      <formula>NOT(ISERROR(SEARCH("SSMM",F170)))</formula>
    </cfRule>
    <cfRule type="containsText" dxfId="34078" priority="5354" operator="containsText" text="BMTR">
      <formula>NOT(ISERROR(SEARCH("BMTR",F170)))</formula>
    </cfRule>
  </conditionalFormatting>
  <conditionalFormatting sqref="F161">
    <cfRule type="containsText" dxfId="34077" priority="5349" operator="containsText" text="TAXI">
      <formula>NOT(ISERROR(SEARCH("TAXI",F161)))</formula>
    </cfRule>
    <cfRule type="containsText" dxfId="34076" priority="5350" operator="containsText" text="SSMM">
      <formula>NOT(ISERROR(SEARCH("SSMM",F161)))</formula>
    </cfRule>
    <cfRule type="containsText" dxfId="34075" priority="5351" operator="containsText" text="BMTR">
      <formula>NOT(ISERROR(SEARCH("BMTR",F161)))</formula>
    </cfRule>
  </conditionalFormatting>
  <conditionalFormatting sqref="F160">
    <cfRule type="containsText" dxfId="34074" priority="5346" operator="containsText" text="TAXI">
      <formula>NOT(ISERROR(SEARCH("TAXI",F160)))</formula>
    </cfRule>
    <cfRule type="containsText" dxfId="34073" priority="5347" operator="containsText" text="SSMM">
      <formula>NOT(ISERROR(SEARCH("SSMM",F160)))</formula>
    </cfRule>
    <cfRule type="containsText" dxfId="34072" priority="5348" operator="containsText" text="BMTR">
      <formula>NOT(ISERROR(SEARCH("BMTR",F160)))</formula>
    </cfRule>
  </conditionalFormatting>
  <conditionalFormatting sqref="F160">
    <cfRule type="containsText" dxfId="34071" priority="5343" operator="containsText" text="TAXI">
      <formula>NOT(ISERROR(SEARCH("TAXI",F160)))</formula>
    </cfRule>
    <cfRule type="containsText" dxfId="34070" priority="5344" operator="containsText" text="SSMM">
      <formula>NOT(ISERROR(SEARCH("SSMM",F160)))</formula>
    </cfRule>
    <cfRule type="containsText" dxfId="34069" priority="5345" operator="containsText" text="BMTR">
      <formula>NOT(ISERROR(SEARCH("BMTR",F160)))</formula>
    </cfRule>
  </conditionalFormatting>
  <conditionalFormatting sqref="F159">
    <cfRule type="containsText" dxfId="34068" priority="5340" operator="containsText" text="TAXI">
      <formula>NOT(ISERROR(SEARCH("TAXI",F159)))</formula>
    </cfRule>
    <cfRule type="containsText" dxfId="34067" priority="5341" operator="containsText" text="SSMM">
      <formula>NOT(ISERROR(SEARCH("SSMM",F159)))</formula>
    </cfRule>
    <cfRule type="containsText" dxfId="34066" priority="5342" operator="containsText" text="BMTR">
      <formula>NOT(ISERROR(SEARCH("BMTR",F159)))</formula>
    </cfRule>
  </conditionalFormatting>
  <conditionalFormatting sqref="F158">
    <cfRule type="containsText" dxfId="34065" priority="5337" operator="containsText" text="TAXI">
      <formula>NOT(ISERROR(SEARCH("TAXI",F158)))</formula>
    </cfRule>
    <cfRule type="containsText" dxfId="34064" priority="5338" operator="containsText" text="SSMM">
      <formula>NOT(ISERROR(SEARCH("SSMM",F158)))</formula>
    </cfRule>
    <cfRule type="containsText" dxfId="34063" priority="5339" operator="containsText" text="BMTR">
      <formula>NOT(ISERROR(SEARCH("BMTR",F158)))</formula>
    </cfRule>
  </conditionalFormatting>
  <conditionalFormatting sqref="F158">
    <cfRule type="containsText" dxfId="34062" priority="5334" operator="containsText" text="TAXI">
      <formula>NOT(ISERROR(SEARCH("TAXI",F158)))</formula>
    </cfRule>
    <cfRule type="containsText" dxfId="34061" priority="5335" operator="containsText" text="SSMM">
      <formula>NOT(ISERROR(SEARCH("SSMM",F158)))</formula>
    </cfRule>
    <cfRule type="containsText" dxfId="34060" priority="5336" operator="containsText" text="BMTR">
      <formula>NOT(ISERROR(SEARCH("BMTR",F158)))</formula>
    </cfRule>
  </conditionalFormatting>
  <conditionalFormatting sqref="F164">
    <cfRule type="containsText" dxfId="34059" priority="5331" operator="containsText" text="TAXI">
      <formula>NOT(ISERROR(SEARCH("TAXI",F164)))</formula>
    </cfRule>
    <cfRule type="containsText" dxfId="34058" priority="5332" operator="containsText" text="SSMM">
      <formula>NOT(ISERROR(SEARCH("SSMM",F164)))</formula>
    </cfRule>
    <cfRule type="containsText" dxfId="34057" priority="5333" operator="containsText" text="BMTR">
      <formula>NOT(ISERROR(SEARCH("BMTR",F164)))</formula>
    </cfRule>
  </conditionalFormatting>
  <conditionalFormatting sqref="F164">
    <cfRule type="containsText" dxfId="34056" priority="5328" operator="containsText" text="TAXI">
      <formula>NOT(ISERROR(SEARCH("TAXI",F164)))</formula>
    </cfRule>
    <cfRule type="containsText" dxfId="34055" priority="5329" operator="containsText" text="SSMM">
      <formula>NOT(ISERROR(SEARCH("SSMM",F164)))</formula>
    </cfRule>
    <cfRule type="containsText" dxfId="34054" priority="5330" operator="containsText" text="BMTR">
      <formula>NOT(ISERROR(SEARCH("BMTR",F164)))</formula>
    </cfRule>
  </conditionalFormatting>
  <conditionalFormatting sqref="F160">
    <cfRule type="containsText" dxfId="34053" priority="5325" operator="containsText" text="TAXI">
      <formula>NOT(ISERROR(SEARCH("TAXI",F160)))</formula>
    </cfRule>
    <cfRule type="containsText" dxfId="34052" priority="5326" operator="containsText" text="SSMM">
      <formula>NOT(ISERROR(SEARCH("SSMM",F160)))</formula>
    </cfRule>
    <cfRule type="containsText" dxfId="34051" priority="5327" operator="containsText" text="BMTR">
      <formula>NOT(ISERROR(SEARCH("BMTR",F160)))</formula>
    </cfRule>
  </conditionalFormatting>
  <conditionalFormatting sqref="F159">
    <cfRule type="containsText" dxfId="34050" priority="5322" operator="containsText" text="TAXI">
      <formula>NOT(ISERROR(SEARCH("TAXI",F159)))</formula>
    </cfRule>
    <cfRule type="containsText" dxfId="34049" priority="5323" operator="containsText" text="SSMM">
      <formula>NOT(ISERROR(SEARCH("SSMM",F159)))</formula>
    </cfRule>
    <cfRule type="containsText" dxfId="34048" priority="5324" operator="containsText" text="BMTR">
      <formula>NOT(ISERROR(SEARCH("BMTR",F159)))</formula>
    </cfRule>
  </conditionalFormatting>
  <conditionalFormatting sqref="F166">
    <cfRule type="containsText" dxfId="34047" priority="5319" operator="containsText" text="TAXI">
      <formula>NOT(ISERROR(SEARCH("TAXI",F166)))</formula>
    </cfRule>
    <cfRule type="containsText" dxfId="34046" priority="5320" operator="containsText" text="SSMM">
      <formula>NOT(ISERROR(SEARCH("SSMM",F166)))</formula>
    </cfRule>
    <cfRule type="containsText" dxfId="34045" priority="5321" operator="containsText" text="BMTR">
      <formula>NOT(ISERROR(SEARCH("BMTR",F166)))</formula>
    </cfRule>
  </conditionalFormatting>
  <conditionalFormatting sqref="F166">
    <cfRule type="containsText" dxfId="34044" priority="5316" operator="containsText" text="TAXI">
      <formula>NOT(ISERROR(SEARCH("TAXI",F166)))</formula>
    </cfRule>
    <cfRule type="containsText" dxfId="34043" priority="5317" operator="containsText" text="SSMM">
      <formula>NOT(ISERROR(SEARCH("SSMM",F166)))</formula>
    </cfRule>
    <cfRule type="containsText" dxfId="34042" priority="5318" operator="containsText" text="BMTR">
      <formula>NOT(ISERROR(SEARCH("BMTR",F166)))</formula>
    </cfRule>
  </conditionalFormatting>
  <conditionalFormatting sqref="F160">
    <cfRule type="containsText" dxfId="34041" priority="5313" operator="containsText" text="TAXI">
      <formula>NOT(ISERROR(SEARCH("TAXI",F160)))</formula>
    </cfRule>
    <cfRule type="containsText" dxfId="34040" priority="5314" operator="containsText" text="SSMM">
      <formula>NOT(ISERROR(SEARCH("SSMM",F160)))</formula>
    </cfRule>
    <cfRule type="containsText" dxfId="34039" priority="5315" operator="containsText" text="BMTR">
      <formula>NOT(ISERROR(SEARCH("BMTR",F160)))</formula>
    </cfRule>
  </conditionalFormatting>
  <conditionalFormatting sqref="F159">
    <cfRule type="containsText" dxfId="34038" priority="5310" operator="containsText" text="TAXI">
      <formula>NOT(ISERROR(SEARCH("TAXI",F159)))</formula>
    </cfRule>
    <cfRule type="containsText" dxfId="34037" priority="5311" operator="containsText" text="SSMM">
      <formula>NOT(ISERROR(SEARCH("SSMM",F159)))</formula>
    </cfRule>
    <cfRule type="containsText" dxfId="34036" priority="5312" operator="containsText" text="BMTR">
      <formula>NOT(ISERROR(SEARCH("BMTR",F159)))</formula>
    </cfRule>
  </conditionalFormatting>
  <conditionalFormatting sqref="F166">
    <cfRule type="containsText" dxfId="34035" priority="5307" operator="containsText" text="TAXI">
      <formula>NOT(ISERROR(SEARCH("TAXI",F166)))</formula>
    </cfRule>
    <cfRule type="containsText" dxfId="34034" priority="5308" operator="containsText" text="SSMM">
      <formula>NOT(ISERROR(SEARCH("SSMM",F166)))</formula>
    </cfRule>
    <cfRule type="containsText" dxfId="34033" priority="5309" operator="containsText" text="BMTR">
      <formula>NOT(ISERROR(SEARCH("BMTR",F166)))</formula>
    </cfRule>
  </conditionalFormatting>
  <conditionalFormatting sqref="F166">
    <cfRule type="containsText" dxfId="34032" priority="5304" operator="containsText" text="TAXI">
      <formula>NOT(ISERROR(SEARCH("TAXI",F166)))</formula>
    </cfRule>
    <cfRule type="containsText" dxfId="34031" priority="5305" operator="containsText" text="SSMM">
      <formula>NOT(ISERROR(SEARCH("SSMM",F166)))</formula>
    </cfRule>
    <cfRule type="containsText" dxfId="34030" priority="5306" operator="containsText" text="BMTR">
      <formula>NOT(ISERROR(SEARCH("BMTR",F166)))</formula>
    </cfRule>
  </conditionalFormatting>
  <conditionalFormatting sqref="F162">
    <cfRule type="containsText" dxfId="34029" priority="5301" operator="containsText" text="TAXI">
      <formula>NOT(ISERROR(SEARCH("TAXI",F162)))</formula>
    </cfRule>
    <cfRule type="containsText" dxfId="34028" priority="5302" operator="containsText" text="SSMM">
      <formula>NOT(ISERROR(SEARCH("SSMM",F162)))</formula>
    </cfRule>
    <cfRule type="containsText" dxfId="34027" priority="5303" operator="containsText" text="BMTR">
      <formula>NOT(ISERROR(SEARCH("BMTR",F162)))</formula>
    </cfRule>
  </conditionalFormatting>
  <conditionalFormatting sqref="F161">
    <cfRule type="containsText" dxfId="34026" priority="5298" operator="containsText" text="TAXI">
      <formula>NOT(ISERROR(SEARCH("TAXI",F161)))</formula>
    </cfRule>
    <cfRule type="containsText" dxfId="34025" priority="5299" operator="containsText" text="SSMM">
      <formula>NOT(ISERROR(SEARCH("SSMM",F161)))</formula>
    </cfRule>
    <cfRule type="containsText" dxfId="34024" priority="5300" operator="containsText" text="BMTR">
      <formula>NOT(ISERROR(SEARCH("BMTR",F161)))</formula>
    </cfRule>
  </conditionalFormatting>
  <conditionalFormatting sqref="F161">
    <cfRule type="containsText" dxfId="34023" priority="5295" operator="containsText" text="TAXI">
      <formula>NOT(ISERROR(SEARCH("TAXI",F161)))</formula>
    </cfRule>
    <cfRule type="containsText" dxfId="34022" priority="5296" operator="containsText" text="SSMM">
      <formula>NOT(ISERROR(SEARCH("SSMM",F161)))</formula>
    </cfRule>
    <cfRule type="containsText" dxfId="34021" priority="5297" operator="containsText" text="BMTR">
      <formula>NOT(ISERROR(SEARCH("BMTR",F161)))</formula>
    </cfRule>
  </conditionalFormatting>
  <conditionalFormatting sqref="F160">
    <cfRule type="containsText" dxfId="34020" priority="5292" operator="containsText" text="TAXI">
      <formula>NOT(ISERROR(SEARCH("TAXI",F160)))</formula>
    </cfRule>
    <cfRule type="containsText" dxfId="34019" priority="5293" operator="containsText" text="SSMM">
      <formula>NOT(ISERROR(SEARCH("SSMM",F160)))</formula>
    </cfRule>
    <cfRule type="containsText" dxfId="34018" priority="5294" operator="containsText" text="BMTR">
      <formula>NOT(ISERROR(SEARCH("BMTR",F160)))</formula>
    </cfRule>
  </conditionalFormatting>
  <conditionalFormatting sqref="F159">
    <cfRule type="containsText" dxfId="34017" priority="5289" operator="containsText" text="TAXI">
      <formula>NOT(ISERROR(SEARCH("TAXI",F159)))</formula>
    </cfRule>
    <cfRule type="containsText" dxfId="34016" priority="5290" operator="containsText" text="SSMM">
      <formula>NOT(ISERROR(SEARCH("SSMM",F159)))</formula>
    </cfRule>
    <cfRule type="containsText" dxfId="34015" priority="5291" operator="containsText" text="BMTR">
      <formula>NOT(ISERROR(SEARCH("BMTR",F159)))</formula>
    </cfRule>
  </conditionalFormatting>
  <conditionalFormatting sqref="F159">
    <cfRule type="containsText" dxfId="34014" priority="5286" operator="containsText" text="TAXI">
      <formula>NOT(ISERROR(SEARCH("TAXI",F159)))</formula>
    </cfRule>
    <cfRule type="containsText" dxfId="34013" priority="5287" operator="containsText" text="SSMM">
      <formula>NOT(ISERROR(SEARCH("SSMM",F159)))</formula>
    </cfRule>
    <cfRule type="containsText" dxfId="34012" priority="5288" operator="containsText" text="BMTR">
      <formula>NOT(ISERROR(SEARCH("BMTR",F159)))</formula>
    </cfRule>
  </conditionalFormatting>
  <conditionalFormatting sqref="F158">
    <cfRule type="containsText" dxfId="34011" priority="5283" operator="containsText" text="TAXI">
      <formula>NOT(ISERROR(SEARCH("TAXI",F158)))</formula>
    </cfRule>
    <cfRule type="containsText" dxfId="34010" priority="5284" operator="containsText" text="SSMM">
      <formula>NOT(ISERROR(SEARCH("SSMM",F158)))</formula>
    </cfRule>
    <cfRule type="containsText" dxfId="34009" priority="5285" operator="containsText" text="BMTR">
      <formula>NOT(ISERROR(SEARCH("BMTR",F158)))</formula>
    </cfRule>
  </conditionalFormatting>
  <conditionalFormatting sqref="F165">
    <cfRule type="containsText" dxfId="34008" priority="5280" operator="containsText" text="TAXI">
      <formula>NOT(ISERROR(SEARCH("TAXI",F165)))</formula>
    </cfRule>
    <cfRule type="containsText" dxfId="34007" priority="5281" operator="containsText" text="SSMM">
      <formula>NOT(ISERROR(SEARCH("SSMM",F165)))</formula>
    </cfRule>
    <cfRule type="containsText" dxfId="34006" priority="5282" operator="containsText" text="BMTR">
      <formula>NOT(ISERROR(SEARCH("BMTR",F165)))</formula>
    </cfRule>
  </conditionalFormatting>
  <conditionalFormatting sqref="F165">
    <cfRule type="containsText" dxfId="34005" priority="5277" operator="containsText" text="TAXI">
      <formula>NOT(ISERROR(SEARCH("TAXI",F165)))</formula>
    </cfRule>
    <cfRule type="containsText" dxfId="34004" priority="5278" operator="containsText" text="SSMM">
      <formula>NOT(ISERROR(SEARCH("SSMM",F165)))</formula>
    </cfRule>
    <cfRule type="containsText" dxfId="34003" priority="5279" operator="containsText" text="BMTR">
      <formula>NOT(ISERROR(SEARCH("BMTR",F165)))</formula>
    </cfRule>
  </conditionalFormatting>
  <conditionalFormatting sqref="F170">
    <cfRule type="containsText" dxfId="34002" priority="5274" operator="containsText" text="TAXI">
      <formula>NOT(ISERROR(SEARCH("TAXI",F170)))</formula>
    </cfRule>
    <cfRule type="containsText" dxfId="34001" priority="5275" operator="containsText" text="SSMM">
      <formula>NOT(ISERROR(SEARCH("SSMM",F170)))</formula>
    </cfRule>
    <cfRule type="containsText" dxfId="34000" priority="5276" operator="containsText" text="BMTR">
      <formula>NOT(ISERROR(SEARCH("BMTR",F170)))</formula>
    </cfRule>
  </conditionalFormatting>
  <conditionalFormatting sqref="F170">
    <cfRule type="containsText" dxfId="33999" priority="5271" operator="containsText" text="TAXI">
      <formula>NOT(ISERROR(SEARCH("TAXI",F170)))</formula>
    </cfRule>
    <cfRule type="containsText" dxfId="33998" priority="5272" operator="containsText" text="SSMM">
      <formula>NOT(ISERROR(SEARCH("SSMM",F170)))</formula>
    </cfRule>
    <cfRule type="containsText" dxfId="33997" priority="5273" operator="containsText" text="BMTR">
      <formula>NOT(ISERROR(SEARCH("BMTR",F170)))</formula>
    </cfRule>
  </conditionalFormatting>
  <conditionalFormatting sqref="F161">
    <cfRule type="containsText" dxfId="33996" priority="5268" operator="containsText" text="TAXI">
      <formula>NOT(ISERROR(SEARCH("TAXI",F161)))</formula>
    </cfRule>
    <cfRule type="containsText" dxfId="33995" priority="5269" operator="containsText" text="SSMM">
      <formula>NOT(ISERROR(SEARCH("SSMM",F161)))</formula>
    </cfRule>
    <cfRule type="containsText" dxfId="33994" priority="5270" operator="containsText" text="BMTR">
      <formula>NOT(ISERROR(SEARCH("BMTR",F161)))</formula>
    </cfRule>
  </conditionalFormatting>
  <conditionalFormatting sqref="F160">
    <cfRule type="containsText" dxfId="33993" priority="5265" operator="containsText" text="TAXI">
      <formula>NOT(ISERROR(SEARCH("TAXI",F160)))</formula>
    </cfRule>
    <cfRule type="containsText" dxfId="33992" priority="5266" operator="containsText" text="SSMM">
      <formula>NOT(ISERROR(SEARCH("SSMM",F160)))</formula>
    </cfRule>
    <cfRule type="containsText" dxfId="33991" priority="5267" operator="containsText" text="BMTR">
      <formula>NOT(ISERROR(SEARCH("BMTR",F160)))</formula>
    </cfRule>
  </conditionalFormatting>
  <conditionalFormatting sqref="F160">
    <cfRule type="containsText" dxfId="33990" priority="5262" operator="containsText" text="TAXI">
      <formula>NOT(ISERROR(SEARCH("TAXI",F160)))</formula>
    </cfRule>
    <cfRule type="containsText" dxfId="33989" priority="5263" operator="containsText" text="SSMM">
      <formula>NOT(ISERROR(SEARCH("SSMM",F160)))</formula>
    </cfRule>
    <cfRule type="containsText" dxfId="33988" priority="5264" operator="containsText" text="BMTR">
      <formula>NOT(ISERROR(SEARCH("BMTR",F160)))</formula>
    </cfRule>
  </conditionalFormatting>
  <conditionalFormatting sqref="F159">
    <cfRule type="containsText" dxfId="33987" priority="5259" operator="containsText" text="TAXI">
      <formula>NOT(ISERROR(SEARCH("TAXI",F159)))</formula>
    </cfRule>
    <cfRule type="containsText" dxfId="33986" priority="5260" operator="containsText" text="SSMM">
      <formula>NOT(ISERROR(SEARCH("SSMM",F159)))</formula>
    </cfRule>
    <cfRule type="containsText" dxfId="33985" priority="5261" operator="containsText" text="BMTR">
      <formula>NOT(ISERROR(SEARCH("BMTR",F159)))</formula>
    </cfRule>
  </conditionalFormatting>
  <conditionalFormatting sqref="F159">
    <cfRule type="containsText" dxfId="33984" priority="5256" operator="containsText" text="TAXI">
      <formula>NOT(ISERROR(SEARCH("TAXI",F159)))</formula>
    </cfRule>
    <cfRule type="containsText" dxfId="33983" priority="5257" operator="containsText" text="SSMM">
      <formula>NOT(ISERROR(SEARCH("SSMM",F159)))</formula>
    </cfRule>
    <cfRule type="containsText" dxfId="33982" priority="5258" operator="containsText" text="BMTR">
      <formula>NOT(ISERROR(SEARCH("BMTR",F159)))</formula>
    </cfRule>
  </conditionalFormatting>
  <conditionalFormatting sqref="F158">
    <cfRule type="containsText" dxfId="33981" priority="5253" operator="containsText" text="TAXI">
      <formula>NOT(ISERROR(SEARCH("TAXI",F158)))</formula>
    </cfRule>
    <cfRule type="containsText" dxfId="33980" priority="5254" operator="containsText" text="SSMM">
      <formula>NOT(ISERROR(SEARCH("SSMM",F158)))</formula>
    </cfRule>
    <cfRule type="containsText" dxfId="33979" priority="5255" operator="containsText" text="BMTR">
      <formula>NOT(ISERROR(SEARCH("BMTR",F158)))</formula>
    </cfRule>
  </conditionalFormatting>
  <conditionalFormatting sqref="F165">
    <cfRule type="containsText" dxfId="33978" priority="5250" operator="containsText" text="TAXI">
      <formula>NOT(ISERROR(SEARCH("TAXI",F165)))</formula>
    </cfRule>
    <cfRule type="containsText" dxfId="33977" priority="5251" operator="containsText" text="SSMM">
      <formula>NOT(ISERROR(SEARCH("SSMM",F165)))</formula>
    </cfRule>
    <cfRule type="containsText" dxfId="33976" priority="5252" operator="containsText" text="BMTR">
      <formula>NOT(ISERROR(SEARCH("BMTR",F165)))</formula>
    </cfRule>
  </conditionalFormatting>
  <conditionalFormatting sqref="F165">
    <cfRule type="containsText" dxfId="33975" priority="5247" operator="containsText" text="TAXI">
      <formula>NOT(ISERROR(SEARCH("TAXI",F165)))</formula>
    </cfRule>
    <cfRule type="containsText" dxfId="33974" priority="5248" operator="containsText" text="SSMM">
      <formula>NOT(ISERROR(SEARCH("SSMM",F165)))</formula>
    </cfRule>
    <cfRule type="containsText" dxfId="33973" priority="5249" operator="containsText" text="BMTR">
      <formula>NOT(ISERROR(SEARCH("BMTR",F165)))</formula>
    </cfRule>
  </conditionalFormatting>
  <conditionalFormatting sqref="F170">
    <cfRule type="containsText" dxfId="33972" priority="5244" operator="containsText" text="TAXI">
      <formula>NOT(ISERROR(SEARCH("TAXI",F170)))</formula>
    </cfRule>
    <cfRule type="containsText" dxfId="33971" priority="5245" operator="containsText" text="SSMM">
      <formula>NOT(ISERROR(SEARCH("SSMM",F170)))</formula>
    </cfRule>
    <cfRule type="containsText" dxfId="33970" priority="5246" operator="containsText" text="BMTR">
      <formula>NOT(ISERROR(SEARCH("BMTR",F170)))</formula>
    </cfRule>
  </conditionalFormatting>
  <conditionalFormatting sqref="F170">
    <cfRule type="containsText" dxfId="33969" priority="5241" operator="containsText" text="TAXI">
      <formula>NOT(ISERROR(SEARCH("TAXI",F170)))</formula>
    </cfRule>
    <cfRule type="containsText" dxfId="33968" priority="5242" operator="containsText" text="SSMM">
      <formula>NOT(ISERROR(SEARCH("SSMM",F170)))</formula>
    </cfRule>
    <cfRule type="containsText" dxfId="33967" priority="5243" operator="containsText" text="BMTR">
      <formula>NOT(ISERROR(SEARCH("BMTR",F170)))</formula>
    </cfRule>
  </conditionalFormatting>
  <conditionalFormatting sqref="F161">
    <cfRule type="containsText" dxfId="33966" priority="5238" operator="containsText" text="TAXI">
      <formula>NOT(ISERROR(SEARCH("TAXI",F161)))</formula>
    </cfRule>
    <cfRule type="containsText" dxfId="33965" priority="5239" operator="containsText" text="SSMM">
      <formula>NOT(ISERROR(SEARCH("SSMM",F161)))</formula>
    </cfRule>
    <cfRule type="containsText" dxfId="33964" priority="5240" operator="containsText" text="BMTR">
      <formula>NOT(ISERROR(SEARCH("BMTR",F161)))</formula>
    </cfRule>
  </conditionalFormatting>
  <conditionalFormatting sqref="F160">
    <cfRule type="containsText" dxfId="33963" priority="5235" operator="containsText" text="TAXI">
      <formula>NOT(ISERROR(SEARCH("TAXI",F160)))</formula>
    </cfRule>
    <cfRule type="containsText" dxfId="33962" priority="5236" operator="containsText" text="SSMM">
      <formula>NOT(ISERROR(SEARCH("SSMM",F160)))</formula>
    </cfRule>
    <cfRule type="containsText" dxfId="33961" priority="5237" operator="containsText" text="BMTR">
      <formula>NOT(ISERROR(SEARCH("BMTR",F160)))</formula>
    </cfRule>
  </conditionalFormatting>
  <conditionalFormatting sqref="F160">
    <cfRule type="containsText" dxfId="33960" priority="5232" operator="containsText" text="TAXI">
      <formula>NOT(ISERROR(SEARCH("TAXI",F160)))</formula>
    </cfRule>
    <cfRule type="containsText" dxfId="33959" priority="5233" operator="containsText" text="SSMM">
      <formula>NOT(ISERROR(SEARCH("SSMM",F160)))</formula>
    </cfRule>
    <cfRule type="containsText" dxfId="33958" priority="5234" operator="containsText" text="BMTR">
      <formula>NOT(ISERROR(SEARCH("BMTR",F160)))</formula>
    </cfRule>
  </conditionalFormatting>
  <conditionalFormatting sqref="F159">
    <cfRule type="containsText" dxfId="33957" priority="5229" operator="containsText" text="TAXI">
      <formula>NOT(ISERROR(SEARCH("TAXI",F159)))</formula>
    </cfRule>
    <cfRule type="containsText" dxfId="33956" priority="5230" operator="containsText" text="SSMM">
      <formula>NOT(ISERROR(SEARCH("SSMM",F159)))</formula>
    </cfRule>
    <cfRule type="containsText" dxfId="33955" priority="5231" operator="containsText" text="BMTR">
      <formula>NOT(ISERROR(SEARCH("BMTR",F159)))</formula>
    </cfRule>
  </conditionalFormatting>
  <conditionalFormatting sqref="F158">
    <cfRule type="containsText" dxfId="33954" priority="5226" operator="containsText" text="TAXI">
      <formula>NOT(ISERROR(SEARCH("TAXI",F158)))</formula>
    </cfRule>
    <cfRule type="containsText" dxfId="33953" priority="5227" operator="containsText" text="SSMM">
      <formula>NOT(ISERROR(SEARCH("SSMM",F158)))</formula>
    </cfRule>
    <cfRule type="containsText" dxfId="33952" priority="5228" operator="containsText" text="BMTR">
      <formula>NOT(ISERROR(SEARCH("BMTR",F158)))</formula>
    </cfRule>
  </conditionalFormatting>
  <conditionalFormatting sqref="F158">
    <cfRule type="containsText" dxfId="33951" priority="5223" operator="containsText" text="TAXI">
      <formula>NOT(ISERROR(SEARCH("TAXI",F158)))</formula>
    </cfRule>
    <cfRule type="containsText" dxfId="33950" priority="5224" operator="containsText" text="SSMM">
      <formula>NOT(ISERROR(SEARCH("SSMM",F158)))</formula>
    </cfRule>
    <cfRule type="containsText" dxfId="33949" priority="5225" operator="containsText" text="BMTR">
      <formula>NOT(ISERROR(SEARCH("BMTR",F158)))</formula>
    </cfRule>
  </conditionalFormatting>
  <conditionalFormatting sqref="F164">
    <cfRule type="containsText" dxfId="33948" priority="5220" operator="containsText" text="TAXI">
      <formula>NOT(ISERROR(SEARCH("TAXI",F164)))</formula>
    </cfRule>
    <cfRule type="containsText" dxfId="33947" priority="5221" operator="containsText" text="SSMM">
      <formula>NOT(ISERROR(SEARCH("SSMM",F164)))</formula>
    </cfRule>
    <cfRule type="containsText" dxfId="33946" priority="5222" operator="containsText" text="BMTR">
      <formula>NOT(ISERROR(SEARCH("BMTR",F164)))</formula>
    </cfRule>
  </conditionalFormatting>
  <conditionalFormatting sqref="F164">
    <cfRule type="containsText" dxfId="33945" priority="5217" operator="containsText" text="TAXI">
      <formula>NOT(ISERROR(SEARCH("TAXI",F164)))</formula>
    </cfRule>
    <cfRule type="containsText" dxfId="33944" priority="5218" operator="containsText" text="SSMM">
      <formula>NOT(ISERROR(SEARCH("SSMM",F164)))</formula>
    </cfRule>
    <cfRule type="containsText" dxfId="33943" priority="5219" operator="containsText" text="BMTR">
      <formula>NOT(ISERROR(SEARCH("BMTR",F164)))</formula>
    </cfRule>
  </conditionalFormatting>
  <conditionalFormatting sqref="F160">
    <cfRule type="containsText" dxfId="33942" priority="5214" operator="containsText" text="TAXI">
      <formula>NOT(ISERROR(SEARCH("TAXI",F160)))</formula>
    </cfRule>
    <cfRule type="containsText" dxfId="33941" priority="5215" operator="containsText" text="SSMM">
      <formula>NOT(ISERROR(SEARCH("SSMM",F160)))</formula>
    </cfRule>
    <cfRule type="containsText" dxfId="33940" priority="5216" operator="containsText" text="BMTR">
      <formula>NOT(ISERROR(SEARCH("BMTR",F160)))</formula>
    </cfRule>
  </conditionalFormatting>
  <conditionalFormatting sqref="F159">
    <cfRule type="containsText" dxfId="33939" priority="5211" operator="containsText" text="TAXI">
      <formula>NOT(ISERROR(SEARCH("TAXI",F159)))</formula>
    </cfRule>
    <cfRule type="containsText" dxfId="33938" priority="5212" operator="containsText" text="SSMM">
      <formula>NOT(ISERROR(SEARCH("SSMM",F159)))</formula>
    </cfRule>
    <cfRule type="containsText" dxfId="33937" priority="5213" operator="containsText" text="BMTR">
      <formula>NOT(ISERROR(SEARCH("BMTR",F159)))</formula>
    </cfRule>
  </conditionalFormatting>
  <conditionalFormatting sqref="F166">
    <cfRule type="containsText" dxfId="33936" priority="5208" operator="containsText" text="TAXI">
      <formula>NOT(ISERROR(SEARCH("TAXI",F166)))</formula>
    </cfRule>
    <cfRule type="containsText" dxfId="33935" priority="5209" operator="containsText" text="SSMM">
      <formula>NOT(ISERROR(SEARCH("SSMM",F166)))</formula>
    </cfRule>
    <cfRule type="containsText" dxfId="33934" priority="5210" operator="containsText" text="BMTR">
      <formula>NOT(ISERROR(SEARCH("BMTR",F166)))</formula>
    </cfRule>
  </conditionalFormatting>
  <conditionalFormatting sqref="F166">
    <cfRule type="containsText" dxfId="33933" priority="5205" operator="containsText" text="TAXI">
      <formula>NOT(ISERROR(SEARCH("TAXI",F166)))</formula>
    </cfRule>
    <cfRule type="containsText" dxfId="33932" priority="5206" operator="containsText" text="SSMM">
      <formula>NOT(ISERROR(SEARCH("SSMM",F166)))</formula>
    </cfRule>
    <cfRule type="containsText" dxfId="33931" priority="5207" operator="containsText" text="BMTR">
      <formula>NOT(ISERROR(SEARCH("BMTR",F166)))</formula>
    </cfRule>
  </conditionalFormatting>
  <conditionalFormatting sqref="F159">
    <cfRule type="containsText" dxfId="33930" priority="5202" operator="containsText" text="TAXI">
      <formula>NOT(ISERROR(SEARCH("TAXI",F159)))</formula>
    </cfRule>
    <cfRule type="containsText" dxfId="33929" priority="5203" operator="containsText" text="SSMM">
      <formula>NOT(ISERROR(SEARCH("SSMM",F159)))</formula>
    </cfRule>
    <cfRule type="containsText" dxfId="33928" priority="5204" operator="containsText" text="BMTR">
      <formula>NOT(ISERROR(SEARCH("BMTR",F159)))</formula>
    </cfRule>
  </conditionalFormatting>
  <conditionalFormatting sqref="F159">
    <cfRule type="containsText" dxfId="33927" priority="5199" operator="containsText" text="TAXI">
      <formula>NOT(ISERROR(SEARCH("TAXI",F159)))</formula>
    </cfRule>
    <cfRule type="containsText" dxfId="33926" priority="5200" operator="containsText" text="SSMM">
      <formula>NOT(ISERROR(SEARCH("SSMM",F159)))</formula>
    </cfRule>
    <cfRule type="containsText" dxfId="33925" priority="5201" operator="containsText" text="BMTR">
      <formula>NOT(ISERROR(SEARCH("BMTR",F159)))</formula>
    </cfRule>
  </conditionalFormatting>
  <conditionalFormatting sqref="F158">
    <cfRule type="containsText" dxfId="33924" priority="5196" operator="containsText" text="TAXI">
      <formula>NOT(ISERROR(SEARCH("TAXI",F158)))</formula>
    </cfRule>
    <cfRule type="containsText" dxfId="33923" priority="5197" operator="containsText" text="SSMM">
      <formula>NOT(ISERROR(SEARCH("SSMM",F158)))</formula>
    </cfRule>
    <cfRule type="containsText" dxfId="33922" priority="5198" operator="containsText" text="BMTR">
      <formula>NOT(ISERROR(SEARCH("BMTR",F158)))</formula>
    </cfRule>
  </conditionalFormatting>
  <conditionalFormatting sqref="F165">
    <cfRule type="containsText" dxfId="33921" priority="5193" operator="containsText" text="TAXI">
      <formula>NOT(ISERROR(SEARCH("TAXI",F165)))</formula>
    </cfRule>
    <cfRule type="containsText" dxfId="33920" priority="5194" operator="containsText" text="SSMM">
      <formula>NOT(ISERROR(SEARCH("SSMM",F165)))</formula>
    </cfRule>
    <cfRule type="containsText" dxfId="33919" priority="5195" operator="containsText" text="BMTR">
      <formula>NOT(ISERROR(SEARCH("BMTR",F165)))</formula>
    </cfRule>
  </conditionalFormatting>
  <conditionalFormatting sqref="F165">
    <cfRule type="containsText" dxfId="33918" priority="5190" operator="containsText" text="TAXI">
      <formula>NOT(ISERROR(SEARCH("TAXI",F165)))</formula>
    </cfRule>
    <cfRule type="containsText" dxfId="33917" priority="5191" operator="containsText" text="SSMM">
      <formula>NOT(ISERROR(SEARCH("SSMM",F165)))</formula>
    </cfRule>
    <cfRule type="containsText" dxfId="33916" priority="5192" operator="containsText" text="BMTR">
      <formula>NOT(ISERROR(SEARCH("BMTR",F165)))</formula>
    </cfRule>
  </conditionalFormatting>
  <conditionalFormatting sqref="F170">
    <cfRule type="containsText" dxfId="33915" priority="5187" operator="containsText" text="TAXI">
      <formula>NOT(ISERROR(SEARCH("TAXI",F170)))</formula>
    </cfRule>
    <cfRule type="containsText" dxfId="33914" priority="5188" operator="containsText" text="SSMM">
      <formula>NOT(ISERROR(SEARCH("SSMM",F170)))</formula>
    </cfRule>
    <cfRule type="containsText" dxfId="33913" priority="5189" operator="containsText" text="BMTR">
      <formula>NOT(ISERROR(SEARCH("BMTR",F170)))</formula>
    </cfRule>
  </conditionalFormatting>
  <conditionalFormatting sqref="F170">
    <cfRule type="containsText" dxfId="33912" priority="5184" operator="containsText" text="TAXI">
      <formula>NOT(ISERROR(SEARCH("TAXI",F170)))</formula>
    </cfRule>
    <cfRule type="containsText" dxfId="33911" priority="5185" operator="containsText" text="SSMM">
      <formula>NOT(ISERROR(SEARCH("SSMM",F170)))</formula>
    </cfRule>
    <cfRule type="containsText" dxfId="33910" priority="5186" operator="containsText" text="BMTR">
      <formula>NOT(ISERROR(SEARCH("BMTR",F170)))</formula>
    </cfRule>
  </conditionalFormatting>
  <conditionalFormatting sqref="F161">
    <cfRule type="containsText" dxfId="33909" priority="5181" operator="containsText" text="TAXI">
      <formula>NOT(ISERROR(SEARCH("TAXI",F161)))</formula>
    </cfRule>
    <cfRule type="containsText" dxfId="33908" priority="5182" operator="containsText" text="SSMM">
      <formula>NOT(ISERROR(SEARCH("SSMM",F161)))</formula>
    </cfRule>
    <cfRule type="containsText" dxfId="33907" priority="5183" operator="containsText" text="BMTR">
      <formula>NOT(ISERROR(SEARCH("BMTR",F161)))</formula>
    </cfRule>
  </conditionalFormatting>
  <conditionalFormatting sqref="F160">
    <cfRule type="containsText" dxfId="33906" priority="5178" operator="containsText" text="TAXI">
      <formula>NOT(ISERROR(SEARCH("TAXI",F160)))</formula>
    </cfRule>
    <cfRule type="containsText" dxfId="33905" priority="5179" operator="containsText" text="SSMM">
      <formula>NOT(ISERROR(SEARCH("SSMM",F160)))</formula>
    </cfRule>
    <cfRule type="containsText" dxfId="33904" priority="5180" operator="containsText" text="BMTR">
      <formula>NOT(ISERROR(SEARCH("BMTR",F160)))</formula>
    </cfRule>
  </conditionalFormatting>
  <conditionalFormatting sqref="F160">
    <cfRule type="containsText" dxfId="33903" priority="5175" operator="containsText" text="TAXI">
      <formula>NOT(ISERROR(SEARCH("TAXI",F160)))</formula>
    </cfRule>
    <cfRule type="containsText" dxfId="33902" priority="5176" operator="containsText" text="SSMM">
      <formula>NOT(ISERROR(SEARCH("SSMM",F160)))</formula>
    </cfRule>
    <cfRule type="containsText" dxfId="33901" priority="5177" operator="containsText" text="BMTR">
      <formula>NOT(ISERROR(SEARCH("BMTR",F160)))</formula>
    </cfRule>
  </conditionalFormatting>
  <conditionalFormatting sqref="F159">
    <cfRule type="containsText" dxfId="33900" priority="5172" operator="containsText" text="TAXI">
      <formula>NOT(ISERROR(SEARCH("TAXI",F159)))</formula>
    </cfRule>
    <cfRule type="containsText" dxfId="33899" priority="5173" operator="containsText" text="SSMM">
      <formula>NOT(ISERROR(SEARCH("SSMM",F159)))</formula>
    </cfRule>
    <cfRule type="containsText" dxfId="33898" priority="5174" operator="containsText" text="BMTR">
      <formula>NOT(ISERROR(SEARCH("BMTR",F159)))</formula>
    </cfRule>
  </conditionalFormatting>
  <conditionalFormatting sqref="F158">
    <cfRule type="containsText" dxfId="33897" priority="5169" operator="containsText" text="TAXI">
      <formula>NOT(ISERROR(SEARCH("TAXI",F158)))</formula>
    </cfRule>
    <cfRule type="containsText" dxfId="33896" priority="5170" operator="containsText" text="SSMM">
      <formula>NOT(ISERROR(SEARCH("SSMM",F158)))</formula>
    </cfRule>
    <cfRule type="containsText" dxfId="33895" priority="5171" operator="containsText" text="BMTR">
      <formula>NOT(ISERROR(SEARCH("BMTR",F158)))</formula>
    </cfRule>
  </conditionalFormatting>
  <conditionalFormatting sqref="F158">
    <cfRule type="containsText" dxfId="33894" priority="5166" operator="containsText" text="TAXI">
      <formula>NOT(ISERROR(SEARCH("TAXI",F158)))</formula>
    </cfRule>
    <cfRule type="containsText" dxfId="33893" priority="5167" operator="containsText" text="SSMM">
      <formula>NOT(ISERROR(SEARCH("SSMM",F158)))</formula>
    </cfRule>
    <cfRule type="containsText" dxfId="33892" priority="5168" operator="containsText" text="BMTR">
      <formula>NOT(ISERROR(SEARCH("BMTR",F158)))</formula>
    </cfRule>
  </conditionalFormatting>
  <conditionalFormatting sqref="F164">
    <cfRule type="containsText" dxfId="33891" priority="5163" operator="containsText" text="TAXI">
      <formula>NOT(ISERROR(SEARCH("TAXI",F164)))</formula>
    </cfRule>
    <cfRule type="containsText" dxfId="33890" priority="5164" operator="containsText" text="SSMM">
      <formula>NOT(ISERROR(SEARCH("SSMM",F164)))</formula>
    </cfRule>
    <cfRule type="containsText" dxfId="33889" priority="5165" operator="containsText" text="BMTR">
      <formula>NOT(ISERROR(SEARCH("BMTR",F164)))</formula>
    </cfRule>
  </conditionalFormatting>
  <conditionalFormatting sqref="F164">
    <cfRule type="containsText" dxfId="33888" priority="5160" operator="containsText" text="TAXI">
      <formula>NOT(ISERROR(SEARCH("TAXI",F164)))</formula>
    </cfRule>
    <cfRule type="containsText" dxfId="33887" priority="5161" operator="containsText" text="SSMM">
      <formula>NOT(ISERROR(SEARCH("SSMM",F164)))</formula>
    </cfRule>
    <cfRule type="containsText" dxfId="33886" priority="5162" operator="containsText" text="BMTR">
      <formula>NOT(ISERROR(SEARCH("BMTR",F164)))</formula>
    </cfRule>
  </conditionalFormatting>
  <conditionalFormatting sqref="F160">
    <cfRule type="containsText" dxfId="33885" priority="5157" operator="containsText" text="TAXI">
      <formula>NOT(ISERROR(SEARCH("TAXI",F160)))</formula>
    </cfRule>
    <cfRule type="containsText" dxfId="33884" priority="5158" operator="containsText" text="SSMM">
      <formula>NOT(ISERROR(SEARCH("SSMM",F160)))</formula>
    </cfRule>
    <cfRule type="containsText" dxfId="33883" priority="5159" operator="containsText" text="BMTR">
      <formula>NOT(ISERROR(SEARCH("BMTR",F160)))</formula>
    </cfRule>
  </conditionalFormatting>
  <conditionalFormatting sqref="F159">
    <cfRule type="containsText" dxfId="33882" priority="5154" operator="containsText" text="TAXI">
      <formula>NOT(ISERROR(SEARCH("TAXI",F159)))</formula>
    </cfRule>
    <cfRule type="containsText" dxfId="33881" priority="5155" operator="containsText" text="SSMM">
      <formula>NOT(ISERROR(SEARCH("SSMM",F159)))</formula>
    </cfRule>
    <cfRule type="containsText" dxfId="33880" priority="5156" operator="containsText" text="BMTR">
      <formula>NOT(ISERROR(SEARCH("BMTR",F159)))</formula>
    </cfRule>
  </conditionalFormatting>
  <conditionalFormatting sqref="F166">
    <cfRule type="containsText" dxfId="33879" priority="5151" operator="containsText" text="TAXI">
      <formula>NOT(ISERROR(SEARCH("TAXI",F166)))</formula>
    </cfRule>
    <cfRule type="containsText" dxfId="33878" priority="5152" operator="containsText" text="SSMM">
      <formula>NOT(ISERROR(SEARCH("SSMM",F166)))</formula>
    </cfRule>
    <cfRule type="containsText" dxfId="33877" priority="5153" operator="containsText" text="BMTR">
      <formula>NOT(ISERROR(SEARCH("BMTR",F166)))</formula>
    </cfRule>
  </conditionalFormatting>
  <conditionalFormatting sqref="F166">
    <cfRule type="containsText" dxfId="33876" priority="5148" operator="containsText" text="TAXI">
      <formula>NOT(ISERROR(SEARCH("TAXI",F166)))</formula>
    </cfRule>
    <cfRule type="containsText" dxfId="33875" priority="5149" operator="containsText" text="SSMM">
      <formula>NOT(ISERROR(SEARCH("SSMM",F166)))</formula>
    </cfRule>
    <cfRule type="containsText" dxfId="33874" priority="5150" operator="containsText" text="BMTR">
      <formula>NOT(ISERROR(SEARCH("BMTR",F166)))</formula>
    </cfRule>
  </conditionalFormatting>
  <conditionalFormatting sqref="F159">
    <cfRule type="containsText" dxfId="33873" priority="5145" operator="containsText" text="TAXI">
      <formula>NOT(ISERROR(SEARCH("TAXI",F159)))</formula>
    </cfRule>
    <cfRule type="containsText" dxfId="33872" priority="5146" operator="containsText" text="SSMM">
      <formula>NOT(ISERROR(SEARCH("SSMM",F159)))</formula>
    </cfRule>
    <cfRule type="containsText" dxfId="33871" priority="5147" operator="containsText" text="BMTR">
      <formula>NOT(ISERROR(SEARCH("BMTR",F159)))</formula>
    </cfRule>
  </conditionalFormatting>
  <conditionalFormatting sqref="F158">
    <cfRule type="containsText" dxfId="33870" priority="5142" operator="containsText" text="TAXI">
      <formula>NOT(ISERROR(SEARCH("TAXI",F158)))</formula>
    </cfRule>
    <cfRule type="containsText" dxfId="33869" priority="5143" operator="containsText" text="SSMM">
      <formula>NOT(ISERROR(SEARCH("SSMM",F158)))</formula>
    </cfRule>
    <cfRule type="containsText" dxfId="33868" priority="5144" operator="containsText" text="BMTR">
      <formula>NOT(ISERROR(SEARCH("BMTR",F158)))</formula>
    </cfRule>
  </conditionalFormatting>
  <conditionalFormatting sqref="F158">
    <cfRule type="containsText" dxfId="33867" priority="5139" operator="containsText" text="TAXI">
      <formula>NOT(ISERROR(SEARCH("TAXI",F158)))</formula>
    </cfRule>
    <cfRule type="containsText" dxfId="33866" priority="5140" operator="containsText" text="SSMM">
      <formula>NOT(ISERROR(SEARCH("SSMM",F158)))</formula>
    </cfRule>
    <cfRule type="containsText" dxfId="33865" priority="5141" operator="containsText" text="BMTR">
      <formula>NOT(ISERROR(SEARCH("BMTR",F158)))</formula>
    </cfRule>
  </conditionalFormatting>
  <conditionalFormatting sqref="F164">
    <cfRule type="containsText" dxfId="33864" priority="5136" operator="containsText" text="TAXI">
      <formula>NOT(ISERROR(SEARCH("TAXI",F164)))</formula>
    </cfRule>
    <cfRule type="containsText" dxfId="33863" priority="5137" operator="containsText" text="SSMM">
      <formula>NOT(ISERROR(SEARCH("SSMM",F164)))</formula>
    </cfRule>
    <cfRule type="containsText" dxfId="33862" priority="5138" operator="containsText" text="BMTR">
      <formula>NOT(ISERROR(SEARCH("BMTR",F164)))</formula>
    </cfRule>
  </conditionalFormatting>
  <conditionalFormatting sqref="F164">
    <cfRule type="containsText" dxfId="33861" priority="5133" operator="containsText" text="TAXI">
      <formula>NOT(ISERROR(SEARCH("TAXI",F164)))</formula>
    </cfRule>
    <cfRule type="containsText" dxfId="33860" priority="5134" operator="containsText" text="SSMM">
      <formula>NOT(ISERROR(SEARCH("SSMM",F164)))</formula>
    </cfRule>
    <cfRule type="containsText" dxfId="33859" priority="5135" operator="containsText" text="BMTR">
      <formula>NOT(ISERROR(SEARCH("BMTR",F164)))</formula>
    </cfRule>
  </conditionalFormatting>
  <conditionalFormatting sqref="F160">
    <cfRule type="containsText" dxfId="33858" priority="5130" operator="containsText" text="TAXI">
      <formula>NOT(ISERROR(SEARCH("TAXI",F160)))</formula>
    </cfRule>
    <cfRule type="containsText" dxfId="33857" priority="5131" operator="containsText" text="SSMM">
      <formula>NOT(ISERROR(SEARCH("SSMM",F160)))</formula>
    </cfRule>
    <cfRule type="containsText" dxfId="33856" priority="5132" operator="containsText" text="BMTR">
      <formula>NOT(ISERROR(SEARCH("BMTR",F160)))</formula>
    </cfRule>
  </conditionalFormatting>
  <conditionalFormatting sqref="F159">
    <cfRule type="containsText" dxfId="33855" priority="5127" operator="containsText" text="TAXI">
      <formula>NOT(ISERROR(SEARCH("TAXI",F159)))</formula>
    </cfRule>
    <cfRule type="containsText" dxfId="33854" priority="5128" operator="containsText" text="SSMM">
      <formula>NOT(ISERROR(SEARCH("SSMM",F159)))</formula>
    </cfRule>
    <cfRule type="containsText" dxfId="33853" priority="5129" operator="containsText" text="BMTR">
      <formula>NOT(ISERROR(SEARCH("BMTR",F159)))</formula>
    </cfRule>
  </conditionalFormatting>
  <conditionalFormatting sqref="F166">
    <cfRule type="containsText" dxfId="33852" priority="5124" operator="containsText" text="TAXI">
      <formula>NOT(ISERROR(SEARCH("TAXI",F166)))</formula>
    </cfRule>
    <cfRule type="containsText" dxfId="33851" priority="5125" operator="containsText" text="SSMM">
      <formula>NOT(ISERROR(SEARCH("SSMM",F166)))</formula>
    </cfRule>
    <cfRule type="containsText" dxfId="33850" priority="5126" operator="containsText" text="BMTR">
      <formula>NOT(ISERROR(SEARCH("BMTR",F166)))</formula>
    </cfRule>
  </conditionalFormatting>
  <conditionalFormatting sqref="F166">
    <cfRule type="containsText" dxfId="33849" priority="5121" operator="containsText" text="TAXI">
      <formula>NOT(ISERROR(SEARCH("TAXI",F166)))</formula>
    </cfRule>
    <cfRule type="containsText" dxfId="33848" priority="5122" operator="containsText" text="SSMM">
      <formula>NOT(ISERROR(SEARCH("SSMM",F166)))</formula>
    </cfRule>
    <cfRule type="containsText" dxfId="33847" priority="5123" operator="containsText" text="BMTR">
      <formula>NOT(ISERROR(SEARCH("BMTR",F166)))</formula>
    </cfRule>
  </conditionalFormatting>
  <conditionalFormatting sqref="F158">
    <cfRule type="containsText" dxfId="33846" priority="5118" operator="containsText" text="TAXI">
      <formula>NOT(ISERROR(SEARCH("TAXI",F158)))</formula>
    </cfRule>
    <cfRule type="containsText" dxfId="33845" priority="5119" operator="containsText" text="SSMM">
      <formula>NOT(ISERROR(SEARCH("SSMM",F158)))</formula>
    </cfRule>
    <cfRule type="containsText" dxfId="33844" priority="5120" operator="containsText" text="BMTR">
      <formula>NOT(ISERROR(SEARCH("BMTR",F158)))</formula>
    </cfRule>
  </conditionalFormatting>
  <conditionalFormatting sqref="F162">
    <cfRule type="containsText" dxfId="33843" priority="5115" operator="containsText" text="TAXI">
      <formula>NOT(ISERROR(SEARCH("TAXI",F162)))</formula>
    </cfRule>
    <cfRule type="containsText" dxfId="33842" priority="5116" operator="containsText" text="SSMM">
      <formula>NOT(ISERROR(SEARCH("SSMM",F162)))</formula>
    </cfRule>
    <cfRule type="containsText" dxfId="33841" priority="5117" operator="containsText" text="BMTR">
      <formula>NOT(ISERROR(SEARCH("BMTR",F162)))</formula>
    </cfRule>
  </conditionalFormatting>
  <conditionalFormatting sqref="F162">
    <cfRule type="containsText" dxfId="33840" priority="5112" operator="containsText" text="TAXI">
      <formula>NOT(ISERROR(SEARCH("TAXI",F162)))</formula>
    </cfRule>
    <cfRule type="containsText" dxfId="33839" priority="5113" operator="containsText" text="SSMM">
      <formula>NOT(ISERROR(SEARCH("SSMM",F162)))</formula>
    </cfRule>
    <cfRule type="containsText" dxfId="33838" priority="5114" operator="containsText" text="BMTR">
      <formula>NOT(ISERROR(SEARCH("BMTR",F162)))</formula>
    </cfRule>
  </conditionalFormatting>
  <conditionalFormatting sqref="F159">
    <cfRule type="containsText" dxfId="33837" priority="5109" operator="containsText" text="TAXI">
      <formula>NOT(ISERROR(SEARCH("TAXI",F159)))</formula>
    </cfRule>
    <cfRule type="containsText" dxfId="33836" priority="5110" operator="containsText" text="SSMM">
      <formula>NOT(ISERROR(SEARCH("SSMM",F159)))</formula>
    </cfRule>
    <cfRule type="containsText" dxfId="33835" priority="5111" operator="containsText" text="BMTR">
      <formula>NOT(ISERROR(SEARCH("BMTR",F159)))</formula>
    </cfRule>
  </conditionalFormatting>
  <conditionalFormatting sqref="F159">
    <cfRule type="containsText" dxfId="33834" priority="5106" operator="containsText" text="TAXI">
      <formula>NOT(ISERROR(SEARCH("TAXI",F159)))</formula>
    </cfRule>
    <cfRule type="containsText" dxfId="33833" priority="5107" operator="containsText" text="SSMM">
      <formula>NOT(ISERROR(SEARCH("SSMM",F159)))</formula>
    </cfRule>
    <cfRule type="containsText" dxfId="33832" priority="5108" operator="containsText" text="BMTR">
      <formula>NOT(ISERROR(SEARCH("BMTR",F159)))</formula>
    </cfRule>
  </conditionalFormatting>
  <conditionalFormatting sqref="F158">
    <cfRule type="containsText" dxfId="33831" priority="5103" operator="containsText" text="TAXI">
      <formula>NOT(ISERROR(SEARCH("TAXI",F158)))</formula>
    </cfRule>
    <cfRule type="containsText" dxfId="33830" priority="5104" operator="containsText" text="SSMM">
      <formula>NOT(ISERROR(SEARCH("SSMM",F158)))</formula>
    </cfRule>
    <cfRule type="containsText" dxfId="33829" priority="5105" operator="containsText" text="BMTR">
      <formula>NOT(ISERROR(SEARCH("BMTR",F158)))</formula>
    </cfRule>
  </conditionalFormatting>
  <conditionalFormatting sqref="F165">
    <cfRule type="containsText" dxfId="33828" priority="5100" operator="containsText" text="TAXI">
      <formula>NOT(ISERROR(SEARCH("TAXI",F165)))</formula>
    </cfRule>
    <cfRule type="containsText" dxfId="33827" priority="5101" operator="containsText" text="SSMM">
      <formula>NOT(ISERROR(SEARCH("SSMM",F165)))</formula>
    </cfRule>
    <cfRule type="containsText" dxfId="33826" priority="5102" operator="containsText" text="BMTR">
      <formula>NOT(ISERROR(SEARCH("BMTR",F165)))</formula>
    </cfRule>
  </conditionalFormatting>
  <conditionalFormatting sqref="F165">
    <cfRule type="containsText" dxfId="33825" priority="5097" operator="containsText" text="TAXI">
      <formula>NOT(ISERROR(SEARCH("TAXI",F165)))</formula>
    </cfRule>
    <cfRule type="containsText" dxfId="33824" priority="5098" operator="containsText" text="SSMM">
      <formula>NOT(ISERROR(SEARCH("SSMM",F165)))</formula>
    </cfRule>
    <cfRule type="containsText" dxfId="33823" priority="5099" operator="containsText" text="BMTR">
      <formula>NOT(ISERROR(SEARCH("BMTR",F165)))</formula>
    </cfRule>
  </conditionalFormatting>
  <conditionalFormatting sqref="F170">
    <cfRule type="containsText" dxfId="33822" priority="5094" operator="containsText" text="TAXI">
      <formula>NOT(ISERROR(SEARCH("TAXI",F170)))</formula>
    </cfRule>
    <cfRule type="containsText" dxfId="33821" priority="5095" operator="containsText" text="SSMM">
      <formula>NOT(ISERROR(SEARCH("SSMM",F170)))</formula>
    </cfRule>
    <cfRule type="containsText" dxfId="33820" priority="5096" operator="containsText" text="BMTR">
      <formula>NOT(ISERROR(SEARCH("BMTR",F170)))</formula>
    </cfRule>
  </conditionalFormatting>
  <conditionalFormatting sqref="F170">
    <cfRule type="containsText" dxfId="33819" priority="5091" operator="containsText" text="TAXI">
      <formula>NOT(ISERROR(SEARCH("TAXI",F170)))</formula>
    </cfRule>
    <cfRule type="containsText" dxfId="33818" priority="5092" operator="containsText" text="SSMM">
      <formula>NOT(ISERROR(SEARCH("SSMM",F170)))</formula>
    </cfRule>
    <cfRule type="containsText" dxfId="33817" priority="5093" operator="containsText" text="BMTR">
      <formula>NOT(ISERROR(SEARCH("BMTR",F170)))</formula>
    </cfRule>
  </conditionalFormatting>
  <conditionalFormatting sqref="F160">
    <cfRule type="containsText" dxfId="33816" priority="5088" operator="containsText" text="TAXI">
      <formula>NOT(ISERROR(SEARCH("TAXI",F160)))</formula>
    </cfRule>
    <cfRule type="containsText" dxfId="33815" priority="5089" operator="containsText" text="SSMM">
      <formula>NOT(ISERROR(SEARCH("SSMM",F160)))</formula>
    </cfRule>
    <cfRule type="containsText" dxfId="33814" priority="5090" operator="containsText" text="BMTR">
      <formula>NOT(ISERROR(SEARCH("BMTR",F160)))</formula>
    </cfRule>
  </conditionalFormatting>
  <conditionalFormatting sqref="F159">
    <cfRule type="containsText" dxfId="33813" priority="5085" operator="containsText" text="TAXI">
      <formula>NOT(ISERROR(SEARCH("TAXI",F159)))</formula>
    </cfRule>
    <cfRule type="containsText" dxfId="33812" priority="5086" operator="containsText" text="SSMM">
      <formula>NOT(ISERROR(SEARCH("SSMM",F159)))</formula>
    </cfRule>
    <cfRule type="containsText" dxfId="33811" priority="5087" operator="containsText" text="BMTR">
      <formula>NOT(ISERROR(SEARCH("BMTR",F159)))</formula>
    </cfRule>
  </conditionalFormatting>
  <conditionalFormatting sqref="F166">
    <cfRule type="containsText" dxfId="33810" priority="5082" operator="containsText" text="TAXI">
      <formula>NOT(ISERROR(SEARCH("TAXI",F166)))</formula>
    </cfRule>
    <cfRule type="containsText" dxfId="33809" priority="5083" operator="containsText" text="SSMM">
      <formula>NOT(ISERROR(SEARCH("SSMM",F166)))</formula>
    </cfRule>
    <cfRule type="containsText" dxfId="33808" priority="5084" operator="containsText" text="BMTR">
      <formula>NOT(ISERROR(SEARCH("BMTR",F166)))</formula>
    </cfRule>
  </conditionalFormatting>
  <conditionalFormatting sqref="F166">
    <cfRule type="containsText" dxfId="33807" priority="5079" operator="containsText" text="TAXI">
      <formula>NOT(ISERROR(SEARCH("TAXI",F166)))</formula>
    </cfRule>
    <cfRule type="containsText" dxfId="33806" priority="5080" operator="containsText" text="SSMM">
      <formula>NOT(ISERROR(SEARCH("SSMM",F166)))</formula>
    </cfRule>
    <cfRule type="containsText" dxfId="33805" priority="5081" operator="containsText" text="BMTR">
      <formula>NOT(ISERROR(SEARCH("BMTR",F166)))</formula>
    </cfRule>
  </conditionalFormatting>
  <conditionalFormatting sqref="F162">
    <cfRule type="containsText" dxfId="33804" priority="5076" operator="containsText" text="TAXI">
      <formula>NOT(ISERROR(SEARCH("TAXI",F162)))</formula>
    </cfRule>
    <cfRule type="containsText" dxfId="33803" priority="5077" operator="containsText" text="SSMM">
      <formula>NOT(ISERROR(SEARCH("SSMM",F162)))</formula>
    </cfRule>
    <cfRule type="containsText" dxfId="33802" priority="5078" operator="containsText" text="BMTR">
      <formula>NOT(ISERROR(SEARCH("BMTR",F162)))</formula>
    </cfRule>
  </conditionalFormatting>
  <conditionalFormatting sqref="F161">
    <cfRule type="containsText" dxfId="33801" priority="5073" operator="containsText" text="TAXI">
      <formula>NOT(ISERROR(SEARCH("TAXI",F161)))</formula>
    </cfRule>
    <cfRule type="containsText" dxfId="33800" priority="5074" operator="containsText" text="SSMM">
      <formula>NOT(ISERROR(SEARCH("SSMM",F161)))</formula>
    </cfRule>
    <cfRule type="containsText" dxfId="33799" priority="5075" operator="containsText" text="BMTR">
      <formula>NOT(ISERROR(SEARCH("BMTR",F161)))</formula>
    </cfRule>
  </conditionalFormatting>
  <conditionalFormatting sqref="F161">
    <cfRule type="containsText" dxfId="33798" priority="5070" operator="containsText" text="TAXI">
      <formula>NOT(ISERROR(SEARCH("TAXI",F161)))</formula>
    </cfRule>
    <cfRule type="containsText" dxfId="33797" priority="5071" operator="containsText" text="SSMM">
      <formula>NOT(ISERROR(SEARCH("SSMM",F161)))</formula>
    </cfRule>
    <cfRule type="containsText" dxfId="33796" priority="5072" operator="containsText" text="BMTR">
      <formula>NOT(ISERROR(SEARCH("BMTR",F161)))</formula>
    </cfRule>
  </conditionalFormatting>
  <conditionalFormatting sqref="F160">
    <cfRule type="containsText" dxfId="33795" priority="5067" operator="containsText" text="TAXI">
      <formula>NOT(ISERROR(SEARCH("TAXI",F160)))</formula>
    </cfRule>
    <cfRule type="containsText" dxfId="33794" priority="5068" operator="containsText" text="SSMM">
      <formula>NOT(ISERROR(SEARCH("SSMM",F160)))</formula>
    </cfRule>
    <cfRule type="containsText" dxfId="33793" priority="5069" operator="containsText" text="BMTR">
      <formula>NOT(ISERROR(SEARCH("BMTR",F160)))</formula>
    </cfRule>
  </conditionalFormatting>
  <conditionalFormatting sqref="F159">
    <cfRule type="containsText" dxfId="33792" priority="5064" operator="containsText" text="TAXI">
      <formula>NOT(ISERROR(SEARCH("TAXI",F159)))</formula>
    </cfRule>
    <cfRule type="containsText" dxfId="33791" priority="5065" operator="containsText" text="SSMM">
      <formula>NOT(ISERROR(SEARCH("SSMM",F159)))</formula>
    </cfRule>
    <cfRule type="containsText" dxfId="33790" priority="5066" operator="containsText" text="BMTR">
      <formula>NOT(ISERROR(SEARCH("BMTR",F159)))</formula>
    </cfRule>
  </conditionalFormatting>
  <conditionalFormatting sqref="F159">
    <cfRule type="containsText" dxfId="33789" priority="5061" operator="containsText" text="TAXI">
      <formula>NOT(ISERROR(SEARCH("TAXI",F159)))</formula>
    </cfRule>
    <cfRule type="containsText" dxfId="33788" priority="5062" operator="containsText" text="SSMM">
      <formula>NOT(ISERROR(SEARCH("SSMM",F159)))</formula>
    </cfRule>
    <cfRule type="containsText" dxfId="33787" priority="5063" operator="containsText" text="BMTR">
      <formula>NOT(ISERROR(SEARCH("BMTR",F159)))</formula>
    </cfRule>
  </conditionalFormatting>
  <conditionalFormatting sqref="F158">
    <cfRule type="containsText" dxfId="33786" priority="5058" operator="containsText" text="TAXI">
      <formula>NOT(ISERROR(SEARCH("TAXI",F158)))</formula>
    </cfRule>
    <cfRule type="containsText" dxfId="33785" priority="5059" operator="containsText" text="SSMM">
      <formula>NOT(ISERROR(SEARCH("SSMM",F158)))</formula>
    </cfRule>
    <cfRule type="containsText" dxfId="33784" priority="5060" operator="containsText" text="BMTR">
      <formula>NOT(ISERROR(SEARCH("BMTR",F158)))</formula>
    </cfRule>
  </conditionalFormatting>
  <conditionalFormatting sqref="F165">
    <cfRule type="containsText" dxfId="33783" priority="5055" operator="containsText" text="TAXI">
      <formula>NOT(ISERROR(SEARCH("TAXI",F165)))</formula>
    </cfRule>
    <cfRule type="containsText" dxfId="33782" priority="5056" operator="containsText" text="SSMM">
      <formula>NOT(ISERROR(SEARCH("SSMM",F165)))</formula>
    </cfRule>
    <cfRule type="containsText" dxfId="33781" priority="5057" operator="containsText" text="BMTR">
      <formula>NOT(ISERROR(SEARCH("BMTR",F165)))</formula>
    </cfRule>
  </conditionalFormatting>
  <conditionalFormatting sqref="F165">
    <cfRule type="containsText" dxfId="33780" priority="5052" operator="containsText" text="TAXI">
      <formula>NOT(ISERROR(SEARCH("TAXI",F165)))</formula>
    </cfRule>
    <cfRule type="containsText" dxfId="33779" priority="5053" operator="containsText" text="SSMM">
      <formula>NOT(ISERROR(SEARCH("SSMM",F165)))</formula>
    </cfRule>
    <cfRule type="containsText" dxfId="33778" priority="5054" operator="containsText" text="BMTR">
      <formula>NOT(ISERROR(SEARCH("BMTR",F165)))</formula>
    </cfRule>
  </conditionalFormatting>
  <conditionalFormatting sqref="F170">
    <cfRule type="containsText" dxfId="33777" priority="5049" operator="containsText" text="TAXI">
      <formula>NOT(ISERROR(SEARCH("TAXI",F170)))</formula>
    </cfRule>
    <cfRule type="containsText" dxfId="33776" priority="5050" operator="containsText" text="SSMM">
      <formula>NOT(ISERROR(SEARCH("SSMM",F170)))</formula>
    </cfRule>
    <cfRule type="containsText" dxfId="33775" priority="5051" operator="containsText" text="BMTR">
      <formula>NOT(ISERROR(SEARCH("BMTR",F170)))</formula>
    </cfRule>
  </conditionalFormatting>
  <conditionalFormatting sqref="F170">
    <cfRule type="containsText" dxfId="33774" priority="5046" operator="containsText" text="TAXI">
      <formula>NOT(ISERROR(SEARCH("TAXI",F170)))</formula>
    </cfRule>
    <cfRule type="containsText" dxfId="33773" priority="5047" operator="containsText" text="SSMM">
      <formula>NOT(ISERROR(SEARCH("SSMM",F170)))</formula>
    </cfRule>
    <cfRule type="containsText" dxfId="33772" priority="5048" operator="containsText" text="BMTR">
      <formula>NOT(ISERROR(SEARCH("BMTR",F170)))</formula>
    </cfRule>
  </conditionalFormatting>
  <conditionalFormatting sqref="F161">
    <cfRule type="containsText" dxfId="33771" priority="5043" operator="containsText" text="TAXI">
      <formula>NOT(ISERROR(SEARCH("TAXI",F161)))</formula>
    </cfRule>
    <cfRule type="containsText" dxfId="33770" priority="5044" operator="containsText" text="SSMM">
      <formula>NOT(ISERROR(SEARCH("SSMM",F161)))</formula>
    </cfRule>
    <cfRule type="containsText" dxfId="33769" priority="5045" operator="containsText" text="BMTR">
      <formula>NOT(ISERROR(SEARCH("BMTR",F161)))</formula>
    </cfRule>
  </conditionalFormatting>
  <conditionalFormatting sqref="F160">
    <cfRule type="containsText" dxfId="33768" priority="5040" operator="containsText" text="TAXI">
      <formula>NOT(ISERROR(SEARCH("TAXI",F160)))</formula>
    </cfRule>
    <cfRule type="containsText" dxfId="33767" priority="5041" operator="containsText" text="SSMM">
      <formula>NOT(ISERROR(SEARCH("SSMM",F160)))</formula>
    </cfRule>
    <cfRule type="containsText" dxfId="33766" priority="5042" operator="containsText" text="BMTR">
      <formula>NOT(ISERROR(SEARCH("BMTR",F160)))</formula>
    </cfRule>
  </conditionalFormatting>
  <conditionalFormatting sqref="F160">
    <cfRule type="containsText" dxfId="33765" priority="5037" operator="containsText" text="TAXI">
      <formula>NOT(ISERROR(SEARCH("TAXI",F160)))</formula>
    </cfRule>
    <cfRule type="containsText" dxfId="33764" priority="5038" operator="containsText" text="SSMM">
      <formula>NOT(ISERROR(SEARCH("SSMM",F160)))</formula>
    </cfRule>
    <cfRule type="containsText" dxfId="33763" priority="5039" operator="containsText" text="BMTR">
      <formula>NOT(ISERROR(SEARCH("BMTR",F160)))</formula>
    </cfRule>
  </conditionalFormatting>
  <conditionalFormatting sqref="F159">
    <cfRule type="containsText" dxfId="33762" priority="5034" operator="containsText" text="TAXI">
      <formula>NOT(ISERROR(SEARCH("TAXI",F159)))</formula>
    </cfRule>
    <cfRule type="containsText" dxfId="33761" priority="5035" operator="containsText" text="SSMM">
      <formula>NOT(ISERROR(SEARCH("SSMM",F159)))</formula>
    </cfRule>
    <cfRule type="containsText" dxfId="33760" priority="5036" operator="containsText" text="BMTR">
      <formula>NOT(ISERROR(SEARCH("BMTR",F159)))</formula>
    </cfRule>
  </conditionalFormatting>
  <conditionalFormatting sqref="F159">
    <cfRule type="containsText" dxfId="33759" priority="5031" operator="containsText" text="TAXI">
      <formula>NOT(ISERROR(SEARCH("TAXI",F159)))</formula>
    </cfRule>
    <cfRule type="containsText" dxfId="33758" priority="5032" operator="containsText" text="SSMM">
      <formula>NOT(ISERROR(SEARCH("SSMM",F159)))</formula>
    </cfRule>
    <cfRule type="containsText" dxfId="33757" priority="5033" operator="containsText" text="BMTR">
      <formula>NOT(ISERROR(SEARCH("BMTR",F159)))</formula>
    </cfRule>
  </conditionalFormatting>
  <conditionalFormatting sqref="F158">
    <cfRule type="containsText" dxfId="33756" priority="5028" operator="containsText" text="TAXI">
      <formula>NOT(ISERROR(SEARCH("TAXI",F158)))</formula>
    </cfRule>
    <cfRule type="containsText" dxfId="33755" priority="5029" operator="containsText" text="SSMM">
      <formula>NOT(ISERROR(SEARCH("SSMM",F158)))</formula>
    </cfRule>
    <cfRule type="containsText" dxfId="33754" priority="5030" operator="containsText" text="BMTR">
      <formula>NOT(ISERROR(SEARCH("BMTR",F158)))</formula>
    </cfRule>
  </conditionalFormatting>
  <conditionalFormatting sqref="F165">
    <cfRule type="containsText" dxfId="33753" priority="5025" operator="containsText" text="TAXI">
      <formula>NOT(ISERROR(SEARCH("TAXI",F165)))</formula>
    </cfRule>
    <cfRule type="containsText" dxfId="33752" priority="5026" operator="containsText" text="SSMM">
      <formula>NOT(ISERROR(SEARCH("SSMM",F165)))</formula>
    </cfRule>
    <cfRule type="containsText" dxfId="33751" priority="5027" operator="containsText" text="BMTR">
      <formula>NOT(ISERROR(SEARCH("BMTR",F165)))</formula>
    </cfRule>
  </conditionalFormatting>
  <conditionalFormatting sqref="F165">
    <cfRule type="containsText" dxfId="33750" priority="5022" operator="containsText" text="TAXI">
      <formula>NOT(ISERROR(SEARCH("TAXI",F165)))</formula>
    </cfRule>
    <cfRule type="containsText" dxfId="33749" priority="5023" operator="containsText" text="SSMM">
      <formula>NOT(ISERROR(SEARCH("SSMM",F165)))</formula>
    </cfRule>
    <cfRule type="containsText" dxfId="33748" priority="5024" operator="containsText" text="BMTR">
      <formula>NOT(ISERROR(SEARCH("BMTR",F165)))</formula>
    </cfRule>
  </conditionalFormatting>
  <conditionalFormatting sqref="F170">
    <cfRule type="containsText" dxfId="33747" priority="5019" operator="containsText" text="TAXI">
      <formula>NOT(ISERROR(SEARCH("TAXI",F170)))</formula>
    </cfRule>
    <cfRule type="containsText" dxfId="33746" priority="5020" operator="containsText" text="SSMM">
      <formula>NOT(ISERROR(SEARCH("SSMM",F170)))</formula>
    </cfRule>
    <cfRule type="containsText" dxfId="33745" priority="5021" operator="containsText" text="BMTR">
      <formula>NOT(ISERROR(SEARCH("BMTR",F170)))</formula>
    </cfRule>
  </conditionalFormatting>
  <conditionalFormatting sqref="F170">
    <cfRule type="containsText" dxfId="33744" priority="5016" operator="containsText" text="TAXI">
      <formula>NOT(ISERROR(SEARCH("TAXI",F170)))</formula>
    </cfRule>
    <cfRule type="containsText" dxfId="33743" priority="5017" operator="containsText" text="SSMM">
      <formula>NOT(ISERROR(SEARCH("SSMM",F170)))</formula>
    </cfRule>
    <cfRule type="containsText" dxfId="33742" priority="5018" operator="containsText" text="BMTR">
      <formula>NOT(ISERROR(SEARCH("BMTR",F170)))</formula>
    </cfRule>
  </conditionalFormatting>
  <conditionalFormatting sqref="F161">
    <cfRule type="containsText" dxfId="33741" priority="5013" operator="containsText" text="TAXI">
      <formula>NOT(ISERROR(SEARCH("TAXI",F161)))</formula>
    </cfRule>
    <cfRule type="containsText" dxfId="33740" priority="5014" operator="containsText" text="SSMM">
      <formula>NOT(ISERROR(SEARCH("SSMM",F161)))</formula>
    </cfRule>
    <cfRule type="containsText" dxfId="33739" priority="5015" operator="containsText" text="BMTR">
      <formula>NOT(ISERROR(SEARCH("BMTR",F161)))</formula>
    </cfRule>
  </conditionalFormatting>
  <conditionalFormatting sqref="F160">
    <cfRule type="containsText" dxfId="33738" priority="5010" operator="containsText" text="TAXI">
      <formula>NOT(ISERROR(SEARCH("TAXI",F160)))</formula>
    </cfRule>
    <cfRule type="containsText" dxfId="33737" priority="5011" operator="containsText" text="SSMM">
      <formula>NOT(ISERROR(SEARCH("SSMM",F160)))</formula>
    </cfRule>
    <cfRule type="containsText" dxfId="33736" priority="5012" operator="containsText" text="BMTR">
      <formula>NOT(ISERROR(SEARCH("BMTR",F160)))</formula>
    </cfRule>
  </conditionalFormatting>
  <conditionalFormatting sqref="F160">
    <cfRule type="containsText" dxfId="33735" priority="5007" operator="containsText" text="TAXI">
      <formula>NOT(ISERROR(SEARCH("TAXI",F160)))</formula>
    </cfRule>
    <cfRule type="containsText" dxfId="33734" priority="5008" operator="containsText" text="SSMM">
      <formula>NOT(ISERROR(SEARCH("SSMM",F160)))</formula>
    </cfRule>
    <cfRule type="containsText" dxfId="33733" priority="5009" operator="containsText" text="BMTR">
      <formula>NOT(ISERROR(SEARCH("BMTR",F160)))</formula>
    </cfRule>
  </conditionalFormatting>
  <conditionalFormatting sqref="F159">
    <cfRule type="containsText" dxfId="33732" priority="5004" operator="containsText" text="TAXI">
      <formula>NOT(ISERROR(SEARCH("TAXI",F159)))</formula>
    </cfRule>
    <cfRule type="containsText" dxfId="33731" priority="5005" operator="containsText" text="SSMM">
      <formula>NOT(ISERROR(SEARCH("SSMM",F159)))</formula>
    </cfRule>
    <cfRule type="containsText" dxfId="33730" priority="5006" operator="containsText" text="BMTR">
      <formula>NOT(ISERROR(SEARCH("BMTR",F159)))</formula>
    </cfRule>
  </conditionalFormatting>
  <conditionalFormatting sqref="F158">
    <cfRule type="containsText" dxfId="33729" priority="5001" operator="containsText" text="TAXI">
      <formula>NOT(ISERROR(SEARCH("TAXI",F158)))</formula>
    </cfRule>
    <cfRule type="containsText" dxfId="33728" priority="5002" operator="containsText" text="SSMM">
      <formula>NOT(ISERROR(SEARCH("SSMM",F158)))</formula>
    </cfRule>
    <cfRule type="containsText" dxfId="33727" priority="5003" operator="containsText" text="BMTR">
      <formula>NOT(ISERROR(SEARCH("BMTR",F158)))</formula>
    </cfRule>
  </conditionalFormatting>
  <conditionalFormatting sqref="F158">
    <cfRule type="containsText" dxfId="33726" priority="4998" operator="containsText" text="TAXI">
      <formula>NOT(ISERROR(SEARCH("TAXI",F158)))</formula>
    </cfRule>
    <cfRule type="containsText" dxfId="33725" priority="4999" operator="containsText" text="SSMM">
      <formula>NOT(ISERROR(SEARCH("SSMM",F158)))</formula>
    </cfRule>
    <cfRule type="containsText" dxfId="33724" priority="5000" operator="containsText" text="BMTR">
      <formula>NOT(ISERROR(SEARCH("BMTR",F158)))</formula>
    </cfRule>
  </conditionalFormatting>
  <conditionalFormatting sqref="F164">
    <cfRule type="containsText" dxfId="33723" priority="4995" operator="containsText" text="TAXI">
      <formula>NOT(ISERROR(SEARCH("TAXI",F164)))</formula>
    </cfRule>
    <cfRule type="containsText" dxfId="33722" priority="4996" operator="containsText" text="SSMM">
      <formula>NOT(ISERROR(SEARCH("SSMM",F164)))</formula>
    </cfRule>
    <cfRule type="containsText" dxfId="33721" priority="4997" operator="containsText" text="BMTR">
      <formula>NOT(ISERROR(SEARCH("BMTR",F164)))</formula>
    </cfRule>
  </conditionalFormatting>
  <conditionalFormatting sqref="F164">
    <cfRule type="containsText" dxfId="33720" priority="4992" operator="containsText" text="TAXI">
      <formula>NOT(ISERROR(SEARCH("TAXI",F164)))</formula>
    </cfRule>
    <cfRule type="containsText" dxfId="33719" priority="4993" operator="containsText" text="SSMM">
      <formula>NOT(ISERROR(SEARCH("SSMM",F164)))</formula>
    </cfRule>
    <cfRule type="containsText" dxfId="33718" priority="4994" operator="containsText" text="BMTR">
      <formula>NOT(ISERROR(SEARCH("BMTR",F164)))</formula>
    </cfRule>
  </conditionalFormatting>
  <conditionalFormatting sqref="F160">
    <cfRule type="containsText" dxfId="33717" priority="4989" operator="containsText" text="TAXI">
      <formula>NOT(ISERROR(SEARCH("TAXI",F160)))</formula>
    </cfRule>
    <cfRule type="containsText" dxfId="33716" priority="4990" operator="containsText" text="SSMM">
      <formula>NOT(ISERROR(SEARCH("SSMM",F160)))</formula>
    </cfRule>
    <cfRule type="containsText" dxfId="33715" priority="4991" operator="containsText" text="BMTR">
      <formula>NOT(ISERROR(SEARCH("BMTR",F160)))</formula>
    </cfRule>
  </conditionalFormatting>
  <conditionalFormatting sqref="F159">
    <cfRule type="containsText" dxfId="33714" priority="4986" operator="containsText" text="TAXI">
      <formula>NOT(ISERROR(SEARCH("TAXI",F159)))</formula>
    </cfRule>
    <cfRule type="containsText" dxfId="33713" priority="4987" operator="containsText" text="SSMM">
      <formula>NOT(ISERROR(SEARCH("SSMM",F159)))</formula>
    </cfRule>
    <cfRule type="containsText" dxfId="33712" priority="4988" operator="containsText" text="BMTR">
      <formula>NOT(ISERROR(SEARCH("BMTR",F159)))</formula>
    </cfRule>
  </conditionalFormatting>
  <conditionalFormatting sqref="F166">
    <cfRule type="containsText" dxfId="33711" priority="4983" operator="containsText" text="TAXI">
      <formula>NOT(ISERROR(SEARCH("TAXI",F166)))</formula>
    </cfRule>
    <cfRule type="containsText" dxfId="33710" priority="4984" operator="containsText" text="SSMM">
      <formula>NOT(ISERROR(SEARCH("SSMM",F166)))</formula>
    </cfRule>
    <cfRule type="containsText" dxfId="33709" priority="4985" operator="containsText" text="BMTR">
      <formula>NOT(ISERROR(SEARCH("BMTR",F166)))</formula>
    </cfRule>
  </conditionalFormatting>
  <conditionalFormatting sqref="F166">
    <cfRule type="containsText" dxfId="33708" priority="4980" operator="containsText" text="TAXI">
      <formula>NOT(ISERROR(SEARCH("TAXI",F166)))</formula>
    </cfRule>
    <cfRule type="containsText" dxfId="33707" priority="4981" operator="containsText" text="SSMM">
      <formula>NOT(ISERROR(SEARCH("SSMM",F166)))</formula>
    </cfRule>
    <cfRule type="containsText" dxfId="33706" priority="4982" operator="containsText" text="BMTR">
      <formula>NOT(ISERROR(SEARCH("BMTR",F166)))</formula>
    </cfRule>
  </conditionalFormatting>
  <conditionalFormatting sqref="F159">
    <cfRule type="containsText" dxfId="33705" priority="4977" operator="containsText" text="TAXI">
      <formula>NOT(ISERROR(SEARCH("TAXI",F159)))</formula>
    </cfRule>
    <cfRule type="containsText" dxfId="33704" priority="4978" operator="containsText" text="SSMM">
      <formula>NOT(ISERROR(SEARCH("SSMM",F159)))</formula>
    </cfRule>
    <cfRule type="containsText" dxfId="33703" priority="4979" operator="containsText" text="BMTR">
      <formula>NOT(ISERROR(SEARCH("BMTR",F159)))</formula>
    </cfRule>
  </conditionalFormatting>
  <conditionalFormatting sqref="F159">
    <cfRule type="containsText" dxfId="33702" priority="4974" operator="containsText" text="TAXI">
      <formula>NOT(ISERROR(SEARCH("TAXI",F159)))</formula>
    </cfRule>
    <cfRule type="containsText" dxfId="33701" priority="4975" operator="containsText" text="SSMM">
      <formula>NOT(ISERROR(SEARCH("SSMM",F159)))</formula>
    </cfRule>
    <cfRule type="containsText" dxfId="33700" priority="4976" operator="containsText" text="BMTR">
      <formula>NOT(ISERROR(SEARCH("BMTR",F159)))</formula>
    </cfRule>
  </conditionalFormatting>
  <conditionalFormatting sqref="F158">
    <cfRule type="containsText" dxfId="33699" priority="4971" operator="containsText" text="TAXI">
      <formula>NOT(ISERROR(SEARCH("TAXI",F158)))</formula>
    </cfRule>
    <cfRule type="containsText" dxfId="33698" priority="4972" operator="containsText" text="SSMM">
      <formula>NOT(ISERROR(SEARCH("SSMM",F158)))</formula>
    </cfRule>
    <cfRule type="containsText" dxfId="33697" priority="4973" operator="containsText" text="BMTR">
      <formula>NOT(ISERROR(SEARCH("BMTR",F158)))</formula>
    </cfRule>
  </conditionalFormatting>
  <conditionalFormatting sqref="F165">
    <cfRule type="containsText" dxfId="33696" priority="4968" operator="containsText" text="TAXI">
      <formula>NOT(ISERROR(SEARCH("TAXI",F165)))</formula>
    </cfRule>
    <cfRule type="containsText" dxfId="33695" priority="4969" operator="containsText" text="SSMM">
      <formula>NOT(ISERROR(SEARCH("SSMM",F165)))</formula>
    </cfRule>
    <cfRule type="containsText" dxfId="33694" priority="4970" operator="containsText" text="BMTR">
      <formula>NOT(ISERROR(SEARCH("BMTR",F165)))</formula>
    </cfRule>
  </conditionalFormatting>
  <conditionalFormatting sqref="F165">
    <cfRule type="containsText" dxfId="33693" priority="4965" operator="containsText" text="TAXI">
      <formula>NOT(ISERROR(SEARCH("TAXI",F165)))</formula>
    </cfRule>
    <cfRule type="containsText" dxfId="33692" priority="4966" operator="containsText" text="SSMM">
      <formula>NOT(ISERROR(SEARCH("SSMM",F165)))</formula>
    </cfRule>
    <cfRule type="containsText" dxfId="33691" priority="4967" operator="containsText" text="BMTR">
      <formula>NOT(ISERROR(SEARCH("BMTR",F165)))</formula>
    </cfRule>
  </conditionalFormatting>
  <conditionalFormatting sqref="F170">
    <cfRule type="containsText" dxfId="33690" priority="4962" operator="containsText" text="TAXI">
      <formula>NOT(ISERROR(SEARCH("TAXI",F170)))</formula>
    </cfRule>
    <cfRule type="containsText" dxfId="33689" priority="4963" operator="containsText" text="SSMM">
      <formula>NOT(ISERROR(SEARCH("SSMM",F170)))</formula>
    </cfRule>
    <cfRule type="containsText" dxfId="33688" priority="4964" operator="containsText" text="BMTR">
      <formula>NOT(ISERROR(SEARCH("BMTR",F170)))</formula>
    </cfRule>
  </conditionalFormatting>
  <conditionalFormatting sqref="F170">
    <cfRule type="containsText" dxfId="33687" priority="4959" operator="containsText" text="TAXI">
      <formula>NOT(ISERROR(SEARCH("TAXI",F170)))</formula>
    </cfRule>
    <cfRule type="containsText" dxfId="33686" priority="4960" operator="containsText" text="SSMM">
      <formula>NOT(ISERROR(SEARCH("SSMM",F170)))</formula>
    </cfRule>
    <cfRule type="containsText" dxfId="33685" priority="4961" operator="containsText" text="BMTR">
      <formula>NOT(ISERROR(SEARCH("BMTR",F170)))</formula>
    </cfRule>
  </conditionalFormatting>
  <conditionalFormatting sqref="F161">
    <cfRule type="containsText" dxfId="33684" priority="4956" operator="containsText" text="TAXI">
      <formula>NOT(ISERROR(SEARCH("TAXI",F161)))</formula>
    </cfRule>
    <cfRule type="containsText" dxfId="33683" priority="4957" operator="containsText" text="SSMM">
      <formula>NOT(ISERROR(SEARCH("SSMM",F161)))</formula>
    </cfRule>
    <cfRule type="containsText" dxfId="33682" priority="4958" operator="containsText" text="BMTR">
      <formula>NOT(ISERROR(SEARCH("BMTR",F161)))</formula>
    </cfRule>
  </conditionalFormatting>
  <conditionalFormatting sqref="F160">
    <cfRule type="containsText" dxfId="33681" priority="4953" operator="containsText" text="TAXI">
      <formula>NOT(ISERROR(SEARCH("TAXI",F160)))</formula>
    </cfRule>
    <cfRule type="containsText" dxfId="33680" priority="4954" operator="containsText" text="SSMM">
      <formula>NOT(ISERROR(SEARCH("SSMM",F160)))</formula>
    </cfRule>
    <cfRule type="containsText" dxfId="33679" priority="4955" operator="containsText" text="BMTR">
      <formula>NOT(ISERROR(SEARCH("BMTR",F160)))</formula>
    </cfRule>
  </conditionalFormatting>
  <conditionalFormatting sqref="F160">
    <cfRule type="containsText" dxfId="33678" priority="4950" operator="containsText" text="TAXI">
      <formula>NOT(ISERROR(SEARCH("TAXI",F160)))</formula>
    </cfRule>
    <cfRule type="containsText" dxfId="33677" priority="4951" operator="containsText" text="SSMM">
      <formula>NOT(ISERROR(SEARCH("SSMM",F160)))</formula>
    </cfRule>
    <cfRule type="containsText" dxfId="33676" priority="4952" operator="containsText" text="BMTR">
      <formula>NOT(ISERROR(SEARCH("BMTR",F160)))</formula>
    </cfRule>
  </conditionalFormatting>
  <conditionalFormatting sqref="F159">
    <cfRule type="containsText" dxfId="33675" priority="4947" operator="containsText" text="TAXI">
      <formula>NOT(ISERROR(SEARCH("TAXI",F159)))</formula>
    </cfRule>
    <cfRule type="containsText" dxfId="33674" priority="4948" operator="containsText" text="SSMM">
      <formula>NOT(ISERROR(SEARCH("SSMM",F159)))</formula>
    </cfRule>
    <cfRule type="containsText" dxfId="33673" priority="4949" operator="containsText" text="BMTR">
      <formula>NOT(ISERROR(SEARCH("BMTR",F159)))</formula>
    </cfRule>
  </conditionalFormatting>
  <conditionalFormatting sqref="F158">
    <cfRule type="containsText" dxfId="33672" priority="4944" operator="containsText" text="TAXI">
      <formula>NOT(ISERROR(SEARCH("TAXI",F158)))</formula>
    </cfRule>
    <cfRule type="containsText" dxfId="33671" priority="4945" operator="containsText" text="SSMM">
      <formula>NOT(ISERROR(SEARCH("SSMM",F158)))</formula>
    </cfRule>
    <cfRule type="containsText" dxfId="33670" priority="4946" operator="containsText" text="BMTR">
      <formula>NOT(ISERROR(SEARCH("BMTR",F158)))</formula>
    </cfRule>
  </conditionalFormatting>
  <conditionalFormatting sqref="F158">
    <cfRule type="containsText" dxfId="33669" priority="4941" operator="containsText" text="TAXI">
      <formula>NOT(ISERROR(SEARCH("TAXI",F158)))</formula>
    </cfRule>
    <cfRule type="containsText" dxfId="33668" priority="4942" operator="containsText" text="SSMM">
      <formula>NOT(ISERROR(SEARCH("SSMM",F158)))</formula>
    </cfRule>
    <cfRule type="containsText" dxfId="33667" priority="4943" operator="containsText" text="BMTR">
      <formula>NOT(ISERROR(SEARCH("BMTR",F158)))</formula>
    </cfRule>
  </conditionalFormatting>
  <conditionalFormatting sqref="F164">
    <cfRule type="containsText" dxfId="33666" priority="4938" operator="containsText" text="TAXI">
      <formula>NOT(ISERROR(SEARCH("TAXI",F164)))</formula>
    </cfRule>
    <cfRule type="containsText" dxfId="33665" priority="4939" operator="containsText" text="SSMM">
      <formula>NOT(ISERROR(SEARCH("SSMM",F164)))</formula>
    </cfRule>
    <cfRule type="containsText" dxfId="33664" priority="4940" operator="containsText" text="BMTR">
      <formula>NOT(ISERROR(SEARCH("BMTR",F164)))</formula>
    </cfRule>
  </conditionalFormatting>
  <conditionalFormatting sqref="F164">
    <cfRule type="containsText" dxfId="33663" priority="4935" operator="containsText" text="TAXI">
      <formula>NOT(ISERROR(SEARCH("TAXI",F164)))</formula>
    </cfRule>
    <cfRule type="containsText" dxfId="33662" priority="4936" operator="containsText" text="SSMM">
      <formula>NOT(ISERROR(SEARCH("SSMM",F164)))</formula>
    </cfRule>
    <cfRule type="containsText" dxfId="33661" priority="4937" operator="containsText" text="BMTR">
      <formula>NOT(ISERROR(SEARCH("BMTR",F164)))</formula>
    </cfRule>
  </conditionalFormatting>
  <conditionalFormatting sqref="F160">
    <cfRule type="containsText" dxfId="33660" priority="4932" operator="containsText" text="TAXI">
      <formula>NOT(ISERROR(SEARCH("TAXI",F160)))</formula>
    </cfRule>
    <cfRule type="containsText" dxfId="33659" priority="4933" operator="containsText" text="SSMM">
      <formula>NOT(ISERROR(SEARCH("SSMM",F160)))</formula>
    </cfRule>
    <cfRule type="containsText" dxfId="33658" priority="4934" operator="containsText" text="BMTR">
      <formula>NOT(ISERROR(SEARCH("BMTR",F160)))</formula>
    </cfRule>
  </conditionalFormatting>
  <conditionalFormatting sqref="F159">
    <cfRule type="containsText" dxfId="33657" priority="4929" operator="containsText" text="TAXI">
      <formula>NOT(ISERROR(SEARCH("TAXI",F159)))</formula>
    </cfRule>
    <cfRule type="containsText" dxfId="33656" priority="4930" operator="containsText" text="SSMM">
      <formula>NOT(ISERROR(SEARCH("SSMM",F159)))</formula>
    </cfRule>
    <cfRule type="containsText" dxfId="33655" priority="4931" operator="containsText" text="BMTR">
      <formula>NOT(ISERROR(SEARCH("BMTR",F159)))</formula>
    </cfRule>
  </conditionalFormatting>
  <conditionalFormatting sqref="F166">
    <cfRule type="containsText" dxfId="33654" priority="4926" operator="containsText" text="TAXI">
      <formula>NOT(ISERROR(SEARCH("TAXI",F166)))</formula>
    </cfRule>
    <cfRule type="containsText" dxfId="33653" priority="4927" operator="containsText" text="SSMM">
      <formula>NOT(ISERROR(SEARCH("SSMM",F166)))</formula>
    </cfRule>
    <cfRule type="containsText" dxfId="33652" priority="4928" operator="containsText" text="BMTR">
      <formula>NOT(ISERROR(SEARCH("BMTR",F166)))</formula>
    </cfRule>
  </conditionalFormatting>
  <conditionalFormatting sqref="F166">
    <cfRule type="containsText" dxfId="33651" priority="4923" operator="containsText" text="TAXI">
      <formula>NOT(ISERROR(SEARCH("TAXI",F166)))</formula>
    </cfRule>
    <cfRule type="containsText" dxfId="33650" priority="4924" operator="containsText" text="SSMM">
      <formula>NOT(ISERROR(SEARCH("SSMM",F166)))</formula>
    </cfRule>
    <cfRule type="containsText" dxfId="33649" priority="4925" operator="containsText" text="BMTR">
      <formula>NOT(ISERROR(SEARCH("BMTR",F166)))</formula>
    </cfRule>
  </conditionalFormatting>
  <conditionalFormatting sqref="F159">
    <cfRule type="containsText" dxfId="33648" priority="4920" operator="containsText" text="TAXI">
      <formula>NOT(ISERROR(SEARCH("TAXI",F159)))</formula>
    </cfRule>
    <cfRule type="containsText" dxfId="33647" priority="4921" operator="containsText" text="SSMM">
      <formula>NOT(ISERROR(SEARCH("SSMM",F159)))</formula>
    </cfRule>
    <cfRule type="containsText" dxfId="33646" priority="4922" operator="containsText" text="BMTR">
      <formula>NOT(ISERROR(SEARCH("BMTR",F159)))</formula>
    </cfRule>
  </conditionalFormatting>
  <conditionalFormatting sqref="F158">
    <cfRule type="containsText" dxfId="33645" priority="4917" operator="containsText" text="TAXI">
      <formula>NOT(ISERROR(SEARCH("TAXI",F158)))</formula>
    </cfRule>
    <cfRule type="containsText" dxfId="33644" priority="4918" operator="containsText" text="SSMM">
      <formula>NOT(ISERROR(SEARCH("SSMM",F158)))</formula>
    </cfRule>
    <cfRule type="containsText" dxfId="33643" priority="4919" operator="containsText" text="BMTR">
      <formula>NOT(ISERROR(SEARCH("BMTR",F158)))</formula>
    </cfRule>
  </conditionalFormatting>
  <conditionalFormatting sqref="F158">
    <cfRule type="containsText" dxfId="33642" priority="4914" operator="containsText" text="TAXI">
      <formula>NOT(ISERROR(SEARCH("TAXI",F158)))</formula>
    </cfRule>
    <cfRule type="containsText" dxfId="33641" priority="4915" operator="containsText" text="SSMM">
      <formula>NOT(ISERROR(SEARCH("SSMM",F158)))</formula>
    </cfRule>
    <cfRule type="containsText" dxfId="33640" priority="4916" operator="containsText" text="BMTR">
      <formula>NOT(ISERROR(SEARCH("BMTR",F158)))</formula>
    </cfRule>
  </conditionalFormatting>
  <conditionalFormatting sqref="F164">
    <cfRule type="containsText" dxfId="33639" priority="4911" operator="containsText" text="TAXI">
      <formula>NOT(ISERROR(SEARCH("TAXI",F164)))</formula>
    </cfRule>
    <cfRule type="containsText" dxfId="33638" priority="4912" operator="containsText" text="SSMM">
      <formula>NOT(ISERROR(SEARCH("SSMM",F164)))</formula>
    </cfRule>
    <cfRule type="containsText" dxfId="33637" priority="4913" operator="containsText" text="BMTR">
      <formula>NOT(ISERROR(SEARCH("BMTR",F164)))</formula>
    </cfRule>
  </conditionalFormatting>
  <conditionalFormatting sqref="F164">
    <cfRule type="containsText" dxfId="33636" priority="4908" operator="containsText" text="TAXI">
      <formula>NOT(ISERROR(SEARCH("TAXI",F164)))</formula>
    </cfRule>
    <cfRule type="containsText" dxfId="33635" priority="4909" operator="containsText" text="SSMM">
      <formula>NOT(ISERROR(SEARCH("SSMM",F164)))</formula>
    </cfRule>
    <cfRule type="containsText" dxfId="33634" priority="4910" operator="containsText" text="BMTR">
      <formula>NOT(ISERROR(SEARCH("BMTR",F164)))</formula>
    </cfRule>
  </conditionalFormatting>
  <conditionalFormatting sqref="F160">
    <cfRule type="containsText" dxfId="33633" priority="4905" operator="containsText" text="TAXI">
      <formula>NOT(ISERROR(SEARCH("TAXI",F160)))</formula>
    </cfRule>
    <cfRule type="containsText" dxfId="33632" priority="4906" operator="containsText" text="SSMM">
      <formula>NOT(ISERROR(SEARCH("SSMM",F160)))</formula>
    </cfRule>
    <cfRule type="containsText" dxfId="33631" priority="4907" operator="containsText" text="BMTR">
      <formula>NOT(ISERROR(SEARCH("BMTR",F160)))</formula>
    </cfRule>
  </conditionalFormatting>
  <conditionalFormatting sqref="F159">
    <cfRule type="containsText" dxfId="33630" priority="4902" operator="containsText" text="TAXI">
      <formula>NOT(ISERROR(SEARCH("TAXI",F159)))</formula>
    </cfRule>
    <cfRule type="containsText" dxfId="33629" priority="4903" operator="containsText" text="SSMM">
      <formula>NOT(ISERROR(SEARCH("SSMM",F159)))</formula>
    </cfRule>
    <cfRule type="containsText" dxfId="33628" priority="4904" operator="containsText" text="BMTR">
      <formula>NOT(ISERROR(SEARCH("BMTR",F159)))</formula>
    </cfRule>
  </conditionalFormatting>
  <conditionalFormatting sqref="F166">
    <cfRule type="containsText" dxfId="33627" priority="4899" operator="containsText" text="TAXI">
      <formula>NOT(ISERROR(SEARCH("TAXI",F166)))</formula>
    </cfRule>
    <cfRule type="containsText" dxfId="33626" priority="4900" operator="containsText" text="SSMM">
      <formula>NOT(ISERROR(SEARCH("SSMM",F166)))</formula>
    </cfRule>
    <cfRule type="containsText" dxfId="33625" priority="4901" operator="containsText" text="BMTR">
      <formula>NOT(ISERROR(SEARCH("BMTR",F166)))</formula>
    </cfRule>
  </conditionalFormatting>
  <conditionalFormatting sqref="F166">
    <cfRule type="containsText" dxfId="33624" priority="4896" operator="containsText" text="TAXI">
      <formula>NOT(ISERROR(SEARCH("TAXI",F166)))</formula>
    </cfRule>
    <cfRule type="containsText" dxfId="33623" priority="4897" operator="containsText" text="SSMM">
      <formula>NOT(ISERROR(SEARCH("SSMM",F166)))</formula>
    </cfRule>
    <cfRule type="containsText" dxfId="33622" priority="4898" operator="containsText" text="BMTR">
      <formula>NOT(ISERROR(SEARCH("BMTR",F166)))</formula>
    </cfRule>
  </conditionalFormatting>
  <conditionalFormatting sqref="F158">
    <cfRule type="containsText" dxfId="33621" priority="4893" operator="containsText" text="TAXI">
      <formula>NOT(ISERROR(SEARCH("TAXI",F158)))</formula>
    </cfRule>
    <cfRule type="containsText" dxfId="33620" priority="4894" operator="containsText" text="SSMM">
      <formula>NOT(ISERROR(SEARCH("SSMM",F158)))</formula>
    </cfRule>
    <cfRule type="containsText" dxfId="33619" priority="4895" operator="containsText" text="BMTR">
      <formula>NOT(ISERROR(SEARCH("BMTR",F158)))</formula>
    </cfRule>
  </conditionalFormatting>
  <conditionalFormatting sqref="F162">
    <cfRule type="containsText" dxfId="33618" priority="4890" operator="containsText" text="TAXI">
      <formula>NOT(ISERROR(SEARCH("TAXI",F162)))</formula>
    </cfRule>
    <cfRule type="containsText" dxfId="33617" priority="4891" operator="containsText" text="SSMM">
      <formula>NOT(ISERROR(SEARCH("SSMM",F162)))</formula>
    </cfRule>
    <cfRule type="containsText" dxfId="33616" priority="4892" operator="containsText" text="BMTR">
      <formula>NOT(ISERROR(SEARCH("BMTR",F162)))</formula>
    </cfRule>
  </conditionalFormatting>
  <conditionalFormatting sqref="F162">
    <cfRule type="containsText" dxfId="33615" priority="4887" operator="containsText" text="TAXI">
      <formula>NOT(ISERROR(SEARCH("TAXI",F162)))</formula>
    </cfRule>
    <cfRule type="containsText" dxfId="33614" priority="4888" operator="containsText" text="SSMM">
      <formula>NOT(ISERROR(SEARCH("SSMM",F162)))</formula>
    </cfRule>
    <cfRule type="containsText" dxfId="33613" priority="4889" operator="containsText" text="BMTR">
      <formula>NOT(ISERROR(SEARCH("BMTR",F162)))</formula>
    </cfRule>
  </conditionalFormatting>
  <conditionalFormatting sqref="F159">
    <cfRule type="containsText" dxfId="33612" priority="4884" operator="containsText" text="TAXI">
      <formula>NOT(ISERROR(SEARCH("TAXI",F159)))</formula>
    </cfRule>
    <cfRule type="containsText" dxfId="33611" priority="4885" operator="containsText" text="SSMM">
      <formula>NOT(ISERROR(SEARCH("SSMM",F159)))</formula>
    </cfRule>
    <cfRule type="containsText" dxfId="33610" priority="4886" operator="containsText" text="BMTR">
      <formula>NOT(ISERROR(SEARCH("BMTR",F159)))</formula>
    </cfRule>
  </conditionalFormatting>
  <conditionalFormatting sqref="F159">
    <cfRule type="containsText" dxfId="33609" priority="4881" operator="containsText" text="TAXI">
      <formula>NOT(ISERROR(SEARCH("TAXI",F159)))</formula>
    </cfRule>
    <cfRule type="containsText" dxfId="33608" priority="4882" operator="containsText" text="SSMM">
      <formula>NOT(ISERROR(SEARCH("SSMM",F159)))</formula>
    </cfRule>
    <cfRule type="containsText" dxfId="33607" priority="4883" operator="containsText" text="BMTR">
      <formula>NOT(ISERROR(SEARCH("BMTR",F159)))</formula>
    </cfRule>
  </conditionalFormatting>
  <conditionalFormatting sqref="F158">
    <cfRule type="containsText" dxfId="33606" priority="4878" operator="containsText" text="TAXI">
      <formula>NOT(ISERROR(SEARCH("TAXI",F158)))</formula>
    </cfRule>
    <cfRule type="containsText" dxfId="33605" priority="4879" operator="containsText" text="SSMM">
      <formula>NOT(ISERROR(SEARCH("SSMM",F158)))</formula>
    </cfRule>
    <cfRule type="containsText" dxfId="33604" priority="4880" operator="containsText" text="BMTR">
      <formula>NOT(ISERROR(SEARCH("BMTR",F158)))</formula>
    </cfRule>
  </conditionalFormatting>
  <conditionalFormatting sqref="F165">
    <cfRule type="containsText" dxfId="33603" priority="4875" operator="containsText" text="TAXI">
      <formula>NOT(ISERROR(SEARCH("TAXI",F165)))</formula>
    </cfRule>
    <cfRule type="containsText" dxfId="33602" priority="4876" operator="containsText" text="SSMM">
      <formula>NOT(ISERROR(SEARCH("SSMM",F165)))</formula>
    </cfRule>
    <cfRule type="containsText" dxfId="33601" priority="4877" operator="containsText" text="BMTR">
      <formula>NOT(ISERROR(SEARCH("BMTR",F165)))</formula>
    </cfRule>
  </conditionalFormatting>
  <conditionalFormatting sqref="F165">
    <cfRule type="containsText" dxfId="33600" priority="4872" operator="containsText" text="TAXI">
      <formula>NOT(ISERROR(SEARCH("TAXI",F165)))</formula>
    </cfRule>
    <cfRule type="containsText" dxfId="33599" priority="4873" operator="containsText" text="SSMM">
      <formula>NOT(ISERROR(SEARCH("SSMM",F165)))</formula>
    </cfRule>
    <cfRule type="containsText" dxfId="33598" priority="4874" operator="containsText" text="BMTR">
      <formula>NOT(ISERROR(SEARCH("BMTR",F165)))</formula>
    </cfRule>
  </conditionalFormatting>
  <conditionalFormatting sqref="F170">
    <cfRule type="containsText" dxfId="33597" priority="4869" operator="containsText" text="TAXI">
      <formula>NOT(ISERROR(SEARCH("TAXI",F170)))</formula>
    </cfRule>
    <cfRule type="containsText" dxfId="33596" priority="4870" operator="containsText" text="SSMM">
      <formula>NOT(ISERROR(SEARCH("SSMM",F170)))</formula>
    </cfRule>
    <cfRule type="containsText" dxfId="33595" priority="4871" operator="containsText" text="BMTR">
      <formula>NOT(ISERROR(SEARCH("BMTR",F170)))</formula>
    </cfRule>
  </conditionalFormatting>
  <conditionalFormatting sqref="F170">
    <cfRule type="containsText" dxfId="33594" priority="4866" operator="containsText" text="TAXI">
      <formula>NOT(ISERROR(SEARCH("TAXI",F170)))</formula>
    </cfRule>
    <cfRule type="containsText" dxfId="33593" priority="4867" operator="containsText" text="SSMM">
      <formula>NOT(ISERROR(SEARCH("SSMM",F170)))</formula>
    </cfRule>
    <cfRule type="containsText" dxfId="33592" priority="4868" operator="containsText" text="BMTR">
      <formula>NOT(ISERROR(SEARCH("BMTR",F170)))</formula>
    </cfRule>
  </conditionalFormatting>
  <conditionalFormatting sqref="F159">
    <cfRule type="containsText" dxfId="33591" priority="4863" operator="containsText" text="TAXI">
      <formula>NOT(ISERROR(SEARCH("TAXI",F159)))</formula>
    </cfRule>
    <cfRule type="containsText" dxfId="33590" priority="4864" operator="containsText" text="SSMM">
      <formula>NOT(ISERROR(SEARCH("SSMM",F159)))</formula>
    </cfRule>
    <cfRule type="containsText" dxfId="33589" priority="4865" operator="containsText" text="BMTR">
      <formula>NOT(ISERROR(SEARCH("BMTR",F159)))</formula>
    </cfRule>
  </conditionalFormatting>
  <conditionalFormatting sqref="F159">
    <cfRule type="containsText" dxfId="33588" priority="4860" operator="containsText" text="TAXI">
      <formula>NOT(ISERROR(SEARCH("TAXI",F159)))</formula>
    </cfRule>
    <cfRule type="containsText" dxfId="33587" priority="4861" operator="containsText" text="SSMM">
      <formula>NOT(ISERROR(SEARCH("SSMM",F159)))</formula>
    </cfRule>
    <cfRule type="containsText" dxfId="33586" priority="4862" operator="containsText" text="BMTR">
      <formula>NOT(ISERROR(SEARCH("BMTR",F159)))</formula>
    </cfRule>
  </conditionalFormatting>
  <conditionalFormatting sqref="F158">
    <cfRule type="containsText" dxfId="33585" priority="4857" operator="containsText" text="TAXI">
      <formula>NOT(ISERROR(SEARCH("TAXI",F158)))</formula>
    </cfRule>
    <cfRule type="containsText" dxfId="33584" priority="4858" operator="containsText" text="SSMM">
      <formula>NOT(ISERROR(SEARCH("SSMM",F158)))</formula>
    </cfRule>
    <cfRule type="containsText" dxfId="33583" priority="4859" operator="containsText" text="BMTR">
      <formula>NOT(ISERROR(SEARCH("BMTR",F158)))</formula>
    </cfRule>
  </conditionalFormatting>
  <conditionalFormatting sqref="F165">
    <cfRule type="containsText" dxfId="33582" priority="4854" operator="containsText" text="TAXI">
      <formula>NOT(ISERROR(SEARCH("TAXI",F165)))</formula>
    </cfRule>
    <cfRule type="containsText" dxfId="33581" priority="4855" operator="containsText" text="SSMM">
      <formula>NOT(ISERROR(SEARCH("SSMM",F165)))</formula>
    </cfRule>
    <cfRule type="containsText" dxfId="33580" priority="4856" operator="containsText" text="BMTR">
      <formula>NOT(ISERROR(SEARCH("BMTR",F165)))</formula>
    </cfRule>
  </conditionalFormatting>
  <conditionalFormatting sqref="F165">
    <cfRule type="containsText" dxfId="33579" priority="4851" operator="containsText" text="TAXI">
      <formula>NOT(ISERROR(SEARCH("TAXI",F165)))</formula>
    </cfRule>
    <cfRule type="containsText" dxfId="33578" priority="4852" operator="containsText" text="SSMM">
      <formula>NOT(ISERROR(SEARCH("SSMM",F165)))</formula>
    </cfRule>
    <cfRule type="containsText" dxfId="33577" priority="4853" operator="containsText" text="BMTR">
      <formula>NOT(ISERROR(SEARCH("BMTR",F165)))</formula>
    </cfRule>
  </conditionalFormatting>
  <conditionalFormatting sqref="F170">
    <cfRule type="containsText" dxfId="33576" priority="4848" operator="containsText" text="TAXI">
      <formula>NOT(ISERROR(SEARCH("TAXI",F170)))</formula>
    </cfRule>
    <cfRule type="containsText" dxfId="33575" priority="4849" operator="containsText" text="SSMM">
      <formula>NOT(ISERROR(SEARCH("SSMM",F170)))</formula>
    </cfRule>
    <cfRule type="containsText" dxfId="33574" priority="4850" operator="containsText" text="BMTR">
      <formula>NOT(ISERROR(SEARCH("BMTR",F170)))</formula>
    </cfRule>
  </conditionalFormatting>
  <conditionalFormatting sqref="F170">
    <cfRule type="containsText" dxfId="33573" priority="4845" operator="containsText" text="TAXI">
      <formula>NOT(ISERROR(SEARCH("TAXI",F170)))</formula>
    </cfRule>
    <cfRule type="containsText" dxfId="33572" priority="4846" operator="containsText" text="SSMM">
      <formula>NOT(ISERROR(SEARCH("SSMM",F170)))</formula>
    </cfRule>
    <cfRule type="containsText" dxfId="33571" priority="4847" operator="containsText" text="BMTR">
      <formula>NOT(ISERROR(SEARCH("BMTR",F170)))</formula>
    </cfRule>
  </conditionalFormatting>
  <conditionalFormatting sqref="F161">
    <cfRule type="containsText" dxfId="33570" priority="4842" operator="containsText" text="TAXI">
      <formula>NOT(ISERROR(SEARCH("TAXI",F161)))</formula>
    </cfRule>
    <cfRule type="containsText" dxfId="33569" priority="4843" operator="containsText" text="SSMM">
      <formula>NOT(ISERROR(SEARCH("SSMM",F161)))</formula>
    </cfRule>
    <cfRule type="containsText" dxfId="33568" priority="4844" operator="containsText" text="BMTR">
      <formula>NOT(ISERROR(SEARCH("BMTR",F161)))</formula>
    </cfRule>
  </conditionalFormatting>
  <conditionalFormatting sqref="F160">
    <cfRule type="containsText" dxfId="33567" priority="4839" operator="containsText" text="TAXI">
      <formula>NOT(ISERROR(SEARCH("TAXI",F160)))</formula>
    </cfRule>
    <cfRule type="containsText" dxfId="33566" priority="4840" operator="containsText" text="SSMM">
      <formula>NOT(ISERROR(SEARCH("SSMM",F160)))</formula>
    </cfRule>
    <cfRule type="containsText" dxfId="33565" priority="4841" operator="containsText" text="BMTR">
      <formula>NOT(ISERROR(SEARCH("BMTR",F160)))</formula>
    </cfRule>
  </conditionalFormatting>
  <conditionalFormatting sqref="F160">
    <cfRule type="containsText" dxfId="33564" priority="4836" operator="containsText" text="TAXI">
      <formula>NOT(ISERROR(SEARCH("TAXI",F160)))</formula>
    </cfRule>
    <cfRule type="containsText" dxfId="33563" priority="4837" operator="containsText" text="SSMM">
      <formula>NOT(ISERROR(SEARCH("SSMM",F160)))</formula>
    </cfRule>
    <cfRule type="containsText" dxfId="33562" priority="4838" operator="containsText" text="BMTR">
      <formula>NOT(ISERROR(SEARCH("BMTR",F160)))</formula>
    </cfRule>
  </conditionalFormatting>
  <conditionalFormatting sqref="F159">
    <cfRule type="containsText" dxfId="33561" priority="4833" operator="containsText" text="TAXI">
      <formula>NOT(ISERROR(SEARCH("TAXI",F159)))</formula>
    </cfRule>
    <cfRule type="containsText" dxfId="33560" priority="4834" operator="containsText" text="SSMM">
      <formula>NOT(ISERROR(SEARCH("SSMM",F159)))</formula>
    </cfRule>
    <cfRule type="containsText" dxfId="33559" priority="4835" operator="containsText" text="BMTR">
      <formula>NOT(ISERROR(SEARCH("BMTR",F159)))</formula>
    </cfRule>
  </conditionalFormatting>
  <conditionalFormatting sqref="F158">
    <cfRule type="containsText" dxfId="33558" priority="4830" operator="containsText" text="TAXI">
      <formula>NOT(ISERROR(SEARCH("TAXI",F158)))</formula>
    </cfRule>
    <cfRule type="containsText" dxfId="33557" priority="4831" operator="containsText" text="SSMM">
      <formula>NOT(ISERROR(SEARCH("SSMM",F158)))</formula>
    </cfRule>
    <cfRule type="containsText" dxfId="33556" priority="4832" operator="containsText" text="BMTR">
      <formula>NOT(ISERROR(SEARCH("BMTR",F158)))</formula>
    </cfRule>
  </conditionalFormatting>
  <conditionalFormatting sqref="F158">
    <cfRule type="containsText" dxfId="33555" priority="4827" operator="containsText" text="TAXI">
      <formula>NOT(ISERROR(SEARCH("TAXI",F158)))</formula>
    </cfRule>
    <cfRule type="containsText" dxfId="33554" priority="4828" operator="containsText" text="SSMM">
      <formula>NOT(ISERROR(SEARCH("SSMM",F158)))</formula>
    </cfRule>
    <cfRule type="containsText" dxfId="33553" priority="4829" operator="containsText" text="BMTR">
      <formula>NOT(ISERROR(SEARCH("BMTR",F158)))</formula>
    </cfRule>
  </conditionalFormatting>
  <conditionalFormatting sqref="F164">
    <cfRule type="containsText" dxfId="33552" priority="4824" operator="containsText" text="TAXI">
      <formula>NOT(ISERROR(SEARCH("TAXI",F164)))</formula>
    </cfRule>
    <cfRule type="containsText" dxfId="33551" priority="4825" operator="containsText" text="SSMM">
      <formula>NOT(ISERROR(SEARCH("SSMM",F164)))</formula>
    </cfRule>
    <cfRule type="containsText" dxfId="33550" priority="4826" operator="containsText" text="BMTR">
      <formula>NOT(ISERROR(SEARCH("BMTR",F164)))</formula>
    </cfRule>
  </conditionalFormatting>
  <conditionalFormatting sqref="F164">
    <cfRule type="containsText" dxfId="33549" priority="4821" operator="containsText" text="TAXI">
      <formula>NOT(ISERROR(SEARCH("TAXI",F164)))</formula>
    </cfRule>
    <cfRule type="containsText" dxfId="33548" priority="4822" operator="containsText" text="SSMM">
      <formula>NOT(ISERROR(SEARCH("SSMM",F164)))</formula>
    </cfRule>
    <cfRule type="containsText" dxfId="33547" priority="4823" operator="containsText" text="BMTR">
      <formula>NOT(ISERROR(SEARCH("BMTR",F164)))</formula>
    </cfRule>
  </conditionalFormatting>
  <conditionalFormatting sqref="F160">
    <cfRule type="containsText" dxfId="33546" priority="4818" operator="containsText" text="TAXI">
      <formula>NOT(ISERROR(SEARCH("TAXI",F160)))</formula>
    </cfRule>
    <cfRule type="containsText" dxfId="33545" priority="4819" operator="containsText" text="SSMM">
      <formula>NOT(ISERROR(SEARCH("SSMM",F160)))</formula>
    </cfRule>
    <cfRule type="containsText" dxfId="33544" priority="4820" operator="containsText" text="BMTR">
      <formula>NOT(ISERROR(SEARCH("BMTR",F160)))</formula>
    </cfRule>
  </conditionalFormatting>
  <conditionalFormatting sqref="F159">
    <cfRule type="containsText" dxfId="33543" priority="4815" operator="containsText" text="TAXI">
      <formula>NOT(ISERROR(SEARCH("TAXI",F159)))</formula>
    </cfRule>
    <cfRule type="containsText" dxfId="33542" priority="4816" operator="containsText" text="SSMM">
      <formula>NOT(ISERROR(SEARCH("SSMM",F159)))</formula>
    </cfRule>
    <cfRule type="containsText" dxfId="33541" priority="4817" operator="containsText" text="BMTR">
      <formula>NOT(ISERROR(SEARCH("BMTR",F159)))</formula>
    </cfRule>
  </conditionalFormatting>
  <conditionalFormatting sqref="F166">
    <cfRule type="containsText" dxfId="33540" priority="4812" operator="containsText" text="TAXI">
      <formula>NOT(ISERROR(SEARCH("TAXI",F166)))</formula>
    </cfRule>
    <cfRule type="containsText" dxfId="33539" priority="4813" operator="containsText" text="SSMM">
      <formula>NOT(ISERROR(SEARCH("SSMM",F166)))</formula>
    </cfRule>
    <cfRule type="containsText" dxfId="33538" priority="4814" operator="containsText" text="BMTR">
      <formula>NOT(ISERROR(SEARCH("BMTR",F166)))</formula>
    </cfRule>
  </conditionalFormatting>
  <conditionalFormatting sqref="F166">
    <cfRule type="containsText" dxfId="33537" priority="4809" operator="containsText" text="TAXI">
      <formula>NOT(ISERROR(SEARCH("TAXI",F166)))</formula>
    </cfRule>
    <cfRule type="containsText" dxfId="33536" priority="4810" operator="containsText" text="SSMM">
      <formula>NOT(ISERROR(SEARCH("SSMM",F166)))</formula>
    </cfRule>
    <cfRule type="containsText" dxfId="33535" priority="4811" operator="containsText" text="BMTR">
      <formula>NOT(ISERROR(SEARCH("BMTR",F166)))</formula>
    </cfRule>
  </conditionalFormatting>
  <conditionalFormatting sqref="F159">
    <cfRule type="containsText" dxfId="33534" priority="4806" operator="containsText" text="TAXI">
      <formula>NOT(ISERROR(SEARCH("TAXI",F159)))</formula>
    </cfRule>
    <cfRule type="containsText" dxfId="33533" priority="4807" operator="containsText" text="SSMM">
      <formula>NOT(ISERROR(SEARCH("SSMM",F159)))</formula>
    </cfRule>
    <cfRule type="containsText" dxfId="33532" priority="4808" operator="containsText" text="BMTR">
      <formula>NOT(ISERROR(SEARCH("BMTR",F159)))</formula>
    </cfRule>
  </conditionalFormatting>
  <conditionalFormatting sqref="F158">
    <cfRule type="containsText" dxfId="33531" priority="4803" operator="containsText" text="TAXI">
      <formula>NOT(ISERROR(SEARCH("TAXI",F158)))</formula>
    </cfRule>
    <cfRule type="containsText" dxfId="33530" priority="4804" operator="containsText" text="SSMM">
      <formula>NOT(ISERROR(SEARCH("SSMM",F158)))</formula>
    </cfRule>
    <cfRule type="containsText" dxfId="33529" priority="4805" operator="containsText" text="BMTR">
      <formula>NOT(ISERROR(SEARCH("BMTR",F158)))</formula>
    </cfRule>
  </conditionalFormatting>
  <conditionalFormatting sqref="F158">
    <cfRule type="containsText" dxfId="33528" priority="4800" operator="containsText" text="TAXI">
      <formula>NOT(ISERROR(SEARCH("TAXI",F158)))</formula>
    </cfRule>
    <cfRule type="containsText" dxfId="33527" priority="4801" operator="containsText" text="SSMM">
      <formula>NOT(ISERROR(SEARCH("SSMM",F158)))</formula>
    </cfRule>
    <cfRule type="containsText" dxfId="33526" priority="4802" operator="containsText" text="BMTR">
      <formula>NOT(ISERROR(SEARCH("BMTR",F158)))</formula>
    </cfRule>
  </conditionalFormatting>
  <conditionalFormatting sqref="F164">
    <cfRule type="containsText" dxfId="33525" priority="4797" operator="containsText" text="TAXI">
      <formula>NOT(ISERROR(SEARCH("TAXI",F164)))</formula>
    </cfRule>
    <cfRule type="containsText" dxfId="33524" priority="4798" operator="containsText" text="SSMM">
      <formula>NOT(ISERROR(SEARCH("SSMM",F164)))</formula>
    </cfRule>
    <cfRule type="containsText" dxfId="33523" priority="4799" operator="containsText" text="BMTR">
      <formula>NOT(ISERROR(SEARCH("BMTR",F164)))</formula>
    </cfRule>
  </conditionalFormatting>
  <conditionalFormatting sqref="F164">
    <cfRule type="containsText" dxfId="33522" priority="4794" operator="containsText" text="TAXI">
      <formula>NOT(ISERROR(SEARCH("TAXI",F164)))</formula>
    </cfRule>
    <cfRule type="containsText" dxfId="33521" priority="4795" operator="containsText" text="SSMM">
      <formula>NOT(ISERROR(SEARCH("SSMM",F164)))</formula>
    </cfRule>
    <cfRule type="containsText" dxfId="33520" priority="4796" operator="containsText" text="BMTR">
      <formula>NOT(ISERROR(SEARCH("BMTR",F164)))</formula>
    </cfRule>
  </conditionalFormatting>
  <conditionalFormatting sqref="F160">
    <cfRule type="containsText" dxfId="33519" priority="4791" operator="containsText" text="TAXI">
      <formula>NOT(ISERROR(SEARCH("TAXI",F160)))</formula>
    </cfRule>
    <cfRule type="containsText" dxfId="33518" priority="4792" operator="containsText" text="SSMM">
      <formula>NOT(ISERROR(SEARCH("SSMM",F160)))</formula>
    </cfRule>
    <cfRule type="containsText" dxfId="33517" priority="4793" operator="containsText" text="BMTR">
      <formula>NOT(ISERROR(SEARCH("BMTR",F160)))</formula>
    </cfRule>
  </conditionalFormatting>
  <conditionalFormatting sqref="F159">
    <cfRule type="containsText" dxfId="33516" priority="4788" operator="containsText" text="TAXI">
      <formula>NOT(ISERROR(SEARCH("TAXI",F159)))</formula>
    </cfRule>
    <cfRule type="containsText" dxfId="33515" priority="4789" operator="containsText" text="SSMM">
      <formula>NOT(ISERROR(SEARCH("SSMM",F159)))</formula>
    </cfRule>
    <cfRule type="containsText" dxfId="33514" priority="4790" operator="containsText" text="BMTR">
      <formula>NOT(ISERROR(SEARCH("BMTR",F159)))</formula>
    </cfRule>
  </conditionalFormatting>
  <conditionalFormatting sqref="F166">
    <cfRule type="containsText" dxfId="33513" priority="4785" operator="containsText" text="TAXI">
      <formula>NOT(ISERROR(SEARCH("TAXI",F166)))</formula>
    </cfRule>
    <cfRule type="containsText" dxfId="33512" priority="4786" operator="containsText" text="SSMM">
      <formula>NOT(ISERROR(SEARCH("SSMM",F166)))</formula>
    </cfRule>
    <cfRule type="containsText" dxfId="33511" priority="4787" operator="containsText" text="BMTR">
      <formula>NOT(ISERROR(SEARCH("BMTR",F166)))</formula>
    </cfRule>
  </conditionalFormatting>
  <conditionalFormatting sqref="F166">
    <cfRule type="containsText" dxfId="33510" priority="4782" operator="containsText" text="TAXI">
      <formula>NOT(ISERROR(SEARCH("TAXI",F166)))</formula>
    </cfRule>
    <cfRule type="containsText" dxfId="33509" priority="4783" operator="containsText" text="SSMM">
      <formula>NOT(ISERROR(SEARCH("SSMM",F166)))</formula>
    </cfRule>
    <cfRule type="containsText" dxfId="33508" priority="4784" operator="containsText" text="BMTR">
      <formula>NOT(ISERROR(SEARCH("BMTR",F166)))</formula>
    </cfRule>
  </conditionalFormatting>
  <conditionalFormatting sqref="F158">
    <cfRule type="containsText" dxfId="33507" priority="4779" operator="containsText" text="TAXI">
      <formula>NOT(ISERROR(SEARCH("TAXI",F158)))</formula>
    </cfRule>
    <cfRule type="containsText" dxfId="33506" priority="4780" operator="containsText" text="SSMM">
      <formula>NOT(ISERROR(SEARCH("SSMM",F158)))</formula>
    </cfRule>
    <cfRule type="containsText" dxfId="33505" priority="4781" operator="containsText" text="BMTR">
      <formula>NOT(ISERROR(SEARCH("BMTR",F158)))</formula>
    </cfRule>
  </conditionalFormatting>
  <conditionalFormatting sqref="F162">
    <cfRule type="containsText" dxfId="33504" priority="4776" operator="containsText" text="TAXI">
      <formula>NOT(ISERROR(SEARCH("TAXI",F162)))</formula>
    </cfRule>
    <cfRule type="containsText" dxfId="33503" priority="4777" operator="containsText" text="SSMM">
      <formula>NOT(ISERROR(SEARCH("SSMM",F162)))</formula>
    </cfRule>
    <cfRule type="containsText" dxfId="33502" priority="4778" operator="containsText" text="BMTR">
      <formula>NOT(ISERROR(SEARCH("BMTR",F162)))</formula>
    </cfRule>
  </conditionalFormatting>
  <conditionalFormatting sqref="F162">
    <cfRule type="containsText" dxfId="33501" priority="4773" operator="containsText" text="TAXI">
      <formula>NOT(ISERROR(SEARCH("TAXI",F162)))</formula>
    </cfRule>
    <cfRule type="containsText" dxfId="33500" priority="4774" operator="containsText" text="SSMM">
      <formula>NOT(ISERROR(SEARCH("SSMM",F162)))</formula>
    </cfRule>
    <cfRule type="containsText" dxfId="33499" priority="4775" operator="containsText" text="BMTR">
      <formula>NOT(ISERROR(SEARCH("BMTR",F162)))</formula>
    </cfRule>
  </conditionalFormatting>
  <conditionalFormatting sqref="F159">
    <cfRule type="containsText" dxfId="33498" priority="4770" operator="containsText" text="TAXI">
      <formula>NOT(ISERROR(SEARCH("TAXI",F159)))</formula>
    </cfRule>
    <cfRule type="containsText" dxfId="33497" priority="4771" operator="containsText" text="SSMM">
      <formula>NOT(ISERROR(SEARCH("SSMM",F159)))</formula>
    </cfRule>
    <cfRule type="containsText" dxfId="33496" priority="4772" operator="containsText" text="BMTR">
      <formula>NOT(ISERROR(SEARCH("BMTR",F159)))</formula>
    </cfRule>
  </conditionalFormatting>
  <conditionalFormatting sqref="F159">
    <cfRule type="containsText" dxfId="33495" priority="4767" operator="containsText" text="TAXI">
      <formula>NOT(ISERROR(SEARCH("TAXI",F159)))</formula>
    </cfRule>
    <cfRule type="containsText" dxfId="33494" priority="4768" operator="containsText" text="SSMM">
      <formula>NOT(ISERROR(SEARCH("SSMM",F159)))</formula>
    </cfRule>
    <cfRule type="containsText" dxfId="33493" priority="4769" operator="containsText" text="BMTR">
      <formula>NOT(ISERROR(SEARCH("BMTR",F159)))</formula>
    </cfRule>
  </conditionalFormatting>
  <conditionalFormatting sqref="F158">
    <cfRule type="containsText" dxfId="33492" priority="4764" operator="containsText" text="TAXI">
      <formula>NOT(ISERROR(SEARCH("TAXI",F158)))</formula>
    </cfRule>
    <cfRule type="containsText" dxfId="33491" priority="4765" operator="containsText" text="SSMM">
      <formula>NOT(ISERROR(SEARCH("SSMM",F158)))</formula>
    </cfRule>
    <cfRule type="containsText" dxfId="33490" priority="4766" operator="containsText" text="BMTR">
      <formula>NOT(ISERROR(SEARCH("BMTR",F158)))</formula>
    </cfRule>
  </conditionalFormatting>
  <conditionalFormatting sqref="F165">
    <cfRule type="containsText" dxfId="33489" priority="4761" operator="containsText" text="TAXI">
      <formula>NOT(ISERROR(SEARCH("TAXI",F165)))</formula>
    </cfRule>
    <cfRule type="containsText" dxfId="33488" priority="4762" operator="containsText" text="SSMM">
      <formula>NOT(ISERROR(SEARCH("SSMM",F165)))</formula>
    </cfRule>
    <cfRule type="containsText" dxfId="33487" priority="4763" operator="containsText" text="BMTR">
      <formula>NOT(ISERROR(SEARCH("BMTR",F165)))</formula>
    </cfRule>
  </conditionalFormatting>
  <conditionalFormatting sqref="F165">
    <cfRule type="containsText" dxfId="33486" priority="4758" operator="containsText" text="TAXI">
      <formula>NOT(ISERROR(SEARCH("TAXI",F165)))</formula>
    </cfRule>
    <cfRule type="containsText" dxfId="33485" priority="4759" operator="containsText" text="SSMM">
      <formula>NOT(ISERROR(SEARCH("SSMM",F165)))</formula>
    </cfRule>
    <cfRule type="containsText" dxfId="33484" priority="4760" operator="containsText" text="BMTR">
      <formula>NOT(ISERROR(SEARCH("BMTR",F165)))</formula>
    </cfRule>
  </conditionalFormatting>
  <conditionalFormatting sqref="F170">
    <cfRule type="containsText" dxfId="33483" priority="4755" operator="containsText" text="TAXI">
      <formula>NOT(ISERROR(SEARCH("TAXI",F170)))</formula>
    </cfRule>
    <cfRule type="containsText" dxfId="33482" priority="4756" operator="containsText" text="SSMM">
      <formula>NOT(ISERROR(SEARCH("SSMM",F170)))</formula>
    </cfRule>
    <cfRule type="containsText" dxfId="33481" priority="4757" operator="containsText" text="BMTR">
      <formula>NOT(ISERROR(SEARCH("BMTR",F170)))</formula>
    </cfRule>
  </conditionalFormatting>
  <conditionalFormatting sqref="F170">
    <cfRule type="containsText" dxfId="33480" priority="4752" operator="containsText" text="TAXI">
      <formula>NOT(ISERROR(SEARCH("TAXI",F170)))</formula>
    </cfRule>
    <cfRule type="containsText" dxfId="33479" priority="4753" operator="containsText" text="SSMM">
      <formula>NOT(ISERROR(SEARCH("SSMM",F170)))</formula>
    </cfRule>
    <cfRule type="containsText" dxfId="33478" priority="4754" operator="containsText" text="BMTR">
      <formula>NOT(ISERROR(SEARCH("BMTR",F170)))</formula>
    </cfRule>
  </conditionalFormatting>
  <conditionalFormatting sqref="F159">
    <cfRule type="containsText" dxfId="33477" priority="4749" operator="containsText" text="TAXI">
      <formula>NOT(ISERROR(SEARCH("TAXI",F159)))</formula>
    </cfRule>
    <cfRule type="containsText" dxfId="33476" priority="4750" operator="containsText" text="SSMM">
      <formula>NOT(ISERROR(SEARCH("SSMM",F159)))</formula>
    </cfRule>
    <cfRule type="containsText" dxfId="33475" priority="4751" operator="containsText" text="BMTR">
      <formula>NOT(ISERROR(SEARCH("BMTR",F159)))</formula>
    </cfRule>
  </conditionalFormatting>
  <conditionalFormatting sqref="F158">
    <cfRule type="containsText" dxfId="33474" priority="4746" operator="containsText" text="TAXI">
      <formula>NOT(ISERROR(SEARCH("TAXI",F158)))</formula>
    </cfRule>
    <cfRule type="containsText" dxfId="33473" priority="4747" operator="containsText" text="SSMM">
      <formula>NOT(ISERROR(SEARCH("SSMM",F158)))</formula>
    </cfRule>
    <cfRule type="containsText" dxfId="33472" priority="4748" operator="containsText" text="BMTR">
      <formula>NOT(ISERROR(SEARCH("BMTR",F158)))</formula>
    </cfRule>
  </conditionalFormatting>
  <conditionalFormatting sqref="F158">
    <cfRule type="containsText" dxfId="33471" priority="4743" operator="containsText" text="TAXI">
      <formula>NOT(ISERROR(SEARCH("TAXI",F158)))</formula>
    </cfRule>
    <cfRule type="containsText" dxfId="33470" priority="4744" operator="containsText" text="SSMM">
      <formula>NOT(ISERROR(SEARCH("SSMM",F158)))</formula>
    </cfRule>
    <cfRule type="containsText" dxfId="33469" priority="4745" operator="containsText" text="BMTR">
      <formula>NOT(ISERROR(SEARCH("BMTR",F158)))</formula>
    </cfRule>
  </conditionalFormatting>
  <conditionalFormatting sqref="F164">
    <cfRule type="containsText" dxfId="33468" priority="4740" operator="containsText" text="TAXI">
      <formula>NOT(ISERROR(SEARCH("TAXI",F164)))</formula>
    </cfRule>
    <cfRule type="containsText" dxfId="33467" priority="4741" operator="containsText" text="SSMM">
      <formula>NOT(ISERROR(SEARCH("SSMM",F164)))</formula>
    </cfRule>
    <cfRule type="containsText" dxfId="33466" priority="4742" operator="containsText" text="BMTR">
      <formula>NOT(ISERROR(SEARCH("BMTR",F164)))</formula>
    </cfRule>
  </conditionalFormatting>
  <conditionalFormatting sqref="F164">
    <cfRule type="containsText" dxfId="33465" priority="4737" operator="containsText" text="TAXI">
      <formula>NOT(ISERROR(SEARCH("TAXI",F164)))</formula>
    </cfRule>
    <cfRule type="containsText" dxfId="33464" priority="4738" operator="containsText" text="SSMM">
      <formula>NOT(ISERROR(SEARCH("SSMM",F164)))</formula>
    </cfRule>
    <cfRule type="containsText" dxfId="33463" priority="4739" operator="containsText" text="BMTR">
      <formula>NOT(ISERROR(SEARCH("BMTR",F164)))</formula>
    </cfRule>
  </conditionalFormatting>
  <conditionalFormatting sqref="F160">
    <cfRule type="containsText" dxfId="33462" priority="4734" operator="containsText" text="TAXI">
      <formula>NOT(ISERROR(SEARCH("TAXI",F160)))</formula>
    </cfRule>
    <cfRule type="containsText" dxfId="33461" priority="4735" operator="containsText" text="SSMM">
      <formula>NOT(ISERROR(SEARCH("SSMM",F160)))</formula>
    </cfRule>
    <cfRule type="containsText" dxfId="33460" priority="4736" operator="containsText" text="BMTR">
      <formula>NOT(ISERROR(SEARCH("BMTR",F160)))</formula>
    </cfRule>
  </conditionalFormatting>
  <conditionalFormatting sqref="F159">
    <cfRule type="containsText" dxfId="33459" priority="4731" operator="containsText" text="TAXI">
      <formula>NOT(ISERROR(SEARCH("TAXI",F159)))</formula>
    </cfRule>
    <cfRule type="containsText" dxfId="33458" priority="4732" operator="containsText" text="SSMM">
      <formula>NOT(ISERROR(SEARCH("SSMM",F159)))</formula>
    </cfRule>
    <cfRule type="containsText" dxfId="33457" priority="4733" operator="containsText" text="BMTR">
      <formula>NOT(ISERROR(SEARCH("BMTR",F159)))</formula>
    </cfRule>
  </conditionalFormatting>
  <conditionalFormatting sqref="F166">
    <cfRule type="containsText" dxfId="33456" priority="4728" operator="containsText" text="TAXI">
      <formula>NOT(ISERROR(SEARCH("TAXI",F166)))</formula>
    </cfRule>
    <cfRule type="containsText" dxfId="33455" priority="4729" operator="containsText" text="SSMM">
      <formula>NOT(ISERROR(SEARCH("SSMM",F166)))</formula>
    </cfRule>
    <cfRule type="containsText" dxfId="33454" priority="4730" operator="containsText" text="BMTR">
      <formula>NOT(ISERROR(SEARCH("BMTR",F166)))</formula>
    </cfRule>
  </conditionalFormatting>
  <conditionalFormatting sqref="F166">
    <cfRule type="containsText" dxfId="33453" priority="4725" operator="containsText" text="TAXI">
      <formula>NOT(ISERROR(SEARCH("TAXI",F166)))</formula>
    </cfRule>
    <cfRule type="containsText" dxfId="33452" priority="4726" operator="containsText" text="SSMM">
      <formula>NOT(ISERROR(SEARCH("SSMM",F166)))</formula>
    </cfRule>
    <cfRule type="containsText" dxfId="33451" priority="4727" operator="containsText" text="BMTR">
      <formula>NOT(ISERROR(SEARCH("BMTR",F166)))</formula>
    </cfRule>
  </conditionalFormatting>
  <conditionalFormatting sqref="F158">
    <cfRule type="containsText" dxfId="33450" priority="4722" operator="containsText" text="TAXI">
      <formula>NOT(ISERROR(SEARCH("TAXI",F158)))</formula>
    </cfRule>
    <cfRule type="containsText" dxfId="33449" priority="4723" operator="containsText" text="SSMM">
      <formula>NOT(ISERROR(SEARCH("SSMM",F158)))</formula>
    </cfRule>
    <cfRule type="containsText" dxfId="33448" priority="4724" operator="containsText" text="BMTR">
      <formula>NOT(ISERROR(SEARCH("BMTR",F158)))</formula>
    </cfRule>
  </conditionalFormatting>
  <conditionalFormatting sqref="F162">
    <cfRule type="containsText" dxfId="33447" priority="4719" operator="containsText" text="TAXI">
      <formula>NOT(ISERROR(SEARCH("TAXI",F162)))</formula>
    </cfRule>
    <cfRule type="containsText" dxfId="33446" priority="4720" operator="containsText" text="SSMM">
      <formula>NOT(ISERROR(SEARCH("SSMM",F162)))</formula>
    </cfRule>
    <cfRule type="containsText" dxfId="33445" priority="4721" operator="containsText" text="BMTR">
      <formula>NOT(ISERROR(SEARCH("BMTR",F162)))</formula>
    </cfRule>
  </conditionalFormatting>
  <conditionalFormatting sqref="F162">
    <cfRule type="containsText" dxfId="33444" priority="4716" operator="containsText" text="TAXI">
      <formula>NOT(ISERROR(SEARCH("TAXI",F162)))</formula>
    </cfRule>
    <cfRule type="containsText" dxfId="33443" priority="4717" operator="containsText" text="SSMM">
      <formula>NOT(ISERROR(SEARCH("SSMM",F162)))</formula>
    </cfRule>
    <cfRule type="containsText" dxfId="33442" priority="4718" operator="containsText" text="BMTR">
      <formula>NOT(ISERROR(SEARCH("BMTR",F162)))</formula>
    </cfRule>
  </conditionalFormatting>
  <conditionalFormatting sqref="F159">
    <cfRule type="containsText" dxfId="33441" priority="4713" operator="containsText" text="TAXI">
      <formula>NOT(ISERROR(SEARCH("TAXI",F159)))</formula>
    </cfRule>
    <cfRule type="containsText" dxfId="33440" priority="4714" operator="containsText" text="SSMM">
      <formula>NOT(ISERROR(SEARCH("SSMM",F159)))</formula>
    </cfRule>
    <cfRule type="containsText" dxfId="33439" priority="4715" operator="containsText" text="BMTR">
      <formula>NOT(ISERROR(SEARCH("BMTR",F159)))</formula>
    </cfRule>
  </conditionalFormatting>
  <conditionalFormatting sqref="F159">
    <cfRule type="containsText" dxfId="33438" priority="4710" operator="containsText" text="TAXI">
      <formula>NOT(ISERROR(SEARCH("TAXI",F159)))</formula>
    </cfRule>
    <cfRule type="containsText" dxfId="33437" priority="4711" operator="containsText" text="SSMM">
      <formula>NOT(ISERROR(SEARCH("SSMM",F159)))</formula>
    </cfRule>
    <cfRule type="containsText" dxfId="33436" priority="4712" operator="containsText" text="BMTR">
      <formula>NOT(ISERROR(SEARCH("BMTR",F159)))</formula>
    </cfRule>
  </conditionalFormatting>
  <conditionalFormatting sqref="F158">
    <cfRule type="containsText" dxfId="33435" priority="4707" operator="containsText" text="TAXI">
      <formula>NOT(ISERROR(SEARCH("TAXI",F158)))</formula>
    </cfRule>
    <cfRule type="containsText" dxfId="33434" priority="4708" operator="containsText" text="SSMM">
      <formula>NOT(ISERROR(SEARCH("SSMM",F158)))</formula>
    </cfRule>
    <cfRule type="containsText" dxfId="33433" priority="4709" operator="containsText" text="BMTR">
      <formula>NOT(ISERROR(SEARCH("BMTR",F158)))</formula>
    </cfRule>
  </conditionalFormatting>
  <conditionalFormatting sqref="F165">
    <cfRule type="containsText" dxfId="33432" priority="4704" operator="containsText" text="TAXI">
      <formula>NOT(ISERROR(SEARCH("TAXI",F165)))</formula>
    </cfRule>
    <cfRule type="containsText" dxfId="33431" priority="4705" operator="containsText" text="SSMM">
      <formula>NOT(ISERROR(SEARCH("SSMM",F165)))</formula>
    </cfRule>
    <cfRule type="containsText" dxfId="33430" priority="4706" operator="containsText" text="BMTR">
      <formula>NOT(ISERROR(SEARCH("BMTR",F165)))</formula>
    </cfRule>
  </conditionalFormatting>
  <conditionalFormatting sqref="F165">
    <cfRule type="containsText" dxfId="33429" priority="4701" operator="containsText" text="TAXI">
      <formula>NOT(ISERROR(SEARCH("TAXI",F165)))</formula>
    </cfRule>
    <cfRule type="containsText" dxfId="33428" priority="4702" operator="containsText" text="SSMM">
      <formula>NOT(ISERROR(SEARCH("SSMM",F165)))</formula>
    </cfRule>
    <cfRule type="containsText" dxfId="33427" priority="4703" operator="containsText" text="BMTR">
      <formula>NOT(ISERROR(SEARCH("BMTR",F165)))</formula>
    </cfRule>
  </conditionalFormatting>
  <conditionalFormatting sqref="F158">
    <cfRule type="containsText" dxfId="33426" priority="4698" operator="containsText" text="TAXI">
      <formula>NOT(ISERROR(SEARCH("TAXI",F158)))</formula>
    </cfRule>
    <cfRule type="containsText" dxfId="33425" priority="4699" operator="containsText" text="SSMM">
      <formula>NOT(ISERROR(SEARCH("SSMM",F158)))</formula>
    </cfRule>
    <cfRule type="containsText" dxfId="33424" priority="4700" operator="containsText" text="BMTR">
      <formula>NOT(ISERROR(SEARCH("BMTR",F158)))</formula>
    </cfRule>
  </conditionalFormatting>
  <conditionalFormatting sqref="F162">
    <cfRule type="containsText" dxfId="33423" priority="4695" operator="containsText" text="TAXI">
      <formula>NOT(ISERROR(SEARCH("TAXI",F162)))</formula>
    </cfRule>
    <cfRule type="containsText" dxfId="33422" priority="4696" operator="containsText" text="SSMM">
      <formula>NOT(ISERROR(SEARCH("SSMM",F162)))</formula>
    </cfRule>
    <cfRule type="containsText" dxfId="33421" priority="4697" operator="containsText" text="BMTR">
      <formula>NOT(ISERROR(SEARCH("BMTR",F162)))</formula>
    </cfRule>
  </conditionalFormatting>
  <conditionalFormatting sqref="F162">
    <cfRule type="containsText" dxfId="33420" priority="4692" operator="containsText" text="TAXI">
      <formula>NOT(ISERROR(SEARCH("TAXI",F162)))</formula>
    </cfRule>
    <cfRule type="containsText" dxfId="33419" priority="4693" operator="containsText" text="SSMM">
      <formula>NOT(ISERROR(SEARCH("SSMM",F162)))</formula>
    </cfRule>
    <cfRule type="containsText" dxfId="33418" priority="4694" operator="containsText" text="BMTR">
      <formula>NOT(ISERROR(SEARCH("BMTR",F162)))</formula>
    </cfRule>
  </conditionalFormatting>
  <conditionalFormatting sqref="F159">
    <cfRule type="containsText" dxfId="33417" priority="4689" operator="containsText" text="TAXI">
      <formula>NOT(ISERROR(SEARCH("TAXI",F159)))</formula>
    </cfRule>
    <cfRule type="containsText" dxfId="33416" priority="4690" operator="containsText" text="SSMM">
      <formula>NOT(ISERROR(SEARCH("SSMM",F159)))</formula>
    </cfRule>
    <cfRule type="containsText" dxfId="33415" priority="4691" operator="containsText" text="BMTR">
      <formula>NOT(ISERROR(SEARCH("BMTR",F159)))</formula>
    </cfRule>
  </conditionalFormatting>
  <conditionalFormatting sqref="F159">
    <cfRule type="containsText" dxfId="33414" priority="4686" operator="containsText" text="TAXI">
      <formula>NOT(ISERROR(SEARCH("TAXI",F159)))</formula>
    </cfRule>
    <cfRule type="containsText" dxfId="33413" priority="4687" operator="containsText" text="SSMM">
      <formula>NOT(ISERROR(SEARCH("SSMM",F159)))</formula>
    </cfRule>
    <cfRule type="containsText" dxfId="33412" priority="4688" operator="containsText" text="BMTR">
      <formula>NOT(ISERROR(SEARCH("BMTR",F159)))</formula>
    </cfRule>
  </conditionalFormatting>
  <conditionalFormatting sqref="F158">
    <cfRule type="containsText" dxfId="33411" priority="4683" operator="containsText" text="TAXI">
      <formula>NOT(ISERROR(SEARCH("TAXI",F158)))</formula>
    </cfRule>
    <cfRule type="containsText" dxfId="33410" priority="4684" operator="containsText" text="SSMM">
      <formula>NOT(ISERROR(SEARCH("SSMM",F158)))</formula>
    </cfRule>
    <cfRule type="containsText" dxfId="33409" priority="4685" operator="containsText" text="BMTR">
      <formula>NOT(ISERROR(SEARCH("BMTR",F158)))</formula>
    </cfRule>
  </conditionalFormatting>
  <conditionalFormatting sqref="F165">
    <cfRule type="containsText" dxfId="33408" priority="4680" operator="containsText" text="TAXI">
      <formula>NOT(ISERROR(SEARCH("TAXI",F165)))</formula>
    </cfRule>
    <cfRule type="containsText" dxfId="33407" priority="4681" operator="containsText" text="SSMM">
      <formula>NOT(ISERROR(SEARCH("SSMM",F165)))</formula>
    </cfRule>
    <cfRule type="containsText" dxfId="33406" priority="4682" operator="containsText" text="BMTR">
      <formula>NOT(ISERROR(SEARCH("BMTR",F165)))</formula>
    </cfRule>
  </conditionalFormatting>
  <conditionalFormatting sqref="F165">
    <cfRule type="containsText" dxfId="33405" priority="4677" operator="containsText" text="TAXI">
      <formula>NOT(ISERROR(SEARCH("TAXI",F165)))</formula>
    </cfRule>
    <cfRule type="containsText" dxfId="33404" priority="4678" operator="containsText" text="SSMM">
      <formula>NOT(ISERROR(SEARCH("SSMM",F165)))</formula>
    </cfRule>
    <cfRule type="containsText" dxfId="33403" priority="4679" operator="containsText" text="BMTR">
      <formula>NOT(ISERROR(SEARCH("BMTR",F165)))</formula>
    </cfRule>
  </conditionalFormatting>
  <conditionalFormatting sqref="F161">
    <cfRule type="containsText" dxfId="33402" priority="4674" operator="containsText" text="TAXI">
      <formula>NOT(ISERROR(SEARCH("TAXI",F161)))</formula>
    </cfRule>
    <cfRule type="containsText" dxfId="33401" priority="4675" operator="containsText" text="SSMM">
      <formula>NOT(ISERROR(SEARCH("SSMM",F161)))</formula>
    </cfRule>
    <cfRule type="containsText" dxfId="33400" priority="4676" operator="containsText" text="BMTR">
      <formula>NOT(ISERROR(SEARCH("BMTR",F161)))</formula>
    </cfRule>
  </conditionalFormatting>
  <conditionalFormatting sqref="F161">
    <cfRule type="containsText" dxfId="33399" priority="4671" operator="containsText" text="TAXI">
      <formula>NOT(ISERROR(SEARCH("TAXI",F161)))</formula>
    </cfRule>
    <cfRule type="containsText" dxfId="33398" priority="4672" operator="containsText" text="SSMM">
      <formula>NOT(ISERROR(SEARCH("SSMM",F161)))</formula>
    </cfRule>
    <cfRule type="containsText" dxfId="33397" priority="4673" operator="containsText" text="BMTR">
      <formula>NOT(ISERROR(SEARCH("BMTR",F161)))</formula>
    </cfRule>
  </conditionalFormatting>
  <conditionalFormatting sqref="F166">
    <cfRule type="containsText" dxfId="33396" priority="4668" operator="containsText" text="TAXI">
      <formula>NOT(ISERROR(SEARCH("TAXI",F166)))</formula>
    </cfRule>
    <cfRule type="containsText" dxfId="33395" priority="4669" operator="containsText" text="SSMM">
      <formula>NOT(ISERROR(SEARCH("SSMM",F166)))</formula>
    </cfRule>
    <cfRule type="containsText" dxfId="33394" priority="4670" operator="containsText" text="BMTR">
      <formula>NOT(ISERROR(SEARCH("BMTR",F166)))</formula>
    </cfRule>
  </conditionalFormatting>
  <conditionalFormatting sqref="F166">
    <cfRule type="containsText" dxfId="33393" priority="4665" operator="containsText" text="TAXI">
      <formula>NOT(ISERROR(SEARCH("TAXI",F166)))</formula>
    </cfRule>
    <cfRule type="containsText" dxfId="33392" priority="4666" operator="containsText" text="SSMM">
      <formula>NOT(ISERROR(SEARCH("SSMM",F166)))</formula>
    </cfRule>
    <cfRule type="containsText" dxfId="33391" priority="4667" operator="containsText" text="BMTR">
      <formula>NOT(ISERROR(SEARCH("BMTR",F166)))</formula>
    </cfRule>
  </conditionalFormatting>
  <conditionalFormatting sqref="F159">
    <cfRule type="containsText" dxfId="33390" priority="4662" operator="containsText" text="TAXI">
      <formula>NOT(ISERROR(SEARCH("TAXI",F159)))</formula>
    </cfRule>
    <cfRule type="containsText" dxfId="33389" priority="4663" operator="containsText" text="SSMM">
      <formula>NOT(ISERROR(SEARCH("SSMM",F159)))</formula>
    </cfRule>
    <cfRule type="containsText" dxfId="33388" priority="4664" operator="containsText" text="BMTR">
      <formula>NOT(ISERROR(SEARCH("BMTR",F159)))</formula>
    </cfRule>
  </conditionalFormatting>
  <conditionalFormatting sqref="F158">
    <cfRule type="containsText" dxfId="33387" priority="4659" operator="containsText" text="TAXI">
      <formula>NOT(ISERROR(SEARCH("TAXI",F158)))</formula>
    </cfRule>
    <cfRule type="containsText" dxfId="33386" priority="4660" operator="containsText" text="SSMM">
      <formula>NOT(ISERROR(SEARCH("SSMM",F158)))</formula>
    </cfRule>
    <cfRule type="containsText" dxfId="33385" priority="4661" operator="containsText" text="BMTR">
      <formula>NOT(ISERROR(SEARCH("BMTR",F158)))</formula>
    </cfRule>
  </conditionalFormatting>
  <conditionalFormatting sqref="F158">
    <cfRule type="containsText" dxfId="33384" priority="4656" operator="containsText" text="TAXI">
      <formula>NOT(ISERROR(SEARCH("TAXI",F158)))</formula>
    </cfRule>
    <cfRule type="containsText" dxfId="33383" priority="4657" operator="containsText" text="SSMM">
      <formula>NOT(ISERROR(SEARCH("SSMM",F158)))</formula>
    </cfRule>
    <cfRule type="containsText" dxfId="33382" priority="4658" operator="containsText" text="BMTR">
      <formula>NOT(ISERROR(SEARCH("BMTR",F158)))</formula>
    </cfRule>
  </conditionalFormatting>
  <conditionalFormatting sqref="F164">
    <cfRule type="containsText" dxfId="33381" priority="4653" operator="containsText" text="TAXI">
      <formula>NOT(ISERROR(SEARCH("TAXI",F164)))</formula>
    </cfRule>
    <cfRule type="containsText" dxfId="33380" priority="4654" operator="containsText" text="SSMM">
      <formula>NOT(ISERROR(SEARCH("SSMM",F164)))</formula>
    </cfRule>
    <cfRule type="containsText" dxfId="33379" priority="4655" operator="containsText" text="BMTR">
      <formula>NOT(ISERROR(SEARCH("BMTR",F164)))</formula>
    </cfRule>
  </conditionalFormatting>
  <conditionalFormatting sqref="F164">
    <cfRule type="containsText" dxfId="33378" priority="4650" operator="containsText" text="TAXI">
      <formula>NOT(ISERROR(SEARCH("TAXI",F164)))</formula>
    </cfRule>
    <cfRule type="containsText" dxfId="33377" priority="4651" operator="containsText" text="SSMM">
      <formula>NOT(ISERROR(SEARCH("SSMM",F164)))</formula>
    </cfRule>
    <cfRule type="containsText" dxfId="33376" priority="4652" operator="containsText" text="BMTR">
      <formula>NOT(ISERROR(SEARCH("BMTR",F164)))</formula>
    </cfRule>
  </conditionalFormatting>
  <conditionalFormatting sqref="F170">
    <cfRule type="containsText" dxfId="33375" priority="4647" operator="containsText" text="TAXI">
      <formula>NOT(ISERROR(SEARCH("TAXI",F170)))</formula>
    </cfRule>
    <cfRule type="containsText" dxfId="33374" priority="4648" operator="containsText" text="SSMM">
      <formula>NOT(ISERROR(SEARCH("SSMM",F170)))</formula>
    </cfRule>
    <cfRule type="containsText" dxfId="33373" priority="4649" operator="containsText" text="BMTR">
      <formula>NOT(ISERROR(SEARCH("BMTR",F170)))</formula>
    </cfRule>
  </conditionalFormatting>
  <conditionalFormatting sqref="F170">
    <cfRule type="containsText" dxfId="33372" priority="4644" operator="containsText" text="TAXI">
      <formula>NOT(ISERROR(SEARCH("TAXI",F170)))</formula>
    </cfRule>
    <cfRule type="containsText" dxfId="33371" priority="4645" operator="containsText" text="SSMM">
      <formula>NOT(ISERROR(SEARCH("SSMM",F170)))</formula>
    </cfRule>
    <cfRule type="containsText" dxfId="33370" priority="4646" operator="containsText" text="BMTR">
      <formula>NOT(ISERROR(SEARCH("BMTR",F170)))</formula>
    </cfRule>
  </conditionalFormatting>
  <conditionalFormatting sqref="F170">
    <cfRule type="containsText" dxfId="33369" priority="4641" operator="containsText" text="TAXI">
      <formula>NOT(ISERROR(SEARCH("TAXI",F170)))</formula>
    </cfRule>
    <cfRule type="containsText" dxfId="33368" priority="4642" operator="containsText" text="SSMM">
      <formula>NOT(ISERROR(SEARCH("SSMM",F170)))</formula>
    </cfRule>
    <cfRule type="containsText" dxfId="33367" priority="4643" operator="containsText" text="BMTR">
      <formula>NOT(ISERROR(SEARCH("BMTR",F170)))</formula>
    </cfRule>
  </conditionalFormatting>
  <conditionalFormatting sqref="F170">
    <cfRule type="containsText" dxfId="33366" priority="4638" operator="containsText" text="TAXI">
      <formula>NOT(ISERROR(SEARCH("TAXI",F170)))</formula>
    </cfRule>
    <cfRule type="containsText" dxfId="33365" priority="4639" operator="containsText" text="SSMM">
      <formula>NOT(ISERROR(SEARCH("SSMM",F170)))</formula>
    </cfRule>
    <cfRule type="containsText" dxfId="33364" priority="4640" operator="containsText" text="BMTR">
      <formula>NOT(ISERROR(SEARCH("BMTR",F170)))</formula>
    </cfRule>
  </conditionalFormatting>
  <conditionalFormatting sqref="F170">
    <cfRule type="containsText" dxfId="33363" priority="4635" operator="containsText" text="TAXI">
      <formula>NOT(ISERROR(SEARCH("TAXI",F170)))</formula>
    </cfRule>
    <cfRule type="containsText" dxfId="33362" priority="4636" operator="containsText" text="SSMM">
      <formula>NOT(ISERROR(SEARCH("SSMM",F170)))</formula>
    </cfRule>
    <cfRule type="containsText" dxfId="33361" priority="4637" operator="containsText" text="BMTR">
      <formula>NOT(ISERROR(SEARCH("BMTR",F170)))</formula>
    </cfRule>
  </conditionalFormatting>
  <conditionalFormatting sqref="F170">
    <cfRule type="containsText" dxfId="33360" priority="4632" operator="containsText" text="TAXI">
      <formula>NOT(ISERROR(SEARCH("TAXI",F170)))</formula>
    </cfRule>
    <cfRule type="containsText" dxfId="33359" priority="4633" operator="containsText" text="SSMM">
      <formula>NOT(ISERROR(SEARCH("SSMM",F170)))</formula>
    </cfRule>
    <cfRule type="containsText" dxfId="33358" priority="4634" operator="containsText" text="BMTR">
      <formula>NOT(ISERROR(SEARCH("BMTR",F170)))</formula>
    </cfRule>
  </conditionalFormatting>
  <conditionalFormatting sqref="F170">
    <cfRule type="containsText" dxfId="33357" priority="4629" operator="containsText" text="TAXI">
      <formula>NOT(ISERROR(SEARCH("TAXI",F170)))</formula>
    </cfRule>
    <cfRule type="containsText" dxfId="33356" priority="4630" operator="containsText" text="SSMM">
      <formula>NOT(ISERROR(SEARCH("SSMM",F170)))</formula>
    </cfRule>
    <cfRule type="containsText" dxfId="33355" priority="4631" operator="containsText" text="BMTR">
      <formula>NOT(ISERROR(SEARCH("BMTR",F170)))</formula>
    </cfRule>
  </conditionalFormatting>
  <conditionalFormatting sqref="F161">
    <cfRule type="containsText" dxfId="33354" priority="4626" operator="containsText" text="TAXI">
      <formula>NOT(ISERROR(SEARCH("TAXI",F161)))</formula>
    </cfRule>
    <cfRule type="containsText" dxfId="33353" priority="4627" operator="containsText" text="SSMM">
      <formula>NOT(ISERROR(SEARCH("SSMM",F161)))</formula>
    </cfRule>
    <cfRule type="containsText" dxfId="33352" priority="4628" operator="containsText" text="BMTR">
      <formula>NOT(ISERROR(SEARCH("BMTR",F161)))</formula>
    </cfRule>
  </conditionalFormatting>
  <conditionalFormatting sqref="F160">
    <cfRule type="containsText" dxfId="33351" priority="4623" operator="containsText" text="TAXI">
      <formula>NOT(ISERROR(SEARCH("TAXI",F160)))</formula>
    </cfRule>
    <cfRule type="containsText" dxfId="33350" priority="4624" operator="containsText" text="SSMM">
      <formula>NOT(ISERROR(SEARCH("SSMM",F160)))</formula>
    </cfRule>
    <cfRule type="containsText" dxfId="33349" priority="4625" operator="containsText" text="BMTR">
      <formula>NOT(ISERROR(SEARCH("BMTR",F160)))</formula>
    </cfRule>
  </conditionalFormatting>
  <conditionalFormatting sqref="F160">
    <cfRule type="containsText" dxfId="33348" priority="4620" operator="containsText" text="TAXI">
      <formula>NOT(ISERROR(SEARCH("TAXI",F160)))</formula>
    </cfRule>
    <cfRule type="containsText" dxfId="33347" priority="4621" operator="containsText" text="SSMM">
      <formula>NOT(ISERROR(SEARCH("SSMM",F160)))</formula>
    </cfRule>
    <cfRule type="containsText" dxfId="33346" priority="4622" operator="containsText" text="BMTR">
      <formula>NOT(ISERROR(SEARCH("BMTR",F160)))</formula>
    </cfRule>
  </conditionalFormatting>
  <conditionalFormatting sqref="F164">
    <cfRule type="containsText" dxfId="33345" priority="4617" operator="containsText" text="TAXI">
      <formula>NOT(ISERROR(SEARCH("TAXI",F164)))</formula>
    </cfRule>
    <cfRule type="containsText" dxfId="33344" priority="4618" operator="containsText" text="SSMM">
      <formula>NOT(ISERROR(SEARCH("SSMM",F164)))</formula>
    </cfRule>
    <cfRule type="containsText" dxfId="33343" priority="4619" operator="containsText" text="BMTR">
      <formula>NOT(ISERROR(SEARCH("BMTR",F164)))</formula>
    </cfRule>
  </conditionalFormatting>
  <conditionalFormatting sqref="F162">
    <cfRule type="containsText" dxfId="33342" priority="4614" operator="containsText" text="TAXI">
      <formula>NOT(ISERROR(SEARCH("TAXI",F162)))</formula>
    </cfRule>
    <cfRule type="containsText" dxfId="33341" priority="4615" operator="containsText" text="SSMM">
      <formula>NOT(ISERROR(SEARCH("SSMM",F162)))</formula>
    </cfRule>
    <cfRule type="containsText" dxfId="33340" priority="4616" operator="containsText" text="BMTR">
      <formula>NOT(ISERROR(SEARCH("BMTR",F162)))</formula>
    </cfRule>
  </conditionalFormatting>
  <conditionalFormatting sqref="F162">
    <cfRule type="containsText" dxfId="33339" priority="4611" operator="containsText" text="TAXI">
      <formula>NOT(ISERROR(SEARCH("TAXI",F162)))</formula>
    </cfRule>
    <cfRule type="containsText" dxfId="33338" priority="4612" operator="containsText" text="SSMM">
      <formula>NOT(ISERROR(SEARCH("SSMM",F162)))</formula>
    </cfRule>
    <cfRule type="containsText" dxfId="33337" priority="4613" operator="containsText" text="BMTR">
      <formula>NOT(ISERROR(SEARCH("BMTR",F162)))</formula>
    </cfRule>
  </conditionalFormatting>
  <conditionalFormatting sqref="F161">
    <cfRule type="containsText" dxfId="33336" priority="4608" operator="containsText" text="TAXI">
      <formula>NOT(ISERROR(SEARCH("TAXI",F161)))</formula>
    </cfRule>
    <cfRule type="containsText" dxfId="33335" priority="4609" operator="containsText" text="SSMM">
      <formula>NOT(ISERROR(SEARCH("SSMM",F161)))</formula>
    </cfRule>
    <cfRule type="containsText" dxfId="33334" priority="4610" operator="containsText" text="BMTR">
      <formula>NOT(ISERROR(SEARCH("BMTR",F161)))</formula>
    </cfRule>
  </conditionalFormatting>
  <conditionalFormatting sqref="F170">
    <cfRule type="containsText" dxfId="33333" priority="4605" operator="containsText" text="TAXI">
      <formula>NOT(ISERROR(SEARCH("TAXI",F170)))</formula>
    </cfRule>
    <cfRule type="containsText" dxfId="33332" priority="4606" operator="containsText" text="SSMM">
      <formula>NOT(ISERROR(SEARCH("SSMM",F170)))</formula>
    </cfRule>
    <cfRule type="containsText" dxfId="33331" priority="4607" operator="containsText" text="BMTR">
      <formula>NOT(ISERROR(SEARCH("BMTR",F170)))</formula>
    </cfRule>
  </conditionalFormatting>
  <conditionalFormatting sqref="F170">
    <cfRule type="containsText" dxfId="33330" priority="4602" operator="containsText" text="TAXI">
      <formula>NOT(ISERROR(SEARCH("TAXI",F170)))</formula>
    </cfRule>
    <cfRule type="containsText" dxfId="33329" priority="4603" operator="containsText" text="SSMM">
      <formula>NOT(ISERROR(SEARCH("SSMM",F170)))</formula>
    </cfRule>
    <cfRule type="containsText" dxfId="33328" priority="4604" operator="containsText" text="BMTR">
      <formula>NOT(ISERROR(SEARCH("BMTR",F170)))</formula>
    </cfRule>
  </conditionalFormatting>
  <conditionalFormatting sqref="F160">
    <cfRule type="containsText" dxfId="33327" priority="4599" operator="containsText" text="TAXI">
      <formula>NOT(ISERROR(SEARCH("TAXI",F160)))</formula>
    </cfRule>
    <cfRule type="containsText" dxfId="33326" priority="4600" operator="containsText" text="SSMM">
      <formula>NOT(ISERROR(SEARCH("SSMM",F160)))</formula>
    </cfRule>
    <cfRule type="containsText" dxfId="33325" priority="4601" operator="containsText" text="BMTR">
      <formula>NOT(ISERROR(SEARCH("BMTR",F160)))</formula>
    </cfRule>
  </conditionalFormatting>
  <conditionalFormatting sqref="F159">
    <cfRule type="containsText" dxfId="33324" priority="4596" operator="containsText" text="TAXI">
      <formula>NOT(ISERROR(SEARCH("TAXI",F159)))</formula>
    </cfRule>
    <cfRule type="containsText" dxfId="33323" priority="4597" operator="containsText" text="SSMM">
      <formula>NOT(ISERROR(SEARCH("SSMM",F159)))</formula>
    </cfRule>
    <cfRule type="containsText" dxfId="33322" priority="4598" operator="containsText" text="BMTR">
      <formula>NOT(ISERROR(SEARCH("BMTR",F159)))</formula>
    </cfRule>
  </conditionalFormatting>
  <conditionalFormatting sqref="F166">
    <cfRule type="containsText" dxfId="33321" priority="4593" operator="containsText" text="TAXI">
      <formula>NOT(ISERROR(SEARCH("TAXI",F166)))</formula>
    </cfRule>
    <cfRule type="containsText" dxfId="33320" priority="4594" operator="containsText" text="SSMM">
      <formula>NOT(ISERROR(SEARCH("SSMM",F166)))</formula>
    </cfRule>
    <cfRule type="containsText" dxfId="33319" priority="4595" operator="containsText" text="BMTR">
      <formula>NOT(ISERROR(SEARCH("BMTR",F166)))</formula>
    </cfRule>
  </conditionalFormatting>
  <conditionalFormatting sqref="F166">
    <cfRule type="containsText" dxfId="33318" priority="4590" operator="containsText" text="TAXI">
      <formula>NOT(ISERROR(SEARCH("TAXI",F166)))</formula>
    </cfRule>
    <cfRule type="containsText" dxfId="33317" priority="4591" operator="containsText" text="SSMM">
      <formula>NOT(ISERROR(SEARCH("SSMM",F166)))</formula>
    </cfRule>
    <cfRule type="containsText" dxfId="33316" priority="4592" operator="containsText" text="BMTR">
      <formula>NOT(ISERROR(SEARCH("BMTR",F166)))</formula>
    </cfRule>
  </conditionalFormatting>
  <conditionalFormatting sqref="F162">
    <cfRule type="containsText" dxfId="33315" priority="4587" operator="containsText" text="TAXI">
      <formula>NOT(ISERROR(SEARCH("TAXI",F162)))</formula>
    </cfRule>
    <cfRule type="containsText" dxfId="33314" priority="4588" operator="containsText" text="SSMM">
      <formula>NOT(ISERROR(SEARCH("SSMM",F162)))</formula>
    </cfRule>
    <cfRule type="containsText" dxfId="33313" priority="4589" operator="containsText" text="BMTR">
      <formula>NOT(ISERROR(SEARCH("BMTR",F162)))</formula>
    </cfRule>
  </conditionalFormatting>
  <conditionalFormatting sqref="F161">
    <cfRule type="containsText" dxfId="33312" priority="4584" operator="containsText" text="TAXI">
      <formula>NOT(ISERROR(SEARCH("TAXI",F161)))</formula>
    </cfRule>
    <cfRule type="containsText" dxfId="33311" priority="4585" operator="containsText" text="SSMM">
      <formula>NOT(ISERROR(SEARCH("SSMM",F161)))</formula>
    </cfRule>
    <cfRule type="containsText" dxfId="33310" priority="4586" operator="containsText" text="BMTR">
      <formula>NOT(ISERROR(SEARCH("BMTR",F161)))</formula>
    </cfRule>
  </conditionalFormatting>
  <conditionalFormatting sqref="F161">
    <cfRule type="containsText" dxfId="33309" priority="4581" operator="containsText" text="TAXI">
      <formula>NOT(ISERROR(SEARCH("TAXI",F161)))</formula>
    </cfRule>
    <cfRule type="containsText" dxfId="33308" priority="4582" operator="containsText" text="SSMM">
      <formula>NOT(ISERROR(SEARCH("SSMM",F161)))</formula>
    </cfRule>
    <cfRule type="containsText" dxfId="33307" priority="4583" operator="containsText" text="BMTR">
      <formula>NOT(ISERROR(SEARCH("BMTR",F161)))</formula>
    </cfRule>
  </conditionalFormatting>
  <conditionalFormatting sqref="F160">
    <cfRule type="containsText" dxfId="33306" priority="4578" operator="containsText" text="TAXI">
      <formula>NOT(ISERROR(SEARCH("TAXI",F160)))</formula>
    </cfRule>
    <cfRule type="containsText" dxfId="33305" priority="4579" operator="containsText" text="SSMM">
      <formula>NOT(ISERROR(SEARCH("SSMM",F160)))</formula>
    </cfRule>
    <cfRule type="containsText" dxfId="33304" priority="4580" operator="containsText" text="BMTR">
      <formula>NOT(ISERROR(SEARCH("BMTR",F160)))</formula>
    </cfRule>
  </conditionalFormatting>
  <conditionalFormatting sqref="F160">
    <cfRule type="containsText" dxfId="33303" priority="4575" operator="containsText" text="TAXI">
      <formula>NOT(ISERROR(SEARCH("TAXI",F160)))</formula>
    </cfRule>
    <cfRule type="containsText" dxfId="33302" priority="4576" operator="containsText" text="SSMM">
      <formula>NOT(ISERROR(SEARCH("SSMM",F160)))</formula>
    </cfRule>
    <cfRule type="containsText" dxfId="33301" priority="4577" operator="containsText" text="BMTR">
      <formula>NOT(ISERROR(SEARCH("BMTR",F160)))</formula>
    </cfRule>
  </conditionalFormatting>
  <conditionalFormatting sqref="F159">
    <cfRule type="containsText" dxfId="33300" priority="4572" operator="containsText" text="TAXI">
      <formula>NOT(ISERROR(SEARCH("TAXI",F159)))</formula>
    </cfRule>
    <cfRule type="containsText" dxfId="33299" priority="4573" operator="containsText" text="SSMM">
      <formula>NOT(ISERROR(SEARCH("SSMM",F159)))</formula>
    </cfRule>
    <cfRule type="containsText" dxfId="33298" priority="4574" operator="containsText" text="BMTR">
      <formula>NOT(ISERROR(SEARCH("BMTR",F159)))</formula>
    </cfRule>
  </conditionalFormatting>
  <conditionalFormatting sqref="F166">
    <cfRule type="containsText" dxfId="33297" priority="4569" operator="containsText" text="TAXI">
      <formula>NOT(ISERROR(SEARCH("TAXI",F166)))</formula>
    </cfRule>
    <cfRule type="containsText" dxfId="33296" priority="4570" operator="containsText" text="SSMM">
      <formula>NOT(ISERROR(SEARCH("SSMM",F166)))</formula>
    </cfRule>
    <cfRule type="containsText" dxfId="33295" priority="4571" operator="containsText" text="BMTR">
      <formula>NOT(ISERROR(SEARCH("BMTR",F166)))</formula>
    </cfRule>
  </conditionalFormatting>
  <conditionalFormatting sqref="F166">
    <cfRule type="containsText" dxfId="33294" priority="4566" operator="containsText" text="TAXI">
      <formula>NOT(ISERROR(SEARCH("TAXI",F166)))</formula>
    </cfRule>
    <cfRule type="containsText" dxfId="33293" priority="4567" operator="containsText" text="SSMM">
      <formula>NOT(ISERROR(SEARCH("SSMM",F166)))</formula>
    </cfRule>
    <cfRule type="containsText" dxfId="33292" priority="4568" operator="containsText" text="BMTR">
      <formula>NOT(ISERROR(SEARCH("BMTR",F166)))</formula>
    </cfRule>
  </conditionalFormatting>
  <conditionalFormatting sqref="F162">
    <cfRule type="containsText" dxfId="33291" priority="4563" operator="containsText" text="TAXI">
      <formula>NOT(ISERROR(SEARCH("TAXI",F162)))</formula>
    </cfRule>
    <cfRule type="containsText" dxfId="33290" priority="4564" operator="containsText" text="SSMM">
      <formula>NOT(ISERROR(SEARCH("SSMM",F162)))</formula>
    </cfRule>
    <cfRule type="containsText" dxfId="33289" priority="4565" operator="containsText" text="BMTR">
      <formula>NOT(ISERROR(SEARCH("BMTR",F162)))</formula>
    </cfRule>
  </conditionalFormatting>
  <conditionalFormatting sqref="F161">
    <cfRule type="containsText" dxfId="33288" priority="4560" operator="containsText" text="TAXI">
      <formula>NOT(ISERROR(SEARCH("TAXI",F161)))</formula>
    </cfRule>
    <cfRule type="containsText" dxfId="33287" priority="4561" operator="containsText" text="SSMM">
      <formula>NOT(ISERROR(SEARCH("SSMM",F161)))</formula>
    </cfRule>
    <cfRule type="containsText" dxfId="33286" priority="4562" operator="containsText" text="BMTR">
      <formula>NOT(ISERROR(SEARCH("BMTR",F161)))</formula>
    </cfRule>
  </conditionalFormatting>
  <conditionalFormatting sqref="F161">
    <cfRule type="containsText" dxfId="33285" priority="4557" operator="containsText" text="TAXI">
      <formula>NOT(ISERROR(SEARCH("TAXI",F161)))</formula>
    </cfRule>
    <cfRule type="containsText" dxfId="33284" priority="4558" operator="containsText" text="SSMM">
      <formula>NOT(ISERROR(SEARCH("SSMM",F161)))</formula>
    </cfRule>
    <cfRule type="containsText" dxfId="33283" priority="4559" operator="containsText" text="BMTR">
      <formula>NOT(ISERROR(SEARCH("BMTR",F161)))</formula>
    </cfRule>
  </conditionalFormatting>
  <conditionalFormatting sqref="F160">
    <cfRule type="containsText" dxfId="33282" priority="4554" operator="containsText" text="TAXI">
      <formula>NOT(ISERROR(SEARCH("TAXI",F160)))</formula>
    </cfRule>
    <cfRule type="containsText" dxfId="33281" priority="4555" operator="containsText" text="SSMM">
      <formula>NOT(ISERROR(SEARCH("SSMM",F160)))</formula>
    </cfRule>
    <cfRule type="containsText" dxfId="33280" priority="4556" operator="containsText" text="BMTR">
      <formula>NOT(ISERROR(SEARCH("BMTR",F160)))</formula>
    </cfRule>
  </conditionalFormatting>
  <conditionalFormatting sqref="F159">
    <cfRule type="containsText" dxfId="33279" priority="4551" operator="containsText" text="TAXI">
      <formula>NOT(ISERROR(SEARCH("TAXI",F159)))</formula>
    </cfRule>
    <cfRule type="containsText" dxfId="33278" priority="4552" operator="containsText" text="SSMM">
      <formula>NOT(ISERROR(SEARCH("SSMM",F159)))</formula>
    </cfRule>
    <cfRule type="containsText" dxfId="33277" priority="4553" operator="containsText" text="BMTR">
      <formula>NOT(ISERROR(SEARCH("BMTR",F159)))</formula>
    </cfRule>
  </conditionalFormatting>
  <conditionalFormatting sqref="F159">
    <cfRule type="containsText" dxfId="33276" priority="4548" operator="containsText" text="TAXI">
      <formula>NOT(ISERROR(SEARCH("TAXI",F159)))</formula>
    </cfRule>
    <cfRule type="containsText" dxfId="33275" priority="4549" operator="containsText" text="SSMM">
      <formula>NOT(ISERROR(SEARCH("SSMM",F159)))</formula>
    </cfRule>
    <cfRule type="containsText" dxfId="33274" priority="4550" operator="containsText" text="BMTR">
      <formula>NOT(ISERROR(SEARCH("BMTR",F159)))</formula>
    </cfRule>
  </conditionalFormatting>
  <conditionalFormatting sqref="F158">
    <cfRule type="containsText" dxfId="33273" priority="4545" operator="containsText" text="TAXI">
      <formula>NOT(ISERROR(SEARCH("TAXI",F158)))</formula>
    </cfRule>
    <cfRule type="containsText" dxfId="33272" priority="4546" operator="containsText" text="SSMM">
      <formula>NOT(ISERROR(SEARCH("SSMM",F158)))</formula>
    </cfRule>
    <cfRule type="containsText" dxfId="33271" priority="4547" operator="containsText" text="BMTR">
      <formula>NOT(ISERROR(SEARCH("BMTR",F158)))</formula>
    </cfRule>
  </conditionalFormatting>
  <conditionalFormatting sqref="F165">
    <cfRule type="containsText" dxfId="33270" priority="4542" operator="containsText" text="TAXI">
      <formula>NOT(ISERROR(SEARCH("TAXI",F165)))</formula>
    </cfRule>
    <cfRule type="containsText" dxfId="33269" priority="4543" operator="containsText" text="SSMM">
      <formula>NOT(ISERROR(SEARCH("SSMM",F165)))</formula>
    </cfRule>
    <cfRule type="containsText" dxfId="33268" priority="4544" operator="containsText" text="BMTR">
      <formula>NOT(ISERROR(SEARCH("BMTR",F165)))</formula>
    </cfRule>
  </conditionalFormatting>
  <conditionalFormatting sqref="F165">
    <cfRule type="containsText" dxfId="33267" priority="4539" operator="containsText" text="TAXI">
      <formula>NOT(ISERROR(SEARCH("TAXI",F165)))</formula>
    </cfRule>
    <cfRule type="containsText" dxfId="33266" priority="4540" operator="containsText" text="SSMM">
      <formula>NOT(ISERROR(SEARCH("SSMM",F165)))</formula>
    </cfRule>
    <cfRule type="containsText" dxfId="33265" priority="4541" operator="containsText" text="BMTR">
      <formula>NOT(ISERROR(SEARCH("BMTR",F165)))</formula>
    </cfRule>
  </conditionalFormatting>
  <conditionalFormatting sqref="F170">
    <cfRule type="containsText" dxfId="33264" priority="4536" operator="containsText" text="TAXI">
      <formula>NOT(ISERROR(SEARCH("TAXI",F170)))</formula>
    </cfRule>
    <cfRule type="containsText" dxfId="33263" priority="4537" operator="containsText" text="SSMM">
      <formula>NOT(ISERROR(SEARCH("SSMM",F170)))</formula>
    </cfRule>
    <cfRule type="containsText" dxfId="33262" priority="4538" operator="containsText" text="BMTR">
      <formula>NOT(ISERROR(SEARCH("BMTR",F170)))</formula>
    </cfRule>
  </conditionalFormatting>
  <conditionalFormatting sqref="F170">
    <cfRule type="containsText" dxfId="33261" priority="4533" operator="containsText" text="TAXI">
      <formula>NOT(ISERROR(SEARCH("TAXI",F170)))</formula>
    </cfRule>
    <cfRule type="containsText" dxfId="33260" priority="4534" operator="containsText" text="SSMM">
      <formula>NOT(ISERROR(SEARCH("SSMM",F170)))</formula>
    </cfRule>
    <cfRule type="containsText" dxfId="33259" priority="4535" operator="containsText" text="BMTR">
      <formula>NOT(ISERROR(SEARCH("BMTR",F170)))</formula>
    </cfRule>
  </conditionalFormatting>
  <conditionalFormatting sqref="F161">
    <cfRule type="containsText" dxfId="33258" priority="4530" operator="containsText" text="TAXI">
      <formula>NOT(ISERROR(SEARCH("TAXI",F161)))</formula>
    </cfRule>
    <cfRule type="containsText" dxfId="33257" priority="4531" operator="containsText" text="SSMM">
      <formula>NOT(ISERROR(SEARCH("SSMM",F161)))</formula>
    </cfRule>
    <cfRule type="containsText" dxfId="33256" priority="4532" operator="containsText" text="BMTR">
      <formula>NOT(ISERROR(SEARCH("BMTR",F161)))</formula>
    </cfRule>
  </conditionalFormatting>
  <conditionalFormatting sqref="F160">
    <cfRule type="containsText" dxfId="33255" priority="4527" operator="containsText" text="TAXI">
      <formula>NOT(ISERROR(SEARCH("TAXI",F160)))</formula>
    </cfRule>
    <cfRule type="containsText" dxfId="33254" priority="4528" operator="containsText" text="SSMM">
      <formula>NOT(ISERROR(SEARCH("SSMM",F160)))</formula>
    </cfRule>
    <cfRule type="containsText" dxfId="33253" priority="4529" operator="containsText" text="BMTR">
      <formula>NOT(ISERROR(SEARCH("BMTR",F160)))</formula>
    </cfRule>
  </conditionalFormatting>
  <conditionalFormatting sqref="F160">
    <cfRule type="containsText" dxfId="33252" priority="4524" operator="containsText" text="TAXI">
      <formula>NOT(ISERROR(SEARCH("TAXI",F160)))</formula>
    </cfRule>
    <cfRule type="containsText" dxfId="33251" priority="4525" operator="containsText" text="SSMM">
      <formula>NOT(ISERROR(SEARCH("SSMM",F160)))</formula>
    </cfRule>
    <cfRule type="containsText" dxfId="33250" priority="4526" operator="containsText" text="BMTR">
      <formula>NOT(ISERROR(SEARCH("BMTR",F160)))</formula>
    </cfRule>
  </conditionalFormatting>
  <conditionalFormatting sqref="F160">
    <cfRule type="containsText" dxfId="33249" priority="4521" operator="containsText" text="TAXI">
      <formula>NOT(ISERROR(SEARCH("TAXI",F160)))</formula>
    </cfRule>
    <cfRule type="containsText" dxfId="33248" priority="4522" operator="containsText" text="SSMM">
      <formula>NOT(ISERROR(SEARCH("SSMM",F160)))</formula>
    </cfRule>
    <cfRule type="containsText" dxfId="33247" priority="4523" operator="containsText" text="BMTR">
      <formula>NOT(ISERROR(SEARCH("BMTR",F160)))</formula>
    </cfRule>
  </conditionalFormatting>
  <conditionalFormatting sqref="F159">
    <cfRule type="containsText" dxfId="33246" priority="4518" operator="containsText" text="TAXI">
      <formula>NOT(ISERROR(SEARCH("TAXI",F159)))</formula>
    </cfRule>
    <cfRule type="containsText" dxfId="33245" priority="4519" operator="containsText" text="SSMM">
      <formula>NOT(ISERROR(SEARCH("SSMM",F159)))</formula>
    </cfRule>
    <cfRule type="containsText" dxfId="33244" priority="4520" operator="containsText" text="BMTR">
      <formula>NOT(ISERROR(SEARCH("BMTR",F159)))</formula>
    </cfRule>
  </conditionalFormatting>
  <conditionalFormatting sqref="F166">
    <cfRule type="containsText" dxfId="33243" priority="4515" operator="containsText" text="TAXI">
      <formula>NOT(ISERROR(SEARCH("TAXI",F166)))</formula>
    </cfRule>
    <cfRule type="containsText" dxfId="33242" priority="4516" operator="containsText" text="SSMM">
      <formula>NOT(ISERROR(SEARCH("SSMM",F166)))</formula>
    </cfRule>
    <cfRule type="containsText" dxfId="33241" priority="4517" operator="containsText" text="BMTR">
      <formula>NOT(ISERROR(SEARCH("BMTR",F166)))</formula>
    </cfRule>
  </conditionalFormatting>
  <conditionalFormatting sqref="F166">
    <cfRule type="containsText" dxfId="33240" priority="4512" operator="containsText" text="TAXI">
      <formula>NOT(ISERROR(SEARCH("TAXI",F166)))</formula>
    </cfRule>
    <cfRule type="containsText" dxfId="33239" priority="4513" operator="containsText" text="SSMM">
      <formula>NOT(ISERROR(SEARCH("SSMM",F166)))</formula>
    </cfRule>
    <cfRule type="containsText" dxfId="33238" priority="4514" operator="containsText" text="BMTR">
      <formula>NOT(ISERROR(SEARCH("BMTR",F166)))</formula>
    </cfRule>
  </conditionalFormatting>
  <conditionalFormatting sqref="F162">
    <cfRule type="containsText" dxfId="33237" priority="4509" operator="containsText" text="TAXI">
      <formula>NOT(ISERROR(SEARCH("TAXI",F162)))</formula>
    </cfRule>
    <cfRule type="containsText" dxfId="33236" priority="4510" operator="containsText" text="SSMM">
      <formula>NOT(ISERROR(SEARCH("SSMM",F162)))</formula>
    </cfRule>
    <cfRule type="containsText" dxfId="33235" priority="4511" operator="containsText" text="BMTR">
      <formula>NOT(ISERROR(SEARCH("BMTR",F162)))</formula>
    </cfRule>
  </conditionalFormatting>
  <conditionalFormatting sqref="F161">
    <cfRule type="containsText" dxfId="33234" priority="4506" operator="containsText" text="TAXI">
      <formula>NOT(ISERROR(SEARCH("TAXI",F161)))</formula>
    </cfRule>
    <cfRule type="containsText" dxfId="33233" priority="4507" operator="containsText" text="SSMM">
      <formula>NOT(ISERROR(SEARCH("SSMM",F161)))</formula>
    </cfRule>
    <cfRule type="containsText" dxfId="33232" priority="4508" operator="containsText" text="BMTR">
      <formula>NOT(ISERROR(SEARCH("BMTR",F161)))</formula>
    </cfRule>
  </conditionalFormatting>
  <conditionalFormatting sqref="F161">
    <cfRule type="containsText" dxfId="33231" priority="4503" operator="containsText" text="TAXI">
      <formula>NOT(ISERROR(SEARCH("TAXI",F161)))</formula>
    </cfRule>
    <cfRule type="containsText" dxfId="33230" priority="4504" operator="containsText" text="SSMM">
      <formula>NOT(ISERROR(SEARCH("SSMM",F161)))</formula>
    </cfRule>
    <cfRule type="containsText" dxfId="33229" priority="4505" operator="containsText" text="BMTR">
      <formula>NOT(ISERROR(SEARCH("BMTR",F161)))</formula>
    </cfRule>
  </conditionalFormatting>
  <conditionalFormatting sqref="F160">
    <cfRule type="containsText" dxfId="33228" priority="4500" operator="containsText" text="TAXI">
      <formula>NOT(ISERROR(SEARCH("TAXI",F160)))</formula>
    </cfRule>
    <cfRule type="containsText" dxfId="33227" priority="4501" operator="containsText" text="SSMM">
      <formula>NOT(ISERROR(SEARCH("SSMM",F160)))</formula>
    </cfRule>
    <cfRule type="containsText" dxfId="33226" priority="4502" operator="containsText" text="BMTR">
      <formula>NOT(ISERROR(SEARCH("BMTR",F160)))</formula>
    </cfRule>
  </conditionalFormatting>
  <conditionalFormatting sqref="F159">
    <cfRule type="containsText" dxfId="33225" priority="4497" operator="containsText" text="TAXI">
      <formula>NOT(ISERROR(SEARCH("TAXI",F159)))</formula>
    </cfRule>
    <cfRule type="containsText" dxfId="33224" priority="4498" operator="containsText" text="SSMM">
      <formula>NOT(ISERROR(SEARCH("SSMM",F159)))</formula>
    </cfRule>
    <cfRule type="containsText" dxfId="33223" priority="4499" operator="containsText" text="BMTR">
      <formula>NOT(ISERROR(SEARCH("BMTR",F159)))</formula>
    </cfRule>
  </conditionalFormatting>
  <conditionalFormatting sqref="F159">
    <cfRule type="containsText" dxfId="33222" priority="4494" operator="containsText" text="TAXI">
      <formula>NOT(ISERROR(SEARCH("TAXI",F159)))</formula>
    </cfRule>
    <cfRule type="containsText" dxfId="33221" priority="4495" operator="containsText" text="SSMM">
      <formula>NOT(ISERROR(SEARCH("SSMM",F159)))</formula>
    </cfRule>
    <cfRule type="containsText" dxfId="33220" priority="4496" operator="containsText" text="BMTR">
      <formula>NOT(ISERROR(SEARCH("BMTR",F159)))</formula>
    </cfRule>
  </conditionalFormatting>
  <conditionalFormatting sqref="F158">
    <cfRule type="containsText" dxfId="33219" priority="4491" operator="containsText" text="TAXI">
      <formula>NOT(ISERROR(SEARCH("TAXI",F158)))</formula>
    </cfRule>
    <cfRule type="containsText" dxfId="33218" priority="4492" operator="containsText" text="SSMM">
      <formula>NOT(ISERROR(SEARCH("SSMM",F158)))</formula>
    </cfRule>
    <cfRule type="containsText" dxfId="33217" priority="4493" operator="containsText" text="BMTR">
      <formula>NOT(ISERROR(SEARCH("BMTR",F158)))</formula>
    </cfRule>
  </conditionalFormatting>
  <conditionalFormatting sqref="F165">
    <cfRule type="containsText" dxfId="33216" priority="4488" operator="containsText" text="TAXI">
      <formula>NOT(ISERROR(SEARCH("TAXI",F165)))</formula>
    </cfRule>
    <cfRule type="containsText" dxfId="33215" priority="4489" operator="containsText" text="SSMM">
      <formula>NOT(ISERROR(SEARCH("SSMM",F165)))</formula>
    </cfRule>
    <cfRule type="containsText" dxfId="33214" priority="4490" operator="containsText" text="BMTR">
      <formula>NOT(ISERROR(SEARCH("BMTR",F165)))</formula>
    </cfRule>
  </conditionalFormatting>
  <conditionalFormatting sqref="F165">
    <cfRule type="containsText" dxfId="33213" priority="4485" operator="containsText" text="TAXI">
      <formula>NOT(ISERROR(SEARCH("TAXI",F165)))</formula>
    </cfRule>
    <cfRule type="containsText" dxfId="33212" priority="4486" operator="containsText" text="SSMM">
      <formula>NOT(ISERROR(SEARCH("SSMM",F165)))</formula>
    </cfRule>
    <cfRule type="containsText" dxfId="33211" priority="4487" operator="containsText" text="BMTR">
      <formula>NOT(ISERROR(SEARCH("BMTR",F165)))</formula>
    </cfRule>
  </conditionalFormatting>
  <conditionalFormatting sqref="F170">
    <cfRule type="containsText" dxfId="33210" priority="4482" operator="containsText" text="TAXI">
      <formula>NOT(ISERROR(SEARCH("TAXI",F170)))</formula>
    </cfRule>
    <cfRule type="containsText" dxfId="33209" priority="4483" operator="containsText" text="SSMM">
      <formula>NOT(ISERROR(SEARCH("SSMM",F170)))</formula>
    </cfRule>
    <cfRule type="containsText" dxfId="33208" priority="4484" operator="containsText" text="BMTR">
      <formula>NOT(ISERROR(SEARCH("BMTR",F170)))</formula>
    </cfRule>
  </conditionalFormatting>
  <conditionalFormatting sqref="F170">
    <cfRule type="containsText" dxfId="33207" priority="4479" operator="containsText" text="TAXI">
      <formula>NOT(ISERROR(SEARCH("TAXI",F170)))</formula>
    </cfRule>
    <cfRule type="containsText" dxfId="33206" priority="4480" operator="containsText" text="SSMM">
      <formula>NOT(ISERROR(SEARCH("SSMM",F170)))</formula>
    </cfRule>
    <cfRule type="containsText" dxfId="33205" priority="4481" operator="containsText" text="BMTR">
      <formula>NOT(ISERROR(SEARCH("BMTR",F170)))</formula>
    </cfRule>
  </conditionalFormatting>
  <conditionalFormatting sqref="F161">
    <cfRule type="containsText" dxfId="33204" priority="4476" operator="containsText" text="TAXI">
      <formula>NOT(ISERROR(SEARCH("TAXI",F161)))</formula>
    </cfRule>
    <cfRule type="containsText" dxfId="33203" priority="4477" operator="containsText" text="SSMM">
      <formula>NOT(ISERROR(SEARCH("SSMM",F161)))</formula>
    </cfRule>
    <cfRule type="containsText" dxfId="33202" priority="4478" operator="containsText" text="BMTR">
      <formula>NOT(ISERROR(SEARCH("BMTR",F161)))</formula>
    </cfRule>
  </conditionalFormatting>
  <conditionalFormatting sqref="F160">
    <cfRule type="containsText" dxfId="33201" priority="4473" operator="containsText" text="TAXI">
      <formula>NOT(ISERROR(SEARCH("TAXI",F160)))</formula>
    </cfRule>
    <cfRule type="containsText" dxfId="33200" priority="4474" operator="containsText" text="SSMM">
      <formula>NOT(ISERROR(SEARCH("SSMM",F160)))</formula>
    </cfRule>
    <cfRule type="containsText" dxfId="33199" priority="4475" operator="containsText" text="BMTR">
      <formula>NOT(ISERROR(SEARCH("BMTR",F160)))</formula>
    </cfRule>
  </conditionalFormatting>
  <conditionalFormatting sqref="F160">
    <cfRule type="containsText" dxfId="33198" priority="4470" operator="containsText" text="TAXI">
      <formula>NOT(ISERROR(SEARCH("TAXI",F160)))</formula>
    </cfRule>
    <cfRule type="containsText" dxfId="33197" priority="4471" operator="containsText" text="SSMM">
      <formula>NOT(ISERROR(SEARCH("SSMM",F160)))</formula>
    </cfRule>
    <cfRule type="containsText" dxfId="33196" priority="4472" operator="containsText" text="BMTR">
      <formula>NOT(ISERROR(SEARCH("BMTR",F160)))</formula>
    </cfRule>
  </conditionalFormatting>
  <conditionalFormatting sqref="F159">
    <cfRule type="containsText" dxfId="33195" priority="4467" operator="containsText" text="TAXI">
      <formula>NOT(ISERROR(SEARCH("TAXI",F159)))</formula>
    </cfRule>
    <cfRule type="containsText" dxfId="33194" priority="4468" operator="containsText" text="SSMM">
      <formula>NOT(ISERROR(SEARCH("SSMM",F159)))</formula>
    </cfRule>
    <cfRule type="containsText" dxfId="33193" priority="4469" operator="containsText" text="BMTR">
      <formula>NOT(ISERROR(SEARCH("BMTR",F159)))</formula>
    </cfRule>
  </conditionalFormatting>
  <conditionalFormatting sqref="F159">
    <cfRule type="containsText" dxfId="33192" priority="4464" operator="containsText" text="TAXI">
      <formula>NOT(ISERROR(SEARCH("TAXI",F159)))</formula>
    </cfRule>
    <cfRule type="containsText" dxfId="33191" priority="4465" operator="containsText" text="SSMM">
      <formula>NOT(ISERROR(SEARCH("SSMM",F159)))</formula>
    </cfRule>
    <cfRule type="containsText" dxfId="33190" priority="4466" operator="containsText" text="BMTR">
      <formula>NOT(ISERROR(SEARCH("BMTR",F159)))</formula>
    </cfRule>
  </conditionalFormatting>
  <conditionalFormatting sqref="F158">
    <cfRule type="containsText" dxfId="33189" priority="4461" operator="containsText" text="TAXI">
      <formula>NOT(ISERROR(SEARCH("TAXI",F158)))</formula>
    </cfRule>
    <cfRule type="containsText" dxfId="33188" priority="4462" operator="containsText" text="SSMM">
      <formula>NOT(ISERROR(SEARCH("SSMM",F158)))</formula>
    </cfRule>
    <cfRule type="containsText" dxfId="33187" priority="4463" operator="containsText" text="BMTR">
      <formula>NOT(ISERROR(SEARCH("BMTR",F158)))</formula>
    </cfRule>
  </conditionalFormatting>
  <conditionalFormatting sqref="F165">
    <cfRule type="containsText" dxfId="33186" priority="4458" operator="containsText" text="TAXI">
      <formula>NOT(ISERROR(SEARCH("TAXI",F165)))</formula>
    </cfRule>
    <cfRule type="containsText" dxfId="33185" priority="4459" operator="containsText" text="SSMM">
      <formula>NOT(ISERROR(SEARCH("SSMM",F165)))</formula>
    </cfRule>
    <cfRule type="containsText" dxfId="33184" priority="4460" operator="containsText" text="BMTR">
      <formula>NOT(ISERROR(SEARCH("BMTR",F165)))</formula>
    </cfRule>
  </conditionalFormatting>
  <conditionalFormatting sqref="F165">
    <cfRule type="containsText" dxfId="33183" priority="4455" operator="containsText" text="TAXI">
      <formula>NOT(ISERROR(SEARCH("TAXI",F165)))</formula>
    </cfRule>
    <cfRule type="containsText" dxfId="33182" priority="4456" operator="containsText" text="SSMM">
      <formula>NOT(ISERROR(SEARCH("SSMM",F165)))</formula>
    </cfRule>
    <cfRule type="containsText" dxfId="33181" priority="4457" operator="containsText" text="BMTR">
      <formula>NOT(ISERROR(SEARCH("BMTR",F165)))</formula>
    </cfRule>
  </conditionalFormatting>
  <conditionalFormatting sqref="F170">
    <cfRule type="containsText" dxfId="33180" priority="4452" operator="containsText" text="TAXI">
      <formula>NOT(ISERROR(SEARCH("TAXI",F170)))</formula>
    </cfRule>
    <cfRule type="containsText" dxfId="33179" priority="4453" operator="containsText" text="SSMM">
      <formula>NOT(ISERROR(SEARCH("SSMM",F170)))</formula>
    </cfRule>
    <cfRule type="containsText" dxfId="33178" priority="4454" operator="containsText" text="BMTR">
      <formula>NOT(ISERROR(SEARCH("BMTR",F170)))</formula>
    </cfRule>
  </conditionalFormatting>
  <conditionalFormatting sqref="F170">
    <cfRule type="containsText" dxfId="33177" priority="4449" operator="containsText" text="TAXI">
      <formula>NOT(ISERROR(SEARCH("TAXI",F170)))</formula>
    </cfRule>
    <cfRule type="containsText" dxfId="33176" priority="4450" operator="containsText" text="SSMM">
      <formula>NOT(ISERROR(SEARCH("SSMM",F170)))</formula>
    </cfRule>
    <cfRule type="containsText" dxfId="33175" priority="4451" operator="containsText" text="BMTR">
      <formula>NOT(ISERROR(SEARCH("BMTR",F170)))</formula>
    </cfRule>
  </conditionalFormatting>
  <conditionalFormatting sqref="F161">
    <cfRule type="containsText" dxfId="33174" priority="4446" operator="containsText" text="TAXI">
      <formula>NOT(ISERROR(SEARCH("TAXI",F161)))</formula>
    </cfRule>
    <cfRule type="containsText" dxfId="33173" priority="4447" operator="containsText" text="SSMM">
      <formula>NOT(ISERROR(SEARCH("SSMM",F161)))</formula>
    </cfRule>
    <cfRule type="containsText" dxfId="33172" priority="4448" operator="containsText" text="BMTR">
      <formula>NOT(ISERROR(SEARCH("BMTR",F161)))</formula>
    </cfRule>
  </conditionalFormatting>
  <conditionalFormatting sqref="F160">
    <cfRule type="containsText" dxfId="33171" priority="4443" operator="containsText" text="TAXI">
      <formula>NOT(ISERROR(SEARCH("TAXI",F160)))</formula>
    </cfRule>
    <cfRule type="containsText" dxfId="33170" priority="4444" operator="containsText" text="SSMM">
      <formula>NOT(ISERROR(SEARCH("SSMM",F160)))</formula>
    </cfRule>
    <cfRule type="containsText" dxfId="33169" priority="4445" operator="containsText" text="BMTR">
      <formula>NOT(ISERROR(SEARCH("BMTR",F160)))</formula>
    </cfRule>
  </conditionalFormatting>
  <conditionalFormatting sqref="F160">
    <cfRule type="containsText" dxfId="33168" priority="4440" operator="containsText" text="TAXI">
      <formula>NOT(ISERROR(SEARCH("TAXI",F160)))</formula>
    </cfRule>
    <cfRule type="containsText" dxfId="33167" priority="4441" operator="containsText" text="SSMM">
      <formula>NOT(ISERROR(SEARCH("SSMM",F160)))</formula>
    </cfRule>
    <cfRule type="containsText" dxfId="33166" priority="4442" operator="containsText" text="BMTR">
      <formula>NOT(ISERROR(SEARCH("BMTR",F160)))</formula>
    </cfRule>
  </conditionalFormatting>
  <conditionalFormatting sqref="F159">
    <cfRule type="containsText" dxfId="33165" priority="4437" operator="containsText" text="TAXI">
      <formula>NOT(ISERROR(SEARCH("TAXI",F159)))</formula>
    </cfRule>
    <cfRule type="containsText" dxfId="33164" priority="4438" operator="containsText" text="SSMM">
      <formula>NOT(ISERROR(SEARCH("SSMM",F159)))</formula>
    </cfRule>
    <cfRule type="containsText" dxfId="33163" priority="4439" operator="containsText" text="BMTR">
      <formula>NOT(ISERROR(SEARCH("BMTR",F159)))</formula>
    </cfRule>
  </conditionalFormatting>
  <conditionalFormatting sqref="F158">
    <cfRule type="containsText" dxfId="33162" priority="4434" operator="containsText" text="TAXI">
      <formula>NOT(ISERROR(SEARCH("TAXI",F158)))</formula>
    </cfRule>
    <cfRule type="containsText" dxfId="33161" priority="4435" operator="containsText" text="SSMM">
      <formula>NOT(ISERROR(SEARCH("SSMM",F158)))</formula>
    </cfRule>
    <cfRule type="containsText" dxfId="33160" priority="4436" operator="containsText" text="BMTR">
      <formula>NOT(ISERROR(SEARCH("BMTR",F158)))</formula>
    </cfRule>
  </conditionalFormatting>
  <conditionalFormatting sqref="F158">
    <cfRule type="containsText" dxfId="33159" priority="4431" operator="containsText" text="TAXI">
      <formula>NOT(ISERROR(SEARCH("TAXI",F158)))</formula>
    </cfRule>
    <cfRule type="containsText" dxfId="33158" priority="4432" operator="containsText" text="SSMM">
      <formula>NOT(ISERROR(SEARCH("SSMM",F158)))</formula>
    </cfRule>
    <cfRule type="containsText" dxfId="33157" priority="4433" operator="containsText" text="BMTR">
      <formula>NOT(ISERROR(SEARCH("BMTR",F158)))</formula>
    </cfRule>
  </conditionalFormatting>
  <conditionalFormatting sqref="F164">
    <cfRule type="containsText" dxfId="33156" priority="4428" operator="containsText" text="TAXI">
      <formula>NOT(ISERROR(SEARCH("TAXI",F164)))</formula>
    </cfRule>
    <cfRule type="containsText" dxfId="33155" priority="4429" operator="containsText" text="SSMM">
      <formula>NOT(ISERROR(SEARCH("SSMM",F164)))</formula>
    </cfRule>
    <cfRule type="containsText" dxfId="33154" priority="4430" operator="containsText" text="BMTR">
      <formula>NOT(ISERROR(SEARCH("BMTR",F164)))</formula>
    </cfRule>
  </conditionalFormatting>
  <conditionalFormatting sqref="F164">
    <cfRule type="containsText" dxfId="33153" priority="4425" operator="containsText" text="TAXI">
      <formula>NOT(ISERROR(SEARCH("TAXI",F164)))</formula>
    </cfRule>
    <cfRule type="containsText" dxfId="33152" priority="4426" operator="containsText" text="SSMM">
      <formula>NOT(ISERROR(SEARCH("SSMM",F164)))</formula>
    </cfRule>
    <cfRule type="containsText" dxfId="33151" priority="4427" operator="containsText" text="BMTR">
      <formula>NOT(ISERROR(SEARCH("BMTR",F164)))</formula>
    </cfRule>
  </conditionalFormatting>
  <conditionalFormatting sqref="F160">
    <cfRule type="containsText" dxfId="33150" priority="4422" operator="containsText" text="TAXI">
      <formula>NOT(ISERROR(SEARCH("TAXI",F160)))</formula>
    </cfRule>
    <cfRule type="containsText" dxfId="33149" priority="4423" operator="containsText" text="SSMM">
      <formula>NOT(ISERROR(SEARCH("SSMM",F160)))</formula>
    </cfRule>
    <cfRule type="containsText" dxfId="33148" priority="4424" operator="containsText" text="BMTR">
      <formula>NOT(ISERROR(SEARCH("BMTR",F160)))</formula>
    </cfRule>
  </conditionalFormatting>
  <conditionalFormatting sqref="F159">
    <cfRule type="containsText" dxfId="33147" priority="4419" operator="containsText" text="TAXI">
      <formula>NOT(ISERROR(SEARCH("TAXI",F159)))</formula>
    </cfRule>
    <cfRule type="containsText" dxfId="33146" priority="4420" operator="containsText" text="SSMM">
      <formula>NOT(ISERROR(SEARCH("SSMM",F159)))</formula>
    </cfRule>
    <cfRule type="containsText" dxfId="33145" priority="4421" operator="containsText" text="BMTR">
      <formula>NOT(ISERROR(SEARCH("BMTR",F159)))</formula>
    </cfRule>
  </conditionalFormatting>
  <conditionalFormatting sqref="F166">
    <cfRule type="containsText" dxfId="33144" priority="4416" operator="containsText" text="TAXI">
      <formula>NOT(ISERROR(SEARCH("TAXI",F166)))</formula>
    </cfRule>
    <cfRule type="containsText" dxfId="33143" priority="4417" operator="containsText" text="SSMM">
      <formula>NOT(ISERROR(SEARCH("SSMM",F166)))</formula>
    </cfRule>
    <cfRule type="containsText" dxfId="33142" priority="4418" operator="containsText" text="BMTR">
      <formula>NOT(ISERROR(SEARCH("BMTR",F166)))</formula>
    </cfRule>
  </conditionalFormatting>
  <conditionalFormatting sqref="F166">
    <cfRule type="containsText" dxfId="33141" priority="4413" operator="containsText" text="TAXI">
      <formula>NOT(ISERROR(SEARCH("TAXI",F166)))</formula>
    </cfRule>
    <cfRule type="containsText" dxfId="33140" priority="4414" operator="containsText" text="SSMM">
      <formula>NOT(ISERROR(SEARCH("SSMM",F166)))</formula>
    </cfRule>
    <cfRule type="containsText" dxfId="33139" priority="4415" operator="containsText" text="BMTR">
      <formula>NOT(ISERROR(SEARCH("BMTR",F166)))</formula>
    </cfRule>
  </conditionalFormatting>
  <conditionalFormatting sqref="F160">
    <cfRule type="containsText" dxfId="33138" priority="4410" operator="containsText" text="TAXI">
      <formula>NOT(ISERROR(SEARCH("TAXI",F160)))</formula>
    </cfRule>
    <cfRule type="containsText" dxfId="33137" priority="4411" operator="containsText" text="SSMM">
      <formula>NOT(ISERROR(SEARCH("SSMM",F160)))</formula>
    </cfRule>
    <cfRule type="containsText" dxfId="33136" priority="4412" operator="containsText" text="BMTR">
      <formula>NOT(ISERROR(SEARCH("BMTR",F160)))</formula>
    </cfRule>
  </conditionalFormatting>
  <conditionalFormatting sqref="F159">
    <cfRule type="containsText" dxfId="33135" priority="4407" operator="containsText" text="TAXI">
      <formula>NOT(ISERROR(SEARCH("TAXI",F159)))</formula>
    </cfRule>
    <cfRule type="containsText" dxfId="33134" priority="4408" operator="containsText" text="SSMM">
      <formula>NOT(ISERROR(SEARCH("SSMM",F159)))</formula>
    </cfRule>
    <cfRule type="containsText" dxfId="33133" priority="4409" operator="containsText" text="BMTR">
      <formula>NOT(ISERROR(SEARCH("BMTR",F159)))</formula>
    </cfRule>
  </conditionalFormatting>
  <conditionalFormatting sqref="F166">
    <cfRule type="containsText" dxfId="33132" priority="4404" operator="containsText" text="TAXI">
      <formula>NOT(ISERROR(SEARCH("TAXI",F166)))</formula>
    </cfRule>
    <cfRule type="containsText" dxfId="33131" priority="4405" operator="containsText" text="SSMM">
      <formula>NOT(ISERROR(SEARCH("SSMM",F166)))</formula>
    </cfRule>
    <cfRule type="containsText" dxfId="33130" priority="4406" operator="containsText" text="BMTR">
      <formula>NOT(ISERROR(SEARCH("BMTR",F166)))</formula>
    </cfRule>
  </conditionalFormatting>
  <conditionalFormatting sqref="F166">
    <cfRule type="containsText" dxfId="33129" priority="4401" operator="containsText" text="TAXI">
      <formula>NOT(ISERROR(SEARCH("TAXI",F166)))</formula>
    </cfRule>
    <cfRule type="containsText" dxfId="33128" priority="4402" operator="containsText" text="SSMM">
      <formula>NOT(ISERROR(SEARCH("SSMM",F166)))</formula>
    </cfRule>
    <cfRule type="containsText" dxfId="33127" priority="4403" operator="containsText" text="BMTR">
      <formula>NOT(ISERROR(SEARCH("BMTR",F166)))</formula>
    </cfRule>
  </conditionalFormatting>
  <conditionalFormatting sqref="F162">
    <cfRule type="containsText" dxfId="33126" priority="4398" operator="containsText" text="TAXI">
      <formula>NOT(ISERROR(SEARCH("TAXI",F162)))</formula>
    </cfRule>
    <cfRule type="containsText" dxfId="33125" priority="4399" operator="containsText" text="SSMM">
      <formula>NOT(ISERROR(SEARCH("SSMM",F162)))</formula>
    </cfRule>
    <cfRule type="containsText" dxfId="33124" priority="4400" operator="containsText" text="BMTR">
      <formula>NOT(ISERROR(SEARCH("BMTR",F162)))</formula>
    </cfRule>
  </conditionalFormatting>
  <conditionalFormatting sqref="F161">
    <cfRule type="containsText" dxfId="33123" priority="4395" operator="containsText" text="TAXI">
      <formula>NOT(ISERROR(SEARCH("TAXI",F161)))</formula>
    </cfRule>
    <cfRule type="containsText" dxfId="33122" priority="4396" operator="containsText" text="SSMM">
      <formula>NOT(ISERROR(SEARCH("SSMM",F161)))</formula>
    </cfRule>
    <cfRule type="containsText" dxfId="33121" priority="4397" operator="containsText" text="BMTR">
      <formula>NOT(ISERROR(SEARCH("BMTR",F161)))</formula>
    </cfRule>
  </conditionalFormatting>
  <conditionalFormatting sqref="F161">
    <cfRule type="containsText" dxfId="33120" priority="4392" operator="containsText" text="TAXI">
      <formula>NOT(ISERROR(SEARCH("TAXI",F161)))</formula>
    </cfRule>
    <cfRule type="containsText" dxfId="33119" priority="4393" operator="containsText" text="SSMM">
      <formula>NOT(ISERROR(SEARCH("SSMM",F161)))</formula>
    </cfRule>
    <cfRule type="containsText" dxfId="33118" priority="4394" operator="containsText" text="BMTR">
      <formula>NOT(ISERROR(SEARCH("BMTR",F161)))</formula>
    </cfRule>
  </conditionalFormatting>
  <conditionalFormatting sqref="F160">
    <cfRule type="containsText" dxfId="33117" priority="4389" operator="containsText" text="TAXI">
      <formula>NOT(ISERROR(SEARCH("TAXI",F160)))</formula>
    </cfRule>
    <cfRule type="containsText" dxfId="33116" priority="4390" operator="containsText" text="SSMM">
      <formula>NOT(ISERROR(SEARCH("SSMM",F160)))</formula>
    </cfRule>
    <cfRule type="containsText" dxfId="33115" priority="4391" operator="containsText" text="BMTR">
      <formula>NOT(ISERROR(SEARCH("BMTR",F160)))</formula>
    </cfRule>
  </conditionalFormatting>
  <conditionalFormatting sqref="F159">
    <cfRule type="containsText" dxfId="33114" priority="4386" operator="containsText" text="TAXI">
      <formula>NOT(ISERROR(SEARCH("TAXI",F159)))</formula>
    </cfRule>
    <cfRule type="containsText" dxfId="33113" priority="4387" operator="containsText" text="SSMM">
      <formula>NOT(ISERROR(SEARCH("SSMM",F159)))</formula>
    </cfRule>
    <cfRule type="containsText" dxfId="33112" priority="4388" operator="containsText" text="BMTR">
      <formula>NOT(ISERROR(SEARCH("BMTR",F159)))</formula>
    </cfRule>
  </conditionalFormatting>
  <conditionalFormatting sqref="F159">
    <cfRule type="containsText" dxfId="33111" priority="4383" operator="containsText" text="TAXI">
      <formula>NOT(ISERROR(SEARCH("TAXI",F159)))</formula>
    </cfRule>
    <cfRule type="containsText" dxfId="33110" priority="4384" operator="containsText" text="SSMM">
      <formula>NOT(ISERROR(SEARCH("SSMM",F159)))</formula>
    </cfRule>
    <cfRule type="containsText" dxfId="33109" priority="4385" operator="containsText" text="BMTR">
      <formula>NOT(ISERROR(SEARCH("BMTR",F159)))</formula>
    </cfRule>
  </conditionalFormatting>
  <conditionalFormatting sqref="F158">
    <cfRule type="containsText" dxfId="33108" priority="4380" operator="containsText" text="TAXI">
      <formula>NOT(ISERROR(SEARCH("TAXI",F158)))</formula>
    </cfRule>
    <cfRule type="containsText" dxfId="33107" priority="4381" operator="containsText" text="SSMM">
      <formula>NOT(ISERROR(SEARCH("SSMM",F158)))</formula>
    </cfRule>
    <cfRule type="containsText" dxfId="33106" priority="4382" operator="containsText" text="BMTR">
      <formula>NOT(ISERROR(SEARCH("BMTR",F158)))</formula>
    </cfRule>
  </conditionalFormatting>
  <conditionalFormatting sqref="F165">
    <cfRule type="containsText" dxfId="33105" priority="4377" operator="containsText" text="TAXI">
      <formula>NOT(ISERROR(SEARCH("TAXI",F165)))</formula>
    </cfRule>
    <cfRule type="containsText" dxfId="33104" priority="4378" operator="containsText" text="SSMM">
      <formula>NOT(ISERROR(SEARCH("SSMM",F165)))</formula>
    </cfRule>
    <cfRule type="containsText" dxfId="33103" priority="4379" operator="containsText" text="BMTR">
      <formula>NOT(ISERROR(SEARCH("BMTR",F165)))</formula>
    </cfRule>
  </conditionalFormatting>
  <conditionalFormatting sqref="F165">
    <cfRule type="containsText" dxfId="33102" priority="4374" operator="containsText" text="TAXI">
      <formula>NOT(ISERROR(SEARCH("TAXI",F165)))</formula>
    </cfRule>
    <cfRule type="containsText" dxfId="33101" priority="4375" operator="containsText" text="SSMM">
      <formula>NOT(ISERROR(SEARCH("SSMM",F165)))</formula>
    </cfRule>
    <cfRule type="containsText" dxfId="33100" priority="4376" operator="containsText" text="BMTR">
      <formula>NOT(ISERROR(SEARCH("BMTR",F165)))</formula>
    </cfRule>
  </conditionalFormatting>
  <conditionalFormatting sqref="F170">
    <cfRule type="containsText" dxfId="33099" priority="4371" operator="containsText" text="TAXI">
      <formula>NOT(ISERROR(SEARCH("TAXI",F170)))</formula>
    </cfRule>
    <cfRule type="containsText" dxfId="33098" priority="4372" operator="containsText" text="SSMM">
      <formula>NOT(ISERROR(SEARCH("SSMM",F170)))</formula>
    </cfRule>
    <cfRule type="containsText" dxfId="33097" priority="4373" operator="containsText" text="BMTR">
      <formula>NOT(ISERROR(SEARCH("BMTR",F170)))</formula>
    </cfRule>
  </conditionalFormatting>
  <conditionalFormatting sqref="F170">
    <cfRule type="containsText" dxfId="33096" priority="4368" operator="containsText" text="TAXI">
      <formula>NOT(ISERROR(SEARCH("TAXI",F170)))</formula>
    </cfRule>
    <cfRule type="containsText" dxfId="33095" priority="4369" operator="containsText" text="SSMM">
      <formula>NOT(ISERROR(SEARCH("SSMM",F170)))</formula>
    </cfRule>
    <cfRule type="containsText" dxfId="33094" priority="4370" operator="containsText" text="BMTR">
      <formula>NOT(ISERROR(SEARCH("BMTR",F170)))</formula>
    </cfRule>
  </conditionalFormatting>
  <conditionalFormatting sqref="F161">
    <cfRule type="containsText" dxfId="33093" priority="4365" operator="containsText" text="TAXI">
      <formula>NOT(ISERROR(SEARCH("TAXI",F161)))</formula>
    </cfRule>
    <cfRule type="containsText" dxfId="33092" priority="4366" operator="containsText" text="SSMM">
      <formula>NOT(ISERROR(SEARCH("SSMM",F161)))</formula>
    </cfRule>
    <cfRule type="containsText" dxfId="33091" priority="4367" operator="containsText" text="BMTR">
      <formula>NOT(ISERROR(SEARCH("BMTR",F161)))</formula>
    </cfRule>
  </conditionalFormatting>
  <conditionalFormatting sqref="F160">
    <cfRule type="containsText" dxfId="33090" priority="4362" operator="containsText" text="TAXI">
      <formula>NOT(ISERROR(SEARCH("TAXI",F160)))</formula>
    </cfRule>
    <cfRule type="containsText" dxfId="33089" priority="4363" operator="containsText" text="SSMM">
      <formula>NOT(ISERROR(SEARCH("SSMM",F160)))</formula>
    </cfRule>
    <cfRule type="containsText" dxfId="33088" priority="4364" operator="containsText" text="BMTR">
      <formula>NOT(ISERROR(SEARCH("BMTR",F160)))</formula>
    </cfRule>
  </conditionalFormatting>
  <conditionalFormatting sqref="F160">
    <cfRule type="containsText" dxfId="33087" priority="4359" operator="containsText" text="TAXI">
      <formula>NOT(ISERROR(SEARCH("TAXI",F160)))</formula>
    </cfRule>
    <cfRule type="containsText" dxfId="33086" priority="4360" operator="containsText" text="SSMM">
      <formula>NOT(ISERROR(SEARCH("SSMM",F160)))</formula>
    </cfRule>
    <cfRule type="containsText" dxfId="33085" priority="4361" operator="containsText" text="BMTR">
      <formula>NOT(ISERROR(SEARCH("BMTR",F160)))</formula>
    </cfRule>
  </conditionalFormatting>
  <conditionalFormatting sqref="F159">
    <cfRule type="containsText" dxfId="33084" priority="4356" operator="containsText" text="TAXI">
      <formula>NOT(ISERROR(SEARCH("TAXI",F159)))</formula>
    </cfRule>
    <cfRule type="containsText" dxfId="33083" priority="4357" operator="containsText" text="SSMM">
      <formula>NOT(ISERROR(SEARCH("SSMM",F159)))</formula>
    </cfRule>
    <cfRule type="containsText" dxfId="33082" priority="4358" operator="containsText" text="BMTR">
      <formula>NOT(ISERROR(SEARCH("BMTR",F159)))</formula>
    </cfRule>
  </conditionalFormatting>
  <conditionalFormatting sqref="F159">
    <cfRule type="containsText" dxfId="33081" priority="4353" operator="containsText" text="TAXI">
      <formula>NOT(ISERROR(SEARCH("TAXI",F159)))</formula>
    </cfRule>
    <cfRule type="containsText" dxfId="33080" priority="4354" operator="containsText" text="SSMM">
      <formula>NOT(ISERROR(SEARCH("SSMM",F159)))</formula>
    </cfRule>
    <cfRule type="containsText" dxfId="33079" priority="4355" operator="containsText" text="BMTR">
      <formula>NOT(ISERROR(SEARCH("BMTR",F159)))</formula>
    </cfRule>
  </conditionalFormatting>
  <conditionalFormatting sqref="F158">
    <cfRule type="containsText" dxfId="33078" priority="4350" operator="containsText" text="TAXI">
      <formula>NOT(ISERROR(SEARCH("TAXI",F158)))</formula>
    </cfRule>
    <cfRule type="containsText" dxfId="33077" priority="4351" operator="containsText" text="SSMM">
      <formula>NOT(ISERROR(SEARCH("SSMM",F158)))</formula>
    </cfRule>
    <cfRule type="containsText" dxfId="33076" priority="4352" operator="containsText" text="BMTR">
      <formula>NOT(ISERROR(SEARCH("BMTR",F158)))</formula>
    </cfRule>
  </conditionalFormatting>
  <conditionalFormatting sqref="F165">
    <cfRule type="containsText" dxfId="33075" priority="4347" operator="containsText" text="TAXI">
      <formula>NOT(ISERROR(SEARCH("TAXI",F165)))</formula>
    </cfRule>
    <cfRule type="containsText" dxfId="33074" priority="4348" operator="containsText" text="SSMM">
      <formula>NOT(ISERROR(SEARCH("SSMM",F165)))</formula>
    </cfRule>
    <cfRule type="containsText" dxfId="33073" priority="4349" operator="containsText" text="BMTR">
      <formula>NOT(ISERROR(SEARCH("BMTR",F165)))</formula>
    </cfRule>
  </conditionalFormatting>
  <conditionalFormatting sqref="F165">
    <cfRule type="containsText" dxfId="33072" priority="4344" operator="containsText" text="TAXI">
      <formula>NOT(ISERROR(SEARCH("TAXI",F165)))</formula>
    </cfRule>
    <cfRule type="containsText" dxfId="33071" priority="4345" operator="containsText" text="SSMM">
      <formula>NOT(ISERROR(SEARCH("SSMM",F165)))</formula>
    </cfRule>
    <cfRule type="containsText" dxfId="33070" priority="4346" operator="containsText" text="BMTR">
      <formula>NOT(ISERROR(SEARCH("BMTR",F165)))</formula>
    </cfRule>
  </conditionalFormatting>
  <conditionalFormatting sqref="F170">
    <cfRule type="containsText" dxfId="33069" priority="4341" operator="containsText" text="TAXI">
      <formula>NOT(ISERROR(SEARCH("TAXI",F170)))</formula>
    </cfRule>
    <cfRule type="containsText" dxfId="33068" priority="4342" operator="containsText" text="SSMM">
      <formula>NOT(ISERROR(SEARCH("SSMM",F170)))</formula>
    </cfRule>
    <cfRule type="containsText" dxfId="33067" priority="4343" operator="containsText" text="BMTR">
      <formula>NOT(ISERROR(SEARCH("BMTR",F170)))</formula>
    </cfRule>
  </conditionalFormatting>
  <conditionalFormatting sqref="F170">
    <cfRule type="containsText" dxfId="33066" priority="4338" operator="containsText" text="TAXI">
      <formula>NOT(ISERROR(SEARCH("TAXI",F170)))</formula>
    </cfRule>
    <cfRule type="containsText" dxfId="33065" priority="4339" operator="containsText" text="SSMM">
      <formula>NOT(ISERROR(SEARCH("SSMM",F170)))</formula>
    </cfRule>
    <cfRule type="containsText" dxfId="33064" priority="4340" operator="containsText" text="BMTR">
      <formula>NOT(ISERROR(SEARCH("BMTR",F170)))</formula>
    </cfRule>
  </conditionalFormatting>
  <conditionalFormatting sqref="F161">
    <cfRule type="containsText" dxfId="33063" priority="4335" operator="containsText" text="TAXI">
      <formula>NOT(ISERROR(SEARCH("TAXI",F161)))</formula>
    </cfRule>
    <cfRule type="containsText" dxfId="33062" priority="4336" operator="containsText" text="SSMM">
      <formula>NOT(ISERROR(SEARCH("SSMM",F161)))</formula>
    </cfRule>
    <cfRule type="containsText" dxfId="33061" priority="4337" operator="containsText" text="BMTR">
      <formula>NOT(ISERROR(SEARCH("BMTR",F161)))</formula>
    </cfRule>
  </conditionalFormatting>
  <conditionalFormatting sqref="F160">
    <cfRule type="containsText" dxfId="33060" priority="4332" operator="containsText" text="TAXI">
      <formula>NOT(ISERROR(SEARCH("TAXI",F160)))</formula>
    </cfRule>
    <cfRule type="containsText" dxfId="33059" priority="4333" operator="containsText" text="SSMM">
      <formula>NOT(ISERROR(SEARCH("SSMM",F160)))</formula>
    </cfRule>
    <cfRule type="containsText" dxfId="33058" priority="4334" operator="containsText" text="BMTR">
      <formula>NOT(ISERROR(SEARCH("BMTR",F160)))</formula>
    </cfRule>
  </conditionalFormatting>
  <conditionalFormatting sqref="F160">
    <cfRule type="containsText" dxfId="33057" priority="4329" operator="containsText" text="TAXI">
      <formula>NOT(ISERROR(SEARCH("TAXI",F160)))</formula>
    </cfRule>
    <cfRule type="containsText" dxfId="33056" priority="4330" operator="containsText" text="SSMM">
      <formula>NOT(ISERROR(SEARCH("SSMM",F160)))</formula>
    </cfRule>
    <cfRule type="containsText" dxfId="33055" priority="4331" operator="containsText" text="BMTR">
      <formula>NOT(ISERROR(SEARCH("BMTR",F160)))</formula>
    </cfRule>
  </conditionalFormatting>
  <conditionalFormatting sqref="F159">
    <cfRule type="containsText" dxfId="33054" priority="4326" operator="containsText" text="TAXI">
      <formula>NOT(ISERROR(SEARCH("TAXI",F159)))</formula>
    </cfRule>
    <cfRule type="containsText" dxfId="33053" priority="4327" operator="containsText" text="SSMM">
      <formula>NOT(ISERROR(SEARCH("SSMM",F159)))</formula>
    </cfRule>
    <cfRule type="containsText" dxfId="33052" priority="4328" operator="containsText" text="BMTR">
      <formula>NOT(ISERROR(SEARCH("BMTR",F159)))</formula>
    </cfRule>
  </conditionalFormatting>
  <conditionalFormatting sqref="F158">
    <cfRule type="containsText" dxfId="33051" priority="4323" operator="containsText" text="TAXI">
      <formula>NOT(ISERROR(SEARCH("TAXI",F158)))</formula>
    </cfRule>
    <cfRule type="containsText" dxfId="33050" priority="4324" operator="containsText" text="SSMM">
      <formula>NOT(ISERROR(SEARCH("SSMM",F158)))</formula>
    </cfRule>
    <cfRule type="containsText" dxfId="33049" priority="4325" operator="containsText" text="BMTR">
      <formula>NOT(ISERROR(SEARCH("BMTR",F158)))</formula>
    </cfRule>
  </conditionalFormatting>
  <conditionalFormatting sqref="F158">
    <cfRule type="containsText" dxfId="33048" priority="4320" operator="containsText" text="TAXI">
      <formula>NOT(ISERROR(SEARCH("TAXI",F158)))</formula>
    </cfRule>
    <cfRule type="containsText" dxfId="33047" priority="4321" operator="containsText" text="SSMM">
      <formula>NOT(ISERROR(SEARCH("SSMM",F158)))</formula>
    </cfRule>
    <cfRule type="containsText" dxfId="33046" priority="4322" operator="containsText" text="BMTR">
      <formula>NOT(ISERROR(SEARCH("BMTR",F158)))</formula>
    </cfRule>
  </conditionalFormatting>
  <conditionalFormatting sqref="F164">
    <cfRule type="containsText" dxfId="33045" priority="4317" operator="containsText" text="TAXI">
      <formula>NOT(ISERROR(SEARCH("TAXI",F164)))</formula>
    </cfRule>
    <cfRule type="containsText" dxfId="33044" priority="4318" operator="containsText" text="SSMM">
      <formula>NOT(ISERROR(SEARCH("SSMM",F164)))</formula>
    </cfRule>
    <cfRule type="containsText" dxfId="33043" priority="4319" operator="containsText" text="BMTR">
      <formula>NOT(ISERROR(SEARCH("BMTR",F164)))</formula>
    </cfRule>
  </conditionalFormatting>
  <conditionalFormatting sqref="F164">
    <cfRule type="containsText" dxfId="33042" priority="4314" operator="containsText" text="TAXI">
      <formula>NOT(ISERROR(SEARCH("TAXI",F164)))</formula>
    </cfRule>
    <cfRule type="containsText" dxfId="33041" priority="4315" operator="containsText" text="SSMM">
      <formula>NOT(ISERROR(SEARCH("SSMM",F164)))</formula>
    </cfRule>
    <cfRule type="containsText" dxfId="33040" priority="4316" operator="containsText" text="BMTR">
      <formula>NOT(ISERROR(SEARCH("BMTR",F164)))</formula>
    </cfRule>
  </conditionalFormatting>
  <conditionalFormatting sqref="F160">
    <cfRule type="containsText" dxfId="33039" priority="4311" operator="containsText" text="TAXI">
      <formula>NOT(ISERROR(SEARCH("TAXI",F160)))</formula>
    </cfRule>
    <cfRule type="containsText" dxfId="33038" priority="4312" operator="containsText" text="SSMM">
      <formula>NOT(ISERROR(SEARCH("SSMM",F160)))</formula>
    </cfRule>
    <cfRule type="containsText" dxfId="33037" priority="4313" operator="containsText" text="BMTR">
      <formula>NOT(ISERROR(SEARCH("BMTR",F160)))</formula>
    </cfRule>
  </conditionalFormatting>
  <conditionalFormatting sqref="F159">
    <cfRule type="containsText" dxfId="33036" priority="4308" operator="containsText" text="TAXI">
      <formula>NOT(ISERROR(SEARCH("TAXI",F159)))</formula>
    </cfRule>
    <cfRule type="containsText" dxfId="33035" priority="4309" operator="containsText" text="SSMM">
      <formula>NOT(ISERROR(SEARCH("SSMM",F159)))</formula>
    </cfRule>
    <cfRule type="containsText" dxfId="33034" priority="4310" operator="containsText" text="BMTR">
      <formula>NOT(ISERROR(SEARCH("BMTR",F159)))</formula>
    </cfRule>
  </conditionalFormatting>
  <conditionalFormatting sqref="F166">
    <cfRule type="containsText" dxfId="33033" priority="4305" operator="containsText" text="TAXI">
      <formula>NOT(ISERROR(SEARCH("TAXI",F166)))</formula>
    </cfRule>
    <cfRule type="containsText" dxfId="33032" priority="4306" operator="containsText" text="SSMM">
      <formula>NOT(ISERROR(SEARCH("SSMM",F166)))</formula>
    </cfRule>
    <cfRule type="containsText" dxfId="33031" priority="4307" operator="containsText" text="BMTR">
      <formula>NOT(ISERROR(SEARCH("BMTR",F166)))</formula>
    </cfRule>
  </conditionalFormatting>
  <conditionalFormatting sqref="F166">
    <cfRule type="containsText" dxfId="33030" priority="4302" operator="containsText" text="TAXI">
      <formula>NOT(ISERROR(SEARCH("TAXI",F166)))</formula>
    </cfRule>
    <cfRule type="containsText" dxfId="33029" priority="4303" operator="containsText" text="SSMM">
      <formula>NOT(ISERROR(SEARCH("SSMM",F166)))</formula>
    </cfRule>
    <cfRule type="containsText" dxfId="33028" priority="4304" operator="containsText" text="BMTR">
      <formula>NOT(ISERROR(SEARCH("BMTR",F166)))</formula>
    </cfRule>
  </conditionalFormatting>
  <conditionalFormatting sqref="F159">
    <cfRule type="containsText" dxfId="33027" priority="4299" operator="containsText" text="TAXI">
      <formula>NOT(ISERROR(SEARCH("TAXI",F159)))</formula>
    </cfRule>
    <cfRule type="containsText" dxfId="33026" priority="4300" operator="containsText" text="SSMM">
      <formula>NOT(ISERROR(SEARCH("SSMM",F159)))</formula>
    </cfRule>
    <cfRule type="containsText" dxfId="33025" priority="4301" operator="containsText" text="BMTR">
      <formula>NOT(ISERROR(SEARCH("BMTR",F159)))</formula>
    </cfRule>
  </conditionalFormatting>
  <conditionalFormatting sqref="F159">
    <cfRule type="containsText" dxfId="33024" priority="4296" operator="containsText" text="TAXI">
      <formula>NOT(ISERROR(SEARCH("TAXI",F159)))</formula>
    </cfRule>
    <cfRule type="containsText" dxfId="33023" priority="4297" operator="containsText" text="SSMM">
      <formula>NOT(ISERROR(SEARCH("SSMM",F159)))</formula>
    </cfRule>
    <cfRule type="containsText" dxfId="33022" priority="4298" operator="containsText" text="BMTR">
      <formula>NOT(ISERROR(SEARCH("BMTR",F159)))</formula>
    </cfRule>
  </conditionalFormatting>
  <conditionalFormatting sqref="F158">
    <cfRule type="containsText" dxfId="33021" priority="4293" operator="containsText" text="TAXI">
      <formula>NOT(ISERROR(SEARCH("TAXI",F158)))</formula>
    </cfRule>
    <cfRule type="containsText" dxfId="33020" priority="4294" operator="containsText" text="SSMM">
      <formula>NOT(ISERROR(SEARCH("SSMM",F158)))</formula>
    </cfRule>
    <cfRule type="containsText" dxfId="33019" priority="4295" operator="containsText" text="BMTR">
      <formula>NOT(ISERROR(SEARCH("BMTR",F158)))</formula>
    </cfRule>
  </conditionalFormatting>
  <conditionalFormatting sqref="F165">
    <cfRule type="containsText" dxfId="33018" priority="4290" operator="containsText" text="TAXI">
      <formula>NOT(ISERROR(SEARCH("TAXI",F165)))</formula>
    </cfRule>
    <cfRule type="containsText" dxfId="33017" priority="4291" operator="containsText" text="SSMM">
      <formula>NOT(ISERROR(SEARCH("SSMM",F165)))</formula>
    </cfRule>
    <cfRule type="containsText" dxfId="33016" priority="4292" operator="containsText" text="BMTR">
      <formula>NOT(ISERROR(SEARCH("BMTR",F165)))</formula>
    </cfRule>
  </conditionalFormatting>
  <conditionalFormatting sqref="F165">
    <cfRule type="containsText" dxfId="33015" priority="4287" operator="containsText" text="TAXI">
      <formula>NOT(ISERROR(SEARCH("TAXI",F165)))</formula>
    </cfRule>
    <cfRule type="containsText" dxfId="33014" priority="4288" operator="containsText" text="SSMM">
      <formula>NOT(ISERROR(SEARCH("SSMM",F165)))</formula>
    </cfRule>
    <cfRule type="containsText" dxfId="33013" priority="4289" operator="containsText" text="BMTR">
      <formula>NOT(ISERROR(SEARCH("BMTR",F165)))</formula>
    </cfRule>
  </conditionalFormatting>
  <conditionalFormatting sqref="F170">
    <cfRule type="containsText" dxfId="33012" priority="4284" operator="containsText" text="TAXI">
      <formula>NOT(ISERROR(SEARCH("TAXI",F170)))</formula>
    </cfRule>
    <cfRule type="containsText" dxfId="33011" priority="4285" operator="containsText" text="SSMM">
      <formula>NOT(ISERROR(SEARCH("SSMM",F170)))</formula>
    </cfRule>
    <cfRule type="containsText" dxfId="33010" priority="4286" operator="containsText" text="BMTR">
      <formula>NOT(ISERROR(SEARCH("BMTR",F170)))</formula>
    </cfRule>
  </conditionalFormatting>
  <conditionalFormatting sqref="F170">
    <cfRule type="containsText" dxfId="33009" priority="4281" operator="containsText" text="TAXI">
      <formula>NOT(ISERROR(SEARCH("TAXI",F170)))</formula>
    </cfRule>
    <cfRule type="containsText" dxfId="33008" priority="4282" operator="containsText" text="SSMM">
      <formula>NOT(ISERROR(SEARCH("SSMM",F170)))</formula>
    </cfRule>
    <cfRule type="containsText" dxfId="33007" priority="4283" operator="containsText" text="BMTR">
      <formula>NOT(ISERROR(SEARCH("BMTR",F170)))</formula>
    </cfRule>
  </conditionalFormatting>
  <conditionalFormatting sqref="F161">
    <cfRule type="containsText" dxfId="33006" priority="4278" operator="containsText" text="TAXI">
      <formula>NOT(ISERROR(SEARCH("TAXI",F161)))</formula>
    </cfRule>
    <cfRule type="containsText" dxfId="33005" priority="4279" operator="containsText" text="SSMM">
      <formula>NOT(ISERROR(SEARCH("SSMM",F161)))</formula>
    </cfRule>
    <cfRule type="containsText" dxfId="33004" priority="4280" operator="containsText" text="BMTR">
      <formula>NOT(ISERROR(SEARCH("BMTR",F161)))</formula>
    </cfRule>
  </conditionalFormatting>
  <conditionalFormatting sqref="F160">
    <cfRule type="containsText" dxfId="33003" priority="4275" operator="containsText" text="TAXI">
      <formula>NOT(ISERROR(SEARCH("TAXI",F160)))</formula>
    </cfRule>
    <cfRule type="containsText" dxfId="33002" priority="4276" operator="containsText" text="SSMM">
      <formula>NOT(ISERROR(SEARCH("SSMM",F160)))</formula>
    </cfRule>
    <cfRule type="containsText" dxfId="33001" priority="4277" operator="containsText" text="BMTR">
      <formula>NOT(ISERROR(SEARCH("BMTR",F160)))</formula>
    </cfRule>
  </conditionalFormatting>
  <conditionalFormatting sqref="F160">
    <cfRule type="containsText" dxfId="33000" priority="4272" operator="containsText" text="TAXI">
      <formula>NOT(ISERROR(SEARCH("TAXI",F160)))</formula>
    </cfRule>
    <cfRule type="containsText" dxfId="32999" priority="4273" operator="containsText" text="SSMM">
      <formula>NOT(ISERROR(SEARCH("SSMM",F160)))</formula>
    </cfRule>
    <cfRule type="containsText" dxfId="32998" priority="4274" operator="containsText" text="BMTR">
      <formula>NOT(ISERROR(SEARCH("BMTR",F160)))</formula>
    </cfRule>
  </conditionalFormatting>
  <conditionalFormatting sqref="F159">
    <cfRule type="containsText" dxfId="32997" priority="4269" operator="containsText" text="TAXI">
      <formula>NOT(ISERROR(SEARCH("TAXI",F159)))</formula>
    </cfRule>
    <cfRule type="containsText" dxfId="32996" priority="4270" operator="containsText" text="SSMM">
      <formula>NOT(ISERROR(SEARCH("SSMM",F159)))</formula>
    </cfRule>
    <cfRule type="containsText" dxfId="32995" priority="4271" operator="containsText" text="BMTR">
      <formula>NOT(ISERROR(SEARCH("BMTR",F159)))</formula>
    </cfRule>
  </conditionalFormatting>
  <conditionalFormatting sqref="F158">
    <cfRule type="containsText" dxfId="32994" priority="4266" operator="containsText" text="TAXI">
      <formula>NOT(ISERROR(SEARCH("TAXI",F158)))</formula>
    </cfRule>
    <cfRule type="containsText" dxfId="32993" priority="4267" operator="containsText" text="SSMM">
      <formula>NOT(ISERROR(SEARCH("SSMM",F158)))</formula>
    </cfRule>
    <cfRule type="containsText" dxfId="32992" priority="4268" operator="containsText" text="BMTR">
      <formula>NOT(ISERROR(SEARCH("BMTR",F158)))</formula>
    </cfRule>
  </conditionalFormatting>
  <conditionalFormatting sqref="F158">
    <cfRule type="containsText" dxfId="32991" priority="4263" operator="containsText" text="TAXI">
      <formula>NOT(ISERROR(SEARCH("TAXI",F158)))</formula>
    </cfRule>
    <cfRule type="containsText" dxfId="32990" priority="4264" operator="containsText" text="SSMM">
      <formula>NOT(ISERROR(SEARCH("SSMM",F158)))</formula>
    </cfRule>
    <cfRule type="containsText" dxfId="32989" priority="4265" operator="containsText" text="BMTR">
      <formula>NOT(ISERROR(SEARCH("BMTR",F158)))</formula>
    </cfRule>
  </conditionalFormatting>
  <conditionalFormatting sqref="F164">
    <cfRule type="containsText" dxfId="32988" priority="4260" operator="containsText" text="TAXI">
      <formula>NOT(ISERROR(SEARCH("TAXI",F164)))</formula>
    </cfRule>
    <cfRule type="containsText" dxfId="32987" priority="4261" operator="containsText" text="SSMM">
      <formula>NOT(ISERROR(SEARCH("SSMM",F164)))</formula>
    </cfRule>
    <cfRule type="containsText" dxfId="32986" priority="4262" operator="containsText" text="BMTR">
      <formula>NOT(ISERROR(SEARCH("BMTR",F164)))</formula>
    </cfRule>
  </conditionalFormatting>
  <conditionalFormatting sqref="F164">
    <cfRule type="containsText" dxfId="32985" priority="4257" operator="containsText" text="TAXI">
      <formula>NOT(ISERROR(SEARCH("TAXI",F164)))</formula>
    </cfRule>
    <cfRule type="containsText" dxfId="32984" priority="4258" operator="containsText" text="SSMM">
      <formula>NOT(ISERROR(SEARCH("SSMM",F164)))</formula>
    </cfRule>
    <cfRule type="containsText" dxfId="32983" priority="4259" operator="containsText" text="BMTR">
      <formula>NOT(ISERROR(SEARCH("BMTR",F164)))</formula>
    </cfRule>
  </conditionalFormatting>
  <conditionalFormatting sqref="F160">
    <cfRule type="containsText" dxfId="32982" priority="4254" operator="containsText" text="TAXI">
      <formula>NOT(ISERROR(SEARCH("TAXI",F160)))</formula>
    </cfRule>
    <cfRule type="containsText" dxfId="32981" priority="4255" operator="containsText" text="SSMM">
      <formula>NOT(ISERROR(SEARCH("SSMM",F160)))</formula>
    </cfRule>
    <cfRule type="containsText" dxfId="32980" priority="4256" operator="containsText" text="BMTR">
      <formula>NOT(ISERROR(SEARCH("BMTR",F160)))</formula>
    </cfRule>
  </conditionalFormatting>
  <conditionalFormatting sqref="F159">
    <cfRule type="containsText" dxfId="32979" priority="4251" operator="containsText" text="TAXI">
      <formula>NOT(ISERROR(SEARCH("TAXI",F159)))</formula>
    </cfRule>
    <cfRule type="containsText" dxfId="32978" priority="4252" operator="containsText" text="SSMM">
      <formula>NOT(ISERROR(SEARCH("SSMM",F159)))</formula>
    </cfRule>
    <cfRule type="containsText" dxfId="32977" priority="4253" operator="containsText" text="BMTR">
      <formula>NOT(ISERROR(SEARCH("BMTR",F159)))</formula>
    </cfRule>
  </conditionalFormatting>
  <conditionalFormatting sqref="F166">
    <cfRule type="containsText" dxfId="32976" priority="4248" operator="containsText" text="TAXI">
      <formula>NOT(ISERROR(SEARCH("TAXI",F166)))</formula>
    </cfRule>
    <cfRule type="containsText" dxfId="32975" priority="4249" operator="containsText" text="SSMM">
      <formula>NOT(ISERROR(SEARCH("SSMM",F166)))</formula>
    </cfRule>
    <cfRule type="containsText" dxfId="32974" priority="4250" operator="containsText" text="BMTR">
      <formula>NOT(ISERROR(SEARCH("BMTR",F166)))</formula>
    </cfRule>
  </conditionalFormatting>
  <conditionalFormatting sqref="F166">
    <cfRule type="containsText" dxfId="32973" priority="4245" operator="containsText" text="TAXI">
      <formula>NOT(ISERROR(SEARCH("TAXI",F166)))</formula>
    </cfRule>
    <cfRule type="containsText" dxfId="32972" priority="4246" operator="containsText" text="SSMM">
      <formula>NOT(ISERROR(SEARCH("SSMM",F166)))</formula>
    </cfRule>
    <cfRule type="containsText" dxfId="32971" priority="4247" operator="containsText" text="BMTR">
      <formula>NOT(ISERROR(SEARCH("BMTR",F166)))</formula>
    </cfRule>
  </conditionalFormatting>
  <conditionalFormatting sqref="F159">
    <cfRule type="containsText" dxfId="32970" priority="4242" operator="containsText" text="TAXI">
      <formula>NOT(ISERROR(SEARCH("TAXI",F159)))</formula>
    </cfRule>
    <cfRule type="containsText" dxfId="32969" priority="4243" operator="containsText" text="SSMM">
      <formula>NOT(ISERROR(SEARCH("SSMM",F159)))</formula>
    </cfRule>
    <cfRule type="containsText" dxfId="32968" priority="4244" operator="containsText" text="BMTR">
      <formula>NOT(ISERROR(SEARCH("BMTR",F159)))</formula>
    </cfRule>
  </conditionalFormatting>
  <conditionalFormatting sqref="F158">
    <cfRule type="containsText" dxfId="32967" priority="4239" operator="containsText" text="TAXI">
      <formula>NOT(ISERROR(SEARCH("TAXI",F158)))</formula>
    </cfRule>
    <cfRule type="containsText" dxfId="32966" priority="4240" operator="containsText" text="SSMM">
      <formula>NOT(ISERROR(SEARCH("SSMM",F158)))</formula>
    </cfRule>
    <cfRule type="containsText" dxfId="32965" priority="4241" operator="containsText" text="BMTR">
      <formula>NOT(ISERROR(SEARCH("BMTR",F158)))</formula>
    </cfRule>
  </conditionalFormatting>
  <conditionalFormatting sqref="F158">
    <cfRule type="containsText" dxfId="32964" priority="4236" operator="containsText" text="TAXI">
      <formula>NOT(ISERROR(SEARCH("TAXI",F158)))</formula>
    </cfRule>
    <cfRule type="containsText" dxfId="32963" priority="4237" operator="containsText" text="SSMM">
      <formula>NOT(ISERROR(SEARCH("SSMM",F158)))</formula>
    </cfRule>
    <cfRule type="containsText" dxfId="32962" priority="4238" operator="containsText" text="BMTR">
      <formula>NOT(ISERROR(SEARCH("BMTR",F158)))</formula>
    </cfRule>
  </conditionalFormatting>
  <conditionalFormatting sqref="F164">
    <cfRule type="containsText" dxfId="32961" priority="4233" operator="containsText" text="TAXI">
      <formula>NOT(ISERROR(SEARCH("TAXI",F164)))</formula>
    </cfRule>
    <cfRule type="containsText" dxfId="32960" priority="4234" operator="containsText" text="SSMM">
      <formula>NOT(ISERROR(SEARCH("SSMM",F164)))</formula>
    </cfRule>
    <cfRule type="containsText" dxfId="32959" priority="4235" operator="containsText" text="BMTR">
      <formula>NOT(ISERROR(SEARCH("BMTR",F164)))</formula>
    </cfRule>
  </conditionalFormatting>
  <conditionalFormatting sqref="F164">
    <cfRule type="containsText" dxfId="32958" priority="4230" operator="containsText" text="TAXI">
      <formula>NOT(ISERROR(SEARCH("TAXI",F164)))</formula>
    </cfRule>
    <cfRule type="containsText" dxfId="32957" priority="4231" operator="containsText" text="SSMM">
      <formula>NOT(ISERROR(SEARCH("SSMM",F164)))</formula>
    </cfRule>
    <cfRule type="containsText" dxfId="32956" priority="4232" operator="containsText" text="BMTR">
      <formula>NOT(ISERROR(SEARCH("BMTR",F164)))</formula>
    </cfRule>
  </conditionalFormatting>
  <conditionalFormatting sqref="F160">
    <cfRule type="containsText" dxfId="32955" priority="4227" operator="containsText" text="TAXI">
      <formula>NOT(ISERROR(SEARCH("TAXI",F160)))</formula>
    </cfRule>
    <cfRule type="containsText" dxfId="32954" priority="4228" operator="containsText" text="SSMM">
      <formula>NOT(ISERROR(SEARCH("SSMM",F160)))</formula>
    </cfRule>
    <cfRule type="containsText" dxfId="32953" priority="4229" operator="containsText" text="BMTR">
      <formula>NOT(ISERROR(SEARCH("BMTR",F160)))</formula>
    </cfRule>
  </conditionalFormatting>
  <conditionalFormatting sqref="F159">
    <cfRule type="containsText" dxfId="32952" priority="4224" operator="containsText" text="TAXI">
      <formula>NOT(ISERROR(SEARCH("TAXI",F159)))</formula>
    </cfRule>
    <cfRule type="containsText" dxfId="32951" priority="4225" operator="containsText" text="SSMM">
      <formula>NOT(ISERROR(SEARCH("SSMM",F159)))</formula>
    </cfRule>
    <cfRule type="containsText" dxfId="32950" priority="4226" operator="containsText" text="BMTR">
      <formula>NOT(ISERROR(SEARCH("BMTR",F159)))</formula>
    </cfRule>
  </conditionalFormatting>
  <conditionalFormatting sqref="F166">
    <cfRule type="containsText" dxfId="32949" priority="4221" operator="containsText" text="TAXI">
      <formula>NOT(ISERROR(SEARCH("TAXI",F166)))</formula>
    </cfRule>
    <cfRule type="containsText" dxfId="32948" priority="4222" operator="containsText" text="SSMM">
      <formula>NOT(ISERROR(SEARCH("SSMM",F166)))</formula>
    </cfRule>
    <cfRule type="containsText" dxfId="32947" priority="4223" operator="containsText" text="BMTR">
      <formula>NOT(ISERROR(SEARCH("BMTR",F166)))</formula>
    </cfRule>
  </conditionalFormatting>
  <conditionalFormatting sqref="F166">
    <cfRule type="containsText" dxfId="32946" priority="4218" operator="containsText" text="TAXI">
      <formula>NOT(ISERROR(SEARCH("TAXI",F166)))</formula>
    </cfRule>
    <cfRule type="containsText" dxfId="32945" priority="4219" operator="containsText" text="SSMM">
      <formula>NOT(ISERROR(SEARCH("SSMM",F166)))</formula>
    </cfRule>
    <cfRule type="containsText" dxfId="32944" priority="4220" operator="containsText" text="BMTR">
      <formula>NOT(ISERROR(SEARCH("BMTR",F166)))</formula>
    </cfRule>
  </conditionalFormatting>
  <conditionalFormatting sqref="F158">
    <cfRule type="containsText" dxfId="32943" priority="4215" operator="containsText" text="TAXI">
      <formula>NOT(ISERROR(SEARCH("TAXI",F158)))</formula>
    </cfRule>
    <cfRule type="containsText" dxfId="32942" priority="4216" operator="containsText" text="SSMM">
      <formula>NOT(ISERROR(SEARCH("SSMM",F158)))</formula>
    </cfRule>
    <cfRule type="containsText" dxfId="32941" priority="4217" operator="containsText" text="BMTR">
      <formula>NOT(ISERROR(SEARCH("BMTR",F158)))</formula>
    </cfRule>
  </conditionalFormatting>
  <conditionalFormatting sqref="F162">
    <cfRule type="containsText" dxfId="32940" priority="4212" operator="containsText" text="TAXI">
      <formula>NOT(ISERROR(SEARCH("TAXI",F162)))</formula>
    </cfRule>
    <cfRule type="containsText" dxfId="32939" priority="4213" operator="containsText" text="SSMM">
      <formula>NOT(ISERROR(SEARCH("SSMM",F162)))</formula>
    </cfRule>
    <cfRule type="containsText" dxfId="32938" priority="4214" operator="containsText" text="BMTR">
      <formula>NOT(ISERROR(SEARCH("BMTR",F162)))</formula>
    </cfRule>
  </conditionalFormatting>
  <conditionalFormatting sqref="F162">
    <cfRule type="containsText" dxfId="32937" priority="4209" operator="containsText" text="TAXI">
      <formula>NOT(ISERROR(SEARCH("TAXI",F162)))</formula>
    </cfRule>
    <cfRule type="containsText" dxfId="32936" priority="4210" operator="containsText" text="SSMM">
      <formula>NOT(ISERROR(SEARCH("SSMM",F162)))</formula>
    </cfRule>
    <cfRule type="containsText" dxfId="32935" priority="4211" operator="containsText" text="BMTR">
      <formula>NOT(ISERROR(SEARCH("BMTR",F162)))</formula>
    </cfRule>
  </conditionalFormatting>
  <conditionalFormatting sqref="F159">
    <cfRule type="containsText" dxfId="32934" priority="4206" operator="containsText" text="TAXI">
      <formula>NOT(ISERROR(SEARCH("TAXI",F159)))</formula>
    </cfRule>
    <cfRule type="containsText" dxfId="32933" priority="4207" operator="containsText" text="SSMM">
      <formula>NOT(ISERROR(SEARCH("SSMM",F159)))</formula>
    </cfRule>
    <cfRule type="containsText" dxfId="32932" priority="4208" operator="containsText" text="BMTR">
      <formula>NOT(ISERROR(SEARCH("BMTR",F159)))</formula>
    </cfRule>
  </conditionalFormatting>
  <conditionalFormatting sqref="F159">
    <cfRule type="containsText" dxfId="32931" priority="4203" operator="containsText" text="TAXI">
      <formula>NOT(ISERROR(SEARCH("TAXI",F159)))</formula>
    </cfRule>
    <cfRule type="containsText" dxfId="32930" priority="4204" operator="containsText" text="SSMM">
      <formula>NOT(ISERROR(SEARCH("SSMM",F159)))</formula>
    </cfRule>
    <cfRule type="containsText" dxfId="32929" priority="4205" operator="containsText" text="BMTR">
      <formula>NOT(ISERROR(SEARCH("BMTR",F159)))</formula>
    </cfRule>
  </conditionalFormatting>
  <conditionalFormatting sqref="F158">
    <cfRule type="containsText" dxfId="32928" priority="4200" operator="containsText" text="TAXI">
      <formula>NOT(ISERROR(SEARCH("TAXI",F158)))</formula>
    </cfRule>
    <cfRule type="containsText" dxfId="32927" priority="4201" operator="containsText" text="SSMM">
      <formula>NOT(ISERROR(SEARCH("SSMM",F158)))</formula>
    </cfRule>
    <cfRule type="containsText" dxfId="32926" priority="4202" operator="containsText" text="BMTR">
      <formula>NOT(ISERROR(SEARCH("BMTR",F158)))</formula>
    </cfRule>
  </conditionalFormatting>
  <conditionalFormatting sqref="F165">
    <cfRule type="containsText" dxfId="32925" priority="4197" operator="containsText" text="TAXI">
      <formula>NOT(ISERROR(SEARCH("TAXI",F165)))</formula>
    </cfRule>
    <cfRule type="containsText" dxfId="32924" priority="4198" operator="containsText" text="SSMM">
      <formula>NOT(ISERROR(SEARCH("SSMM",F165)))</formula>
    </cfRule>
    <cfRule type="containsText" dxfId="32923" priority="4199" operator="containsText" text="BMTR">
      <formula>NOT(ISERROR(SEARCH("BMTR",F165)))</formula>
    </cfRule>
  </conditionalFormatting>
  <conditionalFormatting sqref="F165">
    <cfRule type="containsText" dxfId="32922" priority="4194" operator="containsText" text="TAXI">
      <formula>NOT(ISERROR(SEARCH("TAXI",F165)))</formula>
    </cfRule>
    <cfRule type="containsText" dxfId="32921" priority="4195" operator="containsText" text="SSMM">
      <formula>NOT(ISERROR(SEARCH("SSMM",F165)))</formula>
    </cfRule>
    <cfRule type="containsText" dxfId="32920" priority="4196" operator="containsText" text="BMTR">
      <formula>NOT(ISERROR(SEARCH("BMTR",F165)))</formula>
    </cfRule>
  </conditionalFormatting>
  <conditionalFormatting sqref="F170">
    <cfRule type="containsText" dxfId="32919" priority="4191" operator="containsText" text="TAXI">
      <formula>NOT(ISERROR(SEARCH("TAXI",F170)))</formula>
    </cfRule>
    <cfRule type="containsText" dxfId="32918" priority="4192" operator="containsText" text="SSMM">
      <formula>NOT(ISERROR(SEARCH("SSMM",F170)))</formula>
    </cfRule>
    <cfRule type="containsText" dxfId="32917" priority="4193" operator="containsText" text="BMTR">
      <formula>NOT(ISERROR(SEARCH("BMTR",F170)))</formula>
    </cfRule>
  </conditionalFormatting>
  <conditionalFormatting sqref="F170">
    <cfRule type="containsText" dxfId="32916" priority="4188" operator="containsText" text="TAXI">
      <formula>NOT(ISERROR(SEARCH("TAXI",F170)))</formula>
    </cfRule>
    <cfRule type="containsText" dxfId="32915" priority="4189" operator="containsText" text="SSMM">
      <formula>NOT(ISERROR(SEARCH("SSMM",F170)))</formula>
    </cfRule>
    <cfRule type="containsText" dxfId="32914" priority="4190" operator="containsText" text="BMTR">
      <formula>NOT(ISERROR(SEARCH("BMTR",F170)))</formula>
    </cfRule>
  </conditionalFormatting>
  <conditionalFormatting sqref="F160">
    <cfRule type="containsText" dxfId="32913" priority="4185" operator="containsText" text="TAXI">
      <formula>NOT(ISERROR(SEARCH("TAXI",F160)))</formula>
    </cfRule>
    <cfRule type="containsText" dxfId="32912" priority="4186" operator="containsText" text="SSMM">
      <formula>NOT(ISERROR(SEARCH("SSMM",F160)))</formula>
    </cfRule>
    <cfRule type="containsText" dxfId="32911" priority="4187" operator="containsText" text="BMTR">
      <formula>NOT(ISERROR(SEARCH("BMTR",F160)))</formula>
    </cfRule>
  </conditionalFormatting>
  <conditionalFormatting sqref="F159">
    <cfRule type="containsText" dxfId="32910" priority="4182" operator="containsText" text="TAXI">
      <formula>NOT(ISERROR(SEARCH("TAXI",F159)))</formula>
    </cfRule>
    <cfRule type="containsText" dxfId="32909" priority="4183" operator="containsText" text="SSMM">
      <formula>NOT(ISERROR(SEARCH("SSMM",F159)))</formula>
    </cfRule>
    <cfRule type="containsText" dxfId="32908" priority="4184" operator="containsText" text="BMTR">
      <formula>NOT(ISERROR(SEARCH("BMTR",F159)))</formula>
    </cfRule>
  </conditionalFormatting>
  <conditionalFormatting sqref="F166">
    <cfRule type="containsText" dxfId="32907" priority="4179" operator="containsText" text="TAXI">
      <formula>NOT(ISERROR(SEARCH("TAXI",F166)))</formula>
    </cfRule>
    <cfRule type="containsText" dxfId="32906" priority="4180" operator="containsText" text="SSMM">
      <formula>NOT(ISERROR(SEARCH("SSMM",F166)))</formula>
    </cfRule>
    <cfRule type="containsText" dxfId="32905" priority="4181" operator="containsText" text="BMTR">
      <formula>NOT(ISERROR(SEARCH("BMTR",F166)))</formula>
    </cfRule>
  </conditionalFormatting>
  <conditionalFormatting sqref="F166">
    <cfRule type="containsText" dxfId="32904" priority="4176" operator="containsText" text="TAXI">
      <formula>NOT(ISERROR(SEARCH("TAXI",F166)))</formula>
    </cfRule>
    <cfRule type="containsText" dxfId="32903" priority="4177" operator="containsText" text="SSMM">
      <formula>NOT(ISERROR(SEARCH("SSMM",F166)))</formula>
    </cfRule>
    <cfRule type="containsText" dxfId="32902" priority="4178" operator="containsText" text="BMTR">
      <formula>NOT(ISERROR(SEARCH("BMTR",F166)))</formula>
    </cfRule>
  </conditionalFormatting>
  <conditionalFormatting sqref="F162">
    <cfRule type="containsText" dxfId="32901" priority="4173" operator="containsText" text="TAXI">
      <formula>NOT(ISERROR(SEARCH("TAXI",F162)))</formula>
    </cfRule>
    <cfRule type="containsText" dxfId="32900" priority="4174" operator="containsText" text="SSMM">
      <formula>NOT(ISERROR(SEARCH("SSMM",F162)))</formula>
    </cfRule>
    <cfRule type="containsText" dxfId="32899" priority="4175" operator="containsText" text="BMTR">
      <formula>NOT(ISERROR(SEARCH("BMTR",F162)))</formula>
    </cfRule>
  </conditionalFormatting>
  <conditionalFormatting sqref="F161">
    <cfRule type="containsText" dxfId="32898" priority="4170" operator="containsText" text="TAXI">
      <formula>NOT(ISERROR(SEARCH("TAXI",F161)))</formula>
    </cfRule>
    <cfRule type="containsText" dxfId="32897" priority="4171" operator="containsText" text="SSMM">
      <formula>NOT(ISERROR(SEARCH("SSMM",F161)))</formula>
    </cfRule>
    <cfRule type="containsText" dxfId="32896" priority="4172" operator="containsText" text="BMTR">
      <formula>NOT(ISERROR(SEARCH("BMTR",F161)))</formula>
    </cfRule>
  </conditionalFormatting>
  <conditionalFormatting sqref="F161">
    <cfRule type="containsText" dxfId="32895" priority="4167" operator="containsText" text="TAXI">
      <formula>NOT(ISERROR(SEARCH("TAXI",F161)))</formula>
    </cfRule>
    <cfRule type="containsText" dxfId="32894" priority="4168" operator="containsText" text="SSMM">
      <formula>NOT(ISERROR(SEARCH("SSMM",F161)))</formula>
    </cfRule>
    <cfRule type="containsText" dxfId="32893" priority="4169" operator="containsText" text="BMTR">
      <formula>NOT(ISERROR(SEARCH("BMTR",F161)))</formula>
    </cfRule>
  </conditionalFormatting>
  <conditionalFormatting sqref="F160">
    <cfRule type="containsText" dxfId="32892" priority="4164" operator="containsText" text="TAXI">
      <formula>NOT(ISERROR(SEARCH("TAXI",F160)))</formula>
    </cfRule>
    <cfRule type="containsText" dxfId="32891" priority="4165" operator="containsText" text="SSMM">
      <formula>NOT(ISERROR(SEARCH("SSMM",F160)))</formula>
    </cfRule>
    <cfRule type="containsText" dxfId="32890" priority="4166" operator="containsText" text="BMTR">
      <formula>NOT(ISERROR(SEARCH("BMTR",F160)))</formula>
    </cfRule>
  </conditionalFormatting>
  <conditionalFormatting sqref="F159">
    <cfRule type="containsText" dxfId="32889" priority="4161" operator="containsText" text="TAXI">
      <formula>NOT(ISERROR(SEARCH("TAXI",F159)))</formula>
    </cfRule>
    <cfRule type="containsText" dxfId="32888" priority="4162" operator="containsText" text="SSMM">
      <formula>NOT(ISERROR(SEARCH("SSMM",F159)))</formula>
    </cfRule>
    <cfRule type="containsText" dxfId="32887" priority="4163" operator="containsText" text="BMTR">
      <formula>NOT(ISERROR(SEARCH("BMTR",F159)))</formula>
    </cfRule>
  </conditionalFormatting>
  <conditionalFormatting sqref="F159">
    <cfRule type="containsText" dxfId="32886" priority="4158" operator="containsText" text="TAXI">
      <formula>NOT(ISERROR(SEARCH("TAXI",F159)))</formula>
    </cfRule>
    <cfRule type="containsText" dxfId="32885" priority="4159" operator="containsText" text="SSMM">
      <formula>NOT(ISERROR(SEARCH("SSMM",F159)))</formula>
    </cfRule>
    <cfRule type="containsText" dxfId="32884" priority="4160" operator="containsText" text="BMTR">
      <formula>NOT(ISERROR(SEARCH("BMTR",F159)))</formula>
    </cfRule>
  </conditionalFormatting>
  <conditionalFormatting sqref="F158">
    <cfRule type="containsText" dxfId="32883" priority="4155" operator="containsText" text="TAXI">
      <formula>NOT(ISERROR(SEARCH("TAXI",F158)))</formula>
    </cfRule>
    <cfRule type="containsText" dxfId="32882" priority="4156" operator="containsText" text="SSMM">
      <formula>NOT(ISERROR(SEARCH("SSMM",F158)))</formula>
    </cfRule>
    <cfRule type="containsText" dxfId="32881" priority="4157" operator="containsText" text="BMTR">
      <formula>NOT(ISERROR(SEARCH("BMTR",F158)))</formula>
    </cfRule>
  </conditionalFormatting>
  <conditionalFormatting sqref="F165">
    <cfRule type="containsText" dxfId="32880" priority="4152" operator="containsText" text="TAXI">
      <formula>NOT(ISERROR(SEARCH("TAXI",F165)))</formula>
    </cfRule>
    <cfRule type="containsText" dxfId="32879" priority="4153" operator="containsText" text="SSMM">
      <formula>NOT(ISERROR(SEARCH("SSMM",F165)))</formula>
    </cfRule>
    <cfRule type="containsText" dxfId="32878" priority="4154" operator="containsText" text="BMTR">
      <formula>NOT(ISERROR(SEARCH("BMTR",F165)))</formula>
    </cfRule>
  </conditionalFormatting>
  <conditionalFormatting sqref="F165">
    <cfRule type="containsText" dxfId="32877" priority="4149" operator="containsText" text="TAXI">
      <formula>NOT(ISERROR(SEARCH("TAXI",F165)))</formula>
    </cfRule>
    <cfRule type="containsText" dxfId="32876" priority="4150" operator="containsText" text="SSMM">
      <formula>NOT(ISERROR(SEARCH("SSMM",F165)))</formula>
    </cfRule>
    <cfRule type="containsText" dxfId="32875" priority="4151" operator="containsText" text="BMTR">
      <formula>NOT(ISERROR(SEARCH("BMTR",F165)))</formula>
    </cfRule>
  </conditionalFormatting>
  <conditionalFormatting sqref="F170">
    <cfRule type="containsText" dxfId="32874" priority="4146" operator="containsText" text="TAXI">
      <formula>NOT(ISERROR(SEARCH("TAXI",F170)))</formula>
    </cfRule>
    <cfRule type="containsText" dxfId="32873" priority="4147" operator="containsText" text="SSMM">
      <formula>NOT(ISERROR(SEARCH("SSMM",F170)))</formula>
    </cfRule>
    <cfRule type="containsText" dxfId="32872" priority="4148" operator="containsText" text="BMTR">
      <formula>NOT(ISERROR(SEARCH("BMTR",F170)))</formula>
    </cfRule>
  </conditionalFormatting>
  <conditionalFormatting sqref="F170">
    <cfRule type="containsText" dxfId="32871" priority="4143" operator="containsText" text="TAXI">
      <formula>NOT(ISERROR(SEARCH("TAXI",F170)))</formula>
    </cfRule>
    <cfRule type="containsText" dxfId="32870" priority="4144" operator="containsText" text="SSMM">
      <formula>NOT(ISERROR(SEARCH("SSMM",F170)))</formula>
    </cfRule>
    <cfRule type="containsText" dxfId="32869" priority="4145" operator="containsText" text="BMTR">
      <formula>NOT(ISERROR(SEARCH("BMTR",F170)))</formula>
    </cfRule>
  </conditionalFormatting>
  <conditionalFormatting sqref="F161">
    <cfRule type="containsText" dxfId="32868" priority="4140" operator="containsText" text="TAXI">
      <formula>NOT(ISERROR(SEARCH("TAXI",F161)))</formula>
    </cfRule>
    <cfRule type="containsText" dxfId="32867" priority="4141" operator="containsText" text="SSMM">
      <formula>NOT(ISERROR(SEARCH("SSMM",F161)))</formula>
    </cfRule>
    <cfRule type="containsText" dxfId="32866" priority="4142" operator="containsText" text="BMTR">
      <formula>NOT(ISERROR(SEARCH("BMTR",F161)))</formula>
    </cfRule>
  </conditionalFormatting>
  <conditionalFormatting sqref="F160">
    <cfRule type="containsText" dxfId="32865" priority="4137" operator="containsText" text="TAXI">
      <formula>NOT(ISERROR(SEARCH("TAXI",F160)))</formula>
    </cfRule>
    <cfRule type="containsText" dxfId="32864" priority="4138" operator="containsText" text="SSMM">
      <formula>NOT(ISERROR(SEARCH("SSMM",F160)))</formula>
    </cfRule>
    <cfRule type="containsText" dxfId="32863" priority="4139" operator="containsText" text="BMTR">
      <formula>NOT(ISERROR(SEARCH("BMTR",F160)))</formula>
    </cfRule>
  </conditionalFormatting>
  <conditionalFormatting sqref="F160">
    <cfRule type="containsText" dxfId="32862" priority="4134" operator="containsText" text="TAXI">
      <formula>NOT(ISERROR(SEARCH("TAXI",F160)))</formula>
    </cfRule>
    <cfRule type="containsText" dxfId="32861" priority="4135" operator="containsText" text="SSMM">
      <formula>NOT(ISERROR(SEARCH("SSMM",F160)))</formula>
    </cfRule>
    <cfRule type="containsText" dxfId="32860" priority="4136" operator="containsText" text="BMTR">
      <formula>NOT(ISERROR(SEARCH("BMTR",F160)))</formula>
    </cfRule>
  </conditionalFormatting>
  <conditionalFormatting sqref="F159">
    <cfRule type="containsText" dxfId="32859" priority="4131" operator="containsText" text="TAXI">
      <formula>NOT(ISERROR(SEARCH("TAXI",F159)))</formula>
    </cfRule>
    <cfRule type="containsText" dxfId="32858" priority="4132" operator="containsText" text="SSMM">
      <formula>NOT(ISERROR(SEARCH("SSMM",F159)))</formula>
    </cfRule>
    <cfRule type="containsText" dxfId="32857" priority="4133" operator="containsText" text="BMTR">
      <formula>NOT(ISERROR(SEARCH("BMTR",F159)))</formula>
    </cfRule>
  </conditionalFormatting>
  <conditionalFormatting sqref="F159">
    <cfRule type="containsText" dxfId="32856" priority="4128" operator="containsText" text="TAXI">
      <formula>NOT(ISERROR(SEARCH("TAXI",F159)))</formula>
    </cfRule>
    <cfRule type="containsText" dxfId="32855" priority="4129" operator="containsText" text="SSMM">
      <formula>NOT(ISERROR(SEARCH("SSMM",F159)))</formula>
    </cfRule>
    <cfRule type="containsText" dxfId="32854" priority="4130" operator="containsText" text="BMTR">
      <formula>NOT(ISERROR(SEARCH("BMTR",F159)))</formula>
    </cfRule>
  </conditionalFormatting>
  <conditionalFormatting sqref="F158">
    <cfRule type="containsText" dxfId="32853" priority="4125" operator="containsText" text="TAXI">
      <formula>NOT(ISERROR(SEARCH("TAXI",F158)))</formula>
    </cfRule>
    <cfRule type="containsText" dxfId="32852" priority="4126" operator="containsText" text="SSMM">
      <formula>NOT(ISERROR(SEARCH("SSMM",F158)))</formula>
    </cfRule>
    <cfRule type="containsText" dxfId="32851" priority="4127" operator="containsText" text="BMTR">
      <formula>NOT(ISERROR(SEARCH("BMTR",F158)))</formula>
    </cfRule>
  </conditionalFormatting>
  <conditionalFormatting sqref="F165">
    <cfRule type="containsText" dxfId="32850" priority="4122" operator="containsText" text="TAXI">
      <formula>NOT(ISERROR(SEARCH("TAXI",F165)))</formula>
    </cfRule>
    <cfRule type="containsText" dxfId="32849" priority="4123" operator="containsText" text="SSMM">
      <formula>NOT(ISERROR(SEARCH("SSMM",F165)))</formula>
    </cfRule>
    <cfRule type="containsText" dxfId="32848" priority="4124" operator="containsText" text="BMTR">
      <formula>NOT(ISERROR(SEARCH("BMTR",F165)))</formula>
    </cfRule>
  </conditionalFormatting>
  <conditionalFormatting sqref="F165">
    <cfRule type="containsText" dxfId="32847" priority="4119" operator="containsText" text="TAXI">
      <formula>NOT(ISERROR(SEARCH("TAXI",F165)))</formula>
    </cfRule>
    <cfRule type="containsText" dxfId="32846" priority="4120" operator="containsText" text="SSMM">
      <formula>NOT(ISERROR(SEARCH("SSMM",F165)))</formula>
    </cfRule>
    <cfRule type="containsText" dxfId="32845" priority="4121" operator="containsText" text="BMTR">
      <formula>NOT(ISERROR(SEARCH("BMTR",F165)))</formula>
    </cfRule>
  </conditionalFormatting>
  <conditionalFormatting sqref="F170">
    <cfRule type="containsText" dxfId="32844" priority="4116" operator="containsText" text="TAXI">
      <formula>NOT(ISERROR(SEARCH("TAXI",F170)))</formula>
    </cfRule>
    <cfRule type="containsText" dxfId="32843" priority="4117" operator="containsText" text="SSMM">
      <formula>NOT(ISERROR(SEARCH("SSMM",F170)))</formula>
    </cfRule>
    <cfRule type="containsText" dxfId="32842" priority="4118" operator="containsText" text="BMTR">
      <formula>NOT(ISERROR(SEARCH("BMTR",F170)))</formula>
    </cfRule>
  </conditionalFormatting>
  <conditionalFormatting sqref="F170">
    <cfRule type="containsText" dxfId="32841" priority="4113" operator="containsText" text="TAXI">
      <formula>NOT(ISERROR(SEARCH("TAXI",F170)))</formula>
    </cfRule>
    <cfRule type="containsText" dxfId="32840" priority="4114" operator="containsText" text="SSMM">
      <formula>NOT(ISERROR(SEARCH("SSMM",F170)))</formula>
    </cfRule>
    <cfRule type="containsText" dxfId="32839" priority="4115" operator="containsText" text="BMTR">
      <formula>NOT(ISERROR(SEARCH("BMTR",F170)))</formula>
    </cfRule>
  </conditionalFormatting>
  <conditionalFormatting sqref="F161">
    <cfRule type="containsText" dxfId="32838" priority="4110" operator="containsText" text="TAXI">
      <formula>NOT(ISERROR(SEARCH("TAXI",F161)))</formula>
    </cfRule>
    <cfRule type="containsText" dxfId="32837" priority="4111" operator="containsText" text="SSMM">
      <formula>NOT(ISERROR(SEARCH("SSMM",F161)))</formula>
    </cfRule>
    <cfRule type="containsText" dxfId="32836" priority="4112" operator="containsText" text="BMTR">
      <formula>NOT(ISERROR(SEARCH("BMTR",F161)))</formula>
    </cfRule>
  </conditionalFormatting>
  <conditionalFormatting sqref="F160">
    <cfRule type="containsText" dxfId="32835" priority="4107" operator="containsText" text="TAXI">
      <formula>NOT(ISERROR(SEARCH("TAXI",F160)))</formula>
    </cfRule>
    <cfRule type="containsText" dxfId="32834" priority="4108" operator="containsText" text="SSMM">
      <formula>NOT(ISERROR(SEARCH("SSMM",F160)))</formula>
    </cfRule>
    <cfRule type="containsText" dxfId="32833" priority="4109" operator="containsText" text="BMTR">
      <formula>NOT(ISERROR(SEARCH("BMTR",F160)))</formula>
    </cfRule>
  </conditionalFormatting>
  <conditionalFormatting sqref="F160">
    <cfRule type="containsText" dxfId="32832" priority="4104" operator="containsText" text="TAXI">
      <formula>NOT(ISERROR(SEARCH("TAXI",F160)))</formula>
    </cfRule>
    <cfRule type="containsText" dxfId="32831" priority="4105" operator="containsText" text="SSMM">
      <formula>NOT(ISERROR(SEARCH("SSMM",F160)))</formula>
    </cfRule>
    <cfRule type="containsText" dxfId="32830" priority="4106" operator="containsText" text="BMTR">
      <formula>NOT(ISERROR(SEARCH("BMTR",F160)))</formula>
    </cfRule>
  </conditionalFormatting>
  <conditionalFormatting sqref="F159">
    <cfRule type="containsText" dxfId="32829" priority="4101" operator="containsText" text="TAXI">
      <formula>NOT(ISERROR(SEARCH("TAXI",F159)))</formula>
    </cfRule>
    <cfRule type="containsText" dxfId="32828" priority="4102" operator="containsText" text="SSMM">
      <formula>NOT(ISERROR(SEARCH("SSMM",F159)))</formula>
    </cfRule>
    <cfRule type="containsText" dxfId="32827" priority="4103" operator="containsText" text="BMTR">
      <formula>NOT(ISERROR(SEARCH("BMTR",F159)))</formula>
    </cfRule>
  </conditionalFormatting>
  <conditionalFormatting sqref="F158">
    <cfRule type="containsText" dxfId="32826" priority="4098" operator="containsText" text="TAXI">
      <formula>NOT(ISERROR(SEARCH("TAXI",F158)))</formula>
    </cfRule>
    <cfRule type="containsText" dxfId="32825" priority="4099" operator="containsText" text="SSMM">
      <formula>NOT(ISERROR(SEARCH("SSMM",F158)))</formula>
    </cfRule>
    <cfRule type="containsText" dxfId="32824" priority="4100" operator="containsText" text="BMTR">
      <formula>NOT(ISERROR(SEARCH("BMTR",F158)))</formula>
    </cfRule>
  </conditionalFormatting>
  <conditionalFormatting sqref="F158">
    <cfRule type="containsText" dxfId="32823" priority="4095" operator="containsText" text="TAXI">
      <formula>NOT(ISERROR(SEARCH("TAXI",F158)))</formula>
    </cfRule>
    <cfRule type="containsText" dxfId="32822" priority="4096" operator="containsText" text="SSMM">
      <formula>NOT(ISERROR(SEARCH("SSMM",F158)))</formula>
    </cfRule>
    <cfRule type="containsText" dxfId="32821" priority="4097" operator="containsText" text="BMTR">
      <formula>NOT(ISERROR(SEARCH("BMTR",F158)))</formula>
    </cfRule>
  </conditionalFormatting>
  <conditionalFormatting sqref="F164">
    <cfRule type="containsText" dxfId="32820" priority="4092" operator="containsText" text="TAXI">
      <formula>NOT(ISERROR(SEARCH("TAXI",F164)))</formula>
    </cfRule>
    <cfRule type="containsText" dxfId="32819" priority="4093" operator="containsText" text="SSMM">
      <formula>NOT(ISERROR(SEARCH("SSMM",F164)))</formula>
    </cfRule>
    <cfRule type="containsText" dxfId="32818" priority="4094" operator="containsText" text="BMTR">
      <formula>NOT(ISERROR(SEARCH("BMTR",F164)))</formula>
    </cfRule>
  </conditionalFormatting>
  <conditionalFormatting sqref="F164">
    <cfRule type="containsText" dxfId="32817" priority="4089" operator="containsText" text="TAXI">
      <formula>NOT(ISERROR(SEARCH("TAXI",F164)))</formula>
    </cfRule>
    <cfRule type="containsText" dxfId="32816" priority="4090" operator="containsText" text="SSMM">
      <formula>NOT(ISERROR(SEARCH("SSMM",F164)))</formula>
    </cfRule>
    <cfRule type="containsText" dxfId="32815" priority="4091" operator="containsText" text="BMTR">
      <formula>NOT(ISERROR(SEARCH("BMTR",F164)))</formula>
    </cfRule>
  </conditionalFormatting>
  <conditionalFormatting sqref="F160">
    <cfRule type="containsText" dxfId="32814" priority="4086" operator="containsText" text="TAXI">
      <formula>NOT(ISERROR(SEARCH("TAXI",F160)))</formula>
    </cfRule>
    <cfRule type="containsText" dxfId="32813" priority="4087" operator="containsText" text="SSMM">
      <formula>NOT(ISERROR(SEARCH("SSMM",F160)))</formula>
    </cfRule>
    <cfRule type="containsText" dxfId="32812" priority="4088" operator="containsText" text="BMTR">
      <formula>NOT(ISERROR(SEARCH("BMTR",F160)))</formula>
    </cfRule>
  </conditionalFormatting>
  <conditionalFormatting sqref="F159">
    <cfRule type="containsText" dxfId="32811" priority="4083" operator="containsText" text="TAXI">
      <formula>NOT(ISERROR(SEARCH("TAXI",F159)))</formula>
    </cfRule>
    <cfRule type="containsText" dxfId="32810" priority="4084" operator="containsText" text="SSMM">
      <formula>NOT(ISERROR(SEARCH("SSMM",F159)))</formula>
    </cfRule>
    <cfRule type="containsText" dxfId="32809" priority="4085" operator="containsText" text="BMTR">
      <formula>NOT(ISERROR(SEARCH("BMTR",F159)))</formula>
    </cfRule>
  </conditionalFormatting>
  <conditionalFormatting sqref="F166">
    <cfRule type="containsText" dxfId="32808" priority="4080" operator="containsText" text="TAXI">
      <formula>NOT(ISERROR(SEARCH("TAXI",F166)))</formula>
    </cfRule>
    <cfRule type="containsText" dxfId="32807" priority="4081" operator="containsText" text="SSMM">
      <formula>NOT(ISERROR(SEARCH("SSMM",F166)))</formula>
    </cfRule>
    <cfRule type="containsText" dxfId="32806" priority="4082" operator="containsText" text="BMTR">
      <formula>NOT(ISERROR(SEARCH("BMTR",F166)))</formula>
    </cfRule>
  </conditionalFormatting>
  <conditionalFormatting sqref="F166">
    <cfRule type="containsText" dxfId="32805" priority="4077" operator="containsText" text="TAXI">
      <formula>NOT(ISERROR(SEARCH("TAXI",F166)))</formula>
    </cfRule>
    <cfRule type="containsText" dxfId="32804" priority="4078" operator="containsText" text="SSMM">
      <formula>NOT(ISERROR(SEARCH("SSMM",F166)))</formula>
    </cfRule>
    <cfRule type="containsText" dxfId="32803" priority="4079" operator="containsText" text="BMTR">
      <formula>NOT(ISERROR(SEARCH("BMTR",F166)))</formula>
    </cfRule>
  </conditionalFormatting>
  <conditionalFormatting sqref="F159">
    <cfRule type="containsText" dxfId="32802" priority="4074" operator="containsText" text="TAXI">
      <formula>NOT(ISERROR(SEARCH("TAXI",F159)))</formula>
    </cfRule>
    <cfRule type="containsText" dxfId="32801" priority="4075" operator="containsText" text="SSMM">
      <formula>NOT(ISERROR(SEARCH("SSMM",F159)))</formula>
    </cfRule>
    <cfRule type="containsText" dxfId="32800" priority="4076" operator="containsText" text="BMTR">
      <formula>NOT(ISERROR(SEARCH("BMTR",F159)))</formula>
    </cfRule>
  </conditionalFormatting>
  <conditionalFormatting sqref="F159">
    <cfRule type="containsText" dxfId="32799" priority="4071" operator="containsText" text="TAXI">
      <formula>NOT(ISERROR(SEARCH("TAXI",F159)))</formula>
    </cfRule>
    <cfRule type="containsText" dxfId="32798" priority="4072" operator="containsText" text="SSMM">
      <formula>NOT(ISERROR(SEARCH("SSMM",F159)))</formula>
    </cfRule>
    <cfRule type="containsText" dxfId="32797" priority="4073" operator="containsText" text="BMTR">
      <formula>NOT(ISERROR(SEARCH("BMTR",F159)))</formula>
    </cfRule>
  </conditionalFormatting>
  <conditionalFormatting sqref="F158">
    <cfRule type="containsText" dxfId="32796" priority="4068" operator="containsText" text="TAXI">
      <formula>NOT(ISERROR(SEARCH("TAXI",F158)))</formula>
    </cfRule>
    <cfRule type="containsText" dxfId="32795" priority="4069" operator="containsText" text="SSMM">
      <formula>NOT(ISERROR(SEARCH("SSMM",F158)))</formula>
    </cfRule>
    <cfRule type="containsText" dxfId="32794" priority="4070" operator="containsText" text="BMTR">
      <formula>NOT(ISERROR(SEARCH("BMTR",F158)))</formula>
    </cfRule>
  </conditionalFormatting>
  <conditionalFormatting sqref="F165">
    <cfRule type="containsText" dxfId="32793" priority="4065" operator="containsText" text="TAXI">
      <formula>NOT(ISERROR(SEARCH("TAXI",F165)))</formula>
    </cfRule>
    <cfRule type="containsText" dxfId="32792" priority="4066" operator="containsText" text="SSMM">
      <formula>NOT(ISERROR(SEARCH("SSMM",F165)))</formula>
    </cfRule>
    <cfRule type="containsText" dxfId="32791" priority="4067" operator="containsText" text="BMTR">
      <formula>NOT(ISERROR(SEARCH("BMTR",F165)))</formula>
    </cfRule>
  </conditionalFormatting>
  <conditionalFormatting sqref="F165">
    <cfRule type="containsText" dxfId="32790" priority="4062" operator="containsText" text="TAXI">
      <formula>NOT(ISERROR(SEARCH("TAXI",F165)))</formula>
    </cfRule>
    <cfRule type="containsText" dxfId="32789" priority="4063" operator="containsText" text="SSMM">
      <formula>NOT(ISERROR(SEARCH("SSMM",F165)))</formula>
    </cfRule>
    <cfRule type="containsText" dxfId="32788" priority="4064" operator="containsText" text="BMTR">
      <formula>NOT(ISERROR(SEARCH("BMTR",F165)))</formula>
    </cfRule>
  </conditionalFormatting>
  <conditionalFormatting sqref="F170">
    <cfRule type="containsText" dxfId="32787" priority="4059" operator="containsText" text="TAXI">
      <formula>NOT(ISERROR(SEARCH("TAXI",F170)))</formula>
    </cfRule>
    <cfRule type="containsText" dxfId="32786" priority="4060" operator="containsText" text="SSMM">
      <formula>NOT(ISERROR(SEARCH("SSMM",F170)))</formula>
    </cfRule>
    <cfRule type="containsText" dxfId="32785" priority="4061" operator="containsText" text="BMTR">
      <formula>NOT(ISERROR(SEARCH("BMTR",F170)))</formula>
    </cfRule>
  </conditionalFormatting>
  <conditionalFormatting sqref="F170">
    <cfRule type="containsText" dxfId="32784" priority="4056" operator="containsText" text="TAXI">
      <formula>NOT(ISERROR(SEARCH("TAXI",F170)))</formula>
    </cfRule>
    <cfRule type="containsText" dxfId="32783" priority="4057" operator="containsText" text="SSMM">
      <formula>NOT(ISERROR(SEARCH("SSMM",F170)))</formula>
    </cfRule>
    <cfRule type="containsText" dxfId="32782" priority="4058" operator="containsText" text="BMTR">
      <formula>NOT(ISERROR(SEARCH("BMTR",F170)))</formula>
    </cfRule>
  </conditionalFormatting>
  <conditionalFormatting sqref="F161">
    <cfRule type="containsText" dxfId="32781" priority="4053" operator="containsText" text="TAXI">
      <formula>NOT(ISERROR(SEARCH("TAXI",F161)))</formula>
    </cfRule>
    <cfRule type="containsText" dxfId="32780" priority="4054" operator="containsText" text="SSMM">
      <formula>NOT(ISERROR(SEARCH("SSMM",F161)))</formula>
    </cfRule>
    <cfRule type="containsText" dxfId="32779" priority="4055" operator="containsText" text="BMTR">
      <formula>NOT(ISERROR(SEARCH("BMTR",F161)))</formula>
    </cfRule>
  </conditionalFormatting>
  <conditionalFormatting sqref="F160">
    <cfRule type="containsText" dxfId="32778" priority="4050" operator="containsText" text="TAXI">
      <formula>NOT(ISERROR(SEARCH("TAXI",F160)))</formula>
    </cfRule>
    <cfRule type="containsText" dxfId="32777" priority="4051" operator="containsText" text="SSMM">
      <formula>NOT(ISERROR(SEARCH("SSMM",F160)))</formula>
    </cfRule>
    <cfRule type="containsText" dxfId="32776" priority="4052" operator="containsText" text="BMTR">
      <formula>NOT(ISERROR(SEARCH("BMTR",F160)))</formula>
    </cfRule>
  </conditionalFormatting>
  <conditionalFormatting sqref="F160">
    <cfRule type="containsText" dxfId="32775" priority="4047" operator="containsText" text="TAXI">
      <formula>NOT(ISERROR(SEARCH("TAXI",F160)))</formula>
    </cfRule>
    <cfRule type="containsText" dxfId="32774" priority="4048" operator="containsText" text="SSMM">
      <formula>NOT(ISERROR(SEARCH("SSMM",F160)))</formula>
    </cfRule>
    <cfRule type="containsText" dxfId="32773" priority="4049" operator="containsText" text="BMTR">
      <formula>NOT(ISERROR(SEARCH("BMTR",F160)))</formula>
    </cfRule>
  </conditionalFormatting>
  <conditionalFormatting sqref="F159">
    <cfRule type="containsText" dxfId="32772" priority="4044" operator="containsText" text="TAXI">
      <formula>NOT(ISERROR(SEARCH("TAXI",F159)))</formula>
    </cfRule>
    <cfRule type="containsText" dxfId="32771" priority="4045" operator="containsText" text="SSMM">
      <formula>NOT(ISERROR(SEARCH("SSMM",F159)))</formula>
    </cfRule>
    <cfRule type="containsText" dxfId="32770" priority="4046" operator="containsText" text="BMTR">
      <formula>NOT(ISERROR(SEARCH("BMTR",F159)))</formula>
    </cfRule>
  </conditionalFormatting>
  <conditionalFormatting sqref="F158">
    <cfRule type="containsText" dxfId="32769" priority="4041" operator="containsText" text="TAXI">
      <formula>NOT(ISERROR(SEARCH("TAXI",F158)))</formula>
    </cfRule>
    <cfRule type="containsText" dxfId="32768" priority="4042" operator="containsText" text="SSMM">
      <formula>NOT(ISERROR(SEARCH("SSMM",F158)))</formula>
    </cfRule>
    <cfRule type="containsText" dxfId="32767" priority="4043" operator="containsText" text="BMTR">
      <formula>NOT(ISERROR(SEARCH("BMTR",F158)))</formula>
    </cfRule>
  </conditionalFormatting>
  <conditionalFormatting sqref="F158">
    <cfRule type="containsText" dxfId="32766" priority="4038" operator="containsText" text="TAXI">
      <formula>NOT(ISERROR(SEARCH("TAXI",F158)))</formula>
    </cfRule>
    <cfRule type="containsText" dxfId="32765" priority="4039" operator="containsText" text="SSMM">
      <formula>NOT(ISERROR(SEARCH("SSMM",F158)))</formula>
    </cfRule>
    <cfRule type="containsText" dxfId="32764" priority="4040" operator="containsText" text="BMTR">
      <formula>NOT(ISERROR(SEARCH("BMTR",F158)))</formula>
    </cfRule>
  </conditionalFormatting>
  <conditionalFormatting sqref="F164">
    <cfRule type="containsText" dxfId="32763" priority="4035" operator="containsText" text="TAXI">
      <formula>NOT(ISERROR(SEARCH("TAXI",F164)))</formula>
    </cfRule>
    <cfRule type="containsText" dxfId="32762" priority="4036" operator="containsText" text="SSMM">
      <formula>NOT(ISERROR(SEARCH("SSMM",F164)))</formula>
    </cfRule>
    <cfRule type="containsText" dxfId="32761" priority="4037" operator="containsText" text="BMTR">
      <formula>NOT(ISERROR(SEARCH("BMTR",F164)))</formula>
    </cfRule>
  </conditionalFormatting>
  <conditionalFormatting sqref="F164">
    <cfRule type="containsText" dxfId="32760" priority="4032" operator="containsText" text="TAXI">
      <formula>NOT(ISERROR(SEARCH("TAXI",F164)))</formula>
    </cfRule>
    <cfRule type="containsText" dxfId="32759" priority="4033" operator="containsText" text="SSMM">
      <formula>NOT(ISERROR(SEARCH("SSMM",F164)))</formula>
    </cfRule>
    <cfRule type="containsText" dxfId="32758" priority="4034" operator="containsText" text="BMTR">
      <formula>NOT(ISERROR(SEARCH("BMTR",F164)))</formula>
    </cfRule>
  </conditionalFormatting>
  <conditionalFormatting sqref="F160">
    <cfRule type="containsText" dxfId="32757" priority="4029" operator="containsText" text="TAXI">
      <formula>NOT(ISERROR(SEARCH("TAXI",F160)))</formula>
    </cfRule>
    <cfRule type="containsText" dxfId="32756" priority="4030" operator="containsText" text="SSMM">
      <formula>NOT(ISERROR(SEARCH("SSMM",F160)))</formula>
    </cfRule>
    <cfRule type="containsText" dxfId="32755" priority="4031" operator="containsText" text="BMTR">
      <formula>NOT(ISERROR(SEARCH("BMTR",F160)))</formula>
    </cfRule>
  </conditionalFormatting>
  <conditionalFormatting sqref="F159">
    <cfRule type="containsText" dxfId="32754" priority="4026" operator="containsText" text="TAXI">
      <formula>NOT(ISERROR(SEARCH("TAXI",F159)))</formula>
    </cfRule>
    <cfRule type="containsText" dxfId="32753" priority="4027" operator="containsText" text="SSMM">
      <formula>NOT(ISERROR(SEARCH("SSMM",F159)))</formula>
    </cfRule>
    <cfRule type="containsText" dxfId="32752" priority="4028" operator="containsText" text="BMTR">
      <formula>NOT(ISERROR(SEARCH("BMTR",F159)))</formula>
    </cfRule>
  </conditionalFormatting>
  <conditionalFormatting sqref="F166">
    <cfRule type="containsText" dxfId="32751" priority="4023" operator="containsText" text="TAXI">
      <formula>NOT(ISERROR(SEARCH("TAXI",F166)))</formula>
    </cfRule>
    <cfRule type="containsText" dxfId="32750" priority="4024" operator="containsText" text="SSMM">
      <formula>NOT(ISERROR(SEARCH("SSMM",F166)))</formula>
    </cfRule>
    <cfRule type="containsText" dxfId="32749" priority="4025" operator="containsText" text="BMTR">
      <formula>NOT(ISERROR(SEARCH("BMTR",F166)))</formula>
    </cfRule>
  </conditionalFormatting>
  <conditionalFormatting sqref="F166">
    <cfRule type="containsText" dxfId="32748" priority="4020" operator="containsText" text="TAXI">
      <formula>NOT(ISERROR(SEARCH("TAXI",F166)))</formula>
    </cfRule>
    <cfRule type="containsText" dxfId="32747" priority="4021" operator="containsText" text="SSMM">
      <formula>NOT(ISERROR(SEARCH("SSMM",F166)))</formula>
    </cfRule>
    <cfRule type="containsText" dxfId="32746" priority="4022" operator="containsText" text="BMTR">
      <formula>NOT(ISERROR(SEARCH("BMTR",F166)))</formula>
    </cfRule>
  </conditionalFormatting>
  <conditionalFormatting sqref="F159">
    <cfRule type="containsText" dxfId="32745" priority="4017" operator="containsText" text="TAXI">
      <formula>NOT(ISERROR(SEARCH("TAXI",F159)))</formula>
    </cfRule>
    <cfRule type="containsText" dxfId="32744" priority="4018" operator="containsText" text="SSMM">
      <formula>NOT(ISERROR(SEARCH("SSMM",F159)))</formula>
    </cfRule>
    <cfRule type="containsText" dxfId="32743" priority="4019" operator="containsText" text="BMTR">
      <formula>NOT(ISERROR(SEARCH("BMTR",F159)))</formula>
    </cfRule>
  </conditionalFormatting>
  <conditionalFormatting sqref="F158">
    <cfRule type="containsText" dxfId="32742" priority="4014" operator="containsText" text="TAXI">
      <formula>NOT(ISERROR(SEARCH("TAXI",F158)))</formula>
    </cfRule>
    <cfRule type="containsText" dxfId="32741" priority="4015" operator="containsText" text="SSMM">
      <formula>NOT(ISERROR(SEARCH("SSMM",F158)))</formula>
    </cfRule>
    <cfRule type="containsText" dxfId="32740" priority="4016" operator="containsText" text="BMTR">
      <formula>NOT(ISERROR(SEARCH("BMTR",F158)))</formula>
    </cfRule>
  </conditionalFormatting>
  <conditionalFormatting sqref="F158">
    <cfRule type="containsText" dxfId="32739" priority="4011" operator="containsText" text="TAXI">
      <formula>NOT(ISERROR(SEARCH("TAXI",F158)))</formula>
    </cfRule>
    <cfRule type="containsText" dxfId="32738" priority="4012" operator="containsText" text="SSMM">
      <formula>NOT(ISERROR(SEARCH("SSMM",F158)))</formula>
    </cfRule>
    <cfRule type="containsText" dxfId="32737" priority="4013" operator="containsText" text="BMTR">
      <formula>NOT(ISERROR(SEARCH("BMTR",F158)))</formula>
    </cfRule>
  </conditionalFormatting>
  <conditionalFormatting sqref="F164">
    <cfRule type="containsText" dxfId="32736" priority="4008" operator="containsText" text="TAXI">
      <formula>NOT(ISERROR(SEARCH("TAXI",F164)))</formula>
    </cfRule>
    <cfRule type="containsText" dxfId="32735" priority="4009" operator="containsText" text="SSMM">
      <formula>NOT(ISERROR(SEARCH("SSMM",F164)))</formula>
    </cfRule>
    <cfRule type="containsText" dxfId="32734" priority="4010" operator="containsText" text="BMTR">
      <formula>NOT(ISERROR(SEARCH("BMTR",F164)))</formula>
    </cfRule>
  </conditionalFormatting>
  <conditionalFormatting sqref="F164">
    <cfRule type="containsText" dxfId="32733" priority="4005" operator="containsText" text="TAXI">
      <formula>NOT(ISERROR(SEARCH("TAXI",F164)))</formula>
    </cfRule>
    <cfRule type="containsText" dxfId="32732" priority="4006" operator="containsText" text="SSMM">
      <formula>NOT(ISERROR(SEARCH("SSMM",F164)))</formula>
    </cfRule>
    <cfRule type="containsText" dxfId="32731" priority="4007" operator="containsText" text="BMTR">
      <formula>NOT(ISERROR(SEARCH("BMTR",F164)))</formula>
    </cfRule>
  </conditionalFormatting>
  <conditionalFormatting sqref="F160">
    <cfRule type="containsText" dxfId="32730" priority="4002" operator="containsText" text="TAXI">
      <formula>NOT(ISERROR(SEARCH("TAXI",F160)))</formula>
    </cfRule>
    <cfRule type="containsText" dxfId="32729" priority="4003" operator="containsText" text="SSMM">
      <formula>NOT(ISERROR(SEARCH("SSMM",F160)))</formula>
    </cfRule>
    <cfRule type="containsText" dxfId="32728" priority="4004" operator="containsText" text="BMTR">
      <formula>NOT(ISERROR(SEARCH("BMTR",F160)))</formula>
    </cfRule>
  </conditionalFormatting>
  <conditionalFormatting sqref="F159">
    <cfRule type="containsText" dxfId="32727" priority="3999" operator="containsText" text="TAXI">
      <formula>NOT(ISERROR(SEARCH("TAXI",F159)))</formula>
    </cfRule>
    <cfRule type="containsText" dxfId="32726" priority="4000" operator="containsText" text="SSMM">
      <formula>NOT(ISERROR(SEARCH("SSMM",F159)))</formula>
    </cfRule>
    <cfRule type="containsText" dxfId="32725" priority="4001" operator="containsText" text="BMTR">
      <formula>NOT(ISERROR(SEARCH("BMTR",F159)))</formula>
    </cfRule>
  </conditionalFormatting>
  <conditionalFormatting sqref="F166">
    <cfRule type="containsText" dxfId="32724" priority="3996" operator="containsText" text="TAXI">
      <formula>NOT(ISERROR(SEARCH("TAXI",F166)))</formula>
    </cfRule>
    <cfRule type="containsText" dxfId="32723" priority="3997" operator="containsText" text="SSMM">
      <formula>NOT(ISERROR(SEARCH("SSMM",F166)))</formula>
    </cfRule>
    <cfRule type="containsText" dxfId="32722" priority="3998" operator="containsText" text="BMTR">
      <formula>NOT(ISERROR(SEARCH("BMTR",F166)))</formula>
    </cfRule>
  </conditionalFormatting>
  <conditionalFormatting sqref="F166">
    <cfRule type="containsText" dxfId="32721" priority="3993" operator="containsText" text="TAXI">
      <formula>NOT(ISERROR(SEARCH("TAXI",F166)))</formula>
    </cfRule>
    <cfRule type="containsText" dxfId="32720" priority="3994" operator="containsText" text="SSMM">
      <formula>NOT(ISERROR(SEARCH("SSMM",F166)))</formula>
    </cfRule>
    <cfRule type="containsText" dxfId="32719" priority="3995" operator="containsText" text="BMTR">
      <formula>NOT(ISERROR(SEARCH("BMTR",F166)))</formula>
    </cfRule>
  </conditionalFormatting>
  <conditionalFormatting sqref="F158">
    <cfRule type="containsText" dxfId="32718" priority="3990" operator="containsText" text="TAXI">
      <formula>NOT(ISERROR(SEARCH("TAXI",F158)))</formula>
    </cfRule>
    <cfRule type="containsText" dxfId="32717" priority="3991" operator="containsText" text="SSMM">
      <formula>NOT(ISERROR(SEARCH("SSMM",F158)))</formula>
    </cfRule>
    <cfRule type="containsText" dxfId="32716" priority="3992" operator="containsText" text="BMTR">
      <formula>NOT(ISERROR(SEARCH("BMTR",F158)))</formula>
    </cfRule>
  </conditionalFormatting>
  <conditionalFormatting sqref="F162">
    <cfRule type="containsText" dxfId="32715" priority="3987" operator="containsText" text="TAXI">
      <formula>NOT(ISERROR(SEARCH("TAXI",F162)))</formula>
    </cfRule>
    <cfRule type="containsText" dxfId="32714" priority="3988" operator="containsText" text="SSMM">
      <formula>NOT(ISERROR(SEARCH("SSMM",F162)))</formula>
    </cfRule>
    <cfRule type="containsText" dxfId="32713" priority="3989" operator="containsText" text="BMTR">
      <formula>NOT(ISERROR(SEARCH("BMTR",F162)))</formula>
    </cfRule>
  </conditionalFormatting>
  <conditionalFormatting sqref="F162">
    <cfRule type="containsText" dxfId="32712" priority="3984" operator="containsText" text="TAXI">
      <formula>NOT(ISERROR(SEARCH("TAXI",F162)))</formula>
    </cfRule>
    <cfRule type="containsText" dxfId="32711" priority="3985" operator="containsText" text="SSMM">
      <formula>NOT(ISERROR(SEARCH("SSMM",F162)))</formula>
    </cfRule>
    <cfRule type="containsText" dxfId="32710" priority="3986" operator="containsText" text="BMTR">
      <formula>NOT(ISERROR(SEARCH("BMTR",F162)))</formula>
    </cfRule>
  </conditionalFormatting>
  <conditionalFormatting sqref="F159">
    <cfRule type="containsText" dxfId="32709" priority="3981" operator="containsText" text="TAXI">
      <formula>NOT(ISERROR(SEARCH("TAXI",F159)))</formula>
    </cfRule>
    <cfRule type="containsText" dxfId="32708" priority="3982" operator="containsText" text="SSMM">
      <formula>NOT(ISERROR(SEARCH("SSMM",F159)))</formula>
    </cfRule>
    <cfRule type="containsText" dxfId="32707" priority="3983" operator="containsText" text="BMTR">
      <formula>NOT(ISERROR(SEARCH("BMTR",F159)))</formula>
    </cfRule>
  </conditionalFormatting>
  <conditionalFormatting sqref="F159">
    <cfRule type="containsText" dxfId="32706" priority="3978" operator="containsText" text="TAXI">
      <formula>NOT(ISERROR(SEARCH("TAXI",F159)))</formula>
    </cfRule>
    <cfRule type="containsText" dxfId="32705" priority="3979" operator="containsText" text="SSMM">
      <formula>NOT(ISERROR(SEARCH("SSMM",F159)))</formula>
    </cfRule>
    <cfRule type="containsText" dxfId="32704" priority="3980" operator="containsText" text="BMTR">
      <formula>NOT(ISERROR(SEARCH("BMTR",F159)))</formula>
    </cfRule>
  </conditionalFormatting>
  <conditionalFormatting sqref="F158">
    <cfRule type="containsText" dxfId="32703" priority="3975" operator="containsText" text="TAXI">
      <formula>NOT(ISERROR(SEARCH("TAXI",F158)))</formula>
    </cfRule>
    <cfRule type="containsText" dxfId="32702" priority="3976" operator="containsText" text="SSMM">
      <formula>NOT(ISERROR(SEARCH("SSMM",F158)))</formula>
    </cfRule>
    <cfRule type="containsText" dxfId="32701" priority="3977" operator="containsText" text="BMTR">
      <formula>NOT(ISERROR(SEARCH("BMTR",F158)))</formula>
    </cfRule>
  </conditionalFormatting>
  <conditionalFormatting sqref="F165">
    <cfRule type="containsText" dxfId="32700" priority="3972" operator="containsText" text="TAXI">
      <formula>NOT(ISERROR(SEARCH("TAXI",F165)))</formula>
    </cfRule>
    <cfRule type="containsText" dxfId="32699" priority="3973" operator="containsText" text="SSMM">
      <formula>NOT(ISERROR(SEARCH("SSMM",F165)))</formula>
    </cfRule>
    <cfRule type="containsText" dxfId="32698" priority="3974" operator="containsText" text="BMTR">
      <formula>NOT(ISERROR(SEARCH("BMTR",F165)))</formula>
    </cfRule>
  </conditionalFormatting>
  <conditionalFormatting sqref="F165">
    <cfRule type="containsText" dxfId="32697" priority="3969" operator="containsText" text="TAXI">
      <formula>NOT(ISERROR(SEARCH("TAXI",F165)))</formula>
    </cfRule>
    <cfRule type="containsText" dxfId="32696" priority="3970" operator="containsText" text="SSMM">
      <formula>NOT(ISERROR(SEARCH("SSMM",F165)))</formula>
    </cfRule>
    <cfRule type="containsText" dxfId="32695" priority="3971" operator="containsText" text="BMTR">
      <formula>NOT(ISERROR(SEARCH("BMTR",F165)))</formula>
    </cfRule>
  </conditionalFormatting>
  <conditionalFormatting sqref="F170">
    <cfRule type="containsText" dxfId="32694" priority="3966" operator="containsText" text="TAXI">
      <formula>NOT(ISERROR(SEARCH("TAXI",F170)))</formula>
    </cfRule>
    <cfRule type="containsText" dxfId="32693" priority="3967" operator="containsText" text="SSMM">
      <formula>NOT(ISERROR(SEARCH("SSMM",F170)))</formula>
    </cfRule>
    <cfRule type="containsText" dxfId="32692" priority="3968" operator="containsText" text="BMTR">
      <formula>NOT(ISERROR(SEARCH("BMTR",F170)))</formula>
    </cfRule>
  </conditionalFormatting>
  <conditionalFormatting sqref="F170">
    <cfRule type="containsText" dxfId="32691" priority="3963" operator="containsText" text="TAXI">
      <formula>NOT(ISERROR(SEARCH("TAXI",F170)))</formula>
    </cfRule>
    <cfRule type="containsText" dxfId="32690" priority="3964" operator="containsText" text="SSMM">
      <formula>NOT(ISERROR(SEARCH("SSMM",F170)))</formula>
    </cfRule>
    <cfRule type="containsText" dxfId="32689" priority="3965" operator="containsText" text="BMTR">
      <formula>NOT(ISERROR(SEARCH("BMTR",F170)))</formula>
    </cfRule>
  </conditionalFormatting>
  <conditionalFormatting sqref="F159">
    <cfRule type="containsText" dxfId="32688" priority="3960" operator="containsText" text="TAXI">
      <formula>NOT(ISERROR(SEARCH("TAXI",F159)))</formula>
    </cfRule>
    <cfRule type="containsText" dxfId="32687" priority="3961" operator="containsText" text="SSMM">
      <formula>NOT(ISERROR(SEARCH("SSMM",F159)))</formula>
    </cfRule>
    <cfRule type="containsText" dxfId="32686" priority="3962" operator="containsText" text="BMTR">
      <formula>NOT(ISERROR(SEARCH("BMTR",F159)))</formula>
    </cfRule>
  </conditionalFormatting>
  <conditionalFormatting sqref="F159">
    <cfRule type="containsText" dxfId="32685" priority="3957" operator="containsText" text="TAXI">
      <formula>NOT(ISERROR(SEARCH("TAXI",F159)))</formula>
    </cfRule>
    <cfRule type="containsText" dxfId="32684" priority="3958" operator="containsText" text="SSMM">
      <formula>NOT(ISERROR(SEARCH("SSMM",F159)))</formula>
    </cfRule>
    <cfRule type="containsText" dxfId="32683" priority="3959" operator="containsText" text="BMTR">
      <formula>NOT(ISERROR(SEARCH("BMTR",F159)))</formula>
    </cfRule>
  </conditionalFormatting>
  <conditionalFormatting sqref="F158">
    <cfRule type="containsText" dxfId="32682" priority="3954" operator="containsText" text="TAXI">
      <formula>NOT(ISERROR(SEARCH("TAXI",F158)))</formula>
    </cfRule>
    <cfRule type="containsText" dxfId="32681" priority="3955" operator="containsText" text="SSMM">
      <formula>NOT(ISERROR(SEARCH("SSMM",F158)))</formula>
    </cfRule>
    <cfRule type="containsText" dxfId="32680" priority="3956" operator="containsText" text="BMTR">
      <formula>NOT(ISERROR(SEARCH("BMTR",F158)))</formula>
    </cfRule>
  </conditionalFormatting>
  <conditionalFormatting sqref="F165">
    <cfRule type="containsText" dxfId="32679" priority="3951" operator="containsText" text="TAXI">
      <formula>NOT(ISERROR(SEARCH("TAXI",F165)))</formula>
    </cfRule>
    <cfRule type="containsText" dxfId="32678" priority="3952" operator="containsText" text="SSMM">
      <formula>NOT(ISERROR(SEARCH("SSMM",F165)))</formula>
    </cfRule>
    <cfRule type="containsText" dxfId="32677" priority="3953" operator="containsText" text="BMTR">
      <formula>NOT(ISERROR(SEARCH("BMTR",F165)))</formula>
    </cfRule>
  </conditionalFormatting>
  <conditionalFormatting sqref="F165">
    <cfRule type="containsText" dxfId="32676" priority="3948" operator="containsText" text="TAXI">
      <formula>NOT(ISERROR(SEARCH("TAXI",F165)))</formula>
    </cfRule>
    <cfRule type="containsText" dxfId="32675" priority="3949" operator="containsText" text="SSMM">
      <formula>NOT(ISERROR(SEARCH("SSMM",F165)))</formula>
    </cfRule>
    <cfRule type="containsText" dxfId="32674" priority="3950" operator="containsText" text="BMTR">
      <formula>NOT(ISERROR(SEARCH("BMTR",F165)))</formula>
    </cfRule>
  </conditionalFormatting>
  <conditionalFormatting sqref="F170">
    <cfRule type="containsText" dxfId="32673" priority="3945" operator="containsText" text="TAXI">
      <formula>NOT(ISERROR(SEARCH("TAXI",F170)))</formula>
    </cfRule>
    <cfRule type="containsText" dxfId="32672" priority="3946" operator="containsText" text="SSMM">
      <formula>NOT(ISERROR(SEARCH("SSMM",F170)))</formula>
    </cfRule>
    <cfRule type="containsText" dxfId="32671" priority="3947" operator="containsText" text="BMTR">
      <formula>NOT(ISERROR(SEARCH("BMTR",F170)))</formula>
    </cfRule>
  </conditionalFormatting>
  <conditionalFormatting sqref="F170">
    <cfRule type="containsText" dxfId="32670" priority="3942" operator="containsText" text="TAXI">
      <formula>NOT(ISERROR(SEARCH("TAXI",F170)))</formula>
    </cfRule>
    <cfRule type="containsText" dxfId="32669" priority="3943" operator="containsText" text="SSMM">
      <formula>NOT(ISERROR(SEARCH("SSMM",F170)))</formula>
    </cfRule>
    <cfRule type="containsText" dxfId="32668" priority="3944" operator="containsText" text="BMTR">
      <formula>NOT(ISERROR(SEARCH("BMTR",F170)))</formula>
    </cfRule>
  </conditionalFormatting>
  <conditionalFormatting sqref="F161">
    <cfRule type="containsText" dxfId="32667" priority="3939" operator="containsText" text="TAXI">
      <formula>NOT(ISERROR(SEARCH("TAXI",F161)))</formula>
    </cfRule>
    <cfRule type="containsText" dxfId="32666" priority="3940" operator="containsText" text="SSMM">
      <formula>NOT(ISERROR(SEARCH("SSMM",F161)))</formula>
    </cfRule>
    <cfRule type="containsText" dxfId="32665" priority="3941" operator="containsText" text="BMTR">
      <formula>NOT(ISERROR(SEARCH("BMTR",F161)))</formula>
    </cfRule>
  </conditionalFormatting>
  <conditionalFormatting sqref="F160">
    <cfRule type="containsText" dxfId="32664" priority="3936" operator="containsText" text="TAXI">
      <formula>NOT(ISERROR(SEARCH("TAXI",F160)))</formula>
    </cfRule>
    <cfRule type="containsText" dxfId="32663" priority="3937" operator="containsText" text="SSMM">
      <formula>NOT(ISERROR(SEARCH("SSMM",F160)))</formula>
    </cfRule>
    <cfRule type="containsText" dxfId="32662" priority="3938" operator="containsText" text="BMTR">
      <formula>NOT(ISERROR(SEARCH("BMTR",F160)))</formula>
    </cfRule>
  </conditionalFormatting>
  <conditionalFormatting sqref="F160">
    <cfRule type="containsText" dxfId="32661" priority="3933" operator="containsText" text="TAXI">
      <formula>NOT(ISERROR(SEARCH("TAXI",F160)))</formula>
    </cfRule>
    <cfRule type="containsText" dxfId="32660" priority="3934" operator="containsText" text="SSMM">
      <formula>NOT(ISERROR(SEARCH("SSMM",F160)))</formula>
    </cfRule>
    <cfRule type="containsText" dxfId="32659" priority="3935" operator="containsText" text="BMTR">
      <formula>NOT(ISERROR(SEARCH("BMTR",F160)))</formula>
    </cfRule>
  </conditionalFormatting>
  <conditionalFormatting sqref="F159">
    <cfRule type="containsText" dxfId="32658" priority="3930" operator="containsText" text="TAXI">
      <formula>NOT(ISERROR(SEARCH("TAXI",F159)))</formula>
    </cfRule>
    <cfRule type="containsText" dxfId="32657" priority="3931" operator="containsText" text="SSMM">
      <formula>NOT(ISERROR(SEARCH("SSMM",F159)))</formula>
    </cfRule>
    <cfRule type="containsText" dxfId="32656" priority="3932" operator="containsText" text="BMTR">
      <formula>NOT(ISERROR(SEARCH("BMTR",F159)))</formula>
    </cfRule>
  </conditionalFormatting>
  <conditionalFormatting sqref="F158">
    <cfRule type="containsText" dxfId="32655" priority="3927" operator="containsText" text="TAXI">
      <formula>NOT(ISERROR(SEARCH("TAXI",F158)))</formula>
    </cfRule>
    <cfRule type="containsText" dxfId="32654" priority="3928" operator="containsText" text="SSMM">
      <formula>NOT(ISERROR(SEARCH("SSMM",F158)))</formula>
    </cfRule>
    <cfRule type="containsText" dxfId="32653" priority="3929" operator="containsText" text="BMTR">
      <formula>NOT(ISERROR(SEARCH("BMTR",F158)))</formula>
    </cfRule>
  </conditionalFormatting>
  <conditionalFormatting sqref="F158">
    <cfRule type="containsText" dxfId="32652" priority="3924" operator="containsText" text="TAXI">
      <formula>NOT(ISERROR(SEARCH("TAXI",F158)))</formula>
    </cfRule>
    <cfRule type="containsText" dxfId="32651" priority="3925" operator="containsText" text="SSMM">
      <formula>NOT(ISERROR(SEARCH("SSMM",F158)))</formula>
    </cfRule>
    <cfRule type="containsText" dxfId="32650" priority="3926" operator="containsText" text="BMTR">
      <formula>NOT(ISERROR(SEARCH("BMTR",F158)))</formula>
    </cfRule>
  </conditionalFormatting>
  <conditionalFormatting sqref="F164">
    <cfRule type="containsText" dxfId="32649" priority="3921" operator="containsText" text="TAXI">
      <formula>NOT(ISERROR(SEARCH("TAXI",F164)))</formula>
    </cfRule>
    <cfRule type="containsText" dxfId="32648" priority="3922" operator="containsText" text="SSMM">
      <formula>NOT(ISERROR(SEARCH("SSMM",F164)))</formula>
    </cfRule>
    <cfRule type="containsText" dxfId="32647" priority="3923" operator="containsText" text="BMTR">
      <formula>NOT(ISERROR(SEARCH("BMTR",F164)))</formula>
    </cfRule>
  </conditionalFormatting>
  <conditionalFormatting sqref="F164">
    <cfRule type="containsText" dxfId="32646" priority="3918" operator="containsText" text="TAXI">
      <formula>NOT(ISERROR(SEARCH("TAXI",F164)))</formula>
    </cfRule>
    <cfRule type="containsText" dxfId="32645" priority="3919" operator="containsText" text="SSMM">
      <formula>NOT(ISERROR(SEARCH("SSMM",F164)))</formula>
    </cfRule>
    <cfRule type="containsText" dxfId="32644" priority="3920" operator="containsText" text="BMTR">
      <formula>NOT(ISERROR(SEARCH("BMTR",F164)))</formula>
    </cfRule>
  </conditionalFormatting>
  <conditionalFormatting sqref="F160">
    <cfRule type="containsText" dxfId="32643" priority="3915" operator="containsText" text="TAXI">
      <formula>NOT(ISERROR(SEARCH("TAXI",F160)))</formula>
    </cfRule>
    <cfRule type="containsText" dxfId="32642" priority="3916" operator="containsText" text="SSMM">
      <formula>NOT(ISERROR(SEARCH("SSMM",F160)))</formula>
    </cfRule>
    <cfRule type="containsText" dxfId="32641" priority="3917" operator="containsText" text="BMTR">
      <formula>NOT(ISERROR(SEARCH("BMTR",F160)))</formula>
    </cfRule>
  </conditionalFormatting>
  <conditionalFormatting sqref="F159">
    <cfRule type="containsText" dxfId="32640" priority="3912" operator="containsText" text="TAXI">
      <formula>NOT(ISERROR(SEARCH("TAXI",F159)))</formula>
    </cfRule>
    <cfRule type="containsText" dxfId="32639" priority="3913" operator="containsText" text="SSMM">
      <formula>NOT(ISERROR(SEARCH("SSMM",F159)))</formula>
    </cfRule>
    <cfRule type="containsText" dxfId="32638" priority="3914" operator="containsText" text="BMTR">
      <formula>NOT(ISERROR(SEARCH("BMTR",F159)))</formula>
    </cfRule>
  </conditionalFormatting>
  <conditionalFormatting sqref="F166">
    <cfRule type="containsText" dxfId="32637" priority="3909" operator="containsText" text="TAXI">
      <formula>NOT(ISERROR(SEARCH("TAXI",F166)))</formula>
    </cfRule>
    <cfRule type="containsText" dxfId="32636" priority="3910" operator="containsText" text="SSMM">
      <formula>NOT(ISERROR(SEARCH("SSMM",F166)))</formula>
    </cfRule>
    <cfRule type="containsText" dxfId="32635" priority="3911" operator="containsText" text="BMTR">
      <formula>NOT(ISERROR(SEARCH("BMTR",F166)))</formula>
    </cfRule>
  </conditionalFormatting>
  <conditionalFormatting sqref="F166">
    <cfRule type="containsText" dxfId="32634" priority="3906" operator="containsText" text="TAXI">
      <formula>NOT(ISERROR(SEARCH("TAXI",F166)))</formula>
    </cfRule>
    <cfRule type="containsText" dxfId="32633" priority="3907" operator="containsText" text="SSMM">
      <formula>NOT(ISERROR(SEARCH("SSMM",F166)))</formula>
    </cfRule>
    <cfRule type="containsText" dxfId="32632" priority="3908" operator="containsText" text="BMTR">
      <formula>NOT(ISERROR(SEARCH("BMTR",F166)))</formula>
    </cfRule>
  </conditionalFormatting>
  <conditionalFormatting sqref="F159">
    <cfRule type="containsText" dxfId="32631" priority="3903" operator="containsText" text="TAXI">
      <formula>NOT(ISERROR(SEARCH("TAXI",F159)))</formula>
    </cfRule>
    <cfRule type="containsText" dxfId="32630" priority="3904" operator="containsText" text="SSMM">
      <formula>NOT(ISERROR(SEARCH("SSMM",F159)))</formula>
    </cfRule>
    <cfRule type="containsText" dxfId="32629" priority="3905" operator="containsText" text="BMTR">
      <formula>NOT(ISERROR(SEARCH("BMTR",F159)))</formula>
    </cfRule>
  </conditionalFormatting>
  <conditionalFormatting sqref="F158">
    <cfRule type="containsText" dxfId="32628" priority="3900" operator="containsText" text="TAXI">
      <formula>NOT(ISERROR(SEARCH("TAXI",F158)))</formula>
    </cfRule>
    <cfRule type="containsText" dxfId="32627" priority="3901" operator="containsText" text="SSMM">
      <formula>NOT(ISERROR(SEARCH("SSMM",F158)))</formula>
    </cfRule>
    <cfRule type="containsText" dxfId="32626" priority="3902" operator="containsText" text="BMTR">
      <formula>NOT(ISERROR(SEARCH("BMTR",F158)))</formula>
    </cfRule>
  </conditionalFormatting>
  <conditionalFormatting sqref="F158">
    <cfRule type="containsText" dxfId="32625" priority="3897" operator="containsText" text="TAXI">
      <formula>NOT(ISERROR(SEARCH("TAXI",F158)))</formula>
    </cfRule>
    <cfRule type="containsText" dxfId="32624" priority="3898" operator="containsText" text="SSMM">
      <formula>NOT(ISERROR(SEARCH("SSMM",F158)))</formula>
    </cfRule>
    <cfRule type="containsText" dxfId="32623" priority="3899" operator="containsText" text="BMTR">
      <formula>NOT(ISERROR(SEARCH("BMTR",F158)))</formula>
    </cfRule>
  </conditionalFormatting>
  <conditionalFormatting sqref="F164">
    <cfRule type="containsText" dxfId="32622" priority="3894" operator="containsText" text="TAXI">
      <formula>NOT(ISERROR(SEARCH("TAXI",F164)))</formula>
    </cfRule>
    <cfRule type="containsText" dxfId="32621" priority="3895" operator="containsText" text="SSMM">
      <formula>NOT(ISERROR(SEARCH("SSMM",F164)))</formula>
    </cfRule>
    <cfRule type="containsText" dxfId="32620" priority="3896" operator="containsText" text="BMTR">
      <formula>NOT(ISERROR(SEARCH("BMTR",F164)))</formula>
    </cfRule>
  </conditionalFormatting>
  <conditionalFormatting sqref="F164">
    <cfRule type="containsText" dxfId="32619" priority="3891" operator="containsText" text="TAXI">
      <formula>NOT(ISERROR(SEARCH("TAXI",F164)))</formula>
    </cfRule>
    <cfRule type="containsText" dxfId="32618" priority="3892" operator="containsText" text="SSMM">
      <formula>NOT(ISERROR(SEARCH("SSMM",F164)))</formula>
    </cfRule>
    <cfRule type="containsText" dxfId="32617" priority="3893" operator="containsText" text="BMTR">
      <formula>NOT(ISERROR(SEARCH("BMTR",F164)))</formula>
    </cfRule>
  </conditionalFormatting>
  <conditionalFormatting sqref="F160">
    <cfRule type="containsText" dxfId="32616" priority="3888" operator="containsText" text="TAXI">
      <formula>NOT(ISERROR(SEARCH("TAXI",F160)))</formula>
    </cfRule>
    <cfRule type="containsText" dxfId="32615" priority="3889" operator="containsText" text="SSMM">
      <formula>NOT(ISERROR(SEARCH("SSMM",F160)))</formula>
    </cfRule>
    <cfRule type="containsText" dxfId="32614" priority="3890" operator="containsText" text="BMTR">
      <formula>NOT(ISERROR(SEARCH("BMTR",F160)))</formula>
    </cfRule>
  </conditionalFormatting>
  <conditionalFormatting sqref="F159">
    <cfRule type="containsText" dxfId="32613" priority="3885" operator="containsText" text="TAXI">
      <formula>NOT(ISERROR(SEARCH("TAXI",F159)))</formula>
    </cfRule>
    <cfRule type="containsText" dxfId="32612" priority="3886" operator="containsText" text="SSMM">
      <formula>NOT(ISERROR(SEARCH("SSMM",F159)))</formula>
    </cfRule>
    <cfRule type="containsText" dxfId="32611" priority="3887" operator="containsText" text="BMTR">
      <formula>NOT(ISERROR(SEARCH("BMTR",F159)))</formula>
    </cfRule>
  </conditionalFormatting>
  <conditionalFormatting sqref="F166">
    <cfRule type="containsText" dxfId="32610" priority="3882" operator="containsText" text="TAXI">
      <formula>NOT(ISERROR(SEARCH("TAXI",F166)))</formula>
    </cfRule>
    <cfRule type="containsText" dxfId="32609" priority="3883" operator="containsText" text="SSMM">
      <formula>NOT(ISERROR(SEARCH("SSMM",F166)))</formula>
    </cfRule>
    <cfRule type="containsText" dxfId="32608" priority="3884" operator="containsText" text="BMTR">
      <formula>NOT(ISERROR(SEARCH("BMTR",F166)))</formula>
    </cfRule>
  </conditionalFormatting>
  <conditionalFormatting sqref="F166">
    <cfRule type="containsText" dxfId="32607" priority="3879" operator="containsText" text="TAXI">
      <formula>NOT(ISERROR(SEARCH("TAXI",F166)))</formula>
    </cfRule>
    <cfRule type="containsText" dxfId="32606" priority="3880" operator="containsText" text="SSMM">
      <formula>NOT(ISERROR(SEARCH("SSMM",F166)))</formula>
    </cfRule>
    <cfRule type="containsText" dxfId="32605" priority="3881" operator="containsText" text="BMTR">
      <formula>NOT(ISERROR(SEARCH("BMTR",F166)))</formula>
    </cfRule>
  </conditionalFormatting>
  <conditionalFormatting sqref="F158">
    <cfRule type="containsText" dxfId="32604" priority="3876" operator="containsText" text="TAXI">
      <formula>NOT(ISERROR(SEARCH("TAXI",F158)))</formula>
    </cfRule>
    <cfRule type="containsText" dxfId="32603" priority="3877" operator="containsText" text="SSMM">
      <formula>NOT(ISERROR(SEARCH("SSMM",F158)))</formula>
    </cfRule>
    <cfRule type="containsText" dxfId="32602" priority="3878" operator="containsText" text="BMTR">
      <formula>NOT(ISERROR(SEARCH("BMTR",F158)))</formula>
    </cfRule>
  </conditionalFormatting>
  <conditionalFormatting sqref="F162">
    <cfRule type="containsText" dxfId="32601" priority="3873" operator="containsText" text="TAXI">
      <formula>NOT(ISERROR(SEARCH("TAXI",F162)))</formula>
    </cfRule>
    <cfRule type="containsText" dxfId="32600" priority="3874" operator="containsText" text="SSMM">
      <formula>NOT(ISERROR(SEARCH("SSMM",F162)))</formula>
    </cfRule>
    <cfRule type="containsText" dxfId="32599" priority="3875" operator="containsText" text="BMTR">
      <formula>NOT(ISERROR(SEARCH("BMTR",F162)))</formula>
    </cfRule>
  </conditionalFormatting>
  <conditionalFormatting sqref="F162">
    <cfRule type="containsText" dxfId="32598" priority="3870" operator="containsText" text="TAXI">
      <formula>NOT(ISERROR(SEARCH("TAXI",F162)))</formula>
    </cfRule>
    <cfRule type="containsText" dxfId="32597" priority="3871" operator="containsText" text="SSMM">
      <formula>NOT(ISERROR(SEARCH("SSMM",F162)))</formula>
    </cfRule>
    <cfRule type="containsText" dxfId="32596" priority="3872" operator="containsText" text="BMTR">
      <formula>NOT(ISERROR(SEARCH("BMTR",F162)))</formula>
    </cfRule>
  </conditionalFormatting>
  <conditionalFormatting sqref="F159">
    <cfRule type="containsText" dxfId="32595" priority="3867" operator="containsText" text="TAXI">
      <formula>NOT(ISERROR(SEARCH("TAXI",F159)))</formula>
    </cfRule>
    <cfRule type="containsText" dxfId="32594" priority="3868" operator="containsText" text="SSMM">
      <formula>NOT(ISERROR(SEARCH("SSMM",F159)))</formula>
    </cfRule>
    <cfRule type="containsText" dxfId="32593" priority="3869" operator="containsText" text="BMTR">
      <formula>NOT(ISERROR(SEARCH("BMTR",F159)))</formula>
    </cfRule>
  </conditionalFormatting>
  <conditionalFormatting sqref="F159">
    <cfRule type="containsText" dxfId="32592" priority="3864" operator="containsText" text="TAXI">
      <formula>NOT(ISERROR(SEARCH("TAXI",F159)))</formula>
    </cfRule>
    <cfRule type="containsText" dxfId="32591" priority="3865" operator="containsText" text="SSMM">
      <formula>NOT(ISERROR(SEARCH("SSMM",F159)))</formula>
    </cfRule>
    <cfRule type="containsText" dxfId="32590" priority="3866" operator="containsText" text="BMTR">
      <formula>NOT(ISERROR(SEARCH("BMTR",F159)))</formula>
    </cfRule>
  </conditionalFormatting>
  <conditionalFormatting sqref="F158">
    <cfRule type="containsText" dxfId="32589" priority="3861" operator="containsText" text="TAXI">
      <formula>NOT(ISERROR(SEARCH("TAXI",F158)))</formula>
    </cfRule>
    <cfRule type="containsText" dxfId="32588" priority="3862" operator="containsText" text="SSMM">
      <formula>NOT(ISERROR(SEARCH("SSMM",F158)))</formula>
    </cfRule>
    <cfRule type="containsText" dxfId="32587" priority="3863" operator="containsText" text="BMTR">
      <formula>NOT(ISERROR(SEARCH("BMTR",F158)))</formula>
    </cfRule>
  </conditionalFormatting>
  <conditionalFormatting sqref="F165">
    <cfRule type="containsText" dxfId="32586" priority="3858" operator="containsText" text="TAXI">
      <formula>NOT(ISERROR(SEARCH("TAXI",F165)))</formula>
    </cfRule>
    <cfRule type="containsText" dxfId="32585" priority="3859" operator="containsText" text="SSMM">
      <formula>NOT(ISERROR(SEARCH("SSMM",F165)))</formula>
    </cfRule>
    <cfRule type="containsText" dxfId="32584" priority="3860" operator="containsText" text="BMTR">
      <formula>NOT(ISERROR(SEARCH("BMTR",F165)))</formula>
    </cfRule>
  </conditionalFormatting>
  <conditionalFormatting sqref="F165">
    <cfRule type="containsText" dxfId="32583" priority="3855" operator="containsText" text="TAXI">
      <formula>NOT(ISERROR(SEARCH("TAXI",F165)))</formula>
    </cfRule>
    <cfRule type="containsText" dxfId="32582" priority="3856" operator="containsText" text="SSMM">
      <formula>NOT(ISERROR(SEARCH("SSMM",F165)))</formula>
    </cfRule>
    <cfRule type="containsText" dxfId="32581" priority="3857" operator="containsText" text="BMTR">
      <formula>NOT(ISERROR(SEARCH("BMTR",F165)))</formula>
    </cfRule>
  </conditionalFormatting>
  <conditionalFormatting sqref="F170">
    <cfRule type="containsText" dxfId="32580" priority="3852" operator="containsText" text="TAXI">
      <formula>NOT(ISERROR(SEARCH("TAXI",F170)))</formula>
    </cfRule>
    <cfRule type="containsText" dxfId="32579" priority="3853" operator="containsText" text="SSMM">
      <formula>NOT(ISERROR(SEARCH("SSMM",F170)))</formula>
    </cfRule>
    <cfRule type="containsText" dxfId="32578" priority="3854" operator="containsText" text="BMTR">
      <formula>NOT(ISERROR(SEARCH("BMTR",F170)))</formula>
    </cfRule>
  </conditionalFormatting>
  <conditionalFormatting sqref="F170">
    <cfRule type="containsText" dxfId="32577" priority="3849" operator="containsText" text="TAXI">
      <formula>NOT(ISERROR(SEARCH("TAXI",F170)))</formula>
    </cfRule>
    <cfRule type="containsText" dxfId="32576" priority="3850" operator="containsText" text="SSMM">
      <formula>NOT(ISERROR(SEARCH("SSMM",F170)))</formula>
    </cfRule>
    <cfRule type="containsText" dxfId="32575" priority="3851" operator="containsText" text="BMTR">
      <formula>NOT(ISERROR(SEARCH("BMTR",F170)))</formula>
    </cfRule>
  </conditionalFormatting>
  <conditionalFormatting sqref="F159">
    <cfRule type="containsText" dxfId="32574" priority="3846" operator="containsText" text="TAXI">
      <formula>NOT(ISERROR(SEARCH("TAXI",F159)))</formula>
    </cfRule>
    <cfRule type="containsText" dxfId="32573" priority="3847" operator="containsText" text="SSMM">
      <formula>NOT(ISERROR(SEARCH("SSMM",F159)))</formula>
    </cfRule>
    <cfRule type="containsText" dxfId="32572" priority="3848" operator="containsText" text="BMTR">
      <formula>NOT(ISERROR(SEARCH("BMTR",F159)))</formula>
    </cfRule>
  </conditionalFormatting>
  <conditionalFormatting sqref="F158">
    <cfRule type="containsText" dxfId="32571" priority="3843" operator="containsText" text="TAXI">
      <formula>NOT(ISERROR(SEARCH("TAXI",F158)))</formula>
    </cfRule>
    <cfRule type="containsText" dxfId="32570" priority="3844" operator="containsText" text="SSMM">
      <formula>NOT(ISERROR(SEARCH("SSMM",F158)))</formula>
    </cfRule>
    <cfRule type="containsText" dxfId="32569" priority="3845" operator="containsText" text="BMTR">
      <formula>NOT(ISERROR(SEARCH("BMTR",F158)))</formula>
    </cfRule>
  </conditionalFormatting>
  <conditionalFormatting sqref="F158">
    <cfRule type="containsText" dxfId="32568" priority="3840" operator="containsText" text="TAXI">
      <formula>NOT(ISERROR(SEARCH("TAXI",F158)))</formula>
    </cfRule>
    <cfRule type="containsText" dxfId="32567" priority="3841" operator="containsText" text="SSMM">
      <formula>NOT(ISERROR(SEARCH("SSMM",F158)))</formula>
    </cfRule>
    <cfRule type="containsText" dxfId="32566" priority="3842" operator="containsText" text="BMTR">
      <formula>NOT(ISERROR(SEARCH("BMTR",F158)))</formula>
    </cfRule>
  </conditionalFormatting>
  <conditionalFormatting sqref="F164">
    <cfRule type="containsText" dxfId="32565" priority="3837" operator="containsText" text="TAXI">
      <formula>NOT(ISERROR(SEARCH("TAXI",F164)))</formula>
    </cfRule>
    <cfRule type="containsText" dxfId="32564" priority="3838" operator="containsText" text="SSMM">
      <formula>NOT(ISERROR(SEARCH("SSMM",F164)))</formula>
    </cfRule>
    <cfRule type="containsText" dxfId="32563" priority="3839" operator="containsText" text="BMTR">
      <formula>NOT(ISERROR(SEARCH("BMTR",F164)))</formula>
    </cfRule>
  </conditionalFormatting>
  <conditionalFormatting sqref="F164">
    <cfRule type="containsText" dxfId="32562" priority="3834" operator="containsText" text="TAXI">
      <formula>NOT(ISERROR(SEARCH("TAXI",F164)))</formula>
    </cfRule>
    <cfRule type="containsText" dxfId="32561" priority="3835" operator="containsText" text="SSMM">
      <formula>NOT(ISERROR(SEARCH("SSMM",F164)))</formula>
    </cfRule>
    <cfRule type="containsText" dxfId="32560" priority="3836" operator="containsText" text="BMTR">
      <formula>NOT(ISERROR(SEARCH("BMTR",F164)))</formula>
    </cfRule>
  </conditionalFormatting>
  <conditionalFormatting sqref="F160">
    <cfRule type="containsText" dxfId="32559" priority="3831" operator="containsText" text="TAXI">
      <formula>NOT(ISERROR(SEARCH("TAXI",F160)))</formula>
    </cfRule>
    <cfRule type="containsText" dxfId="32558" priority="3832" operator="containsText" text="SSMM">
      <formula>NOT(ISERROR(SEARCH("SSMM",F160)))</formula>
    </cfRule>
    <cfRule type="containsText" dxfId="32557" priority="3833" operator="containsText" text="BMTR">
      <formula>NOT(ISERROR(SEARCH("BMTR",F160)))</formula>
    </cfRule>
  </conditionalFormatting>
  <conditionalFormatting sqref="F159">
    <cfRule type="containsText" dxfId="32556" priority="3828" operator="containsText" text="TAXI">
      <formula>NOT(ISERROR(SEARCH("TAXI",F159)))</formula>
    </cfRule>
    <cfRule type="containsText" dxfId="32555" priority="3829" operator="containsText" text="SSMM">
      <formula>NOT(ISERROR(SEARCH("SSMM",F159)))</formula>
    </cfRule>
    <cfRule type="containsText" dxfId="32554" priority="3830" operator="containsText" text="BMTR">
      <formula>NOT(ISERROR(SEARCH("BMTR",F159)))</formula>
    </cfRule>
  </conditionalFormatting>
  <conditionalFormatting sqref="F166">
    <cfRule type="containsText" dxfId="32553" priority="3825" operator="containsText" text="TAXI">
      <formula>NOT(ISERROR(SEARCH("TAXI",F166)))</formula>
    </cfRule>
    <cfRule type="containsText" dxfId="32552" priority="3826" operator="containsText" text="SSMM">
      <formula>NOT(ISERROR(SEARCH("SSMM",F166)))</formula>
    </cfRule>
    <cfRule type="containsText" dxfId="32551" priority="3827" operator="containsText" text="BMTR">
      <formula>NOT(ISERROR(SEARCH("BMTR",F166)))</formula>
    </cfRule>
  </conditionalFormatting>
  <conditionalFormatting sqref="F166">
    <cfRule type="containsText" dxfId="32550" priority="3822" operator="containsText" text="TAXI">
      <formula>NOT(ISERROR(SEARCH("TAXI",F166)))</formula>
    </cfRule>
    <cfRule type="containsText" dxfId="32549" priority="3823" operator="containsText" text="SSMM">
      <formula>NOT(ISERROR(SEARCH("SSMM",F166)))</formula>
    </cfRule>
    <cfRule type="containsText" dxfId="32548" priority="3824" operator="containsText" text="BMTR">
      <formula>NOT(ISERROR(SEARCH("BMTR",F166)))</formula>
    </cfRule>
  </conditionalFormatting>
  <conditionalFormatting sqref="F158">
    <cfRule type="containsText" dxfId="32547" priority="3819" operator="containsText" text="TAXI">
      <formula>NOT(ISERROR(SEARCH("TAXI",F158)))</formula>
    </cfRule>
    <cfRule type="containsText" dxfId="32546" priority="3820" operator="containsText" text="SSMM">
      <formula>NOT(ISERROR(SEARCH("SSMM",F158)))</formula>
    </cfRule>
    <cfRule type="containsText" dxfId="32545" priority="3821" operator="containsText" text="BMTR">
      <formula>NOT(ISERROR(SEARCH("BMTR",F158)))</formula>
    </cfRule>
  </conditionalFormatting>
  <conditionalFormatting sqref="F162">
    <cfRule type="containsText" dxfId="32544" priority="3816" operator="containsText" text="TAXI">
      <formula>NOT(ISERROR(SEARCH("TAXI",F162)))</formula>
    </cfRule>
    <cfRule type="containsText" dxfId="32543" priority="3817" operator="containsText" text="SSMM">
      <formula>NOT(ISERROR(SEARCH("SSMM",F162)))</formula>
    </cfRule>
    <cfRule type="containsText" dxfId="32542" priority="3818" operator="containsText" text="BMTR">
      <formula>NOT(ISERROR(SEARCH("BMTR",F162)))</formula>
    </cfRule>
  </conditionalFormatting>
  <conditionalFormatting sqref="F162">
    <cfRule type="containsText" dxfId="32541" priority="3813" operator="containsText" text="TAXI">
      <formula>NOT(ISERROR(SEARCH("TAXI",F162)))</formula>
    </cfRule>
    <cfRule type="containsText" dxfId="32540" priority="3814" operator="containsText" text="SSMM">
      <formula>NOT(ISERROR(SEARCH("SSMM",F162)))</formula>
    </cfRule>
    <cfRule type="containsText" dxfId="32539" priority="3815" operator="containsText" text="BMTR">
      <formula>NOT(ISERROR(SEARCH("BMTR",F162)))</formula>
    </cfRule>
  </conditionalFormatting>
  <conditionalFormatting sqref="F159">
    <cfRule type="containsText" dxfId="32538" priority="3810" operator="containsText" text="TAXI">
      <formula>NOT(ISERROR(SEARCH("TAXI",F159)))</formula>
    </cfRule>
    <cfRule type="containsText" dxfId="32537" priority="3811" operator="containsText" text="SSMM">
      <formula>NOT(ISERROR(SEARCH("SSMM",F159)))</formula>
    </cfRule>
    <cfRule type="containsText" dxfId="32536" priority="3812" operator="containsText" text="BMTR">
      <formula>NOT(ISERROR(SEARCH("BMTR",F159)))</formula>
    </cfRule>
  </conditionalFormatting>
  <conditionalFormatting sqref="F159">
    <cfRule type="containsText" dxfId="32535" priority="3807" operator="containsText" text="TAXI">
      <formula>NOT(ISERROR(SEARCH("TAXI",F159)))</formula>
    </cfRule>
    <cfRule type="containsText" dxfId="32534" priority="3808" operator="containsText" text="SSMM">
      <formula>NOT(ISERROR(SEARCH("SSMM",F159)))</formula>
    </cfRule>
    <cfRule type="containsText" dxfId="32533" priority="3809" operator="containsText" text="BMTR">
      <formula>NOT(ISERROR(SEARCH("BMTR",F159)))</formula>
    </cfRule>
  </conditionalFormatting>
  <conditionalFormatting sqref="F158">
    <cfRule type="containsText" dxfId="32532" priority="3804" operator="containsText" text="TAXI">
      <formula>NOT(ISERROR(SEARCH("TAXI",F158)))</formula>
    </cfRule>
    <cfRule type="containsText" dxfId="32531" priority="3805" operator="containsText" text="SSMM">
      <formula>NOT(ISERROR(SEARCH("SSMM",F158)))</formula>
    </cfRule>
    <cfRule type="containsText" dxfId="32530" priority="3806" operator="containsText" text="BMTR">
      <formula>NOT(ISERROR(SEARCH("BMTR",F158)))</formula>
    </cfRule>
  </conditionalFormatting>
  <conditionalFormatting sqref="F165">
    <cfRule type="containsText" dxfId="32529" priority="3801" operator="containsText" text="TAXI">
      <formula>NOT(ISERROR(SEARCH("TAXI",F165)))</formula>
    </cfRule>
    <cfRule type="containsText" dxfId="32528" priority="3802" operator="containsText" text="SSMM">
      <formula>NOT(ISERROR(SEARCH("SSMM",F165)))</formula>
    </cfRule>
    <cfRule type="containsText" dxfId="32527" priority="3803" operator="containsText" text="BMTR">
      <formula>NOT(ISERROR(SEARCH("BMTR",F165)))</formula>
    </cfRule>
  </conditionalFormatting>
  <conditionalFormatting sqref="F165">
    <cfRule type="containsText" dxfId="32526" priority="3798" operator="containsText" text="TAXI">
      <formula>NOT(ISERROR(SEARCH("TAXI",F165)))</formula>
    </cfRule>
    <cfRule type="containsText" dxfId="32525" priority="3799" operator="containsText" text="SSMM">
      <formula>NOT(ISERROR(SEARCH("SSMM",F165)))</formula>
    </cfRule>
    <cfRule type="containsText" dxfId="32524" priority="3800" operator="containsText" text="BMTR">
      <formula>NOT(ISERROR(SEARCH("BMTR",F165)))</formula>
    </cfRule>
  </conditionalFormatting>
  <conditionalFormatting sqref="F158">
    <cfRule type="containsText" dxfId="32523" priority="3795" operator="containsText" text="TAXI">
      <formula>NOT(ISERROR(SEARCH("TAXI",F158)))</formula>
    </cfRule>
    <cfRule type="containsText" dxfId="32522" priority="3796" operator="containsText" text="SSMM">
      <formula>NOT(ISERROR(SEARCH("SSMM",F158)))</formula>
    </cfRule>
    <cfRule type="containsText" dxfId="32521" priority="3797" operator="containsText" text="BMTR">
      <formula>NOT(ISERROR(SEARCH("BMTR",F158)))</formula>
    </cfRule>
  </conditionalFormatting>
  <conditionalFormatting sqref="F162">
    <cfRule type="containsText" dxfId="32520" priority="3792" operator="containsText" text="TAXI">
      <formula>NOT(ISERROR(SEARCH("TAXI",F162)))</formula>
    </cfRule>
    <cfRule type="containsText" dxfId="32519" priority="3793" operator="containsText" text="SSMM">
      <formula>NOT(ISERROR(SEARCH("SSMM",F162)))</formula>
    </cfRule>
    <cfRule type="containsText" dxfId="32518" priority="3794" operator="containsText" text="BMTR">
      <formula>NOT(ISERROR(SEARCH("BMTR",F162)))</formula>
    </cfRule>
  </conditionalFormatting>
  <conditionalFormatting sqref="F162">
    <cfRule type="containsText" dxfId="32517" priority="3789" operator="containsText" text="TAXI">
      <formula>NOT(ISERROR(SEARCH("TAXI",F162)))</formula>
    </cfRule>
    <cfRule type="containsText" dxfId="32516" priority="3790" operator="containsText" text="SSMM">
      <formula>NOT(ISERROR(SEARCH("SSMM",F162)))</formula>
    </cfRule>
    <cfRule type="containsText" dxfId="32515" priority="3791" operator="containsText" text="BMTR">
      <formula>NOT(ISERROR(SEARCH("BMTR",F162)))</formula>
    </cfRule>
  </conditionalFormatting>
  <conditionalFormatting sqref="F159">
    <cfRule type="containsText" dxfId="32514" priority="3786" operator="containsText" text="TAXI">
      <formula>NOT(ISERROR(SEARCH("TAXI",F159)))</formula>
    </cfRule>
    <cfRule type="containsText" dxfId="32513" priority="3787" operator="containsText" text="SSMM">
      <formula>NOT(ISERROR(SEARCH("SSMM",F159)))</formula>
    </cfRule>
    <cfRule type="containsText" dxfId="32512" priority="3788" operator="containsText" text="BMTR">
      <formula>NOT(ISERROR(SEARCH("BMTR",F159)))</formula>
    </cfRule>
  </conditionalFormatting>
  <conditionalFormatting sqref="F159">
    <cfRule type="containsText" dxfId="32511" priority="3783" operator="containsText" text="TAXI">
      <formula>NOT(ISERROR(SEARCH("TAXI",F159)))</formula>
    </cfRule>
    <cfRule type="containsText" dxfId="32510" priority="3784" operator="containsText" text="SSMM">
      <formula>NOT(ISERROR(SEARCH("SSMM",F159)))</formula>
    </cfRule>
    <cfRule type="containsText" dxfId="32509" priority="3785" operator="containsText" text="BMTR">
      <formula>NOT(ISERROR(SEARCH("BMTR",F159)))</formula>
    </cfRule>
  </conditionalFormatting>
  <conditionalFormatting sqref="F158">
    <cfRule type="containsText" dxfId="32508" priority="3780" operator="containsText" text="TAXI">
      <formula>NOT(ISERROR(SEARCH("TAXI",F158)))</formula>
    </cfRule>
    <cfRule type="containsText" dxfId="32507" priority="3781" operator="containsText" text="SSMM">
      <formula>NOT(ISERROR(SEARCH("SSMM",F158)))</formula>
    </cfRule>
    <cfRule type="containsText" dxfId="32506" priority="3782" operator="containsText" text="BMTR">
      <formula>NOT(ISERROR(SEARCH("BMTR",F158)))</formula>
    </cfRule>
  </conditionalFormatting>
  <conditionalFormatting sqref="F165">
    <cfRule type="containsText" dxfId="32505" priority="3777" operator="containsText" text="TAXI">
      <formula>NOT(ISERROR(SEARCH("TAXI",F165)))</formula>
    </cfRule>
    <cfRule type="containsText" dxfId="32504" priority="3778" operator="containsText" text="SSMM">
      <formula>NOT(ISERROR(SEARCH("SSMM",F165)))</formula>
    </cfRule>
    <cfRule type="containsText" dxfId="32503" priority="3779" operator="containsText" text="BMTR">
      <formula>NOT(ISERROR(SEARCH("BMTR",F165)))</formula>
    </cfRule>
  </conditionalFormatting>
  <conditionalFormatting sqref="F165">
    <cfRule type="containsText" dxfId="32502" priority="3774" operator="containsText" text="TAXI">
      <formula>NOT(ISERROR(SEARCH("TAXI",F165)))</formula>
    </cfRule>
    <cfRule type="containsText" dxfId="32501" priority="3775" operator="containsText" text="SSMM">
      <formula>NOT(ISERROR(SEARCH("SSMM",F165)))</formula>
    </cfRule>
    <cfRule type="containsText" dxfId="32500" priority="3776" operator="containsText" text="BMTR">
      <formula>NOT(ISERROR(SEARCH("BMTR",F165)))</formula>
    </cfRule>
  </conditionalFormatting>
  <conditionalFormatting sqref="F161">
    <cfRule type="containsText" dxfId="32499" priority="3771" operator="containsText" text="TAXI">
      <formula>NOT(ISERROR(SEARCH("TAXI",F161)))</formula>
    </cfRule>
    <cfRule type="containsText" dxfId="32498" priority="3772" operator="containsText" text="SSMM">
      <formula>NOT(ISERROR(SEARCH("SSMM",F161)))</formula>
    </cfRule>
    <cfRule type="containsText" dxfId="32497" priority="3773" operator="containsText" text="BMTR">
      <formula>NOT(ISERROR(SEARCH("BMTR",F161)))</formula>
    </cfRule>
  </conditionalFormatting>
  <conditionalFormatting sqref="F161">
    <cfRule type="containsText" dxfId="32496" priority="3768" operator="containsText" text="TAXI">
      <formula>NOT(ISERROR(SEARCH("TAXI",F161)))</formula>
    </cfRule>
    <cfRule type="containsText" dxfId="32495" priority="3769" operator="containsText" text="SSMM">
      <formula>NOT(ISERROR(SEARCH("SSMM",F161)))</formula>
    </cfRule>
    <cfRule type="containsText" dxfId="32494" priority="3770" operator="containsText" text="BMTR">
      <formula>NOT(ISERROR(SEARCH("BMTR",F161)))</formula>
    </cfRule>
  </conditionalFormatting>
  <conditionalFormatting sqref="F166">
    <cfRule type="containsText" dxfId="32493" priority="3765" operator="containsText" text="TAXI">
      <formula>NOT(ISERROR(SEARCH("TAXI",F166)))</formula>
    </cfRule>
    <cfRule type="containsText" dxfId="32492" priority="3766" operator="containsText" text="SSMM">
      <formula>NOT(ISERROR(SEARCH("SSMM",F166)))</formula>
    </cfRule>
    <cfRule type="containsText" dxfId="32491" priority="3767" operator="containsText" text="BMTR">
      <formula>NOT(ISERROR(SEARCH("BMTR",F166)))</formula>
    </cfRule>
  </conditionalFormatting>
  <conditionalFormatting sqref="F166">
    <cfRule type="containsText" dxfId="32490" priority="3762" operator="containsText" text="TAXI">
      <formula>NOT(ISERROR(SEARCH("TAXI",F166)))</formula>
    </cfRule>
    <cfRule type="containsText" dxfId="32489" priority="3763" operator="containsText" text="SSMM">
      <formula>NOT(ISERROR(SEARCH("SSMM",F166)))</formula>
    </cfRule>
    <cfRule type="containsText" dxfId="32488" priority="3764" operator="containsText" text="BMTR">
      <formula>NOT(ISERROR(SEARCH("BMTR",F166)))</formula>
    </cfRule>
  </conditionalFormatting>
  <conditionalFormatting sqref="F159">
    <cfRule type="containsText" dxfId="32487" priority="3759" operator="containsText" text="TAXI">
      <formula>NOT(ISERROR(SEARCH("TAXI",F159)))</formula>
    </cfRule>
    <cfRule type="containsText" dxfId="32486" priority="3760" operator="containsText" text="SSMM">
      <formula>NOT(ISERROR(SEARCH("SSMM",F159)))</formula>
    </cfRule>
    <cfRule type="containsText" dxfId="32485" priority="3761" operator="containsText" text="BMTR">
      <formula>NOT(ISERROR(SEARCH("BMTR",F159)))</formula>
    </cfRule>
  </conditionalFormatting>
  <conditionalFormatting sqref="F158">
    <cfRule type="containsText" dxfId="32484" priority="3756" operator="containsText" text="TAXI">
      <formula>NOT(ISERROR(SEARCH("TAXI",F158)))</formula>
    </cfRule>
    <cfRule type="containsText" dxfId="32483" priority="3757" operator="containsText" text="SSMM">
      <formula>NOT(ISERROR(SEARCH("SSMM",F158)))</formula>
    </cfRule>
    <cfRule type="containsText" dxfId="32482" priority="3758" operator="containsText" text="BMTR">
      <formula>NOT(ISERROR(SEARCH("BMTR",F158)))</formula>
    </cfRule>
  </conditionalFormatting>
  <conditionalFormatting sqref="F158">
    <cfRule type="containsText" dxfId="32481" priority="3753" operator="containsText" text="TAXI">
      <formula>NOT(ISERROR(SEARCH("TAXI",F158)))</formula>
    </cfRule>
    <cfRule type="containsText" dxfId="32480" priority="3754" operator="containsText" text="SSMM">
      <formula>NOT(ISERROR(SEARCH("SSMM",F158)))</formula>
    </cfRule>
    <cfRule type="containsText" dxfId="32479" priority="3755" operator="containsText" text="BMTR">
      <formula>NOT(ISERROR(SEARCH("BMTR",F158)))</formula>
    </cfRule>
  </conditionalFormatting>
  <conditionalFormatting sqref="F164">
    <cfRule type="containsText" dxfId="32478" priority="3750" operator="containsText" text="TAXI">
      <formula>NOT(ISERROR(SEARCH("TAXI",F164)))</formula>
    </cfRule>
    <cfRule type="containsText" dxfId="32477" priority="3751" operator="containsText" text="SSMM">
      <formula>NOT(ISERROR(SEARCH("SSMM",F164)))</formula>
    </cfRule>
    <cfRule type="containsText" dxfId="32476" priority="3752" operator="containsText" text="BMTR">
      <formula>NOT(ISERROR(SEARCH("BMTR",F164)))</formula>
    </cfRule>
  </conditionalFormatting>
  <conditionalFormatting sqref="F164">
    <cfRule type="containsText" dxfId="32475" priority="3747" operator="containsText" text="TAXI">
      <formula>NOT(ISERROR(SEARCH("TAXI",F164)))</formula>
    </cfRule>
    <cfRule type="containsText" dxfId="32474" priority="3748" operator="containsText" text="SSMM">
      <formula>NOT(ISERROR(SEARCH("SSMM",F164)))</formula>
    </cfRule>
    <cfRule type="containsText" dxfId="32473" priority="3749" operator="containsText" text="BMTR">
      <formula>NOT(ISERROR(SEARCH("BMTR",F164)))</formula>
    </cfRule>
  </conditionalFormatting>
  <conditionalFormatting sqref="F170">
    <cfRule type="containsText" dxfId="32472" priority="3744" operator="containsText" text="TAXI">
      <formula>NOT(ISERROR(SEARCH("TAXI",F170)))</formula>
    </cfRule>
    <cfRule type="containsText" dxfId="32471" priority="3745" operator="containsText" text="SSMM">
      <formula>NOT(ISERROR(SEARCH("SSMM",F170)))</formula>
    </cfRule>
    <cfRule type="containsText" dxfId="32470" priority="3746" operator="containsText" text="BMTR">
      <formula>NOT(ISERROR(SEARCH("BMTR",F170)))</formula>
    </cfRule>
  </conditionalFormatting>
  <conditionalFormatting sqref="F170">
    <cfRule type="containsText" dxfId="32469" priority="3741" operator="containsText" text="TAXI">
      <formula>NOT(ISERROR(SEARCH("TAXI",F170)))</formula>
    </cfRule>
    <cfRule type="containsText" dxfId="32468" priority="3742" operator="containsText" text="SSMM">
      <formula>NOT(ISERROR(SEARCH("SSMM",F170)))</formula>
    </cfRule>
    <cfRule type="containsText" dxfId="32467" priority="3743" operator="containsText" text="BMTR">
      <formula>NOT(ISERROR(SEARCH("BMTR",F170)))</formula>
    </cfRule>
  </conditionalFormatting>
  <conditionalFormatting sqref="F170">
    <cfRule type="containsText" dxfId="32466" priority="3738" operator="containsText" text="TAXI">
      <formula>NOT(ISERROR(SEARCH("TAXI",F170)))</formula>
    </cfRule>
    <cfRule type="containsText" dxfId="32465" priority="3739" operator="containsText" text="SSMM">
      <formula>NOT(ISERROR(SEARCH("SSMM",F170)))</formula>
    </cfRule>
    <cfRule type="containsText" dxfId="32464" priority="3740" operator="containsText" text="BMTR">
      <formula>NOT(ISERROR(SEARCH("BMTR",F170)))</formula>
    </cfRule>
  </conditionalFormatting>
  <conditionalFormatting sqref="F170">
    <cfRule type="containsText" dxfId="32463" priority="3735" operator="containsText" text="TAXI">
      <formula>NOT(ISERROR(SEARCH("TAXI",F170)))</formula>
    </cfRule>
    <cfRule type="containsText" dxfId="32462" priority="3736" operator="containsText" text="SSMM">
      <formula>NOT(ISERROR(SEARCH("SSMM",F170)))</formula>
    </cfRule>
    <cfRule type="containsText" dxfId="32461" priority="3737" operator="containsText" text="BMTR">
      <formula>NOT(ISERROR(SEARCH("BMTR",F170)))</formula>
    </cfRule>
  </conditionalFormatting>
  <conditionalFormatting sqref="F170">
    <cfRule type="containsText" dxfId="32460" priority="3732" operator="containsText" text="TAXI">
      <formula>NOT(ISERROR(SEARCH("TAXI",F170)))</formula>
    </cfRule>
    <cfRule type="containsText" dxfId="32459" priority="3733" operator="containsText" text="SSMM">
      <formula>NOT(ISERROR(SEARCH("SSMM",F170)))</formula>
    </cfRule>
    <cfRule type="containsText" dxfId="32458" priority="3734" operator="containsText" text="BMTR">
      <formula>NOT(ISERROR(SEARCH("BMTR",F170)))</formula>
    </cfRule>
  </conditionalFormatting>
  <conditionalFormatting sqref="F170">
    <cfRule type="containsText" dxfId="32457" priority="3729" operator="containsText" text="TAXI">
      <formula>NOT(ISERROR(SEARCH("TAXI",F170)))</formula>
    </cfRule>
    <cfRule type="containsText" dxfId="32456" priority="3730" operator="containsText" text="SSMM">
      <formula>NOT(ISERROR(SEARCH("SSMM",F170)))</formula>
    </cfRule>
    <cfRule type="containsText" dxfId="32455" priority="3731" operator="containsText" text="BMTR">
      <formula>NOT(ISERROR(SEARCH("BMTR",F170)))</formula>
    </cfRule>
  </conditionalFormatting>
  <conditionalFormatting sqref="F170">
    <cfRule type="containsText" dxfId="32454" priority="3726" operator="containsText" text="TAXI">
      <formula>NOT(ISERROR(SEARCH("TAXI",F170)))</formula>
    </cfRule>
    <cfRule type="containsText" dxfId="32453" priority="3727" operator="containsText" text="SSMM">
      <formula>NOT(ISERROR(SEARCH("SSMM",F170)))</formula>
    </cfRule>
    <cfRule type="containsText" dxfId="32452" priority="3728" operator="containsText" text="BMTR">
      <formula>NOT(ISERROR(SEARCH("BMTR",F170)))</formula>
    </cfRule>
  </conditionalFormatting>
  <conditionalFormatting sqref="F160">
    <cfRule type="containsText" dxfId="32451" priority="3723" operator="containsText" text="TAXI">
      <formula>NOT(ISERROR(SEARCH("TAXI",F160)))</formula>
    </cfRule>
    <cfRule type="containsText" dxfId="32450" priority="3724" operator="containsText" text="SSMM">
      <formula>NOT(ISERROR(SEARCH("SSMM",F160)))</formula>
    </cfRule>
    <cfRule type="containsText" dxfId="32449" priority="3725" operator="containsText" text="BMTR">
      <formula>NOT(ISERROR(SEARCH("BMTR",F160)))</formula>
    </cfRule>
  </conditionalFormatting>
  <conditionalFormatting sqref="F159">
    <cfRule type="containsText" dxfId="32448" priority="3720" operator="containsText" text="TAXI">
      <formula>NOT(ISERROR(SEARCH("TAXI",F159)))</formula>
    </cfRule>
    <cfRule type="containsText" dxfId="32447" priority="3721" operator="containsText" text="SSMM">
      <formula>NOT(ISERROR(SEARCH("SSMM",F159)))</formula>
    </cfRule>
    <cfRule type="containsText" dxfId="32446" priority="3722" operator="containsText" text="BMTR">
      <formula>NOT(ISERROR(SEARCH("BMTR",F159)))</formula>
    </cfRule>
  </conditionalFormatting>
  <conditionalFormatting sqref="F166">
    <cfRule type="containsText" dxfId="32445" priority="3717" operator="containsText" text="TAXI">
      <formula>NOT(ISERROR(SEARCH("TAXI",F166)))</formula>
    </cfRule>
    <cfRule type="containsText" dxfId="32444" priority="3718" operator="containsText" text="SSMM">
      <formula>NOT(ISERROR(SEARCH("SSMM",F166)))</formula>
    </cfRule>
    <cfRule type="containsText" dxfId="32443" priority="3719" operator="containsText" text="BMTR">
      <formula>NOT(ISERROR(SEARCH("BMTR",F166)))</formula>
    </cfRule>
  </conditionalFormatting>
  <conditionalFormatting sqref="F166">
    <cfRule type="containsText" dxfId="32442" priority="3714" operator="containsText" text="TAXI">
      <formula>NOT(ISERROR(SEARCH("TAXI",F166)))</formula>
    </cfRule>
    <cfRule type="containsText" dxfId="32441" priority="3715" operator="containsText" text="SSMM">
      <formula>NOT(ISERROR(SEARCH("SSMM",F166)))</formula>
    </cfRule>
    <cfRule type="containsText" dxfId="32440" priority="3716" operator="containsText" text="BMTR">
      <formula>NOT(ISERROR(SEARCH("BMTR",F166)))</formula>
    </cfRule>
  </conditionalFormatting>
  <conditionalFormatting sqref="F162">
    <cfRule type="containsText" dxfId="32439" priority="3711" operator="containsText" text="TAXI">
      <formula>NOT(ISERROR(SEARCH("TAXI",F162)))</formula>
    </cfRule>
    <cfRule type="containsText" dxfId="32438" priority="3712" operator="containsText" text="SSMM">
      <formula>NOT(ISERROR(SEARCH("SSMM",F162)))</formula>
    </cfRule>
    <cfRule type="containsText" dxfId="32437" priority="3713" operator="containsText" text="BMTR">
      <formula>NOT(ISERROR(SEARCH("BMTR",F162)))</formula>
    </cfRule>
  </conditionalFormatting>
  <conditionalFormatting sqref="F161">
    <cfRule type="containsText" dxfId="32436" priority="3708" operator="containsText" text="TAXI">
      <formula>NOT(ISERROR(SEARCH("TAXI",F161)))</formula>
    </cfRule>
    <cfRule type="containsText" dxfId="32435" priority="3709" operator="containsText" text="SSMM">
      <formula>NOT(ISERROR(SEARCH("SSMM",F161)))</formula>
    </cfRule>
    <cfRule type="containsText" dxfId="32434" priority="3710" operator="containsText" text="BMTR">
      <formula>NOT(ISERROR(SEARCH("BMTR",F161)))</formula>
    </cfRule>
  </conditionalFormatting>
  <conditionalFormatting sqref="F161">
    <cfRule type="containsText" dxfId="32433" priority="3705" operator="containsText" text="TAXI">
      <formula>NOT(ISERROR(SEARCH("TAXI",F161)))</formula>
    </cfRule>
    <cfRule type="containsText" dxfId="32432" priority="3706" operator="containsText" text="SSMM">
      <formula>NOT(ISERROR(SEARCH("SSMM",F161)))</formula>
    </cfRule>
    <cfRule type="containsText" dxfId="32431" priority="3707" operator="containsText" text="BMTR">
      <formula>NOT(ISERROR(SEARCH("BMTR",F161)))</formula>
    </cfRule>
  </conditionalFormatting>
  <conditionalFormatting sqref="F160">
    <cfRule type="containsText" dxfId="32430" priority="3702" operator="containsText" text="TAXI">
      <formula>NOT(ISERROR(SEARCH("TAXI",F160)))</formula>
    </cfRule>
    <cfRule type="containsText" dxfId="32429" priority="3703" operator="containsText" text="SSMM">
      <formula>NOT(ISERROR(SEARCH("SSMM",F160)))</formula>
    </cfRule>
    <cfRule type="containsText" dxfId="32428" priority="3704" operator="containsText" text="BMTR">
      <formula>NOT(ISERROR(SEARCH("BMTR",F160)))</formula>
    </cfRule>
  </conditionalFormatting>
  <conditionalFormatting sqref="F159">
    <cfRule type="containsText" dxfId="32427" priority="3699" operator="containsText" text="TAXI">
      <formula>NOT(ISERROR(SEARCH("TAXI",F159)))</formula>
    </cfRule>
    <cfRule type="containsText" dxfId="32426" priority="3700" operator="containsText" text="SSMM">
      <formula>NOT(ISERROR(SEARCH("SSMM",F159)))</formula>
    </cfRule>
    <cfRule type="containsText" dxfId="32425" priority="3701" operator="containsText" text="BMTR">
      <formula>NOT(ISERROR(SEARCH("BMTR",F159)))</formula>
    </cfRule>
  </conditionalFormatting>
  <conditionalFormatting sqref="F159">
    <cfRule type="containsText" dxfId="32424" priority="3696" operator="containsText" text="TAXI">
      <formula>NOT(ISERROR(SEARCH("TAXI",F159)))</formula>
    </cfRule>
    <cfRule type="containsText" dxfId="32423" priority="3697" operator="containsText" text="SSMM">
      <formula>NOT(ISERROR(SEARCH("SSMM",F159)))</formula>
    </cfRule>
    <cfRule type="containsText" dxfId="32422" priority="3698" operator="containsText" text="BMTR">
      <formula>NOT(ISERROR(SEARCH("BMTR",F159)))</formula>
    </cfRule>
  </conditionalFormatting>
  <conditionalFormatting sqref="F158">
    <cfRule type="containsText" dxfId="32421" priority="3693" operator="containsText" text="TAXI">
      <formula>NOT(ISERROR(SEARCH("TAXI",F158)))</formula>
    </cfRule>
    <cfRule type="containsText" dxfId="32420" priority="3694" operator="containsText" text="SSMM">
      <formula>NOT(ISERROR(SEARCH("SSMM",F158)))</formula>
    </cfRule>
    <cfRule type="containsText" dxfId="32419" priority="3695" operator="containsText" text="BMTR">
      <formula>NOT(ISERROR(SEARCH("BMTR",F158)))</formula>
    </cfRule>
  </conditionalFormatting>
  <conditionalFormatting sqref="F165">
    <cfRule type="containsText" dxfId="32418" priority="3690" operator="containsText" text="TAXI">
      <formula>NOT(ISERROR(SEARCH("TAXI",F165)))</formula>
    </cfRule>
    <cfRule type="containsText" dxfId="32417" priority="3691" operator="containsText" text="SSMM">
      <formula>NOT(ISERROR(SEARCH("SSMM",F165)))</formula>
    </cfRule>
    <cfRule type="containsText" dxfId="32416" priority="3692" operator="containsText" text="BMTR">
      <formula>NOT(ISERROR(SEARCH("BMTR",F165)))</formula>
    </cfRule>
  </conditionalFormatting>
  <conditionalFormatting sqref="F165">
    <cfRule type="containsText" dxfId="32415" priority="3687" operator="containsText" text="TAXI">
      <formula>NOT(ISERROR(SEARCH("TAXI",F165)))</formula>
    </cfRule>
    <cfRule type="containsText" dxfId="32414" priority="3688" operator="containsText" text="SSMM">
      <formula>NOT(ISERROR(SEARCH("SSMM",F165)))</formula>
    </cfRule>
    <cfRule type="containsText" dxfId="32413" priority="3689" operator="containsText" text="BMTR">
      <formula>NOT(ISERROR(SEARCH("BMTR",F165)))</formula>
    </cfRule>
  </conditionalFormatting>
  <conditionalFormatting sqref="F161">
    <cfRule type="containsText" dxfId="32412" priority="3684" operator="containsText" text="TAXI">
      <formula>NOT(ISERROR(SEARCH("TAXI",F161)))</formula>
    </cfRule>
    <cfRule type="containsText" dxfId="32411" priority="3685" operator="containsText" text="SSMM">
      <formula>NOT(ISERROR(SEARCH("SSMM",F161)))</formula>
    </cfRule>
    <cfRule type="containsText" dxfId="32410" priority="3686" operator="containsText" text="BMTR">
      <formula>NOT(ISERROR(SEARCH("BMTR",F161)))</formula>
    </cfRule>
  </conditionalFormatting>
  <conditionalFormatting sqref="F160">
    <cfRule type="containsText" dxfId="32409" priority="3681" operator="containsText" text="TAXI">
      <formula>NOT(ISERROR(SEARCH("TAXI",F160)))</formula>
    </cfRule>
    <cfRule type="containsText" dxfId="32408" priority="3682" operator="containsText" text="SSMM">
      <formula>NOT(ISERROR(SEARCH("SSMM",F160)))</formula>
    </cfRule>
    <cfRule type="containsText" dxfId="32407" priority="3683" operator="containsText" text="BMTR">
      <formula>NOT(ISERROR(SEARCH("BMTR",F160)))</formula>
    </cfRule>
  </conditionalFormatting>
  <conditionalFormatting sqref="F160">
    <cfRule type="containsText" dxfId="32406" priority="3678" operator="containsText" text="TAXI">
      <formula>NOT(ISERROR(SEARCH("TAXI",F160)))</formula>
    </cfRule>
    <cfRule type="containsText" dxfId="32405" priority="3679" operator="containsText" text="SSMM">
      <formula>NOT(ISERROR(SEARCH("SSMM",F160)))</formula>
    </cfRule>
    <cfRule type="containsText" dxfId="32404" priority="3680" operator="containsText" text="BMTR">
      <formula>NOT(ISERROR(SEARCH("BMTR",F160)))</formula>
    </cfRule>
  </conditionalFormatting>
  <conditionalFormatting sqref="F159">
    <cfRule type="containsText" dxfId="32403" priority="3675" operator="containsText" text="TAXI">
      <formula>NOT(ISERROR(SEARCH("TAXI",F159)))</formula>
    </cfRule>
    <cfRule type="containsText" dxfId="32402" priority="3676" operator="containsText" text="SSMM">
      <formula>NOT(ISERROR(SEARCH("SSMM",F159)))</formula>
    </cfRule>
    <cfRule type="containsText" dxfId="32401" priority="3677" operator="containsText" text="BMTR">
      <formula>NOT(ISERROR(SEARCH("BMTR",F159)))</formula>
    </cfRule>
  </conditionalFormatting>
  <conditionalFormatting sqref="F159">
    <cfRule type="containsText" dxfId="32400" priority="3672" operator="containsText" text="TAXI">
      <formula>NOT(ISERROR(SEARCH("TAXI",F159)))</formula>
    </cfRule>
    <cfRule type="containsText" dxfId="32399" priority="3673" operator="containsText" text="SSMM">
      <formula>NOT(ISERROR(SEARCH("SSMM",F159)))</formula>
    </cfRule>
    <cfRule type="containsText" dxfId="32398" priority="3674" operator="containsText" text="BMTR">
      <formula>NOT(ISERROR(SEARCH("BMTR",F159)))</formula>
    </cfRule>
  </conditionalFormatting>
  <conditionalFormatting sqref="F158">
    <cfRule type="containsText" dxfId="32397" priority="3669" operator="containsText" text="TAXI">
      <formula>NOT(ISERROR(SEARCH("TAXI",F158)))</formula>
    </cfRule>
    <cfRule type="containsText" dxfId="32396" priority="3670" operator="containsText" text="SSMM">
      <formula>NOT(ISERROR(SEARCH("SSMM",F158)))</formula>
    </cfRule>
    <cfRule type="containsText" dxfId="32395" priority="3671" operator="containsText" text="BMTR">
      <formula>NOT(ISERROR(SEARCH("BMTR",F158)))</formula>
    </cfRule>
  </conditionalFormatting>
  <conditionalFormatting sqref="F165">
    <cfRule type="containsText" dxfId="32394" priority="3666" operator="containsText" text="TAXI">
      <formula>NOT(ISERROR(SEARCH("TAXI",F165)))</formula>
    </cfRule>
    <cfRule type="containsText" dxfId="32393" priority="3667" operator="containsText" text="SSMM">
      <formula>NOT(ISERROR(SEARCH("SSMM",F165)))</formula>
    </cfRule>
    <cfRule type="containsText" dxfId="32392" priority="3668" operator="containsText" text="BMTR">
      <formula>NOT(ISERROR(SEARCH("BMTR",F165)))</formula>
    </cfRule>
  </conditionalFormatting>
  <conditionalFormatting sqref="F165">
    <cfRule type="containsText" dxfId="32391" priority="3663" operator="containsText" text="TAXI">
      <formula>NOT(ISERROR(SEARCH("TAXI",F165)))</formula>
    </cfRule>
    <cfRule type="containsText" dxfId="32390" priority="3664" operator="containsText" text="SSMM">
      <formula>NOT(ISERROR(SEARCH("SSMM",F165)))</formula>
    </cfRule>
    <cfRule type="containsText" dxfId="32389" priority="3665" operator="containsText" text="BMTR">
      <formula>NOT(ISERROR(SEARCH("BMTR",F165)))</formula>
    </cfRule>
  </conditionalFormatting>
  <conditionalFormatting sqref="F161">
    <cfRule type="containsText" dxfId="32388" priority="3660" operator="containsText" text="TAXI">
      <formula>NOT(ISERROR(SEARCH("TAXI",F161)))</formula>
    </cfRule>
    <cfRule type="containsText" dxfId="32387" priority="3661" operator="containsText" text="SSMM">
      <formula>NOT(ISERROR(SEARCH("SSMM",F161)))</formula>
    </cfRule>
    <cfRule type="containsText" dxfId="32386" priority="3662" operator="containsText" text="BMTR">
      <formula>NOT(ISERROR(SEARCH("BMTR",F161)))</formula>
    </cfRule>
  </conditionalFormatting>
  <conditionalFormatting sqref="F160">
    <cfRule type="containsText" dxfId="32385" priority="3657" operator="containsText" text="TAXI">
      <formula>NOT(ISERROR(SEARCH("TAXI",F160)))</formula>
    </cfRule>
    <cfRule type="containsText" dxfId="32384" priority="3658" operator="containsText" text="SSMM">
      <formula>NOT(ISERROR(SEARCH("SSMM",F160)))</formula>
    </cfRule>
    <cfRule type="containsText" dxfId="32383" priority="3659" operator="containsText" text="BMTR">
      <formula>NOT(ISERROR(SEARCH("BMTR",F160)))</formula>
    </cfRule>
  </conditionalFormatting>
  <conditionalFormatting sqref="F160">
    <cfRule type="containsText" dxfId="32382" priority="3654" operator="containsText" text="TAXI">
      <formula>NOT(ISERROR(SEARCH("TAXI",F160)))</formula>
    </cfRule>
    <cfRule type="containsText" dxfId="32381" priority="3655" operator="containsText" text="SSMM">
      <formula>NOT(ISERROR(SEARCH("SSMM",F160)))</formula>
    </cfRule>
    <cfRule type="containsText" dxfId="32380" priority="3656" operator="containsText" text="BMTR">
      <formula>NOT(ISERROR(SEARCH("BMTR",F160)))</formula>
    </cfRule>
  </conditionalFormatting>
  <conditionalFormatting sqref="F159">
    <cfRule type="containsText" dxfId="32379" priority="3651" operator="containsText" text="TAXI">
      <formula>NOT(ISERROR(SEARCH("TAXI",F159)))</formula>
    </cfRule>
    <cfRule type="containsText" dxfId="32378" priority="3652" operator="containsText" text="SSMM">
      <formula>NOT(ISERROR(SEARCH("SSMM",F159)))</formula>
    </cfRule>
    <cfRule type="containsText" dxfId="32377" priority="3653" operator="containsText" text="BMTR">
      <formula>NOT(ISERROR(SEARCH("BMTR",F159)))</formula>
    </cfRule>
  </conditionalFormatting>
  <conditionalFormatting sqref="F158">
    <cfRule type="containsText" dxfId="32376" priority="3648" operator="containsText" text="TAXI">
      <formula>NOT(ISERROR(SEARCH("TAXI",F158)))</formula>
    </cfRule>
    <cfRule type="containsText" dxfId="32375" priority="3649" operator="containsText" text="SSMM">
      <formula>NOT(ISERROR(SEARCH("SSMM",F158)))</formula>
    </cfRule>
    <cfRule type="containsText" dxfId="32374" priority="3650" operator="containsText" text="BMTR">
      <formula>NOT(ISERROR(SEARCH("BMTR",F158)))</formula>
    </cfRule>
  </conditionalFormatting>
  <conditionalFormatting sqref="F158">
    <cfRule type="containsText" dxfId="32373" priority="3645" operator="containsText" text="TAXI">
      <formula>NOT(ISERROR(SEARCH("TAXI",F158)))</formula>
    </cfRule>
    <cfRule type="containsText" dxfId="32372" priority="3646" operator="containsText" text="SSMM">
      <formula>NOT(ISERROR(SEARCH("SSMM",F158)))</formula>
    </cfRule>
    <cfRule type="containsText" dxfId="32371" priority="3647" operator="containsText" text="BMTR">
      <formula>NOT(ISERROR(SEARCH("BMTR",F158)))</formula>
    </cfRule>
  </conditionalFormatting>
  <conditionalFormatting sqref="F164">
    <cfRule type="containsText" dxfId="32370" priority="3642" operator="containsText" text="TAXI">
      <formula>NOT(ISERROR(SEARCH("TAXI",F164)))</formula>
    </cfRule>
    <cfRule type="containsText" dxfId="32369" priority="3643" operator="containsText" text="SSMM">
      <formula>NOT(ISERROR(SEARCH("SSMM",F164)))</formula>
    </cfRule>
    <cfRule type="containsText" dxfId="32368" priority="3644" operator="containsText" text="BMTR">
      <formula>NOT(ISERROR(SEARCH("BMTR",F164)))</formula>
    </cfRule>
  </conditionalFormatting>
  <conditionalFormatting sqref="F164">
    <cfRule type="containsText" dxfId="32367" priority="3639" operator="containsText" text="TAXI">
      <formula>NOT(ISERROR(SEARCH("TAXI",F164)))</formula>
    </cfRule>
    <cfRule type="containsText" dxfId="32366" priority="3640" operator="containsText" text="SSMM">
      <formula>NOT(ISERROR(SEARCH("SSMM",F164)))</formula>
    </cfRule>
    <cfRule type="containsText" dxfId="32365" priority="3641" operator="containsText" text="BMTR">
      <formula>NOT(ISERROR(SEARCH("BMTR",F164)))</formula>
    </cfRule>
  </conditionalFormatting>
  <conditionalFormatting sqref="F160">
    <cfRule type="containsText" dxfId="32364" priority="3636" operator="containsText" text="TAXI">
      <formula>NOT(ISERROR(SEARCH("TAXI",F160)))</formula>
    </cfRule>
    <cfRule type="containsText" dxfId="32363" priority="3637" operator="containsText" text="SSMM">
      <formula>NOT(ISERROR(SEARCH("SSMM",F160)))</formula>
    </cfRule>
    <cfRule type="containsText" dxfId="32362" priority="3638" operator="containsText" text="BMTR">
      <formula>NOT(ISERROR(SEARCH("BMTR",F160)))</formula>
    </cfRule>
  </conditionalFormatting>
  <conditionalFormatting sqref="F159">
    <cfRule type="containsText" dxfId="32361" priority="3633" operator="containsText" text="TAXI">
      <formula>NOT(ISERROR(SEARCH("TAXI",F159)))</formula>
    </cfRule>
    <cfRule type="containsText" dxfId="32360" priority="3634" operator="containsText" text="SSMM">
      <formula>NOT(ISERROR(SEARCH("SSMM",F159)))</formula>
    </cfRule>
    <cfRule type="containsText" dxfId="32359" priority="3635" operator="containsText" text="BMTR">
      <formula>NOT(ISERROR(SEARCH("BMTR",F159)))</formula>
    </cfRule>
  </conditionalFormatting>
  <conditionalFormatting sqref="F166">
    <cfRule type="containsText" dxfId="32358" priority="3630" operator="containsText" text="TAXI">
      <formula>NOT(ISERROR(SEARCH("TAXI",F166)))</formula>
    </cfRule>
    <cfRule type="containsText" dxfId="32357" priority="3631" operator="containsText" text="SSMM">
      <formula>NOT(ISERROR(SEARCH("SSMM",F166)))</formula>
    </cfRule>
    <cfRule type="containsText" dxfId="32356" priority="3632" operator="containsText" text="BMTR">
      <formula>NOT(ISERROR(SEARCH("BMTR",F166)))</formula>
    </cfRule>
  </conditionalFormatting>
  <conditionalFormatting sqref="F166">
    <cfRule type="containsText" dxfId="32355" priority="3627" operator="containsText" text="TAXI">
      <formula>NOT(ISERROR(SEARCH("TAXI",F166)))</formula>
    </cfRule>
    <cfRule type="containsText" dxfId="32354" priority="3628" operator="containsText" text="SSMM">
      <formula>NOT(ISERROR(SEARCH("SSMM",F166)))</formula>
    </cfRule>
    <cfRule type="containsText" dxfId="32353" priority="3629" operator="containsText" text="BMTR">
      <formula>NOT(ISERROR(SEARCH("BMTR",F166)))</formula>
    </cfRule>
  </conditionalFormatting>
  <conditionalFormatting sqref="F159">
    <cfRule type="containsText" dxfId="32352" priority="3624" operator="containsText" text="TAXI">
      <formula>NOT(ISERROR(SEARCH("TAXI",F159)))</formula>
    </cfRule>
    <cfRule type="containsText" dxfId="32351" priority="3625" operator="containsText" text="SSMM">
      <formula>NOT(ISERROR(SEARCH("SSMM",F159)))</formula>
    </cfRule>
    <cfRule type="containsText" dxfId="32350" priority="3626" operator="containsText" text="BMTR">
      <formula>NOT(ISERROR(SEARCH("BMTR",F159)))</formula>
    </cfRule>
  </conditionalFormatting>
  <conditionalFormatting sqref="F159">
    <cfRule type="containsText" dxfId="32349" priority="3621" operator="containsText" text="TAXI">
      <formula>NOT(ISERROR(SEARCH("TAXI",F159)))</formula>
    </cfRule>
    <cfRule type="containsText" dxfId="32348" priority="3622" operator="containsText" text="SSMM">
      <formula>NOT(ISERROR(SEARCH("SSMM",F159)))</formula>
    </cfRule>
    <cfRule type="containsText" dxfId="32347" priority="3623" operator="containsText" text="BMTR">
      <formula>NOT(ISERROR(SEARCH("BMTR",F159)))</formula>
    </cfRule>
  </conditionalFormatting>
  <conditionalFormatting sqref="F158">
    <cfRule type="containsText" dxfId="32346" priority="3618" operator="containsText" text="TAXI">
      <formula>NOT(ISERROR(SEARCH("TAXI",F158)))</formula>
    </cfRule>
    <cfRule type="containsText" dxfId="32345" priority="3619" operator="containsText" text="SSMM">
      <formula>NOT(ISERROR(SEARCH("SSMM",F158)))</formula>
    </cfRule>
    <cfRule type="containsText" dxfId="32344" priority="3620" operator="containsText" text="BMTR">
      <formula>NOT(ISERROR(SEARCH("BMTR",F158)))</formula>
    </cfRule>
  </conditionalFormatting>
  <conditionalFormatting sqref="F165">
    <cfRule type="containsText" dxfId="32343" priority="3615" operator="containsText" text="TAXI">
      <formula>NOT(ISERROR(SEARCH("TAXI",F165)))</formula>
    </cfRule>
    <cfRule type="containsText" dxfId="32342" priority="3616" operator="containsText" text="SSMM">
      <formula>NOT(ISERROR(SEARCH("SSMM",F165)))</formula>
    </cfRule>
    <cfRule type="containsText" dxfId="32341" priority="3617" operator="containsText" text="BMTR">
      <formula>NOT(ISERROR(SEARCH("BMTR",F165)))</formula>
    </cfRule>
  </conditionalFormatting>
  <conditionalFormatting sqref="F165">
    <cfRule type="containsText" dxfId="32340" priority="3612" operator="containsText" text="TAXI">
      <formula>NOT(ISERROR(SEARCH("TAXI",F165)))</formula>
    </cfRule>
    <cfRule type="containsText" dxfId="32339" priority="3613" operator="containsText" text="SSMM">
      <formula>NOT(ISERROR(SEARCH("SSMM",F165)))</formula>
    </cfRule>
    <cfRule type="containsText" dxfId="32338" priority="3614" operator="containsText" text="BMTR">
      <formula>NOT(ISERROR(SEARCH("BMTR",F165)))</formula>
    </cfRule>
  </conditionalFormatting>
  <conditionalFormatting sqref="F161">
    <cfRule type="containsText" dxfId="32337" priority="3609" operator="containsText" text="TAXI">
      <formula>NOT(ISERROR(SEARCH("TAXI",F161)))</formula>
    </cfRule>
    <cfRule type="containsText" dxfId="32336" priority="3610" operator="containsText" text="SSMM">
      <formula>NOT(ISERROR(SEARCH("SSMM",F161)))</formula>
    </cfRule>
    <cfRule type="containsText" dxfId="32335" priority="3611" operator="containsText" text="BMTR">
      <formula>NOT(ISERROR(SEARCH("BMTR",F161)))</formula>
    </cfRule>
  </conditionalFormatting>
  <conditionalFormatting sqref="F160">
    <cfRule type="containsText" dxfId="32334" priority="3606" operator="containsText" text="TAXI">
      <formula>NOT(ISERROR(SEARCH("TAXI",F160)))</formula>
    </cfRule>
    <cfRule type="containsText" dxfId="32333" priority="3607" operator="containsText" text="SSMM">
      <formula>NOT(ISERROR(SEARCH("SSMM",F160)))</formula>
    </cfRule>
    <cfRule type="containsText" dxfId="32332" priority="3608" operator="containsText" text="BMTR">
      <formula>NOT(ISERROR(SEARCH("BMTR",F160)))</formula>
    </cfRule>
  </conditionalFormatting>
  <conditionalFormatting sqref="F160">
    <cfRule type="containsText" dxfId="32331" priority="3603" operator="containsText" text="TAXI">
      <formula>NOT(ISERROR(SEARCH("TAXI",F160)))</formula>
    </cfRule>
    <cfRule type="containsText" dxfId="32330" priority="3604" operator="containsText" text="SSMM">
      <formula>NOT(ISERROR(SEARCH("SSMM",F160)))</formula>
    </cfRule>
    <cfRule type="containsText" dxfId="32329" priority="3605" operator="containsText" text="BMTR">
      <formula>NOT(ISERROR(SEARCH("BMTR",F160)))</formula>
    </cfRule>
  </conditionalFormatting>
  <conditionalFormatting sqref="F159">
    <cfRule type="containsText" dxfId="32328" priority="3600" operator="containsText" text="TAXI">
      <formula>NOT(ISERROR(SEARCH("TAXI",F159)))</formula>
    </cfRule>
    <cfRule type="containsText" dxfId="32327" priority="3601" operator="containsText" text="SSMM">
      <formula>NOT(ISERROR(SEARCH("SSMM",F159)))</formula>
    </cfRule>
    <cfRule type="containsText" dxfId="32326" priority="3602" operator="containsText" text="BMTR">
      <formula>NOT(ISERROR(SEARCH("BMTR",F159)))</formula>
    </cfRule>
  </conditionalFormatting>
  <conditionalFormatting sqref="F158">
    <cfRule type="containsText" dxfId="32325" priority="3597" operator="containsText" text="TAXI">
      <formula>NOT(ISERROR(SEARCH("TAXI",F158)))</formula>
    </cfRule>
    <cfRule type="containsText" dxfId="32324" priority="3598" operator="containsText" text="SSMM">
      <formula>NOT(ISERROR(SEARCH("SSMM",F158)))</formula>
    </cfRule>
    <cfRule type="containsText" dxfId="32323" priority="3599" operator="containsText" text="BMTR">
      <formula>NOT(ISERROR(SEARCH("BMTR",F158)))</formula>
    </cfRule>
  </conditionalFormatting>
  <conditionalFormatting sqref="F158">
    <cfRule type="containsText" dxfId="32322" priority="3594" operator="containsText" text="TAXI">
      <formula>NOT(ISERROR(SEARCH("TAXI",F158)))</formula>
    </cfRule>
    <cfRule type="containsText" dxfId="32321" priority="3595" operator="containsText" text="SSMM">
      <formula>NOT(ISERROR(SEARCH("SSMM",F158)))</formula>
    </cfRule>
    <cfRule type="containsText" dxfId="32320" priority="3596" operator="containsText" text="BMTR">
      <formula>NOT(ISERROR(SEARCH("BMTR",F158)))</formula>
    </cfRule>
  </conditionalFormatting>
  <conditionalFormatting sqref="F164">
    <cfRule type="containsText" dxfId="32319" priority="3591" operator="containsText" text="TAXI">
      <formula>NOT(ISERROR(SEARCH("TAXI",F164)))</formula>
    </cfRule>
    <cfRule type="containsText" dxfId="32318" priority="3592" operator="containsText" text="SSMM">
      <formula>NOT(ISERROR(SEARCH("SSMM",F164)))</formula>
    </cfRule>
    <cfRule type="containsText" dxfId="32317" priority="3593" operator="containsText" text="BMTR">
      <formula>NOT(ISERROR(SEARCH("BMTR",F164)))</formula>
    </cfRule>
  </conditionalFormatting>
  <conditionalFormatting sqref="F164">
    <cfRule type="containsText" dxfId="32316" priority="3588" operator="containsText" text="TAXI">
      <formula>NOT(ISERROR(SEARCH("TAXI",F164)))</formula>
    </cfRule>
    <cfRule type="containsText" dxfId="32315" priority="3589" operator="containsText" text="SSMM">
      <formula>NOT(ISERROR(SEARCH("SSMM",F164)))</formula>
    </cfRule>
    <cfRule type="containsText" dxfId="32314" priority="3590" operator="containsText" text="BMTR">
      <formula>NOT(ISERROR(SEARCH("BMTR",F164)))</formula>
    </cfRule>
  </conditionalFormatting>
  <conditionalFormatting sqref="F160">
    <cfRule type="containsText" dxfId="32313" priority="3585" operator="containsText" text="TAXI">
      <formula>NOT(ISERROR(SEARCH("TAXI",F160)))</formula>
    </cfRule>
    <cfRule type="containsText" dxfId="32312" priority="3586" operator="containsText" text="SSMM">
      <formula>NOT(ISERROR(SEARCH("SSMM",F160)))</formula>
    </cfRule>
    <cfRule type="containsText" dxfId="32311" priority="3587" operator="containsText" text="BMTR">
      <formula>NOT(ISERROR(SEARCH("BMTR",F160)))</formula>
    </cfRule>
  </conditionalFormatting>
  <conditionalFormatting sqref="F159">
    <cfRule type="containsText" dxfId="32310" priority="3582" operator="containsText" text="TAXI">
      <formula>NOT(ISERROR(SEARCH("TAXI",F159)))</formula>
    </cfRule>
    <cfRule type="containsText" dxfId="32309" priority="3583" operator="containsText" text="SSMM">
      <formula>NOT(ISERROR(SEARCH("SSMM",F159)))</formula>
    </cfRule>
    <cfRule type="containsText" dxfId="32308" priority="3584" operator="containsText" text="BMTR">
      <formula>NOT(ISERROR(SEARCH("BMTR",F159)))</formula>
    </cfRule>
  </conditionalFormatting>
  <conditionalFormatting sqref="F166">
    <cfRule type="containsText" dxfId="32307" priority="3579" operator="containsText" text="TAXI">
      <formula>NOT(ISERROR(SEARCH("TAXI",F166)))</formula>
    </cfRule>
    <cfRule type="containsText" dxfId="32306" priority="3580" operator="containsText" text="SSMM">
      <formula>NOT(ISERROR(SEARCH("SSMM",F166)))</formula>
    </cfRule>
    <cfRule type="containsText" dxfId="32305" priority="3581" operator="containsText" text="BMTR">
      <formula>NOT(ISERROR(SEARCH("BMTR",F166)))</formula>
    </cfRule>
  </conditionalFormatting>
  <conditionalFormatting sqref="F166">
    <cfRule type="containsText" dxfId="32304" priority="3576" operator="containsText" text="TAXI">
      <formula>NOT(ISERROR(SEARCH("TAXI",F166)))</formula>
    </cfRule>
    <cfRule type="containsText" dxfId="32303" priority="3577" operator="containsText" text="SSMM">
      <formula>NOT(ISERROR(SEARCH("SSMM",F166)))</formula>
    </cfRule>
    <cfRule type="containsText" dxfId="32302" priority="3578" operator="containsText" text="BMTR">
      <formula>NOT(ISERROR(SEARCH("BMTR",F166)))</formula>
    </cfRule>
  </conditionalFormatting>
  <conditionalFormatting sqref="F159">
    <cfRule type="containsText" dxfId="32301" priority="3573" operator="containsText" text="TAXI">
      <formula>NOT(ISERROR(SEARCH("TAXI",F159)))</formula>
    </cfRule>
    <cfRule type="containsText" dxfId="32300" priority="3574" operator="containsText" text="SSMM">
      <formula>NOT(ISERROR(SEARCH("SSMM",F159)))</formula>
    </cfRule>
    <cfRule type="containsText" dxfId="32299" priority="3575" operator="containsText" text="BMTR">
      <formula>NOT(ISERROR(SEARCH("BMTR",F159)))</formula>
    </cfRule>
  </conditionalFormatting>
  <conditionalFormatting sqref="F158">
    <cfRule type="containsText" dxfId="32298" priority="3570" operator="containsText" text="TAXI">
      <formula>NOT(ISERROR(SEARCH("TAXI",F158)))</formula>
    </cfRule>
    <cfRule type="containsText" dxfId="32297" priority="3571" operator="containsText" text="SSMM">
      <formula>NOT(ISERROR(SEARCH("SSMM",F158)))</formula>
    </cfRule>
    <cfRule type="containsText" dxfId="32296" priority="3572" operator="containsText" text="BMTR">
      <formula>NOT(ISERROR(SEARCH("BMTR",F158)))</formula>
    </cfRule>
  </conditionalFormatting>
  <conditionalFormatting sqref="F158">
    <cfRule type="containsText" dxfId="32295" priority="3567" operator="containsText" text="TAXI">
      <formula>NOT(ISERROR(SEARCH("TAXI",F158)))</formula>
    </cfRule>
    <cfRule type="containsText" dxfId="32294" priority="3568" operator="containsText" text="SSMM">
      <formula>NOT(ISERROR(SEARCH("SSMM",F158)))</formula>
    </cfRule>
    <cfRule type="containsText" dxfId="32293" priority="3569" operator="containsText" text="BMTR">
      <formula>NOT(ISERROR(SEARCH("BMTR",F158)))</formula>
    </cfRule>
  </conditionalFormatting>
  <conditionalFormatting sqref="F164">
    <cfRule type="containsText" dxfId="32292" priority="3564" operator="containsText" text="TAXI">
      <formula>NOT(ISERROR(SEARCH("TAXI",F164)))</formula>
    </cfRule>
    <cfRule type="containsText" dxfId="32291" priority="3565" operator="containsText" text="SSMM">
      <formula>NOT(ISERROR(SEARCH("SSMM",F164)))</formula>
    </cfRule>
    <cfRule type="containsText" dxfId="32290" priority="3566" operator="containsText" text="BMTR">
      <formula>NOT(ISERROR(SEARCH("BMTR",F164)))</formula>
    </cfRule>
  </conditionalFormatting>
  <conditionalFormatting sqref="F164">
    <cfRule type="containsText" dxfId="32289" priority="3561" operator="containsText" text="TAXI">
      <formula>NOT(ISERROR(SEARCH("TAXI",F164)))</formula>
    </cfRule>
    <cfRule type="containsText" dxfId="32288" priority="3562" operator="containsText" text="SSMM">
      <formula>NOT(ISERROR(SEARCH("SSMM",F164)))</formula>
    </cfRule>
    <cfRule type="containsText" dxfId="32287" priority="3563" operator="containsText" text="BMTR">
      <formula>NOT(ISERROR(SEARCH("BMTR",F164)))</formula>
    </cfRule>
  </conditionalFormatting>
  <conditionalFormatting sqref="F160">
    <cfRule type="containsText" dxfId="32286" priority="3558" operator="containsText" text="TAXI">
      <formula>NOT(ISERROR(SEARCH("TAXI",F160)))</formula>
    </cfRule>
    <cfRule type="containsText" dxfId="32285" priority="3559" operator="containsText" text="SSMM">
      <formula>NOT(ISERROR(SEARCH("SSMM",F160)))</formula>
    </cfRule>
    <cfRule type="containsText" dxfId="32284" priority="3560" operator="containsText" text="BMTR">
      <formula>NOT(ISERROR(SEARCH("BMTR",F160)))</formula>
    </cfRule>
  </conditionalFormatting>
  <conditionalFormatting sqref="F159">
    <cfRule type="containsText" dxfId="32283" priority="3555" operator="containsText" text="TAXI">
      <formula>NOT(ISERROR(SEARCH("TAXI",F159)))</formula>
    </cfRule>
    <cfRule type="containsText" dxfId="32282" priority="3556" operator="containsText" text="SSMM">
      <formula>NOT(ISERROR(SEARCH("SSMM",F159)))</formula>
    </cfRule>
    <cfRule type="containsText" dxfId="32281" priority="3557" operator="containsText" text="BMTR">
      <formula>NOT(ISERROR(SEARCH("BMTR",F159)))</formula>
    </cfRule>
  </conditionalFormatting>
  <conditionalFormatting sqref="F166">
    <cfRule type="containsText" dxfId="32280" priority="3552" operator="containsText" text="TAXI">
      <formula>NOT(ISERROR(SEARCH("TAXI",F166)))</formula>
    </cfRule>
    <cfRule type="containsText" dxfId="32279" priority="3553" operator="containsText" text="SSMM">
      <formula>NOT(ISERROR(SEARCH("SSMM",F166)))</formula>
    </cfRule>
    <cfRule type="containsText" dxfId="32278" priority="3554" operator="containsText" text="BMTR">
      <formula>NOT(ISERROR(SEARCH("BMTR",F166)))</formula>
    </cfRule>
  </conditionalFormatting>
  <conditionalFormatting sqref="F166">
    <cfRule type="containsText" dxfId="32277" priority="3549" operator="containsText" text="TAXI">
      <formula>NOT(ISERROR(SEARCH("TAXI",F166)))</formula>
    </cfRule>
    <cfRule type="containsText" dxfId="32276" priority="3550" operator="containsText" text="SSMM">
      <formula>NOT(ISERROR(SEARCH("SSMM",F166)))</formula>
    </cfRule>
    <cfRule type="containsText" dxfId="32275" priority="3551" operator="containsText" text="BMTR">
      <formula>NOT(ISERROR(SEARCH("BMTR",F166)))</formula>
    </cfRule>
  </conditionalFormatting>
  <conditionalFormatting sqref="F158">
    <cfRule type="containsText" dxfId="32274" priority="3546" operator="containsText" text="TAXI">
      <formula>NOT(ISERROR(SEARCH("TAXI",F158)))</formula>
    </cfRule>
    <cfRule type="containsText" dxfId="32273" priority="3547" operator="containsText" text="SSMM">
      <formula>NOT(ISERROR(SEARCH("SSMM",F158)))</formula>
    </cfRule>
    <cfRule type="containsText" dxfId="32272" priority="3548" operator="containsText" text="BMTR">
      <formula>NOT(ISERROR(SEARCH("BMTR",F158)))</formula>
    </cfRule>
  </conditionalFormatting>
  <conditionalFormatting sqref="F162">
    <cfRule type="containsText" dxfId="32271" priority="3543" operator="containsText" text="TAXI">
      <formula>NOT(ISERROR(SEARCH("TAXI",F162)))</formula>
    </cfRule>
    <cfRule type="containsText" dxfId="32270" priority="3544" operator="containsText" text="SSMM">
      <formula>NOT(ISERROR(SEARCH("SSMM",F162)))</formula>
    </cfRule>
    <cfRule type="containsText" dxfId="32269" priority="3545" operator="containsText" text="BMTR">
      <formula>NOT(ISERROR(SEARCH("BMTR",F162)))</formula>
    </cfRule>
  </conditionalFormatting>
  <conditionalFormatting sqref="F162">
    <cfRule type="containsText" dxfId="32268" priority="3540" operator="containsText" text="TAXI">
      <formula>NOT(ISERROR(SEARCH("TAXI",F162)))</formula>
    </cfRule>
    <cfRule type="containsText" dxfId="32267" priority="3541" operator="containsText" text="SSMM">
      <formula>NOT(ISERROR(SEARCH("SSMM",F162)))</formula>
    </cfRule>
    <cfRule type="containsText" dxfId="32266" priority="3542" operator="containsText" text="BMTR">
      <formula>NOT(ISERROR(SEARCH("BMTR",F162)))</formula>
    </cfRule>
  </conditionalFormatting>
  <conditionalFormatting sqref="F159">
    <cfRule type="containsText" dxfId="32265" priority="3537" operator="containsText" text="TAXI">
      <formula>NOT(ISERROR(SEARCH("TAXI",F159)))</formula>
    </cfRule>
    <cfRule type="containsText" dxfId="32264" priority="3538" operator="containsText" text="SSMM">
      <formula>NOT(ISERROR(SEARCH("SSMM",F159)))</formula>
    </cfRule>
    <cfRule type="containsText" dxfId="32263" priority="3539" operator="containsText" text="BMTR">
      <formula>NOT(ISERROR(SEARCH("BMTR",F159)))</formula>
    </cfRule>
  </conditionalFormatting>
  <conditionalFormatting sqref="F159">
    <cfRule type="containsText" dxfId="32262" priority="3534" operator="containsText" text="TAXI">
      <formula>NOT(ISERROR(SEARCH("TAXI",F159)))</formula>
    </cfRule>
    <cfRule type="containsText" dxfId="32261" priority="3535" operator="containsText" text="SSMM">
      <formula>NOT(ISERROR(SEARCH("SSMM",F159)))</formula>
    </cfRule>
    <cfRule type="containsText" dxfId="32260" priority="3536" operator="containsText" text="BMTR">
      <formula>NOT(ISERROR(SEARCH("BMTR",F159)))</formula>
    </cfRule>
  </conditionalFormatting>
  <conditionalFormatting sqref="F158">
    <cfRule type="containsText" dxfId="32259" priority="3531" operator="containsText" text="TAXI">
      <formula>NOT(ISERROR(SEARCH("TAXI",F158)))</formula>
    </cfRule>
    <cfRule type="containsText" dxfId="32258" priority="3532" operator="containsText" text="SSMM">
      <formula>NOT(ISERROR(SEARCH("SSMM",F158)))</formula>
    </cfRule>
    <cfRule type="containsText" dxfId="32257" priority="3533" operator="containsText" text="BMTR">
      <formula>NOT(ISERROR(SEARCH("BMTR",F158)))</formula>
    </cfRule>
  </conditionalFormatting>
  <conditionalFormatting sqref="F165">
    <cfRule type="containsText" dxfId="32256" priority="3528" operator="containsText" text="TAXI">
      <formula>NOT(ISERROR(SEARCH("TAXI",F165)))</formula>
    </cfRule>
    <cfRule type="containsText" dxfId="32255" priority="3529" operator="containsText" text="SSMM">
      <formula>NOT(ISERROR(SEARCH("SSMM",F165)))</formula>
    </cfRule>
    <cfRule type="containsText" dxfId="32254" priority="3530" operator="containsText" text="BMTR">
      <formula>NOT(ISERROR(SEARCH("BMTR",F165)))</formula>
    </cfRule>
  </conditionalFormatting>
  <conditionalFormatting sqref="F165">
    <cfRule type="containsText" dxfId="32253" priority="3525" operator="containsText" text="TAXI">
      <formula>NOT(ISERROR(SEARCH("TAXI",F165)))</formula>
    </cfRule>
    <cfRule type="containsText" dxfId="32252" priority="3526" operator="containsText" text="SSMM">
      <formula>NOT(ISERROR(SEARCH("SSMM",F165)))</formula>
    </cfRule>
    <cfRule type="containsText" dxfId="32251" priority="3527" operator="containsText" text="BMTR">
      <formula>NOT(ISERROR(SEARCH("BMTR",F165)))</formula>
    </cfRule>
  </conditionalFormatting>
  <conditionalFormatting sqref="F159">
    <cfRule type="containsText" dxfId="32250" priority="3522" operator="containsText" text="TAXI">
      <formula>NOT(ISERROR(SEARCH("TAXI",F159)))</formula>
    </cfRule>
    <cfRule type="containsText" dxfId="32249" priority="3523" operator="containsText" text="SSMM">
      <formula>NOT(ISERROR(SEARCH("SSMM",F159)))</formula>
    </cfRule>
    <cfRule type="containsText" dxfId="32248" priority="3524" operator="containsText" text="BMTR">
      <formula>NOT(ISERROR(SEARCH("BMTR",F159)))</formula>
    </cfRule>
  </conditionalFormatting>
  <conditionalFormatting sqref="F159">
    <cfRule type="containsText" dxfId="32247" priority="3519" operator="containsText" text="TAXI">
      <formula>NOT(ISERROR(SEARCH("TAXI",F159)))</formula>
    </cfRule>
    <cfRule type="containsText" dxfId="32246" priority="3520" operator="containsText" text="SSMM">
      <formula>NOT(ISERROR(SEARCH("SSMM",F159)))</formula>
    </cfRule>
    <cfRule type="containsText" dxfId="32245" priority="3521" operator="containsText" text="BMTR">
      <formula>NOT(ISERROR(SEARCH("BMTR",F159)))</formula>
    </cfRule>
  </conditionalFormatting>
  <conditionalFormatting sqref="F158">
    <cfRule type="containsText" dxfId="32244" priority="3516" operator="containsText" text="TAXI">
      <formula>NOT(ISERROR(SEARCH("TAXI",F158)))</formula>
    </cfRule>
    <cfRule type="containsText" dxfId="32243" priority="3517" operator="containsText" text="SSMM">
      <formula>NOT(ISERROR(SEARCH("SSMM",F158)))</formula>
    </cfRule>
    <cfRule type="containsText" dxfId="32242" priority="3518" operator="containsText" text="BMTR">
      <formula>NOT(ISERROR(SEARCH("BMTR",F158)))</formula>
    </cfRule>
  </conditionalFormatting>
  <conditionalFormatting sqref="F165">
    <cfRule type="containsText" dxfId="32241" priority="3513" operator="containsText" text="TAXI">
      <formula>NOT(ISERROR(SEARCH("TAXI",F165)))</formula>
    </cfRule>
    <cfRule type="containsText" dxfId="32240" priority="3514" operator="containsText" text="SSMM">
      <formula>NOT(ISERROR(SEARCH("SSMM",F165)))</formula>
    </cfRule>
    <cfRule type="containsText" dxfId="32239" priority="3515" operator="containsText" text="BMTR">
      <formula>NOT(ISERROR(SEARCH("BMTR",F165)))</formula>
    </cfRule>
  </conditionalFormatting>
  <conditionalFormatting sqref="F165">
    <cfRule type="containsText" dxfId="32238" priority="3510" operator="containsText" text="TAXI">
      <formula>NOT(ISERROR(SEARCH("TAXI",F165)))</formula>
    </cfRule>
    <cfRule type="containsText" dxfId="32237" priority="3511" operator="containsText" text="SSMM">
      <formula>NOT(ISERROR(SEARCH("SSMM",F165)))</formula>
    </cfRule>
    <cfRule type="containsText" dxfId="32236" priority="3512" operator="containsText" text="BMTR">
      <formula>NOT(ISERROR(SEARCH("BMTR",F165)))</formula>
    </cfRule>
  </conditionalFormatting>
  <conditionalFormatting sqref="F161">
    <cfRule type="containsText" dxfId="32235" priority="3507" operator="containsText" text="TAXI">
      <formula>NOT(ISERROR(SEARCH("TAXI",F161)))</formula>
    </cfRule>
    <cfRule type="containsText" dxfId="32234" priority="3508" operator="containsText" text="SSMM">
      <formula>NOT(ISERROR(SEARCH("SSMM",F161)))</formula>
    </cfRule>
    <cfRule type="containsText" dxfId="32233" priority="3509" operator="containsText" text="BMTR">
      <formula>NOT(ISERROR(SEARCH("BMTR",F161)))</formula>
    </cfRule>
  </conditionalFormatting>
  <conditionalFormatting sqref="F160">
    <cfRule type="containsText" dxfId="32232" priority="3504" operator="containsText" text="TAXI">
      <formula>NOT(ISERROR(SEARCH("TAXI",F160)))</formula>
    </cfRule>
    <cfRule type="containsText" dxfId="32231" priority="3505" operator="containsText" text="SSMM">
      <formula>NOT(ISERROR(SEARCH("SSMM",F160)))</formula>
    </cfRule>
    <cfRule type="containsText" dxfId="32230" priority="3506" operator="containsText" text="BMTR">
      <formula>NOT(ISERROR(SEARCH("BMTR",F160)))</formula>
    </cfRule>
  </conditionalFormatting>
  <conditionalFormatting sqref="F160">
    <cfRule type="containsText" dxfId="32229" priority="3501" operator="containsText" text="TAXI">
      <formula>NOT(ISERROR(SEARCH("TAXI",F160)))</formula>
    </cfRule>
    <cfRule type="containsText" dxfId="32228" priority="3502" operator="containsText" text="SSMM">
      <formula>NOT(ISERROR(SEARCH("SSMM",F160)))</formula>
    </cfRule>
    <cfRule type="containsText" dxfId="32227" priority="3503" operator="containsText" text="BMTR">
      <formula>NOT(ISERROR(SEARCH("BMTR",F160)))</formula>
    </cfRule>
  </conditionalFormatting>
  <conditionalFormatting sqref="F159">
    <cfRule type="containsText" dxfId="32226" priority="3498" operator="containsText" text="TAXI">
      <formula>NOT(ISERROR(SEARCH("TAXI",F159)))</formula>
    </cfRule>
    <cfRule type="containsText" dxfId="32225" priority="3499" operator="containsText" text="SSMM">
      <formula>NOT(ISERROR(SEARCH("SSMM",F159)))</formula>
    </cfRule>
    <cfRule type="containsText" dxfId="32224" priority="3500" operator="containsText" text="BMTR">
      <formula>NOT(ISERROR(SEARCH("BMTR",F159)))</formula>
    </cfRule>
  </conditionalFormatting>
  <conditionalFormatting sqref="F158">
    <cfRule type="containsText" dxfId="32223" priority="3495" operator="containsText" text="TAXI">
      <formula>NOT(ISERROR(SEARCH("TAXI",F158)))</formula>
    </cfRule>
    <cfRule type="containsText" dxfId="32222" priority="3496" operator="containsText" text="SSMM">
      <formula>NOT(ISERROR(SEARCH("SSMM",F158)))</formula>
    </cfRule>
    <cfRule type="containsText" dxfId="32221" priority="3497" operator="containsText" text="BMTR">
      <formula>NOT(ISERROR(SEARCH("BMTR",F158)))</formula>
    </cfRule>
  </conditionalFormatting>
  <conditionalFormatting sqref="F158">
    <cfRule type="containsText" dxfId="32220" priority="3492" operator="containsText" text="TAXI">
      <formula>NOT(ISERROR(SEARCH("TAXI",F158)))</formula>
    </cfRule>
    <cfRule type="containsText" dxfId="32219" priority="3493" operator="containsText" text="SSMM">
      <formula>NOT(ISERROR(SEARCH("SSMM",F158)))</formula>
    </cfRule>
    <cfRule type="containsText" dxfId="32218" priority="3494" operator="containsText" text="BMTR">
      <formula>NOT(ISERROR(SEARCH("BMTR",F158)))</formula>
    </cfRule>
  </conditionalFormatting>
  <conditionalFormatting sqref="F164">
    <cfRule type="containsText" dxfId="32217" priority="3489" operator="containsText" text="TAXI">
      <formula>NOT(ISERROR(SEARCH("TAXI",F164)))</formula>
    </cfRule>
    <cfRule type="containsText" dxfId="32216" priority="3490" operator="containsText" text="SSMM">
      <formula>NOT(ISERROR(SEARCH("SSMM",F164)))</formula>
    </cfRule>
    <cfRule type="containsText" dxfId="32215" priority="3491" operator="containsText" text="BMTR">
      <formula>NOT(ISERROR(SEARCH("BMTR",F164)))</formula>
    </cfRule>
  </conditionalFormatting>
  <conditionalFormatting sqref="F164">
    <cfRule type="containsText" dxfId="32214" priority="3486" operator="containsText" text="TAXI">
      <formula>NOT(ISERROR(SEARCH("TAXI",F164)))</formula>
    </cfRule>
    <cfRule type="containsText" dxfId="32213" priority="3487" operator="containsText" text="SSMM">
      <formula>NOT(ISERROR(SEARCH("SSMM",F164)))</formula>
    </cfRule>
    <cfRule type="containsText" dxfId="32212" priority="3488" operator="containsText" text="BMTR">
      <formula>NOT(ISERROR(SEARCH("BMTR",F164)))</formula>
    </cfRule>
  </conditionalFormatting>
  <conditionalFormatting sqref="F160">
    <cfRule type="containsText" dxfId="32211" priority="3483" operator="containsText" text="TAXI">
      <formula>NOT(ISERROR(SEARCH("TAXI",F160)))</formula>
    </cfRule>
    <cfRule type="containsText" dxfId="32210" priority="3484" operator="containsText" text="SSMM">
      <formula>NOT(ISERROR(SEARCH("SSMM",F160)))</formula>
    </cfRule>
    <cfRule type="containsText" dxfId="32209" priority="3485" operator="containsText" text="BMTR">
      <formula>NOT(ISERROR(SEARCH("BMTR",F160)))</formula>
    </cfRule>
  </conditionalFormatting>
  <conditionalFormatting sqref="F159">
    <cfRule type="containsText" dxfId="32208" priority="3480" operator="containsText" text="TAXI">
      <formula>NOT(ISERROR(SEARCH("TAXI",F159)))</formula>
    </cfRule>
    <cfRule type="containsText" dxfId="32207" priority="3481" operator="containsText" text="SSMM">
      <formula>NOT(ISERROR(SEARCH("SSMM",F159)))</formula>
    </cfRule>
    <cfRule type="containsText" dxfId="32206" priority="3482" operator="containsText" text="BMTR">
      <formula>NOT(ISERROR(SEARCH("BMTR",F159)))</formula>
    </cfRule>
  </conditionalFormatting>
  <conditionalFormatting sqref="F166">
    <cfRule type="containsText" dxfId="32205" priority="3477" operator="containsText" text="TAXI">
      <formula>NOT(ISERROR(SEARCH("TAXI",F166)))</formula>
    </cfRule>
    <cfRule type="containsText" dxfId="32204" priority="3478" operator="containsText" text="SSMM">
      <formula>NOT(ISERROR(SEARCH("SSMM",F166)))</formula>
    </cfRule>
    <cfRule type="containsText" dxfId="32203" priority="3479" operator="containsText" text="BMTR">
      <formula>NOT(ISERROR(SEARCH("BMTR",F166)))</formula>
    </cfRule>
  </conditionalFormatting>
  <conditionalFormatting sqref="F166">
    <cfRule type="containsText" dxfId="32202" priority="3474" operator="containsText" text="TAXI">
      <formula>NOT(ISERROR(SEARCH("TAXI",F166)))</formula>
    </cfRule>
    <cfRule type="containsText" dxfId="32201" priority="3475" operator="containsText" text="SSMM">
      <formula>NOT(ISERROR(SEARCH("SSMM",F166)))</formula>
    </cfRule>
    <cfRule type="containsText" dxfId="32200" priority="3476" operator="containsText" text="BMTR">
      <formula>NOT(ISERROR(SEARCH("BMTR",F166)))</formula>
    </cfRule>
  </conditionalFormatting>
  <conditionalFormatting sqref="F159">
    <cfRule type="containsText" dxfId="32199" priority="3471" operator="containsText" text="TAXI">
      <formula>NOT(ISERROR(SEARCH("TAXI",F159)))</formula>
    </cfRule>
    <cfRule type="containsText" dxfId="32198" priority="3472" operator="containsText" text="SSMM">
      <formula>NOT(ISERROR(SEARCH("SSMM",F159)))</formula>
    </cfRule>
    <cfRule type="containsText" dxfId="32197" priority="3473" operator="containsText" text="BMTR">
      <formula>NOT(ISERROR(SEARCH("BMTR",F159)))</formula>
    </cfRule>
  </conditionalFormatting>
  <conditionalFormatting sqref="F158">
    <cfRule type="containsText" dxfId="32196" priority="3468" operator="containsText" text="TAXI">
      <formula>NOT(ISERROR(SEARCH("TAXI",F158)))</formula>
    </cfRule>
    <cfRule type="containsText" dxfId="32195" priority="3469" operator="containsText" text="SSMM">
      <formula>NOT(ISERROR(SEARCH("SSMM",F158)))</formula>
    </cfRule>
    <cfRule type="containsText" dxfId="32194" priority="3470" operator="containsText" text="BMTR">
      <formula>NOT(ISERROR(SEARCH("BMTR",F158)))</formula>
    </cfRule>
  </conditionalFormatting>
  <conditionalFormatting sqref="F158">
    <cfRule type="containsText" dxfId="32193" priority="3465" operator="containsText" text="TAXI">
      <formula>NOT(ISERROR(SEARCH("TAXI",F158)))</formula>
    </cfRule>
    <cfRule type="containsText" dxfId="32192" priority="3466" operator="containsText" text="SSMM">
      <formula>NOT(ISERROR(SEARCH("SSMM",F158)))</formula>
    </cfRule>
    <cfRule type="containsText" dxfId="32191" priority="3467" operator="containsText" text="BMTR">
      <formula>NOT(ISERROR(SEARCH("BMTR",F158)))</formula>
    </cfRule>
  </conditionalFormatting>
  <conditionalFormatting sqref="F164">
    <cfRule type="containsText" dxfId="32190" priority="3462" operator="containsText" text="TAXI">
      <formula>NOT(ISERROR(SEARCH("TAXI",F164)))</formula>
    </cfRule>
    <cfRule type="containsText" dxfId="32189" priority="3463" operator="containsText" text="SSMM">
      <formula>NOT(ISERROR(SEARCH("SSMM",F164)))</formula>
    </cfRule>
    <cfRule type="containsText" dxfId="32188" priority="3464" operator="containsText" text="BMTR">
      <formula>NOT(ISERROR(SEARCH("BMTR",F164)))</formula>
    </cfRule>
  </conditionalFormatting>
  <conditionalFormatting sqref="F164">
    <cfRule type="containsText" dxfId="32187" priority="3459" operator="containsText" text="TAXI">
      <formula>NOT(ISERROR(SEARCH("TAXI",F164)))</formula>
    </cfRule>
    <cfRule type="containsText" dxfId="32186" priority="3460" operator="containsText" text="SSMM">
      <formula>NOT(ISERROR(SEARCH("SSMM",F164)))</formula>
    </cfRule>
    <cfRule type="containsText" dxfId="32185" priority="3461" operator="containsText" text="BMTR">
      <formula>NOT(ISERROR(SEARCH("BMTR",F164)))</formula>
    </cfRule>
  </conditionalFormatting>
  <conditionalFormatting sqref="F160">
    <cfRule type="containsText" dxfId="32184" priority="3456" operator="containsText" text="TAXI">
      <formula>NOT(ISERROR(SEARCH("TAXI",F160)))</formula>
    </cfRule>
    <cfRule type="containsText" dxfId="32183" priority="3457" operator="containsText" text="SSMM">
      <formula>NOT(ISERROR(SEARCH("SSMM",F160)))</formula>
    </cfRule>
    <cfRule type="containsText" dxfId="32182" priority="3458" operator="containsText" text="BMTR">
      <formula>NOT(ISERROR(SEARCH("BMTR",F160)))</formula>
    </cfRule>
  </conditionalFormatting>
  <conditionalFormatting sqref="F159">
    <cfRule type="containsText" dxfId="32181" priority="3453" operator="containsText" text="TAXI">
      <formula>NOT(ISERROR(SEARCH("TAXI",F159)))</formula>
    </cfRule>
    <cfRule type="containsText" dxfId="32180" priority="3454" operator="containsText" text="SSMM">
      <formula>NOT(ISERROR(SEARCH("SSMM",F159)))</formula>
    </cfRule>
    <cfRule type="containsText" dxfId="32179" priority="3455" operator="containsText" text="BMTR">
      <formula>NOT(ISERROR(SEARCH("BMTR",F159)))</formula>
    </cfRule>
  </conditionalFormatting>
  <conditionalFormatting sqref="F166">
    <cfRule type="containsText" dxfId="32178" priority="3450" operator="containsText" text="TAXI">
      <formula>NOT(ISERROR(SEARCH("TAXI",F166)))</formula>
    </cfRule>
    <cfRule type="containsText" dxfId="32177" priority="3451" operator="containsText" text="SSMM">
      <formula>NOT(ISERROR(SEARCH("SSMM",F166)))</formula>
    </cfRule>
    <cfRule type="containsText" dxfId="32176" priority="3452" operator="containsText" text="BMTR">
      <formula>NOT(ISERROR(SEARCH("BMTR",F166)))</formula>
    </cfRule>
  </conditionalFormatting>
  <conditionalFormatting sqref="F166">
    <cfRule type="containsText" dxfId="32175" priority="3447" operator="containsText" text="TAXI">
      <formula>NOT(ISERROR(SEARCH("TAXI",F166)))</formula>
    </cfRule>
    <cfRule type="containsText" dxfId="32174" priority="3448" operator="containsText" text="SSMM">
      <formula>NOT(ISERROR(SEARCH("SSMM",F166)))</formula>
    </cfRule>
    <cfRule type="containsText" dxfId="32173" priority="3449" operator="containsText" text="BMTR">
      <formula>NOT(ISERROR(SEARCH("BMTR",F166)))</formula>
    </cfRule>
  </conditionalFormatting>
  <conditionalFormatting sqref="F158">
    <cfRule type="containsText" dxfId="32172" priority="3444" operator="containsText" text="TAXI">
      <formula>NOT(ISERROR(SEARCH("TAXI",F158)))</formula>
    </cfRule>
    <cfRule type="containsText" dxfId="32171" priority="3445" operator="containsText" text="SSMM">
      <formula>NOT(ISERROR(SEARCH("SSMM",F158)))</formula>
    </cfRule>
    <cfRule type="containsText" dxfId="32170" priority="3446" operator="containsText" text="BMTR">
      <formula>NOT(ISERROR(SEARCH("BMTR",F158)))</formula>
    </cfRule>
  </conditionalFormatting>
  <conditionalFormatting sqref="F162">
    <cfRule type="containsText" dxfId="32169" priority="3441" operator="containsText" text="TAXI">
      <formula>NOT(ISERROR(SEARCH("TAXI",F162)))</formula>
    </cfRule>
    <cfRule type="containsText" dxfId="32168" priority="3442" operator="containsText" text="SSMM">
      <formula>NOT(ISERROR(SEARCH("SSMM",F162)))</formula>
    </cfRule>
    <cfRule type="containsText" dxfId="32167" priority="3443" operator="containsText" text="BMTR">
      <formula>NOT(ISERROR(SEARCH("BMTR",F162)))</formula>
    </cfRule>
  </conditionalFormatting>
  <conditionalFormatting sqref="F162">
    <cfRule type="containsText" dxfId="32166" priority="3438" operator="containsText" text="TAXI">
      <formula>NOT(ISERROR(SEARCH("TAXI",F162)))</formula>
    </cfRule>
    <cfRule type="containsText" dxfId="32165" priority="3439" operator="containsText" text="SSMM">
      <formula>NOT(ISERROR(SEARCH("SSMM",F162)))</formula>
    </cfRule>
    <cfRule type="containsText" dxfId="32164" priority="3440" operator="containsText" text="BMTR">
      <formula>NOT(ISERROR(SEARCH("BMTR",F162)))</formula>
    </cfRule>
  </conditionalFormatting>
  <conditionalFormatting sqref="F159">
    <cfRule type="containsText" dxfId="32163" priority="3435" operator="containsText" text="TAXI">
      <formula>NOT(ISERROR(SEARCH("TAXI",F159)))</formula>
    </cfRule>
    <cfRule type="containsText" dxfId="32162" priority="3436" operator="containsText" text="SSMM">
      <formula>NOT(ISERROR(SEARCH("SSMM",F159)))</formula>
    </cfRule>
    <cfRule type="containsText" dxfId="32161" priority="3437" operator="containsText" text="BMTR">
      <formula>NOT(ISERROR(SEARCH("BMTR",F159)))</formula>
    </cfRule>
  </conditionalFormatting>
  <conditionalFormatting sqref="F159">
    <cfRule type="containsText" dxfId="32160" priority="3432" operator="containsText" text="TAXI">
      <formula>NOT(ISERROR(SEARCH("TAXI",F159)))</formula>
    </cfRule>
    <cfRule type="containsText" dxfId="32159" priority="3433" operator="containsText" text="SSMM">
      <formula>NOT(ISERROR(SEARCH("SSMM",F159)))</formula>
    </cfRule>
    <cfRule type="containsText" dxfId="32158" priority="3434" operator="containsText" text="BMTR">
      <formula>NOT(ISERROR(SEARCH("BMTR",F159)))</formula>
    </cfRule>
  </conditionalFormatting>
  <conditionalFormatting sqref="F158">
    <cfRule type="containsText" dxfId="32157" priority="3429" operator="containsText" text="TAXI">
      <formula>NOT(ISERROR(SEARCH("TAXI",F158)))</formula>
    </cfRule>
    <cfRule type="containsText" dxfId="32156" priority="3430" operator="containsText" text="SSMM">
      <formula>NOT(ISERROR(SEARCH("SSMM",F158)))</formula>
    </cfRule>
    <cfRule type="containsText" dxfId="32155" priority="3431" operator="containsText" text="BMTR">
      <formula>NOT(ISERROR(SEARCH("BMTR",F158)))</formula>
    </cfRule>
  </conditionalFormatting>
  <conditionalFormatting sqref="F165">
    <cfRule type="containsText" dxfId="32154" priority="3426" operator="containsText" text="TAXI">
      <formula>NOT(ISERROR(SEARCH("TAXI",F165)))</formula>
    </cfRule>
    <cfRule type="containsText" dxfId="32153" priority="3427" operator="containsText" text="SSMM">
      <formula>NOT(ISERROR(SEARCH("SSMM",F165)))</formula>
    </cfRule>
    <cfRule type="containsText" dxfId="32152" priority="3428" operator="containsText" text="BMTR">
      <formula>NOT(ISERROR(SEARCH("BMTR",F165)))</formula>
    </cfRule>
  </conditionalFormatting>
  <conditionalFormatting sqref="F165">
    <cfRule type="containsText" dxfId="32151" priority="3423" operator="containsText" text="TAXI">
      <formula>NOT(ISERROR(SEARCH("TAXI",F165)))</formula>
    </cfRule>
    <cfRule type="containsText" dxfId="32150" priority="3424" operator="containsText" text="SSMM">
      <formula>NOT(ISERROR(SEARCH("SSMM",F165)))</formula>
    </cfRule>
    <cfRule type="containsText" dxfId="32149" priority="3425" operator="containsText" text="BMTR">
      <formula>NOT(ISERROR(SEARCH("BMTR",F165)))</formula>
    </cfRule>
  </conditionalFormatting>
  <conditionalFormatting sqref="F159">
    <cfRule type="containsText" dxfId="32148" priority="3420" operator="containsText" text="TAXI">
      <formula>NOT(ISERROR(SEARCH("TAXI",F159)))</formula>
    </cfRule>
    <cfRule type="containsText" dxfId="32147" priority="3421" operator="containsText" text="SSMM">
      <formula>NOT(ISERROR(SEARCH("SSMM",F159)))</formula>
    </cfRule>
    <cfRule type="containsText" dxfId="32146" priority="3422" operator="containsText" text="BMTR">
      <formula>NOT(ISERROR(SEARCH("BMTR",F159)))</formula>
    </cfRule>
  </conditionalFormatting>
  <conditionalFormatting sqref="F158">
    <cfRule type="containsText" dxfId="32145" priority="3417" operator="containsText" text="TAXI">
      <formula>NOT(ISERROR(SEARCH("TAXI",F158)))</formula>
    </cfRule>
    <cfRule type="containsText" dxfId="32144" priority="3418" operator="containsText" text="SSMM">
      <formula>NOT(ISERROR(SEARCH("SSMM",F158)))</formula>
    </cfRule>
    <cfRule type="containsText" dxfId="32143" priority="3419" operator="containsText" text="BMTR">
      <formula>NOT(ISERROR(SEARCH("BMTR",F158)))</formula>
    </cfRule>
  </conditionalFormatting>
  <conditionalFormatting sqref="F158">
    <cfRule type="containsText" dxfId="32142" priority="3414" operator="containsText" text="TAXI">
      <formula>NOT(ISERROR(SEARCH("TAXI",F158)))</formula>
    </cfRule>
    <cfRule type="containsText" dxfId="32141" priority="3415" operator="containsText" text="SSMM">
      <formula>NOT(ISERROR(SEARCH("SSMM",F158)))</formula>
    </cfRule>
    <cfRule type="containsText" dxfId="32140" priority="3416" operator="containsText" text="BMTR">
      <formula>NOT(ISERROR(SEARCH("BMTR",F158)))</formula>
    </cfRule>
  </conditionalFormatting>
  <conditionalFormatting sqref="F164">
    <cfRule type="containsText" dxfId="32139" priority="3411" operator="containsText" text="TAXI">
      <formula>NOT(ISERROR(SEARCH("TAXI",F164)))</formula>
    </cfRule>
    <cfRule type="containsText" dxfId="32138" priority="3412" operator="containsText" text="SSMM">
      <formula>NOT(ISERROR(SEARCH("SSMM",F164)))</formula>
    </cfRule>
    <cfRule type="containsText" dxfId="32137" priority="3413" operator="containsText" text="BMTR">
      <formula>NOT(ISERROR(SEARCH("BMTR",F164)))</formula>
    </cfRule>
  </conditionalFormatting>
  <conditionalFormatting sqref="F164">
    <cfRule type="containsText" dxfId="32136" priority="3408" operator="containsText" text="TAXI">
      <formula>NOT(ISERROR(SEARCH("TAXI",F164)))</formula>
    </cfRule>
    <cfRule type="containsText" dxfId="32135" priority="3409" operator="containsText" text="SSMM">
      <formula>NOT(ISERROR(SEARCH("SSMM",F164)))</formula>
    </cfRule>
    <cfRule type="containsText" dxfId="32134" priority="3410" operator="containsText" text="BMTR">
      <formula>NOT(ISERROR(SEARCH("BMTR",F164)))</formula>
    </cfRule>
  </conditionalFormatting>
  <conditionalFormatting sqref="F160">
    <cfRule type="containsText" dxfId="32133" priority="3405" operator="containsText" text="TAXI">
      <formula>NOT(ISERROR(SEARCH("TAXI",F160)))</formula>
    </cfRule>
    <cfRule type="containsText" dxfId="32132" priority="3406" operator="containsText" text="SSMM">
      <formula>NOT(ISERROR(SEARCH("SSMM",F160)))</formula>
    </cfRule>
    <cfRule type="containsText" dxfId="32131" priority="3407" operator="containsText" text="BMTR">
      <formula>NOT(ISERROR(SEARCH("BMTR",F160)))</formula>
    </cfRule>
  </conditionalFormatting>
  <conditionalFormatting sqref="F159">
    <cfRule type="containsText" dxfId="32130" priority="3402" operator="containsText" text="TAXI">
      <formula>NOT(ISERROR(SEARCH("TAXI",F159)))</formula>
    </cfRule>
    <cfRule type="containsText" dxfId="32129" priority="3403" operator="containsText" text="SSMM">
      <formula>NOT(ISERROR(SEARCH("SSMM",F159)))</formula>
    </cfRule>
    <cfRule type="containsText" dxfId="32128" priority="3404" operator="containsText" text="BMTR">
      <formula>NOT(ISERROR(SEARCH("BMTR",F159)))</formula>
    </cfRule>
  </conditionalFormatting>
  <conditionalFormatting sqref="F166">
    <cfRule type="containsText" dxfId="32127" priority="3399" operator="containsText" text="TAXI">
      <formula>NOT(ISERROR(SEARCH("TAXI",F166)))</formula>
    </cfRule>
    <cfRule type="containsText" dxfId="32126" priority="3400" operator="containsText" text="SSMM">
      <formula>NOT(ISERROR(SEARCH("SSMM",F166)))</formula>
    </cfRule>
    <cfRule type="containsText" dxfId="32125" priority="3401" operator="containsText" text="BMTR">
      <formula>NOT(ISERROR(SEARCH("BMTR",F166)))</formula>
    </cfRule>
  </conditionalFormatting>
  <conditionalFormatting sqref="F166">
    <cfRule type="containsText" dxfId="32124" priority="3396" operator="containsText" text="TAXI">
      <formula>NOT(ISERROR(SEARCH("TAXI",F166)))</formula>
    </cfRule>
    <cfRule type="containsText" dxfId="32123" priority="3397" operator="containsText" text="SSMM">
      <formula>NOT(ISERROR(SEARCH("SSMM",F166)))</formula>
    </cfRule>
    <cfRule type="containsText" dxfId="32122" priority="3398" operator="containsText" text="BMTR">
      <formula>NOT(ISERROR(SEARCH("BMTR",F166)))</formula>
    </cfRule>
  </conditionalFormatting>
  <conditionalFormatting sqref="F158">
    <cfRule type="containsText" dxfId="32121" priority="3393" operator="containsText" text="TAXI">
      <formula>NOT(ISERROR(SEARCH("TAXI",F158)))</formula>
    </cfRule>
    <cfRule type="containsText" dxfId="32120" priority="3394" operator="containsText" text="SSMM">
      <formula>NOT(ISERROR(SEARCH("SSMM",F158)))</formula>
    </cfRule>
    <cfRule type="containsText" dxfId="32119" priority="3395" operator="containsText" text="BMTR">
      <formula>NOT(ISERROR(SEARCH("BMTR",F158)))</formula>
    </cfRule>
  </conditionalFormatting>
  <conditionalFormatting sqref="F162">
    <cfRule type="containsText" dxfId="32118" priority="3390" operator="containsText" text="TAXI">
      <formula>NOT(ISERROR(SEARCH("TAXI",F162)))</formula>
    </cfRule>
    <cfRule type="containsText" dxfId="32117" priority="3391" operator="containsText" text="SSMM">
      <formula>NOT(ISERROR(SEARCH("SSMM",F162)))</formula>
    </cfRule>
    <cfRule type="containsText" dxfId="32116" priority="3392" operator="containsText" text="BMTR">
      <formula>NOT(ISERROR(SEARCH("BMTR",F162)))</formula>
    </cfRule>
  </conditionalFormatting>
  <conditionalFormatting sqref="F162">
    <cfRule type="containsText" dxfId="32115" priority="3387" operator="containsText" text="TAXI">
      <formula>NOT(ISERROR(SEARCH("TAXI",F162)))</formula>
    </cfRule>
    <cfRule type="containsText" dxfId="32114" priority="3388" operator="containsText" text="SSMM">
      <formula>NOT(ISERROR(SEARCH("SSMM",F162)))</formula>
    </cfRule>
    <cfRule type="containsText" dxfId="32113" priority="3389" operator="containsText" text="BMTR">
      <formula>NOT(ISERROR(SEARCH("BMTR",F162)))</formula>
    </cfRule>
  </conditionalFormatting>
  <conditionalFormatting sqref="F159">
    <cfRule type="containsText" dxfId="32112" priority="3384" operator="containsText" text="TAXI">
      <formula>NOT(ISERROR(SEARCH("TAXI",F159)))</formula>
    </cfRule>
    <cfRule type="containsText" dxfId="32111" priority="3385" operator="containsText" text="SSMM">
      <formula>NOT(ISERROR(SEARCH("SSMM",F159)))</formula>
    </cfRule>
    <cfRule type="containsText" dxfId="32110" priority="3386" operator="containsText" text="BMTR">
      <formula>NOT(ISERROR(SEARCH("BMTR",F159)))</formula>
    </cfRule>
  </conditionalFormatting>
  <conditionalFormatting sqref="F159">
    <cfRule type="containsText" dxfId="32109" priority="3381" operator="containsText" text="TAXI">
      <formula>NOT(ISERROR(SEARCH("TAXI",F159)))</formula>
    </cfRule>
    <cfRule type="containsText" dxfId="32108" priority="3382" operator="containsText" text="SSMM">
      <formula>NOT(ISERROR(SEARCH("SSMM",F159)))</formula>
    </cfRule>
    <cfRule type="containsText" dxfId="32107" priority="3383" operator="containsText" text="BMTR">
      <formula>NOT(ISERROR(SEARCH("BMTR",F159)))</formula>
    </cfRule>
  </conditionalFormatting>
  <conditionalFormatting sqref="F158">
    <cfRule type="containsText" dxfId="32106" priority="3378" operator="containsText" text="TAXI">
      <formula>NOT(ISERROR(SEARCH("TAXI",F158)))</formula>
    </cfRule>
    <cfRule type="containsText" dxfId="32105" priority="3379" operator="containsText" text="SSMM">
      <formula>NOT(ISERROR(SEARCH("SSMM",F158)))</formula>
    </cfRule>
    <cfRule type="containsText" dxfId="32104" priority="3380" operator="containsText" text="BMTR">
      <formula>NOT(ISERROR(SEARCH("BMTR",F158)))</formula>
    </cfRule>
  </conditionalFormatting>
  <conditionalFormatting sqref="F165">
    <cfRule type="containsText" dxfId="32103" priority="3375" operator="containsText" text="TAXI">
      <formula>NOT(ISERROR(SEARCH("TAXI",F165)))</formula>
    </cfRule>
    <cfRule type="containsText" dxfId="32102" priority="3376" operator="containsText" text="SSMM">
      <formula>NOT(ISERROR(SEARCH("SSMM",F165)))</formula>
    </cfRule>
    <cfRule type="containsText" dxfId="32101" priority="3377" operator="containsText" text="BMTR">
      <formula>NOT(ISERROR(SEARCH("BMTR",F165)))</formula>
    </cfRule>
  </conditionalFormatting>
  <conditionalFormatting sqref="F165">
    <cfRule type="containsText" dxfId="32100" priority="3372" operator="containsText" text="TAXI">
      <formula>NOT(ISERROR(SEARCH("TAXI",F165)))</formula>
    </cfRule>
    <cfRule type="containsText" dxfId="32099" priority="3373" operator="containsText" text="SSMM">
      <formula>NOT(ISERROR(SEARCH("SSMM",F165)))</formula>
    </cfRule>
    <cfRule type="containsText" dxfId="32098" priority="3374" operator="containsText" text="BMTR">
      <formula>NOT(ISERROR(SEARCH("BMTR",F165)))</formula>
    </cfRule>
  </conditionalFormatting>
  <conditionalFormatting sqref="F158">
    <cfRule type="containsText" dxfId="32097" priority="3369" operator="containsText" text="TAXI">
      <formula>NOT(ISERROR(SEARCH("TAXI",F158)))</formula>
    </cfRule>
    <cfRule type="containsText" dxfId="32096" priority="3370" operator="containsText" text="SSMM">
      <formula>NOT(ISERROR(SEARCH("SSMM",F158)))</formula>
    </cfRule>
    <cfRule type="containsText" dxfId="32095" priority="3371" operator="containsText" text="BMTR">
      <formula>NOT(ISERROR(SEARCH("BMTR",F158)))</formula>
    </cfRule>
  </conditionalFormatting>
  <conditionalFormatting sqref="F162">
    <cfRule type="containsText" dxfId="32094" priority="3366" operator="containsText" text="TAXI">
      <formula>NOT(ISERROR(SEARCH("TAXI",F162)))</formula>
    </cfRule>
    <cfRule type="containsText" dxfId="32093" priority="3367" operator="containsText" text="SSMM">
      <formula>NOT(ISERROR(SEARCH("SSMM",F162)))</formula>
    </cfRule>
    <cfRule type="containsText" dxfId="32092" priority="3368" operator="containsText" text="BMTR">
      <formula>NOT(ISERROR(SEARCH("BMTR",F162)))</formula>
    </cfRule>
  </conditionalFormatting>
  <conditionalFormatting sqref="F162">
    <cfRule type="containsText" dxfId="32091" priority="3363" operator="containsText" text="TAXI">
      <formula>NOT(ISERROR(SEARCH("TAXI",F162)))</formula>
    </cfRule>
    <cfRule type="containsText" dxfId="32090" priority="3364" operator="containsText" text="SSMM">
      <formula>NOT(ISERROR(SEARCH("SSMM",F162)))</formula>
    </cfRule>
    <cfRule type="containsText" dxfId="32089" priority="3365" operator="containsText" text="BMTR">
      <formula>NOT(ISERROR(SEARCH("BMTR",F162)))</formula>
    </cfRule>
  </conditionalFormatting>
  <conditionalFormatting sqref="F159">
    <cfRule type="containsText" dxfId="32088" priority="3360" operator="containsText" text="TAXI">
      <formula>NOT(ISERROR(SEARCH("TAXI",F159)))</formula>
    </cfRule>
    <cfRule type="containsText" dxfId="32087" priority="3361" operator="containsText" text="SSMM">
      <formula>NOT(ISERROR(SEARCH("SSMM",F159)))</formula>
    </cfRule>
    <cfRule type="containsText" dxfId="32086" priority="3362" operator="containsText" text="BMTR">
      <formula>NOT(ISERROR(SEARCH("BMTR",F159)))</formula>
    </cfRule>
  </conditionalFormatting>
  <conditionalFormatting sqref="F159">
    <cfRule type="containsText" dxfId="32085" priority="3357" operator="containsText" text="TAXI">
      <formula>NOT(ISERROR(SEARCH("TAXI",F159)))</formula>
    </cfRule>
    <cfRule type="containsText" dxfId="32084" priority="3358" operator="containsText" text="SSMM">
      <formula>NOT(ISERROR(SEARCH("SSMM",F159)))</formula>
    </cfRule>
    <cfRule type="containsText" dxfId="32083" priority="3359" operator="containsText" text="BMTR">
      <formula>NOT(ISERROR(SEARCH("BMTR",F159)))</formula>
    </cfRule>
  </conditionalFormatting>
  <conditionalFormatting sqref="F158">
    <cfRule type="containsText" dxfId="32082" priority="3354" operator="containsText" text="TAXI">
      <formula>NOT(ISERROR(SEARCH("TAXI",F158)))</formula>
    </cfRule>
    <cfRule type="containsText" dxfId="32081" priority="3355" operator="containsText" text="SSMM">
      <formula>NOT(ISERROR(SEARCH("SSMM",F158)))</formula>
    </cfRule>
    <cfRule type="containsText" dxfId="32080" priority="3356" operator="containsText" text="BMTR">
      <formula>NOT(ISERROR(SEARCH("BMTR",F158)))</formula>
    </cfRule>
  </conditionalFormatting>
  <conditionalFormatting sqref="F165">
    <cfRule type="containsText" dxfId="32079" priority="3351" operator="containsText" text="TAXI">
      <formula>NOT(ISERROR(SEARCH("TAXI",F165)))</formula>
    </cfRule>
    <cfRule type="containsText" dxfId="32078" priority="3352" operator="containsText" text="SSMM">
      <formula>NOT(ISERROR(SEARCH("SSMM",F165)))</formula>
    </cfRule>
    <cfRule type="containsText" dxfId="32077" priority="3353" operator="containsText" text="BMTR">
      <formula>NOT(ISERROR(SEARCH("BMTR",F165)))</formula>
    </cfRule>
  </conditionalFormatting>
  <conditionalFormatting sqref="F165">
    <cfRule type="containsText" dxfId="32076" priority="3348" operator="containsText" text="TAXI">
      <formula>NOT(ISERROR(SEARCH("TAXI",F165)))</formula>
    </cfRule>
    <cfRule type="containsText" dxfId="32075" priority="3349" operator="containsText" text="SSMM">
      <formula>NOT(ISERROR(SEARCH("SSMM",F165)))</formula>
    </cfRule>
    <cfRule type="containsText" dxfId="32074" priority="3350" operator="containsText" text="BMTR">
      <formula>NOT(ISERROR(SEARCH("BMTR",F165)))</formula>
    </cfRule>
  </conditionalFormatting>
  <conditionalFormatting sqref="F161">
    <cfRule type="containsText" dxfId="32073" priority="3345" operator="containsText" text="TAXI">
      <formula>NOT(ISERROR(SEARCH("TAXI",F161)))</formula>
    </cfRule>
    <cfRule type="containsText" dxfId="32072" priority="3346" operator="containsText" text="SSMM">
      <formula>NOT(ISERROR(SEARCH("SSMM",F161)))</formula>
    </cfRule>
    <cfRule type="containsText" dxfId="32071" priority="3347" operator="containsText" text="BMTR">
      <formula>NOT(ISERROR(SEARCH("BMTR",F161)))</formula>
    </cfRule>
  </conditionalFormatting>
  <conditionalFormatting sqref="F161">
    <cfRule type="containsText" dxfId="32070" priority="3342" operator="containsText" text="TAXI">
      <formula>NOT(ISERROR(SEARCH("TAXI",F161)))</formula>
    </cfRule>
    <cfRule type="containsText" dxfId="32069" priority="3343" operator="containsText" text="SSMM">
      <formula>NOT(ISERROR(SEARCH("SSMM",F161)))</formula>
    </cfRule>
    <cfRule type="containsText" dxfId="32068" priority="3344" operator="containsText" text="BMTR">
      <formula>NOT(ISERROR(SEARCH("BMTR",F161)))</formula>
    </cfRule>
  </conditionalFormatting>
  <conditionalFormatting sqref="F166">
    <cfRule type="containsText" dxfId="32067" priority="3339" operator="containsText" text="TAXI">
      <formula>NOT(ISERROR(SEARCH("TAXI",F166)))</formula>
    </cfRule>
    <cfRule type="containsText" dxfId="32066" priority="3340" operator="containsText" text="SSMM">
      <formula>NOT(ISERROR(SEARCH("SSMM",F166)))</formula>
    </cfRule>
    <cfRule type="containsText" dxfId="32065" priority="3341" operator="containsText" text="BMTR">
      <formula>NOT(ISERROR(SEARCH("BMTR",F166)))</formula>
    </cfRule>
  </conditionalFormatting>
  <conditionalFormatting sqref="F166">
    <cfRule type="containsText" dxfId="32064" priority="3336" operator="containsText" text="TAXI">
      <formula>NOT(ISERROR(SEARCH("TAXI",F166)))</formula>
    </cfRule>
    <cfRule type="containsText" dxfId="32063" priority="3337" operator="containsText" text="SSMM">
      <formula>NOT(ISERROR(SEARCH("SSMM",F166)))</formula>
    </cfRule>
    <cfRule type="containsText" dxfId="32062" priority="3338" operator="containsText" text="BMTR">
      <formula>NOT(ISERROR(SEARCH("BMTR",F166)))</formula>
    </cfRule>
  </conditionalFormatting>
  <conditionalFormatting sqref="F159">
    <cfRule type="containsText" dxfId="32061" priority="3333" operator="containsText" text="TAXI">
      <formula>NOT(ISERROR(SEARCH("TAXI",F159)))</formula>
    </cfRule>
    <cfRule type="containsText" dxfId="32060" priority="3334" operator="containsText" text="SSMM">
      <formula>NOT(ISERROR(SEARCH("SSMM",F159)))</formula>
    </cfRule>
    <cfRule type="containsText" dxfId="32059" priority="3335" operator="containsText" text="BMTR">
      <formula>NOT(ISERROR(SEARCH("BMTR",F159)))</formula>
    </cfRule>
  </conditionalFormatting>
  <conditionalFormatting sqref="F158">
    <cfRule type="containsText" dxfId="32058" priority="3330" operator="containsText" text="TAXI">
      <formula>NOT(ISERROR(SEARCH("TAXI",F158)))</formula>
    </cfRule>
    <cfRule type="containsText" dxfId="32057" priority="3331" operator="containsText" text="SSMM">
      <formula>NOT(ISERROR(SEARCH("SSMM",F158)))</formula>
    </cfRule>
    <cfRule type="containsText" dxfId="32056" priority="3332" operator="containsText" text="BMTR">
      <formula>NOT(ISERROR(SEARCH("BMTR",F158)))</formula>
    </cfRule>
  </conditionalFormatting>
  <conditionalFormatting sqref="F158">
    <cfRule type="containsText" dxfId="32055" priority="3327" operator="containsText" text="TAXI">
      <formula>NOT(ISERROR(SEARCH("TAXI",F158)))</formula>
    </cfRule>
    <cfRule type="containsText" dxfId="32054" priority="3328" operator="containsText" text="SSMM">
      <formula>NOT(ISERROR(SEARCH("SSMM",F158)))</formula>
    </cfRule>
    <cfRule type="containsText" dxfId="32053" priority="3329" operator="containsText" text="BMTR">
      <formula>NOT(ISERROR(SEARCH("BMTR",F158)))</formula>
    </cfRule>
  </conditionalFormatting>
  <conditionalFormatting sqref="F164">
    <cfRule type="containsText" dxfId="32052" priority="3324" operator="containsText" text="TAXI">
      <formula>NOT(ISERROR(SEARCH("TAXI",F164)))</formula>
    </cfRule>
    <cfRule type="containsText" dxfId="32051" priority="3325" operator="containsText" text="SSMM">
      <formula>NOT(ISERROR(SEARCH("SSMM",F164)))</formula>
    </cfRule>
    <cfRule type="containsText" dxfId="32050" priority="3326" operator="containsText" text="BMTR">
      <formula>NOT(ISERROR(SEARCH("BMTR",F164)))</formula>
    </cfRule>
  </conditionalFormatting>
  <conditionalFormatting sqref="F164">
    <cfRule type="containsText" dxfId="32049" priority="3321" operator="containsText" text="TAXI">
      <formula>NOT(ISERROR(SEARCH("TAXI",F164)))</formula>
    </cfRule>
    <cfRule type="containsText" dxfId="32048" priority="3322" operator="containsText" text="SSMM">
      <formula>NOT(ISERROR(SEARCH("SSMM",F164)))</formula>
    </cfRule>
    <cfRule type="containsText" dxfId="32047" priority="3323" operator="containsText" text="BMTR">
      <formula>NOT(ISERROR(SEARCH("BMTR",F164)))</formula>
    </cfRule>
  </conditionalFormatting>
  <conditionalFormatting sqref="F159">
    <cfRule type="containsText" dxfId="32046" priority="3318" operator="containsText" text="TAXI">
      <formula>NOT(ISERROR(SEARCH("TAXI",F159)))</formula>
    </cfRule>
    <cfRule type="containsText" dxfId="32045" priority="3319" operator="containsText" text="SSMM">
      <formula>NOT(ISERROR(SEARCH("SSMM",F159)))</formula>
    </cfRule>
    <cfRule type="containsText" dxfId="32044" priority="3320" operator="containsText" text="BMTR">
      <formula>NOT(ISERROR(SEARCH("BMTR",F159)))</formula>
    </cfRule>
  </conditionalFormatting>
  <conditionalFormatting sqref="F159">
    <cfRule type="containsText" dxfId="32043" priority="3315" operator="containsText" text="TAXI">
      <formula>NOT(ISERROR(SEARCH("TAXI",F159)))</formula>
    </cfRule>
    <cfRule type="containsText" dxfId="32042" priority="3316" operator="containsText" text="SSMM">
      <formula>NOT(ISERROR(SEARCH("SSMM",F159)))</formula>
    </cfRule>
    <cfRule type="containsText" dxfId="32041" priority="3317" operator="containsText" text="BMTR">
      <formula>NOT(ISERROR(SEARCH("BMTR",F159)))</formula>
    </cfRule>
  </conditionalFormatting>
  <conditionalFormatting sqref="F158">
    <cfRule type="containsText" dxfId="32040" priority="3312" operator="containsText" text="TAXI">
      <formula>NOT(ISERROR(SEARCH("TAXI",F158)))</formula>
    </cfRule>
    <cfRule type="containsText" dxfId="32039" priority="3313" operator="containsText" text="SSMM">
      <formula>NOT(ISERROR(SEARCH("SSMM",F158)))</formula>
    </cfRule>
    <cfRule type="containsText" dxfId="32038" priority="3314" operator="containsText" text="BMTR">
      <formula>NOT(ISERROR(SEARCH("BMTR",F158)))</formula>
    </cfRule>
  </conditionalFormatting>
  <conditionalFormatting sqref="F165">
    <cfRule type="containsText" dxfId="32037" priority="3309" operator="containsText" text="TAXI">
      <formula>NOT(ISERROR(SEARCH("TAXI",F165)))</formula>
    </cfRule>
    <cfRule type="containsText" dxfId="32036" priority="3310" operator="containsText" text="SSMM">
      <formula>NOT(ISERROR(SEARCH("SSMM",F165)))</formula>
    </cfRule>
    <cfRule type="containsText" dxfId="32035" priority="3311" operator="containsText" text="BMTR">
      <formula>NOT(ISERROR(SEARCH("BMTR",F165)))</formula>
    </cfRule>
  </conditionalFormatting>
  <conditionalFormatting sqref="F165">
    <cfRule type="containsText" dxfId="32034" priority="3306" operator="containsText" text="TAXI">
      <formula>NOT(ISERROR(SEARCH("TAXI",F165)))</formula>
    </cfRule>
    <cfRule type="containsText" dxfId="32033" priority="3307" operator="containsText" text="SSMM">
      <formula>NOT(ISERROR(SEARCH("SSMM",F165)))</formula>
    </cfRule>
    <cfRule type="containsText" dxfId="32032" priority="3308" operator="containsText" text="BMTR">
      <formula>NOT(ISERROR(SEARCH("BMTR",F165)))</formula>
    </cfRule>
  </conditionalFormatting>
  <conditionalFormatting sqref="F161">
    <cfRule type="containsText" dxfId="32031" priority="3303" operator="containsText" text="TAXI">
      <formula>NOT(ISERROR(SEARCH("TAXI",F161)))</formula>
    </cfRule>
    <cfRule type="containsText" dxfId="32030" priority="3304" operator="containsText" text="SSMM">
      <formula>NOT(ISERROR(SEARCH("SSMM",F161)))</formula>
    </cfRule>
    <cfRule type="containsText" dxfId="32029" priority="3305" operator="containsText" text="BMTR">
      <formula>NOT(ISERROR(SEARCH("BMTR",F161)))</formula>
    </cfRule>
  </conditionalFormatting>
  <conditionalFormatting sqref="F160">
    <cfRule type="containsText" dxfId="32028" priority="3300" operator="containsText" text="TAXI">
      <formula>NOT(ISERROR(SEARCH("TAXI",F160)))</formula>
    </cfRule>
    <cfRule type="containsText" dxfId="32027" priority="3301" operator="containsText" text="SSMM">
      <formula>NOT(ISERROR(SEARCH("SSMM",F160)))</formula>
    </cfRule>
    <cfRule type="containsText" dxfId="32026" priority="3302" operator="containsText" text="BMTR">
      <formula>NOT(ISERROR(SEARCH("BMTR",F160)))</formula>
    </cfRule>
  </conditionalFormatting>
  <conditionalFormatting sqref="F160">
    <cfRule type="containsText" dxfId="32025" priority="3297" operator="containsText" text="TAXI">
      <formula>NOT(ISERROR(SEARCH("TAXI",F160)))</formula>
    </cfRule>
    <cfRule type="containsText" dxfId="32024" priority="3298" operator="containsText" text="SSMM">
      <formula>NOT(ISERROR(SEARCH("SSMM",F160)))</formula>
    </cfRule>
    <cfRule type="containsText" dxfId="32023" priority="3299" operator="containsText" text="BMTR">
      <formula>NOT(ISERROR(SEARCH("BMTR",F160)))</formula>
    </cfRule>
  </conditionalFormatting>
  <conditionalFormatting sqref="F159">
    <cfRule type="containsText" dxfId="32022" priority="3294" operator="containsText" text="TAXI">
      <formula>NOT(ISERROR(SEARCH("TAXI",F159)))</formula>
    </cfRule>
    <cfRule type="containsText" dxfId="32021" priority="3295" operator="containsText" text="SSMM">
      <formula>NOT(ISERROR(SEARCH("SSMM",F159)))</formula>
    </cfRule>
    <cfRule type="containsText" dxfId="32020" priority="3296" operator="containsText" text="BMTR">
      <formula>NOT(ISERROR(SEARCH("BMTR",F159)))</formula>
    </cfRule>
  </conditionalFormatting>
  <conditionalFormatting sqref="F158">
    <cfRule type="containsText" dxfId="32019" priority="3291" operator="containsText" text="TAXI">
      <formula>NOT(ISERROR(SEARCH("TAXI",F158)))</formula>
    </cfRule>
    <cfRule type="containsText" dxfId="32018" priority="3292" operator="containsText" text="SSMM">
      <formula>NOT(ISERROR(SEARCH("SSMM",F158)))</formula>
    </cfRule>
    <cfRule type="containsText" dxfId="32017" priority="3293" operator="containsText" text="BMTR">
      <formula>NOT(ISERROR(SEARCH("BMTR",F158)))</formula>
    </cfRule>
  </conditionalFormatting>
  <conditionalFormatting sqref="F158">
    <cfRule type="containsText" dxfId="32016" priority="3288" operator="containsText" text="TAXI">
      <formula>NOT(ISERROR(SEARCH("TAXI",F158)))</formula>
    </cfRule>
    <cfRule type="containsText" dxfId="32015" priority="3289" operator="containsText" text="SSMM">
      <formula>NOT(ISERROR(SEARCH("SSMM",F158)))</formula>
    </cfRule>
    <cfRule type="containsText" dxfId="32014" priority="3290" operator="containsText" text="BMTR">
      <formula>NOT(ISERROR(SEARCH("BMTR",F158)))</formula>
    </cfRule>
  </conditionalFormatting>
  <conditionalFormatting sqref="F164">
    <cfRule type="containsText" dxfId="32013" priority="3285" operator="containsText" text="TAXI">
      <formula>NOT(ISERROR(SEARCH("TAXI",F164)))</formula>
    </cfRule>
    <cfRule type="containsText" dxfId="32012" priority="3286" operator="containsText" text="SSMM">
      <formula>NOT(ISERROR(SEARCH("SSMM",F164)))</formula>
    </cfRule>
    <cfRule type="containsText" dxfId="32011" priority="3287" operator="containsText" text="BMTR">
      <formula>NOT(ISERROR(SEARCH("BMTR",F164)))</formula>
    </cfRule>
  </conditionalFormatting>
  <conditionalFormatting sqref="F164">
    <cfRule type="containsText" dxfId="32010" priority="3282" operator="containsText" text="TAXI">
      <formula>NOT(ISERROR(SEARCH("TAXI",F164)))</formula>
    </cfRule>
    <cfRule type="containsText" dxfId="32009" priority="3283" operator="containsText" text="SSMM">
      <formula>NOT(ISERROR(SEARCH("SSMM",F164)))</formula>
    </cfRule>
    <cfRule type="containsText" dxfId="32008" priority="3284" operator="containsText" text="BMTR">
      <formula>NOT(ISERROR(SEARCH("BMTR",F164)))</formula>
    </cfRule>
  </conditionalFormatting>
  <conditionalFormatting sqref="F160">
    <cfRule type="containsText" dxfId="32007" priority="3279" operator="containsText" text="TAXI">
      <formula>NOT(ISERROR(SEARCH("TAXI",F160)))</formula>
    </cfRule>
    <cfRule type="containsText" dxfId="32006" priority="3280" operator="containsText" text="SSMM">
      <formula>NOT(ISERROR(SEARCH("SSMM",F160)))</formula>
    </cfRule>
    <cfRule type="containsText" dxfId="32005" priority="3281" operator="containsText" text="BMTR">
      <formula>NOT(ISERROR(SEARCH("BMTR",F160)))</formula>
    </cfRule>
  </conditionalFormatting>
  <conditionalFormatting sqref="F159">
    <cfRule type="containsText" dxfId="32004" priority="3276" operator="containsText" text="TAXI">
      <formula>NOT(ISERROR(SEARCH("TAXI",F159)))</formula>
    </cfRule>
    <cfRule type="containsText" dxfId="32003" priority="3277" operator="containsText" text="SSMM">
      <formula>NOT(ISERROR(SEARCH("SSMM",F159)))</formula>
    </cfRule>
    <cfRule type="containsText" dxfId="32002" priority="3278" operator="containsText" text="BMTR">
      <formula>NOT(ISERROR(SEARCH("BMTR",F159)))</formula>
    </cfRule>
  </conditionalFormatting>
  <conditionalFormatting sqref="F166">
    <cfRule type="containsText" dxfId="32001" priority="3273" operator="containsText" text="TAXI">
      <formula>NOT(ISERROR(SEARCH("TAXI",F166)))</formula>
    </cfRule>
    <cfRule type="containsText" dxfId="32000" priority="3274" operator="containsText" text="SSMM">
      <formula>NOT(ISERROR(SEARCH("SSMM",F166)))</formula>
    </cfRule>
    <cfRule type="containsText" dxfId="31999" priority="3275" operator="containsText" text="BMTR">
      <formula>NOT(ISERROR(SEARCH("BMTR",F166)))</formula>
    </cfRule>
  </conditionalFormatting>
  <conditionalFormatting sqref="F166">
    <cfRule type="containsText" dxfId="31998" priority="3270" operator="containsText" text="TAXI">
      <formula>NOT(ISERROR(SEARCH("TAXI",F166)))</formula>
    </cfRule>
    <cfRule type="containsText" dxfId="31997" priority="3271" operator="containsText" text="SSMM">
      <formula>NOT(ISERROR(SEARCH("SSMM",F166)))</formula>
    </cfRule>
    <cfRule type="containsText" dxfId="31996" priority="3272" operator="containsText" text="BMTR">
      <formula>NOT(ISERROR(SEARCH("BMTR",F166)))</formula>
    </cfRule>
  </conditionalFormatting>
  <conditionalFormatting sqref="F159">
    <cfRule type="containsText" dxfId="31995" priority="3267" operator="containsText" text="TAXI">
      <formula>NOT(ISERROR(SEARCH("TAXI",F159)))</formula>
    </cfRule>
    <cfRule type="containsText" dxfId="31994" priority="3268" operator="containsText" text="SSMM">
      <formula>NOT(ISERROR(SEARCH("SSMM",F159)))</formula>
    </cfRule>
    <cfRule type="containsText" dxfId="31993" priority="3269" operator="containsText" text="BMTR">
      <formula>NOT(ISERROR(SEARCH("BMTR",F159)))</formula>
    </cfRule>
  </conditionalFormatting>
  <conditionalFormatting sqref="F158">
    <cfRule type="containsText" dxfId="31992" priority="3264" operator="containsText" text="TAXI">
      <formula>NOT(ISERROR(SEARCH("TAXI",F158)))</formula>
    </cfRule>
    <cfRule type="containsText" dxfId="31991" priority="3265" operator="containsText" text="SSMM">
      <formula>NOT(ISERROR(SEARCH("SSMM",F158)))</formula>
    </cfRule>
    <cfRule type="containsText" dxfId="31990" priority="3266" operator="containsText" text="BMTR">
      <formula>NOT(ISERROR(SEARCH("BMTR",F158)))</formula>
    </cfRule>
  </conditionalFormatting>
  <conditionalFormatting sqref="F158">
    <cfRule type="containsText" dxfId="31989" priority="3261" operator="containsText" text="TAXI">
      <formula>NOT(ISERROR(SEARCH("TAXI",F158)))</formula>
    </cfRule>
    <cfRule type="containsText" dxfId="31988" priority="3262" operator="containsText" text="SSMM">
      <formula>NOT(ISERROR(SEARCH("SSMM",F158)))</formula>
    </cfRule>
    <cfRule type="containsText" dxfId="31987" priority="3263" operator="containsText" text="BMTR">
      <formula>NOT(ISERROR(SEARCH("BMTR",F158)))</formula>
    </cfRule>
  </conditionalFormatting>
  <conditionalFormatting sqref="F164">
    <cfRule type="containsText" dxfId="31986" priority="3258" operator="containsText" text="TAXI">
      <formula>NOT(ISERROR(SEARCH("TAXI",F164)))</formula>
    </cfRule>
    <cfRule type="containsText" dxfId="31985" priority="3259" operator="containsText" text="SSMM">
      <formula>NOT(ISERROR(SEARCH("SSMM",F164)))</formula>
    </cfRule>
    <cfRule type="containsText" dxfId="31984" priority="3260" operator="containsText" text="BMTR">
      <formula>NOT(ISERROR(SEARCH("BMTR",F164)))</formula>
    </cfRule>
  </conditionalFormatting>
  <conditionalFormatting sqref="F164">
    <cfRule type="containsText" dxfId="31983" priority="3255" operator="containsText" text="TAXI">
      <formula>NOT(ISERROR(SEARCH("TAXI",F164)))</formula>
    </cfRule>
    <cfRule type="containsText" dxfId="31982" priority="3256" operator="containsText" text="SSMM">
      <formula>NOT(ISERROR(SEARCH("SSMM",F164)))</formula>
    </cfRule>
    <cfRule type="containsText" dxfId="31981" priority="3257" operator="containsText" text="BMTR">
      <formula>NOT(ISERROR(SEARCH("BMTR",F164)))</formula>
    </cfRule>
  </conditionalFormatting>
  <conditionalFormatting sqref="F160">
    <cfRule type="containsText" dxfId="31980" priority="3252" operator="containsText" text="TAXI">
      <formula>NOT(ISERROR(SEARCH("TAXI",F160)))</formula>
    </cfRule>
    <cfRule type="containsText" dxfId="31979" priority="3253" operator="containsText" text="SSMM">
      <formula>NOT(ISERROR(SEARCH("SSMM",F160)))</formula>
    </cfRule>
    <cfRule type="containsText" dxfId="31978" priority="3254" operator="containsText" text="BMTR">
      <formula>NOT(ISERROR(SEARCH("BMTR",F160)))</formula>
    </cfRule>
  </conditionalFormatting>
  <conditionalFormatting sqref="F159">
    <cfRule type="containsText" dxfId="31977" priority="3249" operator="containsText" text="TAXI">
      <formula>NOT(ISERROR(SEARCH("TAXI",F159)))</formula>
    </cfRule>
    <cfRule type="containsText" dxfId="31976" priority="3250" operator="containsText" text="SSMM">
      <formula>NOT(ISERROR(SEARCH("SSMM",F159)))</formula>
    </cfRule>
    <cfRule type="containsText" dxfId="31975" priority="3251" operator="containsText" text="BMTR">
      <formula>NOT(ISERROR(SEARCH("BMTR",F159)))</formula>
    </cfRule>
  </conditionalFormatting>
  <conditionalFormatting sqref="F166">
    <cfRule type="containsText" dxfId="31974" priority="3246" operator="containsText" text="TAXI">
      <formula>NOT(ISERROR(SEARCH("TAXI",F166)))</formula>
    </cfRule>
    <cfRule type="containsText" dxfId="31973" priority="3247" operator="containsText" text="SSMM">
      <formula>NOT(ISERROR(SEARCH("SSMM",F166)))</formula>
    </cfRule>
    <cfRule type="containsText" dxfId="31972" priority="3248" operator="containsText" text="BMTR">
      <formula>NOT(ISERROR(SEARCH("BMTR",F166)))</formula>
    </cfRule>
  </conditionalFormatting>
  <conditionalFormatting sqref="F166">
    <cfRule type="containsText" dxfId="31971" priority="3243" operator="containsText" text="TAXI">
      <formula>NOT(ISERROR(SEARCH("TAXI",F166)))</formula>
    </cfRule>
    <cfRule type="containsText" dxfId="31970" priority="3244" operator="containsText" text="SSMM">
      <formula>NOT(ISERROR(SEARCH("SSMM",F166)))</formula>
    </cfRule>
    <cfRule type="containsText" dxfId="31969" priority="3245" operator="containsText" text="BMTR">
      <formula>NOT(ISERROR(SEARCH("BMTR",F166)))</formula>
    </cfRule>
  </conditionalFormatting>
  <conditionalFormatting sqref="F158">
    <cfRule type="containsText" dxfId="31968" priority="3240" operator="containsText" text="TAXI">
      <formula>NOT(ISERROR(SEARCH("TAXI",F158)))</formula>
    </cfRule>
    <cfRule type="containsText" dxfId="31967" priority="3241" operator="containsText" text="SSMM">
      <formula>NOT(ISERROR(SEARCH("SSMM",F158)))</formula>
    </cfRule>
    <cfRule type="containsText" dxfId="31966" priority="3242" operator="containsText" text="BMTR">
      <formula>NOT(ISERROR(SEARCH("BMTR",F158)))</formula>
    </cfRule>
  </conditionalFormatting>
  <conditionalFormatting sqref="F162">
    <cfRule type="containsText" dxfId="31965" priority="3237" operator="containsText" text="TAXI">
      <formula>NOT(ISERROR(SEARCH("TAXI",F162)))</formula>
    </cfRule>
    <cfRule type="containsText" dxfId="31964" priority="3238" operator="containsText" text="SSMM">
      <formula>NOT(ISERROR(SEARCH("SSMM",F162)))</formula>
    </cfRule>
    <cfRule type="containsText" dxfId="31963" priority="3239" operator="containsText" text="BMTR">
      <formula>NOT(ISERROR(SEARCH("BMTR",F162)))</formula>
    </cfRule>
  </conditionalFormatting>
  <conditionalFormatting sqref="F162">
    <cfRule type="containsText" dxfId="31962" priority="3234" operator="containsText" text="TAXI">
      <formula>NOT(ISERROR(SEARCH("TAXI",F162)))</formula>
    </cfRule>
    <cfRule type="containsText" dxfId="31961" priority="3235" operator="containsText" text="SSMM">
      <formula>NOT(ISERROR(SEARCH("SSMM",F162)))</formula>
    </cfRule>
    <cfRule type="containsText" dxfId="31960" priority="3236" operator="containsText" text="BMTR">
      <formula>NOT(ISERROR(SEARCH("BMTR",F162)))</formula>
    </cfRule>
  </conditionalFormatting>
  <conditionalFormatting sqref="F159">
    <cfRule type="containsText" dxfId="31959" priority="3231" operator="containsText" text="TAXI">
      <formula>NOT(ISERROR(SEARCH("TAXI",F159)))</formula>
    </cfRule>
    <cfRule type="containsText" dxfId="31958" priority="3232" operator="containsText" text="SSMM">
      <formula>NOT(ISERROR(SEARCH("SSMM",F159)))</formula>
    </cfRule>
    <cfRule type="containsText" dxfId="31957" priority="3233" operator="containsText" text="BMTR">
      <formula>NOT(ISERROR(SEARCH("BMTR",F159)))</formula>
    </cfRule>
  </conditionalFormatting>
  <conditionalFormatting sqref="F159">
    <cfRule type="containsText" dxfId="31956" priority="3228" operator="containsText" text="TAXI">
      <formula>NOT(ISERROR(SEARCH("TAXI",F159)))</formula>
    </cfRule>
    <cfRule type="containsText" dxfId="31955" priority="3229" operator="containsText" text="SSMM">
      <formula>NOT(ISERROR(SEARCH("SSMM",F159)))</formula>
    </cfRule>
    <cfRule type="containsText" dxfId="31954" priority="3230" operator="containsText" text="BMTR">
      <formula>NOT(ISERROR(SEARCH("BMTR",F159)))</formula>
    </cfRule>
  </conditionalFormatting>
  <conditionalFormatting sqref="F158">
    <cfRule type="containsText" dxfId="31953" priority="3225" operator="containsText" text="TAXI">
      <formula>NOT(ISERROR(SEARCH("TAXI",F158)))</formula>
    </cfRule>
    <cfRule type="containsText" dxfId="31952" priority="3226" operator="containsText" text="SSMM">
      <formula>NOT(ISERROR(SEARCH("SSMM",F158)))</formula>
    </cfRule>
    <cfRule type="containsText" dxfId="31951" priority="3227" operator="containsText" text="BMTR">
      <formula>NOT(ISERROR(SEARCH("BMTR",F158)))</formula>
    </cfRule>
  </conditionalFormatting>
  <conditionalFormatting sqref="F165">
    <cfRule type="containsText" dxfId="31950" priority="3222" operator="containsText" text="TAXI">
      <formula>NOT(ISERROR(SEARCH("TAXI",F165)))</formula>
    </cfRule>
    <cfRule type="containsText" dxfId="31949" priority="3223" operator="containsText" text="SSMM">
      <formula>NOT(ISERROR(SEARCH("SSMM",F165)))</formula>
    </cfRule>
    <cfRule type="containsText" dxfId="31948" priority="3224" operator="containsText" text="BMTR">
      <formula>NOT(ISERROR(SEARCH("BMTR",F165)))</formula>
    </cfRule>
  </conditionalFormatting>
  <conditionalFormatting sqref="F165">
    <cfRule type="containsText" dxfId="31947" priority="3219" operator="containsText" text="TAXI">
      <formula>NOT(ISERROR(SEARCH("TAXI",F165)))</formula>
    </cfRule>
    <cfRule type="containsText" dxfId="31946" priority="3220" operator="containsText" text="SSMM">
      <formula>NOT(ISERROR(SEARCH("SSMM",F165)))</formula>
    </cfRule>
    <cfRule type="containsText" dxfId="31945" priority="3221" operator="containsText" text="BMTR">
      <formula>NOT(ISERROR(SEARCH("BMTR",F165)))</formula>
    </cfRule>
  </conditionalFormatting>
  <conditionalFormatting sqref="F159">
    <cfRule type="containsText" dxfId="31944" priority="3216" operator="containsText" text="TAXI">
      <formula>NOT(ISERROR(SEARCH("TAXI",F159)))</formula>
    </cfRule>
    <cfRule type="containsText" dxfId="31943" priority="3217" operator="containsText" text="SSMM">
      <formula>NOT(ISERROR(SEARCH("SSMM",F159)))</formula>
    </cfRule>
    <cfRule type="containsText" dxfId="31942" priority="3218" operator="containsText" text="BMTR">
      <formula>NOT(ISERROR(SEARCH("BMTR",F159)))</formula>
    </cfRule>
  </conditionalFormatting>
  <conditionalFormatting sqref="F158">
    <cfRule type="containsText" dxfId="31941" priority="3213" operator="containsText" text="TAXI">
      <formula>NOT(ISERROR(SEARCH("TAXI",F158)))</formula>
    </cfRule>
    <cfRule type="containsText" dxfId="31940" priority="3214" operator="containsText" text="SSMM">
      <formula>NOT(ISERROR(SEARCH("SSMM",F158)))</formula>
    </cfRule>
    <cfRule type="containsText" dxfId="31939" priority="3215" operator="containsText" text="BMTR">
      <formula>NOT(ISERROR(SEARCH("BMTR",F158)))</formula>
    </cfRule>
  </conditionalFormatting>
  <conditionalFormatting sqref="F158">
    <cfRule type="containsText" dxfId="31938" priority="3210" operator="containsText" text="TAXI">
      <formula>NOT(ISERROR(SEARCH("TAXI",F158)))</formula>
    </cfRule>
    <cfRule type="containsText" dxfId="31937" priority="3211" operator="containsText" text="SSMM">
      <formula>NOT(ISERROR(SEARCH("SSMM",F158)))</formula>
    </cfRule>
    <cfRule type="containsText" dxfId="31936" priority="3212" operator="containsText" text="BMTR">
      <formula>NOT(ISERROR(SEARCH("BMTR",F158)))</formula>
    </cfRule>
  </conditionalFormatting>
  <conditionalFormatting sqref="F164">
    <cfRule type="containsText" dxfId="31935" priority="3207" operator="containsText" text="TAXI">
      <formula>NOT(ISERROR(SEARCH("TAXI",F164)))</formula>
    </cfRule>
    <cfRule type="containsText" dxfId="31934" priority="3208" operator="containsText" text="SSMM">
      <formula>NOT(ISERROR(SEARCH("SSMM",F164)))</formula>
    </cfRule>
    <cfRule type="containsText" dxfId="31933" priority="3209" operator="containsText" text="BMTR">
      <formula>NOT(ISERROR(SEARCH("BMTR",F164)))</formula>
    </cfRule>
  </conditionalFormatting>
  <conditionalFormatting sqref="F164">
    <cfRule type="containsText" dxfId="31932" priority="3204" operator="containsText" text="TAXI">
      <formula>NOT(ISERROR(SEARCH("TAXI",F164)))</formula>
    </cfRule>
    <cfRule type="containsText" dxfId="31931" priority="3205" operator="containsText" text="SSMM">
      <formula>NOT(ISERROR(SEARCH("SSMM",F164)))</formula>
    </cfRule>
    <cfRule type="containsText" dxfId="31930" priority="3206" operator="containsText" text="BMTR">
      <formula>NOT(ISERROR(SEARCH("BMTR",F164)))</formula>
    </cfRule>
  </conditionalFormatting>
  <conditionalFormatting sqref="F160">
    <cfRule type="containsText" dxfId="31929" priority="3201" operator="containsText" text="TAXI">
      <formula>NOT(ISERROR(SEARCH("TAXI",F160)))</formula>
    </cfRule>
    <cfRule type="containsText" dxfId="31928" priority="3202" operator="containsText" text="SSMM">
      <formula>NOT(ISERROR(SEARCH("SSMM",F160)))</formula>
    </cfRule>
    <cfRule type="containsText" dxfId="31927" priority="3203" operator="containsText" text="BMTR">
      <formula>NOT(ISERROR(SEARCH("BMTR",F160)))</formula>
    </cfRule>
  </conditionalFormatting>
  <conditionalFormatting sqref="F159">
    <cfRule type="containsText" dxfId="31926" priority="3198" operator="containsText" text="TAXI">
      <formula>NOT(ISERROR(SEARCH("TAXI",F159)))</formula>
    </cfRule>
    <cfRule type="containsText" dxfId="31925" priority="3199" operator="containsText" text="SSMM">
      <formula>NOT(ISERROR(SEARCH("SSMM",F159)))</formula>
    </cfRule>
    <cfRule type="containsText" dxfId="31924" priority="3200" operator="containsText" text="BMTR">
      <formula>NOT(ISERROR(SEARCH("BMTR",F159)))</formula>
    </cfRule>
  </conditionalFormatting>
  <conditionalFormatting sqref="F166">
    <cfRule type="containsText" dxfId="31923" priority="3195" operator="containsText" text="TAXI">
      <formula>NOT(ISERROR(SEARCH("TAXI",F166)))</formula>
    </cfRule>
    <cfRule type="containsText" dxfId="31922" priority="3196" operator="containsText" text="SSMM">
      <formula>NOT(ISERROR(SEARCH("SSMM",F166)))</formula>
    </cfRule>
    <cfRule type="containsText" dxfId="31921" priority="3197" operator="containsText" text="BMTR">
      <formula>NOT(ISERROR(SEARCH("BMTR",F166)))</formula>
    </cfRule>
  </conditionalFormatting>
  <conditionalFormatting sqref="F166">
    <cfRule type="containsText" dxfId="31920" priority="3192" operator="containsText" text="TAXI">
      <formula>NOT(ISERROR(SEARCH("TAXI",F166)))</formula>
    </cfRule>
    <cfRule type="containsText" dxfId="31919" priority="3193" operator="containsText" text="SSMM">
      <formula>NOT(ISERROR(SEARCH("SSMM",F166)))</formula>
    </cfRule>
    <cfRule type="containsText" dxfId="31918" priority="3194" operator="containsText" text="BMTR">
      <formula>NOT(ISERROR(SEARCH("BMTR",F166)))</formula>
    </cfRule>
  </conditionalFormatting>
  <conditionalFormatting sqref="F158">
    <cfRule type="containsText" dxfId="31917" priority="3189" operator="containsText" text="TAXI">
      <formula>NOT(ISERROR(SEARCH("TAXI",F158)))</formula>
    </cfRule>
    <cfRule type="containsText" dxfId="31916" priority="3190" operator="containsText" text="SSMM">
      <formula>NOT(ISERROR(SEARCH("SSMM",F158)))</formula>
    </cfRule>
    <cfRule type="containsText" dxfId="31915" priority="3191" operator="containsText" text="BMTR">
      <formula>NOT(ISERROR(SEARCH("BMTR",F158)))</formula>
    </cfRule>
  </conditionalFormatting>
  <conditionalFormatting sqref="F162">
    <cfRule type="containsText" dxfId="31914" priority="3186" operator="containsText" text="TAXI">
      <formula>NOT(ISERROR(SEARCH("TAXI",F162)))</formula>
    </cfRule>
    <cfRule type="containsText" dxfId="31913" priority="3187" operator="containsText" text="SSMM">
      <formula>NOT(ISERROR(SEARCH("SSMM",F162)))</formula>
    </cfRule>
    <cfRule type="containsText" dxfId="31912" priority="3188" operator="containsText" text="BMTR">
      <formula>NOT(ISERROR(SEARCH("BMTR",F162)))</formula>
    </cfRule>
  </conditionalFormatting>
  <conditionalFormatting sqref="F162">
    <cfRule type="containsText" dxfId="31911" priority="3183" operator="containsText" text="TAXI">
      <formula>NOT(ISERROR(SEARCH("TAXI",F162)))</formula>
    </cfRule>
    <cfRule type="containsText" dxfId="31910" priority="3184" operator="containsText" text="SSMM">
      <formula>NOT(ISERROR(SEARCH("SSMM",F162)))</formula>
    </cfRule>
    <cfRule type="containsText" dxfId="31909" priority="3185" operator="containsText" text="BMTR">
      <formula>NOT(ISERROR(SEARCH("BMTR",F162)))</formula>
    </cfRule>
  </conditionalFormatting>
  <conditionalFormatting sqref="F159">
    <cfRule type="containsText" dxfId="31908" priority="3180" operator="containsText" text="TAXI">
      <formula>NOT(ISERROR(SEARCH("TAXI",F159)))</formula>
    </cfRule>
    <cfRule type="containsText" dxfId="31907" priority="3181" operator="containsText" text="SSMM">
      <formula>NOT(ISERROR(SEARCH("SSMM",F159)))</formula>
    </cfRule>
    <cfRule type="containsText" dxfId="31906" priority="3182" operator="containsText" text="BMTR">
      <formula>NOT(ISERROR(SEARCH("BMTR",F159)))</formula>
    </cfRule>
  </conditionalFormatting>
  <conditionalFormatting sqref="F159">
    <cfRule type="containsText" dxfId="31905" priority="3177" operator="containsText" text="TAXI">
      <formula>NOT(ISERROR(SEARCH("TAXI",F159)))</formula>
    </cfRule>
    <cfRule type="containsText" dxfId="31904" priority="3178" operator="containsText" text="SSMM">
      <formula>NOT(ISERROR(SEARCH("SSMM",F159)))</formula>
    </cfRule>
    <cfRule type="containsText" dxfId="31903" priority="3179" operator="containsText" text="BMTR">
      <formula>NOT(ISERROR(SEARCH("BMTR",F159)))</formula>
    </cfRule>
  </conditionalFormatting>
  <conditionalFormatting sqref="F158">
    <cfRule type="containsText" dxfId="31902" priority="3174" operator="containsText" text="TAXI">
      <formula>NOT(ISERROR(SEARCH("TAXI",F158)))</formula>
    </cfRule>
    <cfRule type="containsText" dxfId="31901" priority="3175" operator="containsText" text="SSMM">
      <formula>NOT(ISERROR(SEARCH("SSMM",F158)))</formula>
    </cfRule>
    <cfRule type="containsText" dxfId="31900" priority="3176" operator="containsText" text="BMTR">
      <formula>NOT(ISERROR(SEARCH("BMTR",F158)))</formula>
    </cfRule>
  </conditionalFormatting>
  <conditionalFormatting sqref="F165">
    <cfRule type="containsText" dxfId="31899" priority="3171" operator="containsText" text="TAXI">
      <formula>NOT(ISERROR(SEARCH("TAXI",F165)))</formula>
    </cfRule>
    <cfRule type="containsText" dxfId="31898" priority="3172" operator="containsText" text="SSMM">
      <formula>NOT(ISERROR(SEARCH("SSMM",F165)))</formula>
    </cfRule>
    <cfRule type="containsText" dxfId="31897" priority="3173" operator="containsText" text="BMTR">
      <formula>NOT(ISERROR(SEARCH("BMTR",F165)))</formula>
    </cfRule>
  </conditionalFormatting>
  <conditionalFormatting sqref="F165">
    <cfRule type="containsText" dxfId="31896" priority="3168" operator="containsText" text="TAXI">
      <formula>NOT(ISERROR(SEARCH("TAXI",F165)))</formula>
    </cfRule>
    <cfRule type="containsText" dxfId="31895" priority="3169" operator="containsText" text="SSMM">
      <formula>NOT(ISERROR(SEARCH("SSMM",F165)))</formula>
    </cfRule>
    <cfRule type="containsText" dxfId="31894" priority="3170" operator="containsText" text="BMTR">
      <formula>NOT(ISERROR(SEARCH("BMTR",F165)))</formula>
    </cfRule>
  </conditionalFormatting>
  <conditionalFormatting sqref="F158">
    <cfRule type="containsText" dxfId="31893" priority="3165" operator="containsText" text="TAXI">
      <formula>NOT(ISERROR(SEARCH("TAXI",F158)))</formula>
    </cfRule>
    <cfRule type="containsText" dxfId="31892" priority="3166" operator="containsText" text="SSMM">
      <formula>NOT(ISERROR(SEARCH("SSMM",F158)))</formula>
    </cfRule>
    <cfRule type="containsText" dxfId="31891" priority="3167" operator="containsText" text="BMTR">
      <formula>NOT(ISERROR(SEARCH("BMTR",F158)))</formula>
    </cfRule>
  </conditionalFormatting>
  <conditionalFormatting sqref="F162">
    <cfRule type="containsText" dxfId="31890" priority="3162" operator="containsText" text="TAXI">
      <formula>NOT(ISERROR(SEARCH("TAXI",F162)))</formula>
    </cfRule>
    <cfRule type="containsText" dxfId="31889" priority="3163" operator="containsText" text="SSMM">
      <formula>NOT(ISERROR(SEARCH("SSMM",F162)))</formula>
    </cfRule>
    <cfRule type="containsText" dxfId="31888" priority="3164" operator="containsText" text="BMTR">
      <formula>NOT(ISERROR(SEARCH("BMTR",F162)))</formula>
    </cfRule>
  </conditionalFormatting>
  <conditionalFormatting sqref="F162">
    <cfRule type="containsText" dxfId="31887" priority="3159" operator="containsText" text="TAXI">
      <formula>NOT(ISERROR(SEARCH("TAXI",F162)))</formula>
    </cfRule>
    <cfRule type="containsText" dxfId="31886" priority="3160" operator="containsText" text="SSMM">
      <formula>NOT(ISERROR(SEARCH("SSMM",F162)))</formula>
    </cfRule>
    <cfRule type="containsText" dxfId="31885" priority="3161" operator="containsText" text="BMTR">
      <formula>NOT(ISERROR(SEARCH("BMTR",F162)))</formula>
    </cfRule>
  </conditionalFormatting>
  <conditionalFormatting sqref="F159">
    <cfRule type="containsText" dxfId="31884" priority="3156" operator="containsText" text="TAXI">
      <formula>NOT(ISERROR(SEARCH("TAXI",F159)))</formula>
    </cfRule>
    <cfRule type="containsText" dxfId="31883" priority="3157" operator="containsText" text="SSMM">
      <formula>NOT(ISERROR(SEARCH("SSMM",F159)))</formula>
    </cfRule>
    <cfRule type="containsText" dxfId="31882" priority="3158" operator="containsText" text="BMTR">
      <formula>NOT(ISERROR(SEARCH("BMTR",F159)))</formula>
    </cfRule>
  </conditionalFormatting>
  <conditionalFormatting sqref="F159">
    <cfRule type="containsText" dxfId="31881" priority="3153" operator="containsText" text="TAXI">
      <formula>NOT(ISERROR(SEARCH("TAXI",F159)))</formula>
    </cfRule>
    <cfRule type="containsText" dxfId="31880" priority="3154" operator="containsText" text="SSMM">
      <formula>NOT(ISERROR(SEARCH("SSMM",F159)))</formula>
    </cfRule>
    <cfRule type="containsText" dxfId="31879" priority="3155" operator="containsText" text="BMTR">
      <formula>NOT(ISERROR(SEARCH("BMTR",F159)))</formula>
    </cfRule>
  </conditionalFormatting>
  <conditionalFormatting sqref="F158">
    <cfRule type="containsText" dxfId="31878" priority="3150" operator="containsText" text="TAXI">
      <formula>NOT(ISERROR(SEARCH("TAXI",F158)))</formula>
    </cfRule>
    <cfRule type="containsText" dxfId="31877" priority="3151" operator="containsText" text="SSMM">
      <formula>NOT(ISERROR(SEARCH("SSMM",F158)))</formula>
    </cfRule>
    <cfRule type="containsText" dxfId="31876" priority="3152" operator="containsText" text="BMTR">
      <formula>NOT(ISERROR(SEARCH("BMTR",F158)))</formula>
    </cfRule>
  </conditionalFormatting>
  <conditionalFormatting sqref="F165">
    <cfRule type="containsText" dxfId="31875" priority="3147" operator="containsText" text="TAXI">
      <formula>NOT(ISERROR(SEARCH("TAXI",F165)))</formula>
    </cfRule>
    <cfRule type="containsText" dxfId="31874" priority="3148" operator="containsText" text="SSMM">
      <formula>NOT(ISERROR(SEARCH("SSMM",F165)))</formula>
    </cfRule>
    <cfRule type="containsText" dxfId="31873" priority="3149" operator="containsText" text="BMTR">
      <formula>NOT(ISERROR(SEARCH("BMTR",F165)))</formula>
    </cfRule>
  </conditionalFormatting>
  <conditionalFormatting sqref="F165">
    <cfRule type="containsText" dxfId="31872" priority="3144" operator="containsText" text="TAXI">
      <formula>NOT(ISERROR(SEARCH("TAXI",F165)))</formula>
    </cfRule>
    <cfRule type="containsText" dxfId="31871" priority="3145" operator="containsText" text="SSMM">
      <formula>NOT(ISERROR(SEARCH("SSMM",F165)))</formula>
    </cfRule>
    <cfRule type="containsText" dxfId="31870" priority="3146" operator="containsText" text="BMTR">
      <formula>NOT(ISERROR(SEARCH("BMTR",F165)))</formula>
    </cfRule>
  </conditionalFormatting>
  <conditionalFormatting sqref="F161">
    <cfRule type="containsText" dxfId="31869" priority="3141" operator="containsText" text="TAXI">
      <formula>NOT(ISERROR(SEARCH("TAXI",F161)))</formula>
    </cfRule>
    <cfRule type="containsText" dxfId="31868" priority="3142" operator="containsText" text="SSMM">
      <formula>NOT(ISERROR(SEARCH("SSMM",F161)))</formula>
    </cfRule>
    <cfRule type="containsText" dxfId="31867" priority="3143" operator="containsText" text="BMTR">
      <formula>NOT(ISERROR(SEARCH("BMTR",F161)))</formula>
    </cfRule>
  </conditionalFormatting>
  <conditionalFormatting sqref="F161">
    <cfRule type="containsText" dxfId="31866" priority="3138" operator="containsText" text="TAXI">
      <formula>NOT(ISERROR(SEARCH("TAXI",F161)))</formula>
    </cfRule>
    <cfRule type="containsText" dxfId="31865" priority="3139" operator="containsText" text="SSMM">
      <formula>NOT(ISERROR(SEARCH("SSMM",F161)))</formula>
    </cfRule>
    <cfRule type="containsText" dxfId="31864" priority="3140" operator="containsText" text="BMTR">
      <formula>NOT(ISERROR(SEARCH("BMTR",F161)))</formula>
    </cfRule>
  </conditionalFormatting>
  <conditionalFormatting sqref="F166">
    <cfRule type="containsText" dxfId="31863" priority="3135" operator="containsText" text="TAXI">
      <formula>NOT(ISERROR(SEARCH("TAXI",F166)))</formula>
    </cfRule>
    <cfRule type="containsText" dxfId="31862" priority="3136" operator="containsText" text="SSMM">
      <formula>NOT(ISERROR(SEARCH("SSMM",F166)))</formula>
    </cfRule>
    <cfRule type="containsText" dxfId="31861" priority="3137" operator="containsText" text="BMTR">
      <formula>NOT(ISERROR(SEARCH("BMTR",F166)))</formula>
    </cfRule>
  </conditionalFormatting>
  <conditionalFormatting sqref="F166">
    <cfRule type="containsText" dxfId="31860" priority="3132" operator="containsText" text="TAXI">
      <formula>NOT(ISERROR(SEARCH("TAXI",F166)))</formula>
    </cfRule>
    <cfRule type="containsText" dxfId="31859" priority="3133" operator="containsText" text="SSMM">
      <formula>NOT(ISERROR(SEARCH("SSMM",F166)))</formula>
    </cfRule>
    <cfRule type="containsText" dxfId="31858" priority="3134" operator="containsText" text="BMTR">
      <formula>NOT(ISERROR(SEARCH("BMTR",F166)))</formula>
    </cfRule>
  </conditionalFormatting>
  <conditionalFormatting sqref="F159">
    <cfRule type="containsText" dxfId="31857" priority="3129" operator="containsText" text="TAXI">
      <formula>NOT(ISERROR(SEARCH("TAXI",F159)))</formula>
    </cfRule>
    <cfRule type="containsText" dxfId="31856" priority="3130" operator="containsText" text="SSMM">
      <formula>NOT(ISERROR(SEARCH("SSMM",F159)))</formula>
    </cfRule>
    <cfRule type="containsText" dxfId="31855" priority="3131" operator="containsText" text="BMTR">
      <formula>NOT(ISERROR(SEARCH("BMTR",F159)))</formula>
    </cfRule>
  </conditionalFormatting>
  <conditionalFormatting sqref="F158">
    <cfRule type="containsText" dxfId="31854" priority="3126" operator="containsText" text="TAXI">
      <formula>NOT(ISERROR(SEARCH("TAXI",F158)))</formula>
    </cfRule>
    <cfRule type="containsText" dxfId="31853" priority="3127" operator="containsText" text="SSMM">
      <formula>NOT(ISERROR(SEARCH("SSMM",F158)))</formula>
    </cfRule>
    <cfRule type="containsText" dxfId="31852" priority="3128" operator="containsText" text="BMTR">
      <formula>NOT(ISERROR(SEARCH("BMTR",F158)))</formula>
    </cfRule>
  </conditionalFormatting>
  <conditionalFormatting sqref="F158">
    <cfRule type="containsText" dxfId="31851" priority="3123" operator="containsText" text="TAXI">
      <formula>NOT(ISERROR(SEARCH("TAXI",F158)))</formula>
    </cfRule>
    <cfRule type="containsText" dxfId="31850" priority="3124" operator="containsText" text="SSMM">
      <formula>NOT(ISERROR(SEARCH("SSMM",F158)))</formula>
    </cfRule>
    <cfRule type="containsText" dxfId="31849" priority="3125" operator="containsText" text="BMTR">
      <formula>NOT(ISERROR(SEARCH("BMTR",F158)))</formula>
    </cfRule>
  </conditionalFormatting>
  <conditionalFormatting sqref="F164">
    <cfRule type="containsText" dxfId="31848" priority="3120" operator="containsText" text="TAXI">
      <formula>NOT(ISERROR(SEARCH("TAXI",F164)))</formula>
    </cfRule>
    <cfRule type="containsText" dxfId="31847" priority="3121" operator="containsText" text="SSMM">
      <formula>NOT(ISERROR(SEARCH("SSMM",F164)))</formula>
    </cfRule>
    <cfRule type="containsText" dxfId="31846" priority="3122" operator="containsText" text="BMTR">
      <formula>NOT(ISERROR(SEARCH("BMTR",F164)))</formula>
    </cfRule>
  </conditionalFormatting>
  <conditionalFormatting sqref="F164">
    <cfRule type="containsText" dxfId="31845" priority="3117" operator="containsText" text="TAXI">
      <formula>NOT(ISERROR(SEARCH("TAXI",F164)))</formula>
    </cfRule>
    <cfRule type="containsText" dxfId="31844" priority="3118" operator="containsText" text="SSMM">
      <formula>NOT(ISERROR(SEARCH("SSMM",F164)))</formula>
    </cfRule>
    <cfRule type="containsText" dxfId="31843" priority="3119" operator="containsText" text="BMTR">
      <formula>NOT(ISERROR(SEARCH("BMTR",F164)))</formula>
    </cfRule>
  </conditionalFormatting>
  <conditionalFormatting sqref="F159">
    <cfRule type="containsText" dxfId="31842" priority="3114" operator="containsText" text="TAXI">
      <formula>NOT(ISERROR(SEARCH("TAXI",F159)))</formula>
    </cfRule>
    <cfRule type="containsText" dxfId="31841" priority="3115" operator="containsText" text="SSMM">
      <formula>NOT(ISERROR(SEARCH("SSMM",F159)))</formula>
    </cfRule>
    <cfRule type="containsText" dxfId="31840" priority="3116" operator="containsText" text="BMTR">
      <formula>NOT(ISERROR(SEARCH("BMTR",F159)))</formula>
    </cfRule>
  </conditionalFormatting>
  <conditionalFormatting sqref="F158">
    <cfRule type="containsText" dxfId="31839" priority="3111" operator="containsText" text="TAXI">
      <formula>NOT(ISERROR(SEARCH("TAXI",F158)))</formula>
    </cfRule>
    <cfRule type="containsText" dxfId="31838" priority="3112" operator="containsText" text="SSMM">
      <formula>NOT(ISERROR(SEARCH("SSMM",F158)))</formula>
    </cfRule>
    <cfRule type="containsText" dxfId="31837" priority="3113" operator="containsText" text="BMTR">
      <formula>NOT(ISERROR(SEARCH("BMTR",F158)))</formula>
    </cfRule>
  </conditionalFormatting>
  <conditionalFormatting sqref="F158">
    <cfRule type="containsText" dxfId="31836" priority="3108" operator="containsText" text="TAXI">
      <formula>NOT(ISERROR(SEARCH("TAXI",F158)))</formula>
    </cfRule>
    <cfRule type="containsText" dxfId="31835" priority="3109" operator="containsText" text="SSMM">
      <formula>NOT(ISERROR(SEARCH("SSMM",F158)))</formula>
    </cfRule>
    <cfRule type="containsText" dxfId="31834" priority="3110" operator="containsText" text="BMTR">
      <formula>NOT(ISERROR(SEARCH("BMTR",F158)))</formula>
    </cfRule>
  </conditionalFormatting>
  <conditionalFormatting sqref="F164">
    <cfRule type="containsText" dxfId="31833" priority="3105" operator="containsText" text="TAXI">
      <formula>NOT(ISERROR(SEARCH("TAXI",F164)))</formula>
    </cfRule>
    <cfRule type="containsText" dxfId="31832" priority="3106" operator="containsText" text="SSMM">
      <formula>NOT(ISERROR(SEARCH("SSMM",F164)))</formula>
    </cfRule>
    <cfRule type="containsText" dxfId="31831" priority="3107" operator="containsText" text="BMTR">
      <formula>NOT(ISERROR(SEARCH("BMTR",F164)))</formula>
    </cfRule>
  </conditionalFormatting>
  <conditionalFormatting sqref="F164">
    <cfRule type="containsText" dxfId="31830" priority="3102" operator="containsText" text="TAXI">
      <formula>NOT(ISERROR(SEARCH("TAXI",F164)))</formula>
    </cfRule>
    <cfRule type="containsText" dxfId="31829" priority="3103" operator="containsText" text="SSMM">
      <formula>NOT(ISERROR(SEARCH("SSMM",F164)))</formula>
    </cfRule>
    <cfRule type="containsText" dxfId="31828" priority="3104" operator="containsText" text="BMTR">
      <formula>NOT(ISERROR(SEARCH("BMTR",F164)))</formula>
    </cfRule>
  </conditionalFormatting>
  <conditionalFormatting sqref="F160">
    <cfRule type="containsText" dxfId="31827" priority="3099" operator="containsText" text="TAXI">
      <formula>NOT(ISERROR(SEARCH("TAXI",F160)))</formula>
    </cfRule>
    <cfRule type="containsText" dxfId="31826" priority="3100" operator="containsText" text="SSMM">
      <formula>NOT(ISERROR(SEARCH("SSMM",F160)))</formula>
    </cfRule>
    <cfRule type="containsText" dxfId="31825" priority="3101" operator="containsText" text="BMTR">
      <formula>NOT(ISERROR(SEARCH("BMTR",F160)))</formula>
    </cfRule>
  </conditionalFormatting>
  <conditionalFormatting sqref="F159">
    <cfRule type="containsText" dxfId="31824" priority="3096" operator="containsText" text="TAXI">
      <formula>NOT(ISERROR(SEARCH("TAXI",F159)))</formula>
    </cfRule>
    <cfRule type="containsText" dxfId="31823" priority="3097" operator="containsText" text="SSMM">
      <formula>NOT(ISERROR(SEARCH("SSMM",F159)))</formula>
    </cfRule>
    <cfRule type="containsText" dxfId="31822" priority="3098" operator="containsText" text="BMTR">
      <formula>NOT(ISERROR(SEARCH("BMTR",F159)))</formula>
    </cfRule>
  </conditionalFormatting>
  <conditionalFormatting sqref="F166">
    <cfRule type="containsText" dxfId="31821" priority="3093" operator="containsText" text="TAXI">
      <formula>NOT(ISERROR(SEARCH("TAXI",F166)))</formula>
    </cfRule>
    <cfRule type="containsText" dxfId="31820" priority="3094" operator="containsText" text="SSMM">
      <formula>NOT(ISERROR(SEARCH("SSMM",F166)))</formula>
    </cfRule>
    <cfRule type="containsText" dxfId="31819" priority="3095" operator="containsText" text="BMTR">
      <formula>NOT(ISERROR(SEARCH("BMTR",F166)))</formula>
    </cfRule>
  </conditionalFormatting>
  <conditionalFormatting sqref="F166">
    <cfRule type="containsText" dxfId="31818" priority="3090" operator="containsText" text="TAXI">
      <formula>NOT(ISERROR(SEARCH("TAXI",F166)))</formula>
    </cfRule>
    <cfRule type="containsText" dxfId="31817" priority="3091" operator="containsText" text="SSMM">
      <formula>NOT(ISERROR(SEARCH("SSMM",F166)))</formula>
    </cfRule>
    <cfRule type="containsText" dxfId="31816" priority="3092" operator="containsText" text="BMTR">
      <formula>NOT(ISERROR(SEARCH("BMTR",F166)))</formula>
    </cfRule>
  </conditionalFormatting>
  <conditionalFormatting sqref="F158">
    <cfRule type="containsText" dxfId="31815" priority="3087" operator="containsText" text="TAXI">
      <formula>NOT(ISERROR(SEARCH("TAXI",F158)))</formula>
    </cfRule>
    <cfRule type="containsText" dxfId="31814" priority="3088" operator="containsText" text="SSMM">
      <formula>NOT(ISERROR(SEARCH("SSMM",F158)))</formula>
    </cfRule>
    <cfRule type="containsText" dxfId="31813" priority="3089" operator="containsText" text="BMTR">
      <formula>NOT(ISERROR(SEARCH("BMTR",F158)))</formula>
    </cfRule>
  </conditionalFormatting>
  <conditionalFormatting sqref="F162">
    <cfRule type="containsText" dxfId="31812" priority="3084" operator="containsText" text="TAXI">
      <formula>NOT(ISERROR(SEARCH("TAXI",F162)))</formula>
    </cfRule>
    <cfRule type="containsText" dxfId="31811" priority="3085" operator="containsText" text="SSMM">
      <formula>NOT(ISERROR(SEARCH("SSMM",F162)))</formula>
    </cfRule>
    <cfRule type="containsText" dxfId="31810" priority="3086" operator="containsText" text="BMTR">
      <formula>NOT(ISERROR(SEARCH("BMTR",F162)))</formula>
    </cfRule>
  </conditionalFormatting>
  <conditionalFormatting sqref="F162">
    <cfRule type="containsText" dxfId="31809" priority="3081" operator="containsText" text="TAXI">
      <formula>NOT(ISERROR(SEARCH("TAXI",F162)))</formula>
    </cfRule>
    <cfRule type="containsText" dxfId="31808" priority="3082" operator="containsText" text="SSMM">
      <formula>NOT(ISERROR(SEARCH("SSMM",F162)))</formula>
    </cfRule>
    <cfRule type="containsText" dxfId="31807" priority="3083" operator="containsText" text="BMTR">
      <formula>NOT(ISERROR(SEARCH("BMTR",F162)))</formula>
    </cfRule>
  </conditionalFormatting>
  <conditionalFormatting sqref="F159">
    <cfRule type="containsText" dxfId="31806" priority="3078" operator="containsText" text="TAXI">
      <formula>NOT(ISERROR(SEARCH("TAXI",F159)))</formula>
    </cfRule>
    <cfRule type="containsText" dxfId="31805" priority="3079" operator="containsText" text="SSMM">
      <formula>NOT(ISERROR(SEARCH("SSMM",F159)))</formula>
    </cfRule>
    <cfRule type="containsText" dxfId="31804" priority="3080" operator="containsText" text="BMTR">
      <formula>NOT(ISERROR(SEARCH("BMTR",F159)))</formula>
    </cfRule>
  </conditionalFormatting>
  <conditionalFormatting sqref="F159">
    <cfRule type="containsText" dxfId="31803" priority="3075" operator="containsText" text="TAXI">
      <formula>NOT(ISERROR(SEARCH("TAXI",F159)))</formula>
    </cfRule>
    <cfRule type="containsText" dxfId="31802" priority="3076" operator="containsText" text="SSMM">
      <formula>NOT(ISERROR(SEARCH("SSMM",F159)))</formula>
    </cfRule>
    <cfRule type="containsText" dxfId="31801" priority="3077" operator="containsText" text="BMTR">
      <formula>NOT(ISERROR(SEARCH("BMTR",F159)))</formula>
    </cfRule>
  </conditionalFormatting>
  <conditionalFormatting sqref="F158">
    <cfRule type="containsText" dxfId="31800" priority="3072" operator="containsText" text="TAXI">
      <formula>NOT(ISERROR(SEARCH("TAXI",F158)))</formula>
    </cfRule>
    <cfRule type="containsText" dxfId="31799" priority="3073" operator="containsText" text="SSMM">
      <formula>NOT(ISERROR(SEARCH("SSMM",F158)))</formula>
    </cfRule>
    <cfRule type="containsText" dxfId="31798" priority="3074" operator="containsText" text="BMTR">
      <formula>NOT(ISERROR(SEARCH("BMTR",F158)))</formula>
    </cfRule>
  </conditionalFormatting>
  <conditionalFormatting sqref="F165">
    <cfRule type="containsText" dxfId="31797" priority="3069" operator="containsText" text="TAXI">
      <formula>NOT(ISERROR(SEARCH("TAXI",F165)))</formula>
    </cfRule>
    <cfRule type="containsText" dxfId="31796" priority="3070" operator="containsText" text="SSMM">
      <formula>NOT(ISERROR(SEARCH("SSMM",F165)))</formula>
    </cfRule>
    <cfRule type="containsText" dxfId="31795" priority="3071" operator="containsText" text="BMTR">
      <formula>NOT(ISERROR(SEARCH("BMTR",F165)))</formula>
    </cfRule>
  </conditionalFormatting>
  <conditionalFormatting sqref="F165">
    <cfRule type="containsText" dxfId="31794" priority="3066" operator="containsText" text="TAXI">
      <formula>NOT(ISERROR(SEARCH("TAXI",F165)))</formula>
    </cfRule>
    <cfRule type="containsText" dxfId="31793" priority="3067" operator="containsText" text="SSMM">
      <formula>NOT(ISERROR(SEARCH("SSMM",F165)))</formula>
    </cfRule>
    <cfRule type="containsText" dxfId="31792" priority="3068" operator="containsText" text="BMTR">
      <formula>NOT(ISERROR(SEARCH("BMTR",F165)))</formula>
    </cfRule>
  </conditionalFormatting>
  <conditionalFormatting sqref="F158">
    <cfRule type="containsText" dxfId="31791" priority="3063" operator="containsText" text="TAXI">
      <formula>NOT(ISERROR(SEARCH("TAXI",F158)))</formula>
    </cfRule>
    <cfRule type="containsText" dxfId="31790" priority="3064" operator="containsText" text="SSMM">
      <formula>NOT(ISERROR(SEARCH("SSMM",F158)))</formula>
    </cfRule>
    <cfRule type="containsText" dxfId="31789" priority="3065" operator="containsText" text="BMTR">
      <formula>NOT(ISERROR(SEARCH("BMTR",F158)))</formula>
    </cfRule>
  </conditionalFormatting>
  <conditionalFormatting sqref="F162">
    <cfRule type="containsText" dxfId="31788" priority="3060" operator="containsText" text="TAXI">
      <formula>NOT(ISERROR(SEARCH("TAXI",F162)))</formula>
    </cfRule>
    <cfRule type="containsText" dxfId="31787" priority="3061" operator="containsText" text="SSMM">
      <formula>NOT(ISERROR(SEARCH("SSMM",F162)))</formula>
    </cfRule>
    <cfRule type="containsText" dxfId="31786" priority="3062" operator="containsText" text="BMTR">
      <formula>NOT(ISERROR(SEARCH("BMTR",F162)))</formula>
    </cfRule>
  </conditionalFormatting>
  <conditionalFormatting sqref="F162">
    <cfRule type="containsText" dxfId="31785" priority="3057" operator="containsText" text="TAXI">
      <formula>NOT(ISERROR(SEARCH("TAXI",F162)))</formula>
    </cfRule>
    <cfRule type="containsText" dxfId="31784" priority="3058" operator="containsText" text="SSMM">
      <formula>NOT(ISERROR(SEARCH("SSMM",F162)))</formula>
    </cfRule>
    <cfRule type="containsText" dxfId="31783" priority="3059" operator="containsText" text="BMTR">
      <formula>NOT(ISERROR(SEARCH("BMTR",F162)))</formula>
    </cfRule>
  </conditionalFormatting>
  <conditionalFormatting sqref="F159">
    <cfRule type="containsText" dxfId="31782" priority="3054" operator="containsText" text="TAXI">
      <formula>NOT(ISERROR(SEARCH("TAXI",F159)))</formula>
    </cfRule>
    <cfRule type="containsText" dxfId="31781" priority="3055" operator="containsText" text="SSMM">
      <formula>NOT(ISERROR(SEARCH("SSMM",F159)))</formula>
    </cfRule>
    <cfRule type="containsText" dxfId="31780" priority="3056" operator="containsText" text="BMTR">
      <formula>NOT(ISERROR(SEARCH("BMTR",F159)))</formula>
    </cfRule>
  </conditionalFormatting>
  <conditionalFormatting sqref="F159">
    <cfRule type="containsText" dxfId="31779" priority="3051" operator="containsText" text="TAXI">
      <formula>NOT(ISERROR(SEARCH("TAXI",F159)))</formula>
    </cfRule>
    <cfRule type="containsText" dxfId="31778" priority="3052" operator="containsText" text="SSMM">
      <formula>NOT(ISERROR(SEARCH("SSMM",F159)))</formula>
    </cfRule>
    <cfRule type="containsText" dxfId="31777" priority="3053" operator="containsText" text="BMTR">
      <formula>NOT(ISERROR(SEARCH("BMTR",F159)))</formula>
    </cfRule>
  </conditionalFormatting>
  <conditionalFormatting sqref="F158">
    <cfRule type="containsText" dxfId="31776" priority="3048" operator="containsText" text="TAXI">
      <formula>NOT(ISERROR(SEARCH("TAXI",F158)))</formula>
    </cfRule>
    <cfRule type="containsText" dxfId="31775" priority="3049" operator="containsText" text="SSMM">
      <formula>NOT(ISERROR(SEARCH("SSMM",F158)))</formula>
    </cfRule>
    <cfRule type="containsText" dxfId="31774" priority="3050" operator="containsText" text="BMTR">
      <formula>NOT(ISERROR(SEARCH("BMTR",F158)))</formula>
    </cfRule>
  </conditionalFormatting>
  <conditionalFormatting sqref="F165">
    <cfRule type="containsText" dxfId="31773" priority="3045" operator="containsText" text="TAXI">
      <formula>NOT(ISERROR(SEARCH("TAXI",F165)))</formula>
    </cfRule>
    <cfRule type="containsText" dxfId="31772" priority="3046" operator="containsText" text="SSMM">
      <formula>NOT(ISERROR(SEARCH("SSMM",F165)))</formula>
    </cfRule>
    <cfRule type="containsText" dxfId="31771" priority="3047" operator="containsText" text="BMTR">
      <formula>NOT(ISERROR(SEARCH("BMTR",F165)))</formula>
    </cfRule>
  </conditionalFormatting>
  <conditionalFormatting sqref="F165">
    <cfRule type="containsText" dxfId="31770" priority="3042" operator="containsText" text="TAXI">
      <formula>NOT(ISERROR(SEARCH("TAXI",F165)))</formula>
    </cfRule>
    <cfRule type="containsText" dxfId="31769" priority="3043" operator="containsText" text="SSMM">
      <formula>NOT(ISERROR(SEARCH("SSMM",F165)))</formula>
    </cfRule>
    <cfRule type="containsText" dxfId="31768" priority="3044" operator="containsText" text="BMTR">
      <formula>NOT(ISERROR(SEARCH("BMTR",F165)))</formula>
    </cfRule>
  </conditionalFormatting>
  <conditionalFormatting sqref="F161">
    <cfRule type="containsText" dxfId="31767" priority="3039" operator="containsText" text="TAXI">
      <formula>NOT(ISERROR(SEARCH("TAXI",F161)))</formula>
    </cfRule>
    <cfRule type="containsText" dxfId="31766" priority="3040" operator="containsText" text="SSMM">
      <formula>NOT(ISERROR(SEARCH("SSMM",F161)))</formula>
    </cfRule>
    <cfRule type="containsText" dxfId="31765" priority="3041" operator="containsText" text="BMTR">
      <formula>NOT(ISERROR(SEARCH("BMTR",F161)))</formula>
    </cfRule>
  </conditionalFormatting>
  <conditionalFormatting sqref="F161">
    <cfRule type="containsText" dxfId="31764" priority="3036" operator="containsText" text="TAXI">
      <formula>NOT(ISERROR(SEARCH("TAXI",F161)))</formula>
    </cfRule>
    <cfRule type="containsText" dxfId="31763" priority="3037" operator="containsText" text="SSMM">
      <formula>NOT(ISERROR(SEARCH("SSMM",F161)))</formula>
    </cfRule>
    <cfRule type="containsText" dxfId="31762" priority="3038" operator="containsText" text="BMTR">
      <formula>NOT(ISERROR(SEARCH("BMTR",F161)))</formula>
    </cfRule>
  </conditionalFormatting>
  <conditionalFormatting sqref="F166">
    <cfRule type="containsText" dxfId="31761" priority="3033" operator="containsText" text="TAXI">
      <formula>NOT(ISERROR(SEARCH("TAXI",F166)))</formula>
    </cfRule>
    <cfRule type="containsText" dxfId="31760" priority="3034" operator="containsText" text="SSMM">
      <formula>NOT(ISERROR(SEARCH("SSMM",F166)))</formula>
    </cfRule>
    <cfRule type="containsText" dxfId="31759" priority="3035" operator="containsText" text="BMTR">
      <formula>NOT(ISERROR(SEARCH("BMTR",F166)))</formula>
    </cfRule>
  </conditionalFormatting>
  <conditionalFormatting sqref="F166">
    <cfRule type="containsText" dxfId="31758" priority="3030" operator="containsText" text="TAXI">
      <formula>NOT(ISERROR(SEARCH("TAXI",F166)))</formula>
    </cfRule>
    <cfRule type="containsText" dxfId="31757" priority="3031" operator="containsText" text="SSMM">
      <formula>NOT(ISERROR(SEARCH("SSMM",F166)))</formula>
    </cfRule>
    <cfRule type="containsText" dxfId="31756" priority="3032" operator="containsText" text="BMTR">
      <formula>NOT(ISERROR(SEARCH("BMTR",F166)))</formula>
    </cfRule>
  </conditionalFormatting>
  <conditionalFormatting sqref="F159">
    <cfRule type="containsText" dxfId="31755" priority="3027" operator="containsText" text="TAXI">
      <formula>NOT(ISERROR(SEARCH("TAXI",F159)))</formula>
    </cfRule>
    <cfRule type="containsText" dxfId="31754" priority="3028" operator="containsText" text="SSMM">
      <formula>NOT(ISERROR(SEARCH("SSMM",F159)))</formula>
    </cfRule>
    <cfRule type="containsText" dxfId="31753" priority="3029" operator="containsText" text="BMTR">
      <formula>NOT(ISERROR(SEARCH("BMTR",F159)))</formula>
    </cfRule>
  </conditionalFormatting>
  <conditionalFormatting sqref="F158">
    <cfRule type="containsText" dxfId="31752" priority="3024" operator="containsText" text="TAXI">
      <formula>NOT(ISERROR(SEARCH("TAXI",F158)))</formula>
    </cfRule>
    <cfRule type="containsText" dxfId="31751" priority="3025" operator="containsText" text="SSMM">
      <formula>NOT(ISERROR(SEARCH("SSMM",F158)))</formula>
    </cfRule>
    <cfRule type="containsText" dxfId="31750" priority="3026" operator="containsText" text="BMTR">
      <formula>NOT(ISERROR(SEARCH("BMTR",F158)))</formula>
    </cfRule>
  </conditionalFormatting>
  <conditionalFormatting sqref="F158">
    <cfRule type="containsText" dxfId="31749" priority="3021" operator="containsText" text="TAXI">
      <formula>NOT(ISERROR(SEARCH("TAXI",F158)))</formula>
    </cfRule>
    <cfRule type="containsText" dxfId="31748" priority="3022" operator="containsText" text="SSMM">
      <formula>NOT(ISERROR(SEARCH("SSMM",F158)))</formula>
    </cfRule>
    <cfRule type="containsText" dxfId="31747" priority="3023" operator="containsText" text="BMTR">
      <formula>NOT(ISERROR(SEARCH("BMTR",F158)))</formula>
    </cfRule>
  </conditionalFormatting>
  <conditionalFormatting sqref="F164">
    <cfRule type="containsText" dxfId="31746" priority="3018" operator="containsText" text="TAXI">
      <formula>NOT(ISERROR(SEARCH("TAXI",F164)))</formula>
    </cfRule>
    <cfRule type="containsText" dxfId="31745" priority="3019" operator="containsText" text="SSMM">
      <formula>NOT(ISERROR(SEARCH("SSMM",F164)))</formula>
    </cfRule>
    <cfRule type="containsText" dxfId="31744" priority="3020" operator="containsText" text="BMTR">
      <formula>NOT(ISERROR(SEARCH("BMTR",F164)))</formula>
    </cfRule>
  </conditionalFormatting>
  <conditionalFormatting sqref="F164">
    <cfRule type="containsText" dxfId="31743" priority="3015" operator="containsText" text="TAXI">
      <formula>NOT(ISERROR(SEARCH("TAXI",F164)))</formula>
    </cfRule>
    <cfRule type="containsText" dxfId="31742" priority="3016" operator="containsText" text="SSMM">
      <formula>NOT(ISERROR(SEARCH("SSMM",F164)))</formula>
    </cfRule>
    <cfRule type="containsText" dxfId="31741" priority="3017" operator="containsText" text="BMTR">
      <formula>NOT(ISERROR(SEARCH("BMTR",F164)))</formula>
    </cfRule>
  </conditionalFormatting>
  <conditionalFormatting sqref="F158">
    <cfRule type="containsText" dxfId="31740" priority="3012" operator="containsText" text="TAXI">
      <formula>NOT(ISERROR(SEARCH("TAXI",F158)))</formula>
    </cfRule>
    <cfRule type="containsText" dxfId="31739" priority="3013" operator="containsText" text="SSMM">
      <formula>NOT(ISERROR(SEARCH("SSMM",F158)))</formula>
    </cfRule>
    <cfRule type="containsText" dxfId="31738" priority="3014" operator="containsText" text="BMTR">
      <formula>NOT(ISERROR(SEARCH("BMTR",F158)))</formula>
    </cfRule>
  </conditionalFormatting>
  <conditionalFormatting sqref="F162">
    <cfRule type="containsText" dxfId="31737" priority="3009" operator="containsText" text="TAXI">
      <formula>NOT(ISERROR(SEARCH("TAXI",F162)))</formula>
    </cfRule>
    <cfRule type="containsText" dxfId="31736" priority="3010" operator="containsText" text="SSMM">
      <formula>NOT(ISERROR(SEARCH("SSMM",F162)))</formula>
    </cfRule>
    <cfRule type="containsText" dxfId="31735" priority="3011" operator="containsText" text="BMTR">
      <formula>NOT(ISERROR(SEARCH("BMTR",F162)))</formula>
    </cfRule>
  </conditionalFormatting>
  <conditionalFormatting sqref="F162">
    <cfRule type="containsText" dxfId="31734" priority="3006" operator="containsText" text="TAXI">
      <formula>NOT(ISERROR(SEARCH("TAXI",F162)))</formula>
    </cfRule>
    <cfRule type="containsText" dxfId="31733" priority="3007" operator="containsText" text="SSMM">
      <formula>NOT(ISERROR(SEARCH("SSMM",F162)))</formula>
    </cfRule>
    <cfRule type="containsText" dxfId="31732" priority="3008" operator="containsText" text="BMTR">
      <formula>NOT(ISERROR(SEARCH("BMTR",F162)))</formula>
    </cfRule>
  </conditionalFormatting>
  <conditionalFormatting sqref="F159">
    <cfRule type="containsText" dxfId="31731" priority="3003" operator="containsText" text="TAXI">
      <formula>NOT(ISERROR(SEARCH("TAXI",F159)))</formula>
    </cfRule>
    <cfRule type="containsText" dxfId="31730" priority="3004" operator="containsText" text="SSMM">
      <formula>NOT(ISERROR(SEARCH("SSMM",F159)))</formula>
    </cfRule>
    <cfRule type="containsText" dxfId="31729" priority="3005" operator="containsText" text="BMTR">
      <formula>NOT(ISERROR(SEARCH("BMTR",F159)))</formula>
    </cfRule>
  </conditionalFormatting>
  <conditionalFormatting sqref="F159">
    <cfRule type="containsText" dxfId="31728" priority="3000" operator="containsText" text="TAXI">
      <formula>NOT(ISERROR(SEARCH("TAXI",F159)))</formula>
    </cfRule>
    <cfRule type="containsText" dxfId="31727" priority="3001" operator="containsText" text="SSMM">
      <formula>NOT(ISERROR(SEARCH("SSMM",F159)))</formula>
    </cfRule>
    <cfRule type="containsText" dxfId="31726" priority="3002" operator="containsText" text="BMTR">
      <formula>NOT(ISERROR(SEARCH("BMTR",F159)))</formula>
    </cfRule>
  </conditionalFormatting>
  <conditionalFormatting sqref="F158">
    <cfRule type="containsText" dxfId="31725" priority="2997" operator="containsText" text="TAXI">
      <formula>NOT(ISERROR(SEARCH("TAXI",F158)))</formula>
    </cfRule>
    <cfRule type="containsText" dxfId="31724" priority="2998" operator="containsText" text="SSMM">
      <formula>NOT(ISERROR(SEARCH("SSMM",F158)))</formula>
    </cfRule>
    <cfRule type="containsText" dxfId="31723" priority="2999" operator="containsText" text="BMTR">
      <formula>NOT(ISERROR(SEARCH("BMTR",F158)))</formula>
    </cfRule>
  </conditionalFormatting>
  <conditionalFormatting sqref="F165">
    <cfRule type="containsText" dxfId="31722" priority="2994" operator="containsText" text="TAXI">
      <formula>NOT(ISERROR(SEARCH("TAXI",F165)))</formula>
    </cfRule>
    <cfRule type="containsText" dxfId="31721" priority="2995" operator="containsText" text="SSMM">
      <formula>NOT(ISERROR(SEARCH("SSMM",F165)))</formula>
    </cfRule>
    <cfRule type="containsText" dxfId="31720" priority="2996" operator="containsText" text="BMTR">
      <formula>NOT(ISERROR(SEARCH("BMTR",F165)))</formula>
    </cfRule>
  </conditionalFormatting>
  <conditionalFormatting sqref="F165">
    <cfRule type="containsText" dxfId="31719" priority="2991" operator="containsText" text="TAXI">
      <formula>NOT(ISERROR(SEARCH("TAXI",F165)))</formula>
    </cfRule>
    <cfRule type="containsText" dxfId="31718" priority="2992" operator="containsText" text="SSMM">
      <formula>NOT(ISERROR(SEARCH("SSMM",F165)))</formula>
    </cfRule>
    <cfRule type="containsText" dxfId="31717" priority="2993" operator="containsText" text="BMTR">
      <formula>NOT(ISERROR(SEARCH("BMTR",F165)))</formula>
    </cfRule>
  </conditionalFormatting>
  <conditionalFormatting sqref="F161">
    <cfRule type="containsText" dxfId="31716" priority="2988" operator="containsText" text="TAXI">
      <formula>NOT(ISERROR(SEARCH("TAXI",F161)))</formula>
    </cfRule>
    <cfRule type="containsText" dxfId="31715" priority="2989" operator="containsText" text="SSMM">
      <formula>NOT(ISERROR(SEARCH("SSMM",F161)))</formula>
    </cfRule>
    <cfRule type="containsText" dxfId="31714" priority="2990" operator="containsText" text="BMTR">
      <formula>NOT(ISERROR(SEARCH("BMTR",F161)))</formula>
    </cfRule>
  </conditionalFormatting>
  <conditionalFormatting sqref="F161">
    <cfRule type="containsText" dxfId="31713" priority="2985" operator="containsText" text="TAXI">
      <formula>NOT(ISERROR(SEARCH("TAXI",F161)))</formula>
    </cfRule>
    <cfRule type="containsText" dxfId="31712" priority="2986" operator="containsText" text="SSMM">
      <formula>NOT(ISERROR(SEARCH("SSMM",F161)))</formula>
    </cfRule>
    <cfRule type="containsText" dxfId="31711" priority="2987" operator="containsText" text="BMTR">
      <formula>NOT(ISERROR(SEARCH("BMTR",F161)))</formula>
    </cfRule>
  </conditionalFormatting>
  <conditionalFormatting sqref="F166">
    <cfRule type="containsText" dxfId="31710" priority="2982" operator="containsText" text="TAXI">
      <formula>NOT(ISERROR(SEARCH("TAXI",F166)))</formula>
    </cfRule>
    <cfRule type="containsText" dxfId="31709" priority="2983" operator="containsText" text="SSMM">
      <formula>NOT(ISERROR(SEARCH("SSMM",F166)))</formula>
    </cfRule>
    <cfRule type="containsText" dxfId="31708" priority="2984" operator="containsText" text="BMTR">
      <formula>NOT(ISERROR(SEARCH("BMTR",F166)))</formula>
    </cfRule>
  </conditionalFormatting>
  <conditionalFormatting sqref="F166">
    <cfRule type="containsText" dxfId="31707" priority="2979" operator="containsText" text="TAXI">
      <formula>NOT(ISERROR(SEARCH("TAXI",F166)))</formula>
    </cfRule>
    <cfRule type="containsText" dxfId="31706" priority="2980" operator="containsText" text="SSMM">
      <formula>NOT(ISERROR(SEARCH("SSMM",F166)))</formula>
    </cfRule>
    <cfRule type="containsText" dxfId="31705" priority="2981" operator="containsText" text="BMTR">
      <formula>NOT(ISERROR(SEARCH("BMTR",F166)))</formula>
    </cfRule>
  </conditionalFormatting>
  <conditionalFormatting sqref="F159">
    <cfRule type="containsText" dxfId="31704" priority="2976" operator="containsText" text="TAXI">
      <formula>NOT(ISERROR(SEARCH("TAXI",F159)))</formula>
    </cfRule>
    <cfRule type="containsText" dxfId="31703" priority="2977" operator="containsText" text="SSMM">
      <formula>NOT(ISERROR(SEARCH("SSMM",F159)))</formula>
    </cfRule>
    <cfRule type="containsText" dxfId="31702" priority="2978" operator="containsText" text="BMTR">
      <formula>NOT(ISERROR(SEARCH("BMTR",F159)))</formula>
    </cfRule>
  </conditionalFormatting>
  <conditionalFormatting sqref="F158">
    <cfRule type="containsText" dxfId="31701" priority="2973" operator="containsText" text="TAXI">
      <formula>NOT(ISERROR(SEARCH("TAXI",F158)))</formula>
    </cfRule>
    <cfRule type="containsText" dxfId="31700" priority="2974" operator="containsText" text="SSMM">
      <formula>NOT(ISERROR(SEARCH("SSMM",F158)))</formula>
    </cfRule>
    <cfRule type="containsText" dxfId="31699" priority="2975" operator="containsText" text="BMTR">
      <formula>NOT(ISERROR(SEARCH("BMTR",F158)))</formula>
    </cfRule>
  </conditionalFormatting>
  <conditionalFormatting sqref="F158">
    <cfRule type="containsText" dxfId="31698" priority="2970" operator="containsText" text="TAXI">
      <formula>NOT(ISERROR(SEARCH("TAXI",F158)))</formula>
    </cfRule>
    <cfRule type="containsText" dxfId="31697" priority="2971" operator="containsText" text="SSMM">
      <formula>NOT(ISERROR(SEARCH("SSMM",F158)))</formula>
    </cfRule>
    <cfRule type="containsText" dxfId="31696" priority="2972" operator="containsText" text="BMTR">
      <formula>NOT(ISERROR(SEARCH("BMTR",F158)))</formula>
    </cfRule>
  </conditionalFormatting>
  <conditionalFormatting sqref="F164">
    <cfRule type="containsText" dxfId="31695" priority="2967" operator="containsText" text="TAXI">
      <formula>NOT(ISERROR(SEARCH("TAXI",F164)))</formula>
    </cfRule>
    <cfRule type="containsText" dxfId="31694" priority="2968" operator="containsText" text="SSMM">
      <formula>NOT(ISERROR(SEARCH("SSMM",F164)))</formula>
    </cfRule>
    <cfRule type="containsText" dxfId="31693" priority="2969" operator="containsText" text="BMTR">
      <formula>NOT(ISERROR(SEARCH("BMTR",F164)))</formula>
    </cfRule>
  </conditionalFormatting>
  <conditionalFormatting sqref="F164">
    <cfRule type="containsText" dxfId="31692" priority="2964" operator="containsText" text="TAXI">
      <formula>NOT(ISERROR(SEARCH("TAXI",F164)))</formula>
    </cfRule>
    <cfRule type="containsText" dxfId="31691" priority="2965" operator="containsText" text="SSMM">
      <formula>NOT(ISERROR(SEARCH("SSMM",F164)))</formula>
    </cfRule>
    <cfRule type="containsText" dxfId="31690" priority="2966" operator="containsText" text="BMTR">
      <formula>NOT(ISERROR(SEARCH("BMTR",F164)))</formula>
    </cfRule>
  </conditionalFormatting>
  <conditionalFormatting sqref="F161">
    <cfRule type="containsText" dxfId="31689" priority="2961" operator="containsText" text="TAXI">
      <formula>NOT(ISERROR(SEARCH("TAXI",F161)))</formula>
    </cfRule>
    <cfRule type="containsText" dxfId="31688" priority="2962" operator="containsText" text="SSMM">
      <formula>NOT(ISERROR(SEARCH("SSMM",F161)))</formula>
    </cfRule>
    <cfRule type="containsText" dxfId="31687" priority="2963" operator="containsText" text="BMTR">
      <formula>NOT(ISERROR(SEARCH("BMTR",F161)))</formula>
    </cfRule>
  </conditionalFormatting>
  <conditionalFormatting sqref="F161">
    <cfRule type="containsText" dxfId="31686" priority="2958" operator="containsText" text="TAXI">
      <formula>NOT(ISERROR(SEARCH("TAXI",F161)))</formula>
    </cfRule>
    <cfRule type="containsText" dxfId="31685" priority="2959" operator="containsText" text="SSMM">
      <formula>NOT(ISERROR(SEARCH("SSMM",F161)))</formula>
    </cfRule>
    <cfRule type="containsText" dxfId="31684" priority="2960" operator="containsText" text="BMTR">
      <formula>NOT(ISERROR(SEARCH("BMTR",F161)))</formula>
    </cfRule>
  </conditionalFormatting>
  <conditionalFormatting sqref="F166">
    <cfRule type="containsText" dxfId="31683" priority="2955" operator="containsText" text="TAXI">
      <formula>NOT(ISERROR(SEARCH("TAXI",F166)))</formula>
    </cfRule>
    <cfRule type="containsText" dxfId="31682" priority="2956" operator="containsText" text="SSMM">
      <formula>NOT(ISERROR(SEARCH("SSMM",F166)))</formula>
    </cfRule>
    <cfRule type="containsText" dxfId="31681" priority="2957" operator="containsText" text="BMTR">
      <formula>NOT(ISERROR(SEARCH("BMTR",F166)))</formula>
    </cfRule>
  </conditionalFormatting>
  <conditionalFormatting sqref="F166">
    <cfRule type="containsText" dxfId="31680" priority="2952" operator="containsText" text="TAXI">
      <formula>NOT(ISERROR(SEARCH("TAXI",F166)))</formula>
    </cfRule>
    <cfRule type="containsText" dxfId="31679" priority="2953" operator="containsText" text="SSMM">
      <formula>NOT(ISERROR(SEARCH("SSMM",F166)))</formula>
    </cfRule>
    <cfRule type="containsText" dxfId="31678" priority="2954" operator="containsText" text="BMTR">
      <formula>NOT(ISERROR(SEARCH("BMTR",F166)))</formula>
    </cfRule>
  </conditionalFormatting>
  <conditionalFormatting sqref="F159">
    <cfRule type="containsText" dxfId="31677" priority="2949" operator="containsText" text="TAXI">
      <formula>NOT(ISERROR(SEARCH("TAXI",F159)))</formula>
    </cfRule>
    <cfRule type="containsText" dxfId="31676" priority="2950" operator="containsText" text="SSMM">
      <formula>NOT(ISERROR(SEARCH("SSMM",F159)))</formula>
    </cfRule>
    <cfRule type="containsText" dxfId="31675" priority="2951" operator="containsText" text="BMTR">
      <formula>NOT(ISERROR(SEARCH("BMTR",F159)))</formula>
    </cfRule>
  </conditionalFormatting>
  <conditionalFormatting sqref="F158">
    <cfRule type="containsText" dxfId="31674" priority="2946" operator="containsText" text="TAXI">
      <formula>NOT(ISERROR(SEARCH("TAXI",F158)))</formula>
    </cfRule>
    <cfRule type="containsText" dxfId="31673" priority="2947" operator="containsText" text="SSMM">
      <formula>NOT(ISERROR(SEARCH("SSMM",F158)))</formula>
    </cfRule>
    <cfRule type="containsText" dxfId="31672" priority="2948" operator="containsText" text="BMTR">
      <formula>NOT(ISERROR(SEARCH("BMTR",F158)))</formula>
    </cfRule>
  </conditionalFormatting>
  <conditionalFormatting sqref="F158">
    <cfRule type="containsText" dxfId="31671" priority="2943" operator="containsText" text="TAXI">
      <formula>NOT(ISERROR(SEARCH("TAXI",F158)))</formula>
    </cfRule>
    <cfRule type="containsText" dxfId="31670" priority="2944" operator="containsText" text="SSMM">
      <formula>NOT(ISERROR(SEARCH("SSMM",F158)))</formula>
    </cfRule>
    <cfRule type="containsText" dxfId="31669" priority="2945" operator="containsText" text="BMTR">
      <formula>NOT(ISERROR(SEARCH("BMTR",F158)))</formula>
    </cfRule>
  </conditionalFormatting>
  <conditionalFormatting sqref="F164">
    <cfRule type="containsText" dxfId="31668" priority="2940" operator="containsText" text="TAXI">
      <formula>NOT(ISERROR(SEARCH("TAXI",F164)))</formula>
    </cfRule>
    <cfRule type="containsText" dxfId="31667" priority="2941" operator="containsText" text="SSMM">
      <formula>NOT(ISERROR(SEARCH("SSMM",F164)))</formula>
    </cfRule>
    <cfRule type="containsText" dxfId="31666" priority="2942" operator="containsText" text="BMTR">
      <formula>NOT(ISERROR(SEARCH("BMTR",F164)))</formula>
    </cfRule>
  </conditionalFormatting>
  <conditionalFormatting sqref="F164">
    <cfRule type="containsText" dxfId="31665" priority="2937" operator="containsText" text="TAXI">
      <formula>NOT(ISERROR(SEARCH("TAXI",F164)))</formula>
    </cfRule>
    <cfRule type="containsText" dxfId="31664" priority="2938" operator="containsText" text="SSMM">
      <formula>NOT(ISERROR(SEARCH("SSMM",F164)))</formula>
    </cfRule>
    <cfRule type="containsText" dxfId="31663" priority="2939" operator="containsText" text="BMTR">
      <formula>NOT(ISERROR(SEARCH("BMTR",F164)))</formula>
    </cfRule>
  </conditionalFormatting>
  <conditionalFormatting sqref="F160">
    <cfRule type="containsText" dxfId="31662" priority="2934" operator="containsText" text="TAXI">
      <formula>NOT(ISERROR(SEARCH("TAXI",F160)))</formula>
    </cfRule>
    <cfRule type="containsText" dxfId="31661" priority="2935" operator="containsText" text="SSMM">
      <formula>NOT(ISERROR(SEARCH("SSMM",F160)))</formula>
    </cfRule>
    <cfRule type="containsText" dxfId="31660" priority="2936" operator="containsText" text="BMTR">
      <formula>NOT(ISERROR(SEARCH("BMTR",F160)))</formula>
    </cfRule>
  </conditionalFormatting>
  <conditionalFormatting sqref="F160">
    <cfRule type="containsText" dxfId="31659" priority="2931" operator="containsText" text="TAXI">
      <formula>NOT(ISERROR(SEARCH("TAXI",F160)))</formula>
    </cfRule>
    <cfRule type="containsText" dxfId="31658" priority="2932" operator="containsText" text="SSMM">
      <formula>NOT(ISERROR(SEARCH("SSMM",F160)))</formula>
    </cfRule>
    <cfRule type="containsText" dxfId="31657" priority="2933" operator="containsText" text="BMTR">
      <formula>NOT(ISERROR(SEARCH("BMTR",F160)))</formula>
    </cfRule>
  </conditionalFormatting>
  <conditionalFormatting sqref="F165">
    <cfRule type="containsText" dxfId="31656" priority="2928" operator="containsText" text="TAXI">
      <formula>NOT(ISERROR(SEARCH("TAXI",F165)))</formula>
    </cfRule>
    <cfRule type="containsText" dxfId="31655" priority="2929" operator="containsText" text="SSMM">
      <formula>NOT(ISERROR(SEARCH("SSMM",F165)))</formula>
    </cfRule>
    <cfRule type="containsText" dxfId="31654" priority="2930" operator="containsText" text="BMTR">
      <formula>NOT(ISERROR(SEARCH("BMTR",F165)))</formula>
    </cfRule>
  </conditionalFormatting>
  <conditionalFormatting sqref="F165">
    <cfRule type="containsText" dxfId="31653" priority="2925" operator="containsText" text="TAXI">
      <formula>NOT(ISERROR(SEARCH("TAXI",F165)))</formula>
    </cfRule>
    <cfRule type="containsText" dxfId="31652" priority="2926" operator="containsText" text="SSMM">
      <formula>NOT(ISERROR(SEARCH("SSMM",F165)))</formula>
    </cfRule>
    <cfRule type="containsText" dxfId="31651" priority="2927" operator="containsText" text="BMTR">
      <formula>NOT(ISERROR(SEARCH("BMTR",F165)))</formula>
    </cfRule>
  </conditionalFormatting>
  <conditionalFormatting sqref="F158">
    <cfRule type="containsText" dxfId="31650" priority="2922" operator="containsText" text="TAXI">
      <formula>NOT(ISERROR(SEARCH("TAXI",F158)))</formula>
    </cfRule>
    <cfRule type="containsText" dxfId="31649" priority="2923" operator="containsText" text="SSMM">
      <formula>NOT(ISERROR(SEARCH("SSMM",F158)))</formula>
    </cfRule>
    <cfRule type="containsText" dxfId="31648" priority="2924" operator="containsText" text="BMTR">
      <formula>NOT(ISERROR(SEARCH("BMTR",F158)))</formula>
    </cfRule>
  </conditionalFormatting>
  <conditionalFormatting sqref="F162">
    <cfRule type="containsText" dxfId="31647" priority="2919" operator="containsText" text="TAXI">
      <formula>NOT(ISERROR(SEARCH("TAXI",F162)))</formula>
    </cfRule>
    <cfRule type="containsText" dxfId="31646" priority="2920" operator="containsText" text="SSMM">
      <formula>NOT(ISERROR(SEARCH("SSMM",F162)))</formula>
    </cfRule>
    <cfRule type="containsText" dxfId="31645" priority="2921" operator="containsText" text="BMTR">
      <formula>NOT(ISERROR(SEARCH("BMTR",F162)))</formula>
    </cfRule>
  </conditionalFormatting>
  <conditionalFormatting sqref="F162">
    <cfRule type="containsText" dxfId="31644" priority="2916" operator="containsText" text="TAXI">
      <formula>NOT(ISERROR(SEARCH("TAXI",F162)))</formula>
    </cfRule>
    <cfRule type="containsText" dxfId="31643" priority="2917" operator="containsText" text="SSMM">
      <formula>NOT(ISERROR(SEARCH("SSMM",F162)))</formula>
    </cfRule>
    <cfRule type="containsText" dxfId="31642" priority="2918" operator="containsText" text="BMTR">
      <formula>NOT(ISERROR(SEARCH("BMTR",F162)))</formula>
    </cfRule>
  </conditionalFormatting>
  <conditionalFormatting sqref="F180">
    <cfRule type="containsText" dxfId="31641" priority="2913" operator="containsText" text="TAXI">
      <formula>NOT(ISERROR(SEARCH("TAXI",F180)))</formula>
    </cfRule>
    <cfRule type="containsText" dxfId="31640" priority="2914" operator="containsText" text="SSMM">
      <formula>NOT(ISERROR(SEARCH("SSMM",F180)))</formula>
    </cfRule>
    <cfRule type="containsText" dxfId="31639" priority="2915" operator="containsText" text="BMTR">
      <formula>NOT(ISERROR(SEARCH("BMTR",F180)))</formula>
    </cfRule>
  </conditionalFormatting>
  <conditionalFormatting sqref="F180">
    <cfRule type="containsText" dxfId="31638" priority="2910" operator="containsText" text="TAXI">
      <formula>NOT(ISERROR(SEARCH("TAXI",F180)))</formula>
    </cfRule>
    <cfRule type="containsText" dxfId="31637" priority="2911" operator="containsText" text="SSMM">
      <formula>NOT(ISERROR(SEARCH("SSMM",F180)))</formula>
    </cfRule>
    <cfRule type="containsText" dxfId="31636" priority="2912" operator="containsText" text="BMTR">
      <formula>NOT(ISERROR(SEARCH("BMTR",F180)))</formula>
    </cfRule>
  </conditionalFormatting>
  <conditionalFormatting sqref="F180">
    <cfRule type="containsText" dxfId="31635" priority="2907" operator="containsText" text="TAXI">
      <formula>NOT(ISERROR(SEARCH("TAXI",F180)))</formula>
    </cfRule>
    <cfRule type="containsText" dxfId="31634" priority="2908" operator="containsText" text="SSMM">
      <formula>NOT(ISERROR(SEARCH("SSMM",F180)))</formula>
    </cfRule>
    <cfRule type="containsText" dxfId="31633" priority="2909" operator="containsText" text="BMTR">
      <formula>NOT(ISERROR(SEARCH("BMTR",F180)))</formula>
    </cfRule>
  </conditionalFormatting>
  <conditionalFormatting sqref="F180">
    <cfRule type="containsText" dxfId="31632" priority="2904" operator="containsText" text="TAXI">
      <formula>NOT(ISERROR(SEARCH("TAXI",F180)))</formula>
    </cfRule>
    <cfRule type="containsText" dxfId="31631" priority="2905" operator="containsText" text="SSMM">
      <formula>NOT(ISERROR(SEARCH("SSMM",F180)))</formula>
    </cfRule>
    <cfRule type="containsText" dxfId="31630" priority="2906" operator="containsText" text="BMTR">
      <formula>NOT(ISERROR(SEARCH("BMTR",F180)))</formula>
    </cfRule>
  </conditionalFormatting>
  <conditionalFormatting sqref="F180">
    <cfRule type="containsText" dxfId="31629" priority="2901" operator="containsText" text="TAXI">
      <formula>NOT(ISERROR(SEARCH("TAXI",F180)))</formula>
    </cfRule>
    <cfRule type="containsText" dxfId="31628" priority="2902" operator="containsText" text="SSMM">
      <formula>NOT(ISERROR(SEARCH("SSMM",F180)))</formula>
    </cfRule>
    <cfRule type="containsText" dxfId="31627" priority="2903" operator="containsText" text="BMTR">
      <formula>NOT(ISERROR(SEARCH("BMTR",F180)))</formula>
    </cfRule>
  </conditionalFormatting>
  <conditionalFormatting sqref="F180">
    <cfRule type="containsText" dxfId="31626" priority="2898" operator="containsText" text="TAXI">
      <formula>NOT(ISERROR(SEARCH("TAXI",F180)))</formula>
    </cfRule>
    <cfRule type="containsText" dxfId="31625" priority="2899" operator="containsText" text="SSMM">
      <formula>NOT(ISERROR(SEARCH("SSMM",F180)))</formula>
    </cfRule>
    <cfRule type="containsText" dxfId="31624" priority="2900" operator="containsText" text="BMTR">
      <formula>NOT(ISERROR(SEARCH("BMTR",F180)))</formula>
    </cfRule>
  </conditionalFormatting>
  <conditionalFormatting sqref="F180">
    <cfRule type="containsText" dxfId="31623" priority="2895" operator="containsText" text="TAXI">
      <formula>NOT(ISERROR(SEARCH("TAXI",F180)))</formula>
    </cfRule>
    <cfRule type="containsText" dxfId="31622" priority="2896" operator="containsText" text="SSMM">
      <formula>NOT(ISERROR(SEARCH("SSMM",F180)))</formula>
    </cfRule>
    <cfRule type="containsText" dxfId="31621" priority="2897" operator="containsText" text="BMTR">
      <formula>NOT(ISERROR(SEARCH("BMTR",F180)))</formula>
    </cfRule>
  </conditionalFormatting>
  <conditionalFormatting sqref="F180">
    <cfRule type="containsText" dxfId="31620" priority="2892" operator="containsText" text="TAXI">
      <formula>NOT(ISERROR(SEARCH("TAXI",F180)))</formula>
    </cfRule>
    <cfRule type="containsText" dxfId="31619" priority="2893" operator="containsText" text="SSMM">
      <formula>NOT(ISERROR(SEARCH("SSMM",F180)))</formula>
    </cfRule>
    <cfRule type="containsText" dxfId="31618" priority="2894" operator="containsText" text="BMTR">
      <formula>NOT(ISERROR(SEARCH("BMTR",F180)))</formula>
    </cfRule>
  </conditionalFormatting>
  <conditionalFormatting sqref="F180">
    <cfRule type="containsText" dxfId="31617" priority="2889" operator="containsText" text="TAXI">
      <formula>NOT(ISERROR(SEARCH("TAXI",F180)))</formula>
    </cfRule>
    <cfRule type="containsText" dxfId="31616" priority="2890" operator="containsText" text="SSMM">
      <formula>NOT(ISERROR(SEARCH("SSMM",F180)))</formula>
    </cfRule>
    <cfRule type="containsText" dxfId="31615" priority="2891" operator="containsText" text="BMTR">
      <formula>NOT(ISERROR(SEARCH("BMTR",F180)))</formula>
    </cfRule>
  </conditionalFormatting>
  <conditionalFormatting sqref="F176">
    <cfRule type="containsText" dxfId="31614" priority="2877" operator="containsText" text="TAXI">
      <formula>NOT(ISERROR(SEARCH("TAXI",F176)))</formula>
    </cfRule>
    <cfRule type="containsText" dxfId="31613" priority="2878" operator="containsText" text="SSMM">
      <formula>NOT(ISERROR(SEARCH("SSMM",F176)))</formula>
    </cfRule>
    <cfRule type="containsText" dxfId="31612" priority="2879" operator="containsText" text="BMTR">
      <formula>NOT(ISERROR(SEARCH("BMTR",F176)))</formula>
    </cfRule>
  </conditionalFormatting>
  <conditionalFormatting sqref="F176">
    <cfRule type="containsText" dxfId="31611" priority="2886" operator="containsText" text="TAXI">
      <formula>NOT(ISERROR(SEARCH("TAXI",F176)))</formula>
    </cfRule>
    <cfRule type="containsText" dxfId="31610" priority="2887" operator="containsText" text="SSMM">
      <formula>NOT(ISERROR(SEARCH("SSMM",F176)))</formula>
    </cfRule>
    <cfRule type="containsText" dxfId="31609" priority="2888" operator="containsText" text="BMTR">
      <formula>NOT(ISERROR(SEARCH("BMTR",F176)))</formula>
    </cfRule>
  </conditionalFormatting>
  <conditionalFormatting sqref="F176">
    <cfRule type="containsText" dxfId="31608" priority="2883" operator="containsText" text="TAXI">
      <formula>NOT(ISERROR(SEARCH("TAXI",F176)))</formula>
    </cfRule>
    <cfRule type="containsText" dxfId="31607" priority="2884" operator="containsText" text="SSMM">
      <formula>NOT(ISERROR(SEARCH("SSMM",F176)))</formula>
    </cfRule>
    <cfRule type="containsText" dxfId="31606" priority="2885" operator="containsText" text="BMTR">
      <formula>NOT(ISERROR(SEARCH("BMTR",F176)))</formula>
    </cfRule>
  </conditionalFormatting>
  <conditionalFormatting sqref="F176">
    <cfRule type="containsText" dxfId="31605" priority="2880" operator="containsText" text="TAXI">
      <formula>NOT(ISERROR(SEARCH("TAXI",F176)))</formula>
    </cfRule>
    <cfRule type="containsText" dxfId="31604" priority="2881" operator="containsText" text="SSMM">
      <formula>NOT(ISERROR(SEARCH("SSMM",F176)))</formula>
    </cfRule>
    <cfRule type="containsText" dxfId="31603" priority="2882" operator="containsText" text="BMTR">
      <formula>NOT(ISERROR(SEARCH("BMTR",F176)))</formula>
    </cfRule>
  </conditionalFormatting>
  <conditionalFormatting sqref="F176">
    <cfRule type="containsText" dxfId="31602" priority="2874" operator="containsText" text="TAXI">
      <formula>NOT(ISERROR(SEARCH("TAXI",F176)))</formula>
    </cfRule>
    <cfRule type="containsText" dxfId="31601" priority="2875" operator="containsText" text="SSMM">
      <formula>NOT(ISERROR(SEARCH("SSMM",F176)))</formula>
    </cfRule>
    <cfRule type="containsText" dxfId="31600" priority="2876" operator="containsText" text="BMTR">
      <formula>NOT(ISERROR(SEARCH("BMTR",F176)))</formula>
    </cfRule>
  </conditionalFormatting>
  <conditionalFormatting sqref="F176">
    <cfRule type="containsText" dxfId="31599" priority="2871" operator="containsText" text="TAXI">
      <formula>NOT(ISERROR(SEARCH("TAXI",F176)))</formula>
    </cfRule>
    <cfRule type="containsText" dxfId="31598" priority="2872" operator="containsText" text="SSMM">
      <formula>NOT(ISERROR(SEARCH("SSMM",F176)))</formula>
    </cfRule>
    <cfRule type="containsText" dxfId="31597" priority="2873" operator="containsText" text="BMTR">
      <formula>NOT(ISERROR(SEARCH("BMTR",F176)))</formula>
    </cfRule>
  </conditionalFormatting>
  <conditionalFormatting sqref="F176">
    <cfRule type="containsText" dxfId="31596" priority="2868" operator="containsText" text="TAXI">
      <formula>NOT(ISERROR(SEARCH("TAXI",F176)))</formula>
    </cfRule>
    <cfRule type="containsText" dxfId="31595" priority="2869" operator="containsText" text="SSMM">
      <formula>NOT(ISERROR(SEARCH("SSMM",F176)))</formula>
    </cfRule>
    <cfRule type="containsText" dxfId="31594" priority="2870" operator="containsText" text="BMTR">
      <formula>NOT(ISERROR(SEARCH("BMTR",F176)))</formula>
    </cfRule>
  </conditionalFormatting>
  <conditionalFormatting sqref="F176">
    <cfRule type="containsText" dxfId="31593" priority="2865" operator="containsText" text="TAXI">
      <formula>NOT(ISERROR(SEARCH("TAXI",F176)))</formula>
    </cfRule>
    <cfRule type="containsText" dxfId="31592" priority="2866" operator="containsText" text="SSMM">
      <formula>NOT(ISERROR(SEARCH("SSMM",F176)))</formula>
    </cfRule>
    <cfRule type="containsText" dxfId="31591" priority="2867" operator="containsText" text="BMTR">
      <formula>NOT(ISERROR(SEARCH("BMTR",F176)))</formula>
    </cfRule>
  </conditionalFormatting>
  <conditionalFormatting sqref="F176">
    <cfRule type="containsText" dxfId="31590" priority="2862" operator="containsText" text="TAXI">
      <formula>NOT(ISERROR(SEARCH("TAXI",F176)))</formula>
    </cfRule>
    <cfRule type="containsText" dxfId="31589" priority="2863" operator="containsText" text="SSMM">
      <formula>NOT(ISERROR(SEARCH("SSMM",F176)))</formula>
    </cfRule>
    <cfRule type="containsText" dxfId="31588" priority="2864" operator="containsText" text="BMTR">
      <formula>NOT(ISERROR(SEARCH("BMTR",F176)))</formula>
    </cfRule>
  </conditionalFormatting>
  <conditionalFormatting sqref="F176">
    <cfRule type="containsText" dxfId="31587" priority="2859" operator="containsText" text="TAXI">
      <formula>NOT(ISERROR(SEARCH("TAXI",F176)))</formula>
    </cfRule>
    <cfRule type="containsText" dxfId="31586" priority="2860" operator="containsText" text="SSMM">
      <formula>NOT(ISERROR(SEARCH("SSMM",F176)))</formula>
    </cfRule>
    <cfRule type="containsText" dxfId="31585" priority="2861" operator="containsText" text="BMTR">
      <formula>NOT(ISERROR(SEARCH("BMTR",F176)))</formula>
    </cfRule>
  </conditionalFormatting>
  <conditionalFormatting sqref="F176">
    <cfRule type="containsText" dxfId="31584" priority="2856" operator="containsText" text="TAXI">
      <formula>NOT(ISERROR(SEARCH("TAXI",F176)))</formula>
    </cfRule>
    <cfRule type="containsText" dxfId="31583" priority="2857" operator="containsText" text="SSMM">
      <formula>NOT(ISERROR(SEARCH("SSMM",F176)))</formula>
    </cfRule>
    <cfRule type="containsText" dxfId="31582" priority="2858" operator="containsText" text="BMTR">
      <formula>NOT(ISERROR(SEARCH("BMTR",F176)))</formula>
    </cfRule>
  </conditionalFormatting>
  <conditionalFormatting sqref="F176">
    <cfRule type="containsText" dxfId="31581" priority="2853" operator="containsText" text="TAXI">
      <formula>NOT(ISERROR(SEARCH("TAXI",F176)))</formula>
    </cfRule>
    <cfRule type="containsText" dxfId="31580" priority="2854" operator="containsText" text="SSMM">
      <formula>NOT(ISERROR(SEARCH("SSMM",F176)))</formula>
    </cfRule>
    <cfRule type="containsText" dxfId="31579" priority="2855" operator="containsText" text="BMTR">
      <formula>NOT(ISERROR(SEARCH("BMTR",F176)))</formula>
    </cfRule>
  </conditionalFormatting>
  <conditionalFormatting sqref="F176">
    <cfRule type="containsText" dxfId="31578" priority="2850" operator="containsText" text="TAXI">
      <formula>NOT(ISERROR(SEARCH("TAXI",F176)))</formula>
    </cfRule>
    <cfRule type="containsText" dxfId="31577" priority="2851" operator="containsText" text="SSMM">
      <formula>NOT(ISERROR(SEARCH("SSMM",F176)))</formula>
    </cfRule>
    <cfRule type="containsText" dxfId="31576" priority="2852" operator="containsText" text="BMTR">
      <formula>NOT(ISERROR(SEARCH("BMTR",F176)))</formula>
    </cfRule>
  </conditionalFormatting>
  <conditionalFormatting sqref="F176">
    <cfRule type="containsText" dxfId="31575" priority="2847" operator="containsText" text="TAXI">
      <formula>NOT(ISERROR(SEARCH("TAXI",F176)))</formula>
    </cfRule>
    <cfRule type="containsText" dxfId="31574" priority="2848" operator="containsText" text="SSMM">
      <formula>NOT(ISERROR(SEARCH("SSMM",F176)))</formula>
    </cfRule>
    <cfRule type="containsText" dxfId="31573" priority="2849" operator="containsText" text="BMTR">
      <formula>NOT(ISERROR(SEARCH("BMTR",F176)))</formula>
    </cfRule>
  </conditionalFormatting>
  <conditionalFormatting sqref="F176">
    <cfRule type="containsText" dxfId="31572" priority="2844" operator="containsText" text="TAXI">
      <formula>NOT(ISERROR(SEARCH("TAXI",F176)))</formula>
    </cfRule>
    <cfRule type="containsText" dxfId="31571" priority="2845" operator="containsText" text="SSMM">
      <formula>NOT(ISERROR(SEARCH("SSMM",F176)))</formula>
    </cfRule>
    <cfRule type="containsText" dxfId="31570" priority="2846" operator="containsText" text="BMTR">
      <formula>NOT(ISERROR(SEARCH("BMTR",F176)))</formula>
    </cfRule>
  </conditionalFormatting>
  <conditionalFormatting sqref="F176">
    <cfRule type="containsText" dxfId="31569" priority="2841" operator="containsText" text="TAXI">
      <formula>NOT(ISERROR(SEARCH("TAXI",F176)))</formula>
    </cfRule>
    <cfRule type="containsText" dxfId="31568" priority="2842" operator="containsText" text="SSMM">
      <formula>NOT(ISERROR(SEARCH("SSMM",F176)))</formula>
    </cfRule>
    <cfRule type="containsText" dxfId="31567" priority="2843" operator="containsText" text="BMTR">
      <formula>NOT(ISERROR(SEARCH("BMTR",F176)))</formula>
    </cfRule>
  </conditionalFormatting>
  <conditionalFormatting sqref="F176">
    <cfRule type="containsText" dxfId="31566" priority="2838" operator="containsText" text="TAXI">
      <formula>NOT(ISERROR(SEARCH("TAXI",F176)))</formula>
    </cfRule>
    <cfRule type="containsText" dxfId="31565" priority="2839" operator="containsText" text="SSMM">
      <formula>NOT(ISERROR(SEARCH("SSMM",F176)))</formula>
    </cfRule>
    <cfRule type="containsText" dxfId="31564" priority="2840" operator="containsText" text="BMTR">
      <formula>NOT(ISERROR(SEARCH("BMTR",F176)))</formula>
    </cfRule>
  </conditionalFormatting>
  <conditionalFormatting sqref="F176">
    <cfRule type="containsText" dxfId="31563" priority="2835" operator="containsText" text="TAXI">
      <formula>NOT(ISERROR(SEARCH("TAXI",F176)))</formula>
    </cfRule>
    <cfRule type="containsText" dxfId="31562" priority="2836" operator="containsText" text="SSMM">
      <formula>NOT(ISERROR(SEARCH("SSMM",F176)))</formula>
    </cfRule>
    <cfRule type="containsText" dxfId="31561" priority="2837" operator="containsText" text="BMTR">
      <formula>NOT(ISERROR(SEARCH("BMTR",F176)))</formula>
    </cfRule>
  </conditionalFormatting>
  <conditionalFormatting sqref="F176">
    <cfRule type="containsText" dxfId="31560" priority="2832" operator="containsText" text="TAXI">
      <formula>NOT(ISERROR(SEARCH("TAXI",F176)))</formula>
    </cfRule>
    <cfRule type="containsText" dxfId="31559" priority="2833" operator="containsText" text="SSMM">
      <formula>NOT(ISERROR(SEARCH("SSMM",F176)))</formula>
    </cfRule>
    <cfRule type="containsText" dxfId="31558" priority="2834" operator="containsText" text="BMTR">
      <formula>NOT(ISERROR(SEARCH("BMTR",F176)))</formula>
    </cfRule>
  </conditionalFormatting>
  <conditionalFormatting sqref="F176">
    <cfRule type="containsText" dxfId="31557" priority="2829" operator="containsText" text="TAXI">
      <formula>NOT(ISERROR(SEARCH("TAXI",F176)))</formula>
    </cfRule>
    <cfRule type="containsText" dxfId="31556" priority="2830" operator="containsText" text="SSMM">
      <formula>NOT(ISERROR(SEARCH("SSMM",F176)))</formula>
    </cfRule>
    <cfRule type="containsText" dxfId="31555" priority="2831" operator="containsText" text="BMTR">
      <formula>NOT(ISERROR(SEARCH("BMTR",F176)))</formula>
    </cfRule>
  </conditionalFormatting>
  <conditionalFormatting sqref="F176">
    <cfRule type="containsText" dxfId="31554" priority="2826" operator="containsText" text="TAXI">
      <formula>NOT(ISERROR(SEARCH("TAXI",F176)))</formula>
    </cfRule>
    <cfRule type="containsText" dxfId="31553" priority="2827" operator="containsText" text="SSMM">
      <formula>NOT(ISERROR(SEARCH("SSMM",F176)))</formula>
    </cfRule>
    <cfRule type="containsText" dxfId="31552" priority="2828" operator="containsText" text="BMTR">
      <formula>NOT(ISERROR(SEARCH("BMTR",F176)))</formula>
    </cfRule>
  </conditionalFormatting>
  <conditionalFormatting sqref="F176">
    <cfRule type="containsText" dxfId="31551" priority="2823" operator="containsText" text="TAXI">
      <formula>NOT(ISERROR(SEARCH("TAXI",F176)))</formula>
    </cfRule>
    <cfRule type="containsText" dxfId="31550" priority="2824" operator="containsText" text="SSMM">
      <formula>NOT(ISERROR(SEARCH("SSMM",F176)))</formula>
    </cfRule>
    <cfRule type="containsText" dxfId="31549" priority="2825" operator="containsText" text="BMTR">
      <formula>NOT(ISERROR(SEARCH("BMTR",F176)))</formula>
    </cfRule>
  </conditionalFormatting>
  <conditionalFormatting sqref="F176">
    <cfRule type="containsText" dxfId="31548" priority="2820" operator="containsText" text="TAXI">
      <formula>NOT(ISERROR(SEARCH("TAXI",F176)))</formula>
    </cfRule>
    <cfRule type="containsText" dxfId="31547" priority="2821" operator="containsText" text="SSMM">
      <formula>NOT(ISERROR(SEARCH("SSMM",F176)))</formula>
    </cfRule>
    <cfRule type="containsText" dxfId="31546" priority="2822" operator="containsText" text="BMTR">
      <formula>NOT(ISERROR(SEARCH("BMTR",F176)))</formula>
    </cfRule>
  </conditionalFormatting>
  <conditionalFormatting sqref="F176">
    <cfRule type="containsText" dxfId="31545" priority="2817" operator="containsText" text="TAXI">
      <formula>NOT(ISERROR(SEARCH("TAXI",F176)))</formula>
    </cfRule>
    <cfRule type="containsText" dxfId="31544" priority="2818" operator="containsText" text="SSMM">
      <formula>NOT(ISERROR(SEARCH("SSMM",F176)))</formula>
    </cfRule>
    <cfRule type="containsText" dxfId="31543" priority="2819" operator="containsText" text="BMTR">
      <formula>NOT(ISERROR(SEARCH("BMTR",F176)))</formula>
    </cfRule>
  </conditionalFormatting>
  <conditionalFormatting sqref="F176">
    <cfRule type="containsText" dxfId="31542" priority="2814" operator="containsText" text="TAXI">
      <formula>NOT(ISERROR(SEARCH("TAXI",F176)))</formula>
    </cfRule>
    <cfRule type="containsText" dxfId="31541" priority="2815" operator="containsText" text="SSMM">
      <formula>NOT(ISERROR(SEARCH("SSMM",F176)))</formula>
    </cfRule>
    <cfRule type="containsText" dxfId="31540" priority="2816" operator="containsText" text="BMTR">
      <formula>NOT(ISERROR(SEARCH("BMTR",F176)))</formula>
    </cfRule>
  </conditionalFormatting>
  <conditionalFormatting sqref="F176">
    <cfRule type="containsText" dxfId="31539" priority="2811" operator="containsText" text="TAXI">
      <formula>NOT(ISERROR(SEARCH("TAXI",F176)))</formula>
    </cfRule>
    <cfRule type="containsText" dxfId="31538" priority="2812" operator="containsText" text="SSMM">
      <formula>NOT(ISERROR(SEARCH("SSMM",F176)))</formula>
    </cfRule>
    <cfRule type="containsText" dxfId="31537" priority="2813" operator="containsText" text="BMTR">
      <formula>NOT(ISERROR(SEARCH("BMTR",F176)))</formula>
    </cfRule>
  </conditionalFormatting>
  <conditionalFormatting sqref="F176">
    <cfRule type="containsText" dxfId="31536" priority="2808" operator="containsText" text="TAXI">
      <formula>NOT(ISERROR(SEARCH("TAXI",F176)))</formula>
    </cfRule>
    <cfRule type="containsText" dxfId="31535" priority="2809" operator="containsText" text="SSMM">
      <formula>NOT(ISERROR(SEARCH("SSMM",F176)))</formula>
    </cfRule>
    <cfRule type="containsText" dxfId="31534" priority="2810" operator="containsText" text="BMTR">
      <formula>NOT(ISERROR(SEARCH("BMTR",F176)))</formula>
    </cfRule>
  </conditionalFormatting>
  <conditionalFormatting sqref="F176">
    <cfRule type="containsText" dxfId="31533" priority="2805" operator="containsText" text="TAXI">
      <formula>NOT(ISERROR(SEARCH("TAXI",F176)))</formula>
    </cfRule>
    <cfRule type="containsText" dxfId="31532" priority="2806" operator="containsText" text="SSMM">
      <formula>NOT(ISERROR(SEARCH("SSMM",F176)))</formula>
    </cfRule>
    <cfRule type="containsText" dxfId="31531" priority="2807" operator="containsText" text="BMTR">
      <formula>NOT(ISERROR(SEARCH("BMTR",F176)))</formula>
    </cfRule>
  </conditionalFormatting>
  <conditionalFormatting sqref="F176">
    <cfRule type="containsText" dxfId="31530" priority="2802" operator="containsText" text="TAXI">
      <formula>NOT(ISERROR(SEARCH("TAXI",F176)))</formula>
    </cfRule>
    <cfRule type="containsText" dxfId="31529" priority="2803" operator="containsText" text="SSMM">
      <formula>NOT(ISERROR(SEARCH("SSMM",F176)))</formula>
    </cfRule>
    <cfRule type="containsText" dxfId="31528" priority="2804" operator="containsText" text="BMTR">
      <formula>NOT(ISERROR(SEARCH("BMTR",F176)))</formula>
    </cfRule>
  </conditionalFormatting>
  <conditionalFormatting sqref="F176">
    <cfRule type="containsText" dxfId="31527" priority="2799" operator="containsText" text="TAXI">
      <formula>NOT(ISERROR(SEARCH("TAXI",F176)))</formula>
    </cfRule>
    <cfRule type="containsText" dxfId="31526" priority="2800" operator="containsText" text="SSMM">
      <formula>NOT(ISERROR(SEARCH("SSMM",F176)))</formula>
    </cfRule>
    <cfRule type="containsText" dxfId="31525" priority="2801" operator="containsText" text="BMTR">
      <formula>NOT(ISERROR(SEARCH("BMTR",F176)))</formula>
    </cfRule>
  </conditionalFormatting>
  <conditionalFormatting sqref="F176">
    <cfRule type="containsText" dxfId="31524" priority="2796" operator="containsText" text="TAXI">
      <formula>NOT(ISERROR(SEARCH("TAXI",F176)))</formula>
    </cfRule>
    <cfRule type="containsText" dxfId="31523" priority="2797" operator="containsText" text="SSMM">
      <formula>NOT(ISERROR(SEARCH("SSMM",F176)))</formula>
    </cfRule>
    <cfRule type="containsText" dxfId="31522" priority="2798" operator="containsText" text="BMTR">
      <formula>NOT(ISERROR(SEARCH("BMTR",F176)))</formula>
    </cfRule>
  </conditionalFormatting>
  <conditionalFormatting sqref="F176">
    <cfRule type="containsText" dxfId="31521" priority="2793" operator="containsText" text="TAXI">
      <formula>NOT(ISERROR(SEARCH("TAXI",F176)))</formula>
    </cfRule>
    <cfRule type="containsText" dxfId="31520" priority="2794" operator="containsText" text="SSMM">
      <formula>NOT(ISERROR(SEARCH("SSMM",F176)))</formula>
    </cfRule>
    <cfRule type="containsText" dxfId="31519" priority="2795" operator="containsText" text="BMTR">
      <formula>NOT(ISERROR(SEARCH("BMTR",F176)))</formula>
    </cfRule>
  </conditionalFormatting>
  <conditionalFormatting sqref="F176">
    <cfRule type="containsText" dxfId="31518" priority="2790" operator="containsText" text="TAXI">
      <formula>NOT(ISERROR(SEARCH("TAXI",F176)))</formula>
    </cfRule>
    <cfRule type="containsText" dxfId="31517" priority="2791" operator="containsText" text="SSMM">
      <formula>NOT(ISERROR(SEARCH("SSMM",F176)))</formula>
    </cfRule>
    <cfRule type="containsText" dxfId="31516" priority="2792" operator="containsText" text="BMTR">
      <formula>NOT(ISERROR(SEARCH("BMTR",F176)))</formula>
    </cfRule>
  </conditionalFormatting>
  <conditionalFormatting sqref="F176">
    <cfRule type="containsText" dxfId="31515" priority="2787" operator="containsText" text="TAXI">
      <formula>NOT(ISERROR(SEARCH("TAXI",F176)))</formula>
    </cfRule>
    <cfRule type="containsText" dxfId="31514" priority="2788" operator="containsText" text="SSMM">
      <formula>NOT(ISERROR(SEARCH("SSMM",F176)))</formula>
    </cfRule>
    <cfRule type="containsText" dxfId="31513" priority="2789" operator="containsText" text="BMTR">
      <formula>NOT(ISERROR(SEARCH("BMTR",F176)))</formula>
    </cfRule>
  </conditionalFormatting>
  <conditionalFormatting sqref="F176">
    <cfRule type="containsText" dxfId="31512" priority="2784" operator="containsText" text="TAXI">
      <formula>NOT(ISERROR(SEARCH("TAXI",F176)))</formula>
    </cfRule>
    <cfRule type="containsText" dxfId="31511" priority="2785" operator="containsText" text="SSMM">
      <formula>NOT(ISERROR(SEARCH("SSMM",F176)))</formula>
    </cfRule>
    <cfRule type="containsText" dxfId="31510" priority="2786" operator="containsText" text="BMTR">
      <formula>NOT(ISERROR(SEARCH("BMTR",F176)))</formula>
    </cfRule>
  </conditionalFormatting>
  <conditionalFormatting sqref="F176">
    <cfRule type="containsText" dxfId="31509" priority="2781" operator="containsText" text="TAXI">
      <formula>NOT(ISERROR(SEARCH("TAXI",F176)))</formula>
    </cfRule>
    <cfRule type="containsText" dxfId="31508" priority="2782" operator="containsText" text="SSMM">
      <formula>NOT(ISERROR(SEARCH("SSMM",F176)))</formula>
    </cfRule>
    <cfRule type="containsText" dxfId="31507" priority="2783" operator="containsText" text="BMTR">
      <formula>NOT(ISERROR(SEARCH("BMTR",F176)))</formula>
    </cfRule>
  </conditionalFormatting>
  <conditionalFormatting sqref="F176">
    <cfRule type="containsText" dxfId="31506" priority="2778" operator="containsText" text="TAXI">
      <formula>NOT(ISERROR(SEARCH("TAXI",F176)))</formula>
    </cfRule>
    <cfRule type="containsText" dxfId="31505" priority="2779" operator="containsText" text="SSMM">
      <formula>NOT(ISERROR(SEARCH("SSMM",F176)))</formula>
    </cfRule>
    <cfRule type="containsText" dxfId="31504" priority="2780" operator="containsText" text="BMTR">
      <formula>NOT(ISERROR(SEARCH("BMTR",F176)))</formula>
    </cfRule>
  </conditionalFormatting>
  <conditionalFormatting sqref="F176">
    <cfRule type="containsText" dxfId="31503" priority="2775" operator="containsText" text="TAXI">
      <formula>NOT(ISERROR(SEARCH("TAXI",F176)))</formula>
    </cfRule>
    <cfRule type="containsText" dxfId="31502" priority="2776" operator="containsText" text="SSMM">
      <formula>NOT(ISERROR(SEARCH("SSMM",F176)))</formula>
    </cfRule>
    <cfRule type="containsText" dxfId="31501" priority="2777" operator="containsText" text="BMTR">
      <formula>NOT(ISERROR(SEARCH("BMTR",F176)))</formula>
    </cfRule>
  </conditionalFormatting>
  <conditionalFormatting sqref="F176">
    <cfRule type="containsText" dxfId="31500" priority="2772" operator="containsText" text="TAXI">
      <formula>NOT(ISERROR(SEARCH("TAXI",F176)))</formula>
    </cfRule>
    <cfRule type="containsText" dxfId="31499" priority="2773" operator="containsText" text="SSMM">
      <formula>NOT(ISERROR(SEARCH("SSMM",F176)))</formula>
    </cfRule>
    <cfRule type="containsText" dxfId="31498" priority="2774" operator="containsText" text="BMTR">
      <formula>NOT(ISERROR(SEARCH("BMTR",F176)))</formula>
    </cfRule>
  </conditionalFormatting>
  <conditionalFormatting sqref="F176">
    <cfRule type="containsText" dxfId="31497" priority="2769" operator="containsText" text="TAXI">
      <formula>NOT(ISERROR(SEARCH("TAXI",F176)))</formula>
    </cfRule>
    <cfRule type="containsText" dxfId="31496" priority="2770" operator="containsText" text="SSMM">
      <formula>NOT(ISERROR(SEARCH("SSMM",F176)))</formula>
    </cfRule>
    <cfRule type="containsText" dxfId="31495" priority="2771" operator="containsText" text="BMTR">
      <formula>NOT(ISERROR(SEARCH("BMTR",F176)))</formula>
    </cfRule>
  </conditionalFormatting>
  <conditionalFormatting sqref="F176">
    <cfRule type="containsText" dxfId="31494" priority="2766" operator="containsText" text="TAXI">
      <formula>NOT(ISERROR(SEARCH("TAXI",F176)))</formula>
    </cfRule>
    <cfRule type="containsText" dxfId="31493" priority="2767" operator="containsText" text="SSMM">
      <formula>NOT(ISERROR(SEARCH("SSMM",F176)))</formula>
    </cfRule>
    <cfRule type="containsText" dxfId="31492" priority="2768" operator="containsText" text="BMTR">
      <formula>NOT(ISERROR(SEARCH("BMTR",F176)))</formula>
    </cfRule>
  </conditionalFormatting>
  <conditionalFormatting sqref="F176">
    <cfRule type="containsText" dxfId="31491" priority="2763" operator="containsText" text="TAXI">
      <formula>NOT(ISERROR(SEARCH("TAXI",F176)))</formula>
    </cfRule>
    <cfRule type="containsText" dxfId="31490" priority="2764" operator="containsText" text="SSMM">
      <formula>NOT(ISERROR(SEARCH("SSMM",F176)))</formula>
    </cfRule>
    <cfRule type="containsText" dxfId="31489" priority="2765" operator="containsText" text="BMTR">
      <formula>NOT(ISERROR(SEARCH("BMTR",F176)))</formula>
    </cfRule>
  </conditionalFormatting>
  <conditionalFormatting sqref="F176">
    <cfRule type="containsText" dxfId="31488" priority="2760" operator="containsText" text="TAXI">
      <formula>NOT(ISERROR(SEARCH("TAXI",F176)))</formula>
    </cfRule>
    <cfRule type="containsText" dxfId="31487" priority="2761" operator="containsText" text="SSMM">
      <formula>NOT(ISERROR(SEARCH("SSMM",F176)))</formula>
    </cfRule>
    <cfRule type="containsText" dxfId="31486" priority="2762" operator="containsText" text="BMTR">
      <formula>NOT(ISERROR(SEARCH("BMTR",F176)))</formula>
    </cfRule>
  </conditionalFormatting>
  <conditionalFormatting sqref="F176">
    <cfRule type="containsText" dxfId="31485" priority="2757" operator="containsText" text="TAXI">
      <formula>NOT(ISERROR(SEARCH("TAXI",F176)))</formula>
    </cfRule>
    <cfRule type="containsText" dxfId="31484" priority="2758" operator="containsText" text="SSMM">
      <formula>NOT(ISERROR(SEARCH("SSMM",F176)))</formula>
    </cfRule>
    <cfRule type="containsText" dxfId="31483" priority="2759" operator="containsText" text="BMTR">
      <formula>NOT(ISERROR(SEARCH("BMTR",F176)))</formula>
    </cfRule>
  </conditionalFormatting>
  <conditionalFormatting sqref="F176">
    <cfRule type="containsText" dxfId="31482" priority="2754" operator="containsText" text="TAXI">
      <formula>NOT(ISERROR(SEARCH("TAXI",F176)))</formula>
    </cfRule>
    <cfRule type="containsText" dxfId="31481" priority="2755" operator="containsText" text="SSMM">
      <formula>NOT(ISERROR(SEARCH("SSMM",F176)))</formula>
    </cfRule>
    <cfRule type="containsText" dxfId="31480" priority="2756" operator="containsText" text="BMTR">
      <formula>NOT(ISERROR(SEARCH("BMTR",F176)))</formula>
    </cfRule>
  </conditionalFormatting>
  <conditionalFormatting sqref="F176">
    <cfRule type="containsText" dxfId="31479" priority="2751" operator="containsText" text="TAXI">
      <formula>NOT(ISERROR(SEARCH("TAXI",F176)))</formula>
    </cfRule>
    <cfRule type="containsText" dxfId="31478" priority="2752" operator="containsText" text="SSMM">
      <formula>NOT(ISERROR(SEARCH("SSMM",F176)))</formula>
    </cfRule>
    <cfRule type="containsText" dxfId="31477" priority="2753" operator="containsText" text="BMTR">
      <formula>NOT(ISERROR(SEARCH("BMTR",F176)))</formula>
    </cfRule>
  </conditionalFormatting>
  <conditionalFormatting sqref="F176">
    <cfRule type="containsText" dxfId="31476" priority="2748" operator="containsText" text="TAXI">
      <formula>NOT(ISERROR(SEARCH("TAXI",F176)))</formula>
    </cfRule>
    <cfRule type="containsText" dxfId="31475" priority="2749" operator="containsText" text="SSMM">
      <formula>NOT(ISERROR(SEARCH("SSMM",F176)))</formula>
    </cfRule>
    <cfRule type="containsText" dxfId="31474" priority="2750" operator="containsText" text="BMTR">
      <formula>NOT(ISERROR(SEARCH("BMTR",F176)))</formula>
    </cfRule>
  </conditionalFormatting>
  <conditionalFormatting sqref="F185">
    <cfRule type="containsText" dxfId="31473" priority="2745" operator="containsText" text="TAXI">
      <formula>NOT(ISERROR(SEARCH("TAXI",F185)))</formula>
    </cfRule>
    <cfRule type="containsText" dxfId="31472" priority="2746" operator="containsText" text="SSMM">
      <formula>NOT(ISERROR(SEARCH("SSMM",F185)))</formula>
    </cfRule>
    <cfRule type="containsText" dxfId="31471" priority="2747" operator="containsText" text="BMTR">
      <formula>NOT(ISERROR(SEARCH("BMTR",F185)))</formula>
    </cfRule>
  </conditionalFormatting>
  <conditionalFormatting sqref="F186">
    <cfRule type="containsText" dxfId="31470" priority="2742" operator="containsText" text="TAXI">
      <formula>NOT(ISERROR(SEARCH("TAXI",F186)))</formula>
    </cfRule>
    <cfRule type="containsText" dxfId="31469" priority="2743" operator="containsText" text="SSMM">
      <formula>NOT(ISERROR(SEARCH("SSMM",F186)))</formula>
    </cfRule>
    <cfRule type="containsText" dxfId="31468" priority="2744" operator="containsText" text="BMTR">
      <formula>NOT(ISERROR(SEARCH("BMTR",F186)))</formula>
    </cfRule>
  </conditionalFormatting>
  <conditionalFormatting sqref="F187:F188">
    <cfRule type="containsText" dxfId="31467" priority="2739" operator="containsText" text="TAXI">
      <formula>NOT(ISERROR(SEARCH("TAXI",F187)))</formula>
    </cfRule>
    <cfRule type="containsText" dxfId="31466" priority="2740" operator="containsText" text="SSMM">
      <formula>NOT(ISERROR(SEARCH("SSMM",F187)))</formula>
    </cfRule>
    <cfRule type="containsText" dxfId="31465" priority="2741" operator="containsText" text="BMTR">
      <formula>NOT(ISERROR(SEARCH("BMTR",F187)))</formula>
    </cfRule>
  </conditionalFormatting>
  <conditionalFormatting sqref="F194">
    <cfRule type="containsText" dxfId="31464" priority="2736" operator="containsText" text="TAXI">
      <formula>NOT(ISERROR(SEARCH("TAXI",F194)))</formula>
    </cfRule>
    <cfRule type="containsText" dxfId="31463" priority="2737" operator="containsText" text="SSMM">
      <formula>NOT(ISERROR(SEARCH("SSMM",F194)))</formula>
    </cfRule>
    <cfRule type="containsText" dxfId="31462" priority="2738" operator="containsText" text="BMTR">
      <formula>NOT(ISERROR(SEARCH("BMTR",F194)))</formula>
    </cfRule>
  </conditionalFormatting>
  <conditionalFormatting sqref="F199">
    <cfRule type="containsText" dxfId="31461" priority="2733" operator="containsText" text="TAXI">
      <formula>NOT(ISERROR(SEARCH("TAXI",F199)))</formula>
    </cfRule>
    <cfRule type="containsText" dxfId="31460" priority="2734" operator="containsText" text="SSMM">
      <formula>NOT(ISERROR(SEARCH("SSMM",F199)))</formula>
    </cfRule>
    <cfRule type="containsText" dxfId="31459" priority="2735" operator="containsText" text="BMTR">
      <formula>NOT(ISERROR(SEARCH("BMTR",F199)))</formula>
    </cfRule>
  </conditionalFormatting>
  <conditionalFormatting sqref="F34">
    <cfRule type="containsText" dxfId="31458" priority="2730" operator="containsText" text="TAXI">
      <formula>NOT(ISERROR(SEARCH("TAXI",F34)))</formula>
    </cfRule>
    <cfRule type="containsText" dxfId="31457" priority="2731" operator="containsText" text="SSMM">
      <formula>NOT(ISERROR(SEARCH("SSMM",F34)))</formula>
    </cfRule>
    <cfRule type="containsText" dxfId="31456" priority="2732" operator="containsText" text="BMTR">
      <formula>NOT(ISERROR(SEARCH("BMTR",F34)))</formula>
    </cfRule>
  </conditionalFormatting>
  <conditionalFormatting sqref="G23:G25 G16:G21 G234:G236 G180:G183 G194 G199 G31:G34 G29 G127 G226:G232 G209:G210 G178 G37:G38 G101:G105 G90 G79:G81 G41:G43 G164:G166 G129:G132 G158:G162 G83 G134:G137 G96 G98 G45:G47 G246:G248 G192 G266:G271 G140:G149 G176 G151:G152 G154 G275 G254:G258 G54:G64 G260:G261 G170 G92:G94 G87:G88 G74:G76 G173:G174 G66:G72 G109:G112 G185:G188 G114:G123 G49:G51 G85 G3:G14">
    <cfRule type="cellIs" dxfId="31455" priority="6644" operator="greaterThan">
      <formula>L3</formula>
    </cfRule>
    <cfRule type="cellIs" dxfId="31454" priority="6645" operator="lessThan">
      <formula>J3</formula>
    </cfRule>
  </conditionalFormatting>
  <conditionalFormatting sqref="E3:E276">
    <cfRule type="cellIs" dxfId="31453" priority="6646" operator="lessThan">
      <formula>J3</formula>
    </cfRule>
    <cfRule type="cellIs" dxfId="31452" priority="6647" operator="greaterThan">
      <formula>L3</formula>
    </cfRule>
  </conditionalFormatting>
  <conditionalFormatting sqref="F35">
    <cfRule type="containsText" dxfId="31451" priority="2725" operator="containsText" text="TAXI">
      <formula>NOT(ISERROR(SEARCH("TAXI",F35)))</formula>
    </cfRule>
    <cfRule type="containsText" dxfId="31450" priority="2726" operator="containsText" text="SSMM">
      <formula>NOT(ISERROR(SEARCH("SSMM",F35)))</formula>
    </cfRule>
    <cfRule type="containsText" dxfId="31449" priority="2727" operator="containsText" text="BMTR">
      <formula>NOT(ISERROR(SEARCH("BMTR",F35)))</formula>
    </cfRule>
  </conditionalFormatting>
  <conditionalFormatting sqref="G35">
    <cfRule type="cellIs" dxfId="31448" priority="2728" operator="greaterThan">
      <formula>L35</formula>
    </cfRule>
    <cfRule type="cellIs" dxfId="31447" priority="2729" operator="lessThan">
      <formula>J35</formula>
    </cfRule>
  </conditionalFormatting>
  <conditionalFormatting sqref="F200:F202">
    <cfRule type="containsText" dxfId="31446" priority="2720" operator="containsText" text="TAXI">
      <formula>NOT(ISERROR(SEARCH("TAXI",F200)))</formula>
    </cfRule>
    <cfRule type="containsText" dxfId="31445" priority="2721" operator="containsText" text="SSMM">
      <formula>NOT(ISERROR(SEARCH("SSMM",F200)))</formula>
    </cfRule>
    <cfRule type="containsText" dxfId="31444" priority="2722" operator="containsText" text="BMTR">
      <formula>NOT(ISERROR(SEARCH("BMTR",F200)))</formula>
    </cfRule>
  </conditionalFormatting>
  <conditionalFormatting sqref="G200:G202">
    <cfRule type="cellIs" dxfId="31443" priority="2723" operator="greaterThan">
      <formula>L200</formula>
    </cfRule>
    <cfRule type="cellIs" dxfId="31442" priority="2724" operator="lessThan">
      <formula>J200</formula>
    </cfRule>
  </conditionalFormatting>
  <conditionalFormatting sqref="F203:F204">
    <cfRule type="containsText" dxfId="31441" priority="2715" operator="containsText" text="TAXI">
      <formula>NOT(ISERROR(SEARCH("TAXI",F203)))</formula>
    </cfRule>
    <cfRule type="containsText" dxfId="31440" priority="2716" operator="containsText" text="SSMM">
      <formula>NOT(ISERROR(SEARCH("SSMM",F203)))</formula>
    </cfRule>
    <cfRule type="containsText" dxfId="31439" priority="2717" operator="containsText" text="BMTR">
      <formula>NOT(ISERROR(SEARCH("BMTR",F203)))</formula>
    </cfRule>
  </conditionalFormatting>
  <conditionalFormatting sqref="G203:G204 G211:G223">
    <cfRule type="cellIs" dxfId="31438" priority="2718" operator="greaterThan">
      <formula>L203</formula>
    </cfRule>
    <cfRule type="cellIs" dxfId="31437" priority="2719" operator="lessThan">
      <formula>J203</formula>
    </cfRule>
  </conditionalFormatting>
  <conditionalFormatting sqref="Q223">
    <cfRule type="containsText" dxfId="31436" priority="2712" operator="containsText" text="TAXI">
      <formula>NOT(ISERROR(SEARCH("TAXI",Q223)))</formula>
    </cfRule>
    <cfRule type="containsText" dxfId="31435" priority="2713" operator="containsText" text="SSMM">
      <formula>NOT(ISERROR(SEARCH("SSMM",Q223)))</formula>
    </cfRule>
    <cfRule type="containsText" dxfId="31434" priority="2714" operator="containsText" text="BMTR">
      <formula>NOT(ISERROR(SEARCH("BMTR",Q223)))</formula>
    </cfRule>
  </conditionalFormatting>
  <conditionalFormatting sqref="F224">
    <cfRule type="containsText" dxfId="31433" priority="2709" operator="containsText" text="TAXI">
      <formula>NOT(ISERROR(SEARCH("TAXI",F224)))</formula>
    </cfRule>
    <cfRule type="containsText" dxfId="31432" priority="2710" operator="containsText" text="SSMM">
      <formula>NOT(ISERROR(SEARCH("SSMM",F224)))</formula>
    </cfRule>
    <cfRule type="containsText" dxfId="31431" priority="2711" operator="containsText" text="BMTR">
      <formula>NOT(ISERROR(SEARCH("BMTR",F224)))</formula>
    </cfRule>
  </conditionalFormatting>
  <conditionalFormatting sqref="G224">
    <cfRule type="cellIs" dxfId="31430" priority="2707" operator="greaterThan">
      <formula>L224</formula>
    </cfRule>
    <cfRule type="cellIs" dxfId="31429" priority="2708" operator="lessThan">
      <formula>J224</formula>
    </cfRule>
  </conditionalFormatting>
  <conditionalFormatting sqref="Q224">
    <cfRule type="containsText" dxfId="31428" priority="2704" operator="containsText" text="TAXI">
      <formula>NOT(ISERROR(SEARCH("TAXI",Q224)))</formula>
    </cfRule>
    <cfRule type="containsText" dxfId="31427" priority="2705" operator="containsText" text="SSMM">
      <formula>NOT(ISERROR(SEARCH("SSMM",Q224)))</formula>
    </cfRule>
    <cfRule type="containsText" dxfId="31426" priority="2706" operator="containsText" text="BMTR">
      <formula>NOT(ISERROR(SEARCH("BMTR",Q224)))</formula>
    </cfRule>
  </conditionalFormatting>
  <conditionalFormatting sqref="F225">
    <cfRule type="containsText" dxfId="31425" priority="2701" operator="containsText" text="TAXI">
      <formula>NOT(ISERROR(SEARCH("TAXI",F225)))</formula>
    </cfRule>
    <cfRule type="containsText" dxfId="31424" priority="2702" operator="containsText" text="SSMM">
      <formula>NOT(ISERROR(SEARCH("SSMM",F225)))</formula>
    </cfRule>
    <cfRule type="containsText" dxfId="31423" priority="2703" operator="containsText" text="BMTR">
      <formula>NOT(ISERROR(SEARCH("BMTR",F225)))</formula>
    </cfRule>
  </conditionalFormatting>
  <conditionalFormatting sqref="G225">
    <cfRule type="cellIs" dxfId="31422" priority="2699" operator="greaterThan">
      <formula>L225</formula>
    </cfRule>
    <cfRule type="cellIs" dxfId="31421" priority="2700" operator="lessThan">
      <formula>J225</formula>
    </cfRule>
  </conditionalFormatting>
  <conditionalFormatting sqref="Q225">
    <cfRule type="containsText" dxfId="31420" priority="2696" operator="containsText" text="TAXI">
      <formula>NOT(ISERROR(SEARCH("TAXI",Q225)))</formula>
    </cfRule>
    <cfRule type="containsText" dxfId="31419" priority="2697" operator="containsText" text="SSMM">
      <formula>NOT(ISERROR(SEARCH("SSMM",Q225)))</formula>
    </cfRule>
    <cfRule type="containsText" dxfId="31418" priority="2698" operator="containsText" text="BMTR">
      <formula>NOT(ISERROR(SEARCH("BMTR",Q225)))</formula>
    </cfRule>
  </conditionalFormatting>
  <conditionalFormatting sqref="F36">
    <cfRule type="containsText" dxfId="31417" priority="2691" operator="containsText" text="TAXI">
      <formula>NOT(ISERROR(SEARCH("TAXI",F36)))</formula>
    </cfRule>
    <cfRule type="containsText" dxfId="31416" priority="2692" operator="containsText" text="SSMM">
      <formula>NOT(ISERROR(SEARCH("SSMM",F36)))</formula>
    </cfRule>
    <cfRule type="containsText" dxfId="31415" priority="2693" operator="containsText" text="BMTR">
      <formula>NOT(ISERROR(SEARCH("BMTR",F36)))</formula>
    </cfRule>
  </conditionalFormatting>
  <conditionalFormatting sqref="G36">
    <cfRule type="cellIs" dxfId="31414" priority="2694" operator="greaterThan">
      <formula>L36</formula>
    </cfRule>
    <cfRule type="cellIs" dxfId="31413" priority="2695" operator="lessThan">
      <formula>J36</formula>
    </cfRule>
  </conditionalFormatting>
  <conditionalFormatting sqref="F209:F210 Q209:Q210">
    <cfRule type="containsText" dxfId="31412" priority="2688" operator="containsText" text="TAXI">
      <formula>NOT(ISERROR(SEARCH("TAXI",F209)))</formula>
    </cfRule>
    <cfRule type="containsText" dxfId="31411" priority="2689" operator="containsText" text="SSMM">
      <formula>NOT(ISERROR(SEARCH("SSMM",F209)))</formula>
    </cfRule>
    <cfRule type="containsText" dxfId="31410" priority="2690" operator="containsText" text="BMTR">
      <formula>NOT(ISERROR(SEARCH("BMTR",F209)))</formula>
    </cfRule>
  </conditionalFormatting>
  <conditionalFormatting sqref="Q22">
    <cfRule type="containsText" dxfId="31409" priority="2681" operator="containsText" text="BMTR">
      <formula>NOT(ISERROR(SEARCH("BMTR",Q22)))</formula>
    </cfRule>
    <cfRule type="containsText" dxfId="31408" priority="2682" operator="containsText" text="TAXI">
      <formula>NOT(ISERROR(SEARCH("TAXI",Q22)))</formula>
    </cfRule>
    <cfRule type="containsText" dxfId="31407" priority="2683" operator="containsText" text="SSMM">
      <formula>NOT(ISERROR(SEARCH("SSMM",Q22)))</formula>
    </cfRule>
    <cfRule type="containsText" dxfId="31406" priority="2684" operator="containsText" text="MEDC">
      <formula>NOT(ISERROR(SEARCH("MEDC",Q22)))</formula>
    </cfRule>
    <cfRule type="containsText" dxfId="31405" priority="2685" operator="containsText" text="APLN">
      <formula>NOT(ISERROR(SEARCH("APLN",Q22)))</formula>
    </cfRule>
  </conditionalFormatting>
  <conditionalFormatting sqref="F22">
    <cfRule type="containsText" dxfId="31404" priority="2678" operator="containsText" text="TAXI">
      <formula>NOT(ISERROR(SEARCH("TAXI",F22)))</formula>
    </cfRule>
    <cfRule type="containsText" dxfId="31403" priority="2679" operator="containsText" text="SSMM">
      <formula>NOT(ISERROR(SEARCH("SSMM",F22)))</formula>
    </cfRule>
    <cfRule type="containsText" dxfId="31402" priority="2680" operator="containsText" text="BMTR">
      <formula>NOT(ISERROR(SEARCH("BMTR",F22)))</formula>
    </cfRule>
  </conditionalFormatting>
  <conditionalFormatting sqref="G22">
    <cfRule type="cellIs" dxfId="31401" priority="2686" operator="greaterThan">
      <formula>L22</formula>
    </cfRule>
    <cfRule type="cellIs" dxfId="31400" priority="2687" operator="lessThan">
      <formula>J22</formula>
    </cfRule>
  </conditionalFormatting>
  <conditionalFormatting sqref="F233 Q233">
    <cfRule type="containsText" dxfId="31399" priority="2673" operator="containsText" text="TAXI">
      <formula>NOT(ISERROR(SEARCH("TAXI",F233)))</formula>
    </cfRule>
    <cfRule type="containsText" dxfId="31398" priority="2674" operator="containsText" text="SSMM">
      <formula>NOT(ISERROR(SEARCH("SSMM",F233)))</formula>
    </cfRule>
    <cfRule type="containsText" dxfId="31397" priority="2675" operator="containsText" text="BMTR">
      <formula>NOT(ISERROR(SEARCH("BMTR",F233)))</formula>
    </cfRule>
  </conditionalFormatting>
  <conditionalFormatting sqref="G233">
    <cfRule type="cellIs" dxfId="31396" priority="2676" operator="greaterThan">
      <formula>L233</formula>
    </cfRule>
    <cfRule type="cellIs" dxfId="31395" priority="2677" operator="lessThan">
      <formula>J233</formula>
    </cfRule>
  </conditionalFormatting>
  <conditionalFormatting sqref="F15">
    <cfRule type="containsText" dxfId="31394" priority="2668" operator="containsText" text="TAXI">
      <formula>NOT(ISERROR(SEARCH("TAXI",F15)))</formula>
    </cfRule>
    <cfRule type="containsText" dxfId="31393" priority="2669" operator="containsText" text="SSMM">
      <formula>NOT(ISERROR(SEARCH("SSMM",F15)))</formula>
    </cfRule>
    <cfRule type="containsText" dxfId="31392" priority="2670" operator="containsText" text="BMTR">
      <formula>NOT(ISERROR(SEARCH("BMTR",F15)))</formula>
    </cfRule>
  </conditionalFormatting>
  <conditionalFormatting sqref="G15">
    <cfRule type="cellIs" dxfId="31391" priority="2671" operator="greaterThan">
      <formula>L15</formula>
    </cfRule>
    <cfRule type="cellIs" dxfId="31390" priority="2672" operator="lessThan">
      <formula>J15</formula>
    </cfRule>
  </conditionalFormatting>
  <conditionalFormatting sqref="F255 Q255">
    <cfRule type="containsText" dxfId="31389" priority="2665" operator="containsText" text="TAXI">
      <formula>NOT(ISERROR(SEARCH("TAXI",F255)))</formula>
    </cfRule>
    <cfRule type="containsText" dxfId="31388" priority="2666" operator="containsText" text="SSMM">
      <formula>NOT(ISERROR(SEARCH("SSMM",F255)))</formula>
    </cfRule>
    <cfRule type="containsText" dxfId="31387" priority="2667" operator="containsText" text="BMTR">
      <formula>NOT(ISERROR(SEARCH("BMTR",F255)))</formula>
    </cfRule>
  </conditionalFormatting>
  <conditionalFormatting sqref="F266 Q266">
    <cfRule type="containsText" dxfId="31386" priority="2662" operator="containsText" text="TAXI">
      <formula>NOT(ISERROR(SEARCH("TAXI",F266)))</formula>
    </cfRule>
    <cfRule type="containsText" dxfId="31385" priority="2663" operator="containsText" text="SSMM">
      <formula>NOT(ISERROR(SEARCH("SSMM",F266)))</formula>
    </cfRule>
    <cfRule type="containsText" dxfId="31384" priority="2664" operator="containsText" text="BMTR">
      <formula>NOT(ISERROR(SEARCH("BMTR",F266)))</formula>
    </cfRule>
  </conditionalFormatting>
  <conditionalFormatting sqref="F267 Q267">
    <cfRule type="containsText" dxfId="31383" priority="2659" operator="containsText" text="TAXI">
      <formula>NOT(ISERROR(SEARCH("TAXI",F267)))</formula>
    </cfRule>
    <cfRule type="containsText" dxfId="31382" priority="2660" operator="containsText" text="SSMM">
      <formula>NOT(ISERROR(SEARCH("SSMM",F267)))</formula>
    </cfRule>
    <cfRule type="containsText" dxfId="31381" priority="2661" operator="containsText" text="BMTR">
      <formula>NOT(ISERROR(SEARCH("BMTR",F267)))</formula>
    </cfRule>
  </conditionalFormatting>
  <conditionalFormatting sqref="Q237 F237">
    <cfRule type="containsText" dxfId="31380" priority="2654" operator="containsText" text="TAXI">
      <formula>NOT(ISERROR(SEARCH("TAXI",F237)))</formula>
    </cfRule>
    <cfRule type="containsText" dxfId="31379" priority="2655" operator="containsText" text="SSMM">
      <formula>NOT(ISERROR(SEARCH("SSMM",F237)))</formula>
    </cfRule>
    <cfRule type="containsText" dxfId="31378" priority="2656" operator="containsText" text="BMTR">
      <formula>NOT(ISERROR(SEARCH("BMTR",F237)))</formula>
    </cfRule>
  </conditionalFormatting>
  <conditionalFormatting sqref="G237">
    <cfRule type="cellIs" dxfId="31377" priority="2657" operator="greaterThan">
      <formula>L237</formula>
    </cfRule>
    <cfRule type="cellIs" dxfId="31376" priority="2658" operator="lessThan">
      <formula>J237</formula>
    </cfRule>
  </conditionalFormatting>
  <conditionalFormatting sqref="Q238 F238">
    <cfRule type="containsText" dxfId="31375" priority="2649" operator="containsText" text="TAXI">
      <formula>NOT(ISERROR(SEARCH("TAXI",F238)))</formula>
    </cfRule>
    <cfRule type="containsText" dxfId="31374" priority="2650" operator="containsText" text="SSMM">
      <formula>NOT(ISERROR(SEARCH("SSMM",F238)))</formula>
    </cfRule>
    <cfRule type="containsText" dxfId="31373" priority="2651" operator="containsText" text="BMTR">
      <formula>NOT(ISERROR(SEARCH("BMTR",F238)))</formula>
    </cfRule>
  </conditionalFormatting>
  <conditionalFormatting sqref="G238">
    <cfRule type="cellIs" dxfId="31372" priority="2652" operator="greaterThan">
      <formula>L238</formula>
    </cfRule>
    <cfRule type="cellIs" dxfId="31371" priority="2653" operator="lessThan">
      <formula>J238</formula>
    </cfRule>
  </conditionalFormatting>
  <conditionalFormatting sqref="Q239 F239">
    <cfRule type="containsText" dxfId="31370" priority="2644" operator="containsText" text="TAXI">
      <formula>NOT(ISERROR(SEARCH("TAXI",F239)))</formula>
    </cfRule>
    <cfRule type="containsText" dxfId="31369" priority="2645" operator="containsText" text="SSMM">
      <formula>NOT(ISERROR(SEARCH("SSMM",F239)))</formula>
    </cfRule>
    <cfRule type="containsText" dxfId="31368" priority="2646" operator="containsText" text="BMTR">
      <formula>NOT(ISERROR(SEARCH("BMTR",F239)))</formula>
    </cfRule>
  </conditionalFormatting>
  <conditionalFormatting sqref="G239">
    <cfRule type="cellIs" dxfId="31367" priority="2647" operator="greaterThan">
      <formula>L239</formula>
    </cfRule>
    <cfRule type="cellIs" dxfId="31366" priority="2648" operator="lessThan">
      <formula>J239</formula>
    </cfRule>
  </conditionalFormatting>
  <conditionalFormatting sqref="Q240 F240">
    <cfRule type="containsText" dxfId="31365" priority="2639" operator="containsText" text="TAXI">
      <formula>NOT(ISERROR(SEARCH("TAXI",F240)))</formula>
    </cfRule>
    <cfRule type="containsText" dxfId="31364" priority="2640" operator="containsText" text="SSMM">
      <formula>NOT(ISERROR(SEARCH("SSMM",F240)))</formula>
    </cfRule>
    <cfRule type="containsText" dxfId="31363" priority="2641" operator="containsText" text="BMTR">
      <formula>NOT(ISERROR(SEARCH("BMTR",F240)))</formula>
    </cfRule>
  </conditionalFormatting>
  <conditionalFormatting sqref="G240">
    <cfRule type="cellIs" dxfId="31362" priority="2642" operator="greaterThan">
      <formula>L240</formula>
    </cfRule>
    <cfRule type="cellIs" dxfId="31361" priority="2643" operator="lessThan">
      <formula>J240</formula>
    </cfRule>
  </conditionalFormatting>
  <conditionalFormatting sqref="F163">
    <cfRule type="containsText" dxfId="31360" priority="2634" operator="containsText" text="TAXI">
      <formula>NOT(ISERROR(SEARCH("TAXI",F163)))</formula>
    </cfRule>
    <cfRule type="containsText" dxfId="31359" priority="2635" operator="containsText" text="SSMM">
      <formula>NOT(ISERROR(SEARCH("SSMM",F163)))</formula>
    </cfRule>
    <cfRule type="containsText" dxfId="31358" priority="2636" operator="containsText" text="BMTR">
      <formula>NOT(ISERROR(SEARCH("BMTR",F163)))</formula>
    </cfRule>
  </conditionalFormatting>
  <conditionalFormatting sqref="F163">
    <cfRule type="containsText" dxfId="31357" priority="2631" operator="containsText" text="TAXI">
      <formula>NOT(ISERROR(SEARCH("TAXI",F163)))</formula>
    </cfRule>
    <cfRule type="containsText" dxfId="31356" priority="2632" operator="containsText" text="SSMM">
      <formula>NOT(ISERROR(SEARCH("SSMM",F163)))</formula>
    </cfRule>
    <cfRule type="containsText" dxfId="31355" priority="2633" operator="containsText" text="BMTR">
      <formula>NOT(ISERROR(SEARCH("BMTR",F163)))</formula>
    </cfRule>
  </conditionalFormatting>
  <conditionalFormatting sqref="F163">
    <cfRule type="containsText" dxfId="31354" priority="2628" operator="containsText" text="TAXI">
      <formula>NOT(ISERROR(SEARCH("TAXI",F163)))</formula>
    </cfRule>
    <cfRule type="containsText" dxfId="31353" priority="2629" operator="containsText" text="SSMM">
      <formula>NOT(ISERROR(SEARCH("SSMM",F163)))</formula>
    </cfRule>
    <cfRule type="containsText" dxfId="31352" priority="2630" operator="containsText" text="BMTR">
      <formula>NOT(ISERROR(SEARCH("BMTR",F163)))</formula>
    </cfRule>
  </conditionalFormatting>
  <conditionalFormatting sqref="F163">
    <cfRule type="containsText" dxfId="31351" priority="2625" operator="containsText" text="TAXI">
      <formula>NOT(ISERROR(SEARCH("TAXI",F163)))</formula>
    </cfRule>
    <cfRule type="containsText" dxfId="31350" priority="2626" operator="containsText" text="SSMM">
      <formula>NOT(ISERROR(SEARCH("SSMM",F163)))</formula>
    </cfRule>
    <cfRule type="containsText" dxfId="31349" priority="2627" operator="containsText" text="BMTR">
      <formula>NOT(ISERROR(SEARCH("BMTR",F163)))</formula>
    </cfRule>
  </conditionalFormatting>
  <conditionalFormatting sqref="F163">
    <cfRule type="containsText" dxfId="31348" priority="2622" operator="containsText" text="TAXI">
      <formula>NOT(ISERROR(SEARCH("TAXI",F163)))</formula>
    </cfRule>
    <cfRule type="containsText" dxfId="31347" priority="2623" operator="containsText" text="SSMM">
      <formula>NOT(ISERROR(SEARCH("SSMM",F163)))</formula>
    </cfRule>
    <cfRule type="containsText" dxfId="31346" priority="2624" operator="containsText" text="BMTR">
      <formula>NOT(ISERROR(SEARCH("BMTR",F163)))</formula>
    </cfRule>
  </conditionalFormatting>
  <conditionalFormatting sqref="F163">
    <cfRule type="containsText" dxfId="31345" priority="2619" operator="containsText" text="TAXI">
      <formula>NOT(ISERROR(SEARCH("TAXI",F163)))</formula>
    </cfRule>
    <cfRule type="containsText" dxfId="31344" priority="2620" operator="containsText" text="SSMM">
      <formula>NOT(ISERROR(SEARCH("SSMM",F163)))</formula>
    </cfRule>
    <cfRule type="containsText" dxfId="31343" priority="2621" operator="containsText" text="BMTR">
      <formula>NOT(ISERROR(SEARCH("BMTR",F163)))</formula>
    </cfRule>
  </conditionalFormatting>
  <conditionalFormatting sqref="F163">
    <cfRule type="containsText" dxfId="31342" priority="2616" operator="containsText" text="TAXI">
      <formula>NOT(ISERROR(SEARCH("TAXI",F163)))</formula>
    </cfRule>
    <cfRule type="containsText" dxfId="31341" priority="2617" operator="containsText" text="SSMM">
      <formula>NOT(ISERROR(SEARCH("SSMM",F163)))</formula>
    </cfRule>
    <cfRule type="containsText" dxfId="31340" priority="2618" operator="containsText" text="BMTR">
      <formula>NOT(ISERROR(SEARCH("BMTR",F163)))</formula>
    </cfRule>
  </conditionalFormatting>
  <conditionalFormatting sqref="F163">
    <cfRule type="containsText" dxfId="31339" priority="2613" operator="containsText" text="TAXI">
      <formula>NOT(ISERROR(SEARCH("TAXI",F163)))</formula>
    </cfRule>
    <cfRule type="containsText" dxfId="31338" priority="2614" operator="containsText" text="SSMM">
      <formula>NOT(ISERROR(SEARCH("SSMM",F163)))</formula>
    </cfRule>
    <cfRule type="containsText" dxfId="31337" priority="2615" operator="containsText" text="BMTR">
      <formula>NOT(ISERROR(SEARCH("BMTR",F163)))</formula>
    </cfRule>
  </conditionalFormatting>
  <conditionalFormatting sqref="F163">
    <cfRule type="containsText" dxfId="31336" priority="2610" operator="containsText" text="TAXI">
      <formula>NOT(ISERROR(SEARCH("TAXI",F163)))</formula>
    </cfRule>
    <cfRule type="containsText" dxfId="31335" priority="2611" operator="containsText" text="SSMM">
      <formula>NOT(ISERROR(SEARCH("SSMM",F163)))</formula>
    </cfRule>
    <cfRule type="containsText" dxfId="31334" priority="2612" operator="containsText" text="BMTR">
      <formula>NOT(ISERROR(SEARCH("BMTR",F163)))</formula>
    </cfRule>
  </conditionalFormatting>
  <conditionalFormatting sqref="F163">
    <cfRule type="containsText" dxfId="31333" priority="2607" operator="containsText" text="TAXI">
      <formula>NOT(ISERROR(SEARCH("TAXI",F163)))</formula>
    </cfRule>
    <cfRule type="containsText" dxfId="31332" priority="2608" operator="containsText" text="SSMM">
      <formula>NOT(ISERROR(SEARCH("SSMM",F163)))</formula>
    </cfRule>
    <cfRule type="containsText" dxfId="31331" priority="2609" operator="containsText" text="BMTR">
      <formula>NOT(ISERROR(SEARCH("BMTR",F163)))</formula>
    </cfRule>
  </conditionalFormatting>
  <conditionalFormatting sqref="F163">
    <cfRule type="containsText" dxfId="31330" priority="2604" operator="containsText" text="TAXI">
      <formula>NOT(ISERROR(SEARCH("TAXI",F163)))</formula>
    </cfRule>
    <cfRule type="containsText" dxfId="31329" priority="2605" operator="containsText" text="SSMM">
      <formula>NOT(ISERROR(SEARCH("SSMM",F163)))</formula>
    </cfRule>
    <cfRule type="containsText" dxfId="31328" priority="2606" operator="containsText" text="BMTR">
      <formula>NOT(ISERROR(SEARCH("BMTR",F163)))</formula>
    </cfRule>
  </conditionalFormatting>
  <conditionalFormatting sqref="F163">
    <cfRule type="containsText" dxfId="31327" priority="2601" operator="containsText" text="TAXI">
      <formula>NOT(ISERROR(SEARCH("TAXI",F163)))</formula>
    </cfRule>
    <cfRule type="containsText" dxfId="31326" priority="2602" operator="containsText" text="SSMM">
      <formula>NOT(ISERROR(SEARCH("SSMM",F163)))</formula>
    </cfRule>
    <cfRule type="containsText" dxfId="31325" priority="2603" operator="containsText" text="BMTR">
      <formula>NOT(ISERROR(SEARCH("BMTR",F163)))</formula>
    </cfRule>
  </conditionalFormatting>
  <conditionalFormatting sqref="F163">
    <cfRule type="containsText" dxfId="31324" priority="2598" operator="containsText" text="TAXI">
      <formula>NOT(ISERROR(SEARCH("TAXI",F163)))</formula>
    </cfRule>
    <cfRule type="containsText" dxfId="31323" priority="2599" operator="containsText" text="SSMM">
      <formula>NOT(ISERROR(SEARCH("SSMM",F163)))</formula>
    </cfRule>
    <cfRule type="containsText" dxfId="31322" priority="2600" operator="containsText" text="BMTR">
      <formula>NOT(ISERROR(SEARCH("BMTR",F163)))</formula>
    </cfRule>
  </conditionalFormatting>
  <conditionalFormatting sqref="F163">
    <cfRule type="containsText" dxfId="31321" priority="2595" operator="containsText" text="TAXI">
      <formula>NOT(ISERROR(SEARCH("TAXI",F163)))</formula>
    </cfRule>
    <cfRule type="containsText" dxfId="31320" priority="2596" operator="containsText" text="SSMM">
      <formula>NOT(ISERROR(SEARCH("SSMM",F163)))</formula>
    </cfRule>
    <cfRule type="containsText" dxfId="31319" priority="2597" operator="containsText" text="BMTR">
      <formula>NOT(ISERROR(SEARCH("BMTR",F163)))</formula>
    </cfRule>
  </conditionalFormatting>
  <conditionalFormatting sqref="F163">
    <cfRule type="containsText" dxfId="31318" priority="2592" operator="containsText" text="TAXI">
      <formula>NOT(ISERROR(SEARCH("TAXI",F163)))</formula>
    </cfRule>
    <cfRule type="containsText" dxfId="31317" priority="2593" operator="containsText" text="SSMM">
      <formula>NOT(ISERROR(SEARCH("SSMM",F163)))</formula>
    </cfRule>
    <cfRule type="containsText" dxfId="31316" priority="2594" operator="containsText" text="BMTR">
      <formula>NOT(ISERROR(SEARCH("BMTR",F163)))</formula>
    </cfRule>
  </conditionalFormatting>
  <conditionalFormatting sqref="F163">
    <cfRule type="containsText" dxfId="31315" priority="2589" operator="containsText" text="TAXI">
      <formula>NOT(ISERROR(SEARCH("TAXI",F163)))</formula>
    </cfRule>
    <cfRule type="containsText" dxfId="31314" priority="2590" operator="containsText" text="SSMM">
      <formula>NOT(ISERROR(SEARCH("SSMM",F163)))</formula>
    </cfRule>
    <cfRule type="containsText" dxfId="31313" priority="2591" operator="containsText" text="BMTR">
      <formula>NOT(ISERROR(SEARCH("BMTR",F163)))</formula>
    </cfRule>
  </conditionalFormatting>
  <conditionalFormatting sqref="F163">
    <cfRule type="containsText" dxfId="31312" priority="2586" operator="containsText" text="TAXI">
      <formula>NOT(ISERROR(SEARCH("TAXI",F163)))</formula>
    </cfRule>
    <cfRule type="containsText" dxfId="31311" priority="2587" operator="containsText" text="SSMM">
      <formula>NOT(ISERROR(SEARCH("SSMM",F163)))</formula>
    </cfRule>
    <cfRule type="containsText" dxfId="31310" priority="2588" operator="containsText" text="BMTR">
      <formula>NOT(ISERROR(SEARCH("BMTR",F163)))</formula>
    </cfRule>
  </conditionalFormatting>
  <conditionalFormatting sqref="F163">
    <cfRule type="containsText" dxfId="31309" priority="2583" operator="containsText" text="TAXI">
      <formula>NOT(ISERROR(SEARCH("TAXI",F163)))</formula>
    </cfRule>
    <cfRule type="containsText" dxfId="31308" priority="2584" operator="containsText" text="SSMM">
      <formula>NOT(ISERROR(SEARCH("SSMM",F163)))</formula>
    </cfRule>
    <cfRule type="containsText" dxfId="31307" priority="2585" operator="containsText" text="BMTR">
      <formula>NOT(ISERROR(SEARCH("BMTR",F163)))</formula>
    </cfRule>
  </conditionalFormatting>
  <conditionalFormatting sqref="F163">
    <cfRule type="containsText" dxfId="31306" priority="2580" operator="containsText" text="TAXI">
      <formula>NOT(ISERROR(SEARCH("TAXI",F163)))</formula>
    </cfRule>
    <cfRule type="containsText" dxfId="31305" priority="2581" operator="containsText" text="SSMM">
      <formula>NOT(ISERROR(SEARCH("SSMM",F163)))</formula>
    </cfRule>
    <cfRule type="containsText" dxfId="31304" priority="2582" operator="containsText" text="BMTR">
      <formula>NOT(ISERROR(SEARCH("BMTR",F163)))</formula>
    </cfRule>
  </conditionalFormatting>
  <conditionalFormatting sqref="F163">
    <cfRule type="containsText" dxfId="31303" priority="2577" operator="containsText" text="TAXI">
      <formula>NOT(ISERROR(SEARCH("TAXI",F163)))</formula>
    </cfRule>
    <cfRule type="containsText" dxfId="31302" priority="2578" operator="containsText" text="SSMM">
      <formula>NOT(ISERROR(SEARCH("SSMM",F163)))</formula>
    </cfRule>
    <cfRule type="containsText" dxfId="31301" priority="2579" operator="containsText" text="BMTR">
      <formula>NOT(ISERROR(SEARCH("BMTR",F163)))</formula>
    </cfRule>
  </conditionalFormatting>
  <conditionalFormatting sqref="F163">
    <cfRule type="containsText" dxfId="31300" priority="2574" operator="containsText" text="TAXI">
      <formula>NOT(ISERROR(SEARCH("TAXI",F163)))</formula>
    </cfRule>
    <cfRule type="containsText" dxfId="31299" priority="2575" operator="containsText" text="SSMM">
      <formula>NOT(ISERROR(SEARCH("SSMM",F163)))</formula>
    </cfRule>
    <cfRule type="containsText" dxfId="31298" priority="2576" operator="containsText" text="BMTR">
      <formula>NOT(ISERROR(SEARCH("BMTR",F163)))</formula>
    </cfRule>
  </conditionalFormatting>
  <conditionalFormatting sqref="F163">
    <cfRule type="containsText" dxfId="31297" priority="2571" operator="containsText" text="TAXI">
      <formula>NOT(ISERROR(SEARCH("TAXI",F163)))</formula>
    </cfRule>
    <cfRule type="containsText" dxfId="31296" priority="2572" operator="containsText" text="SSMM">
      <formula>NOT(ISERROR(SEARCH("SSMM",F163)))</formula>
    </cfRule>
    <cfRule type="containsText" dxfId="31295" priority="2573" operator="containsText" text="BMTR">
      <formula>NOT(ISERROR(SEARCH("BMTR",F163)))</formula>
    </cfRule>
  </conditionalFormatting>
  <conditionalFormatting sqref="F163">
    <cfRule type="containsText" dxfId="31294" priority="2568" operator="containsText" text="TAXI">
      <formula>NOT(ISERROR(SEARCH("TAXI",F163)))</formula>
    </cfRule>
    <cfRule type="containsText" dxfId="31293" priority="2569" operator="containsText" text="SSMM">
      <formula>NOT(ISERROR(SEARCH("SSMM",F163)))</formula>
    </cfRule>
    <cfRule type="containsText" dxfId="31292" priority="2570" operator="containsText" text="BMTR">
      <formula>NOT(ISERROR(SEARCH("BMTR",F163)))</formula>
    </cfRule>
  </conditionalFormatting>
  <conditionalFormatting sqref="F163">
    <cfRule type="containsText" dxfId="31291" priority="2565" operator="containsText" text="TAXI">
      <formula>NOT(ISERROR(SEARCH("TAXI",F163)))</formula>
    </cfRule>
    <cfRule type="containsText" dxfId="31290" priority="2566" operator="containsText" text="SSMM">
      <formula>NOT(ISERROR(SEARCH("SSMM",F163)))</formula>
    </cfRule>
    <cfRule type="containsText" dxfId="31289" priority="2567" operator="containsText" text="BMTR">
      <formula>NOT(ISERROR(SEARCH("BMTR",F163)))</formula>
    </cfRule>
  </conditionalFormatting>
  <conditionalFormatting sqref="F163">
    <cfRule type="containsText" dxfId="31288" priority="2562" operator="containsText" text="TAXI">
      <formula>NOT(ISERROR(SEARCH("TAXI",F163)))</formula>
    </cfRule>
    <cfRule type="containsText" dxfId="31287" priority="2563" operator="containsText" text="SSMM">
      <formula>NOT(ISERROR(SEARCH("SSMM",F163)))</formula>
    </cfRule>
    <cfRule type="containsText" dxfId="31286" priority="2564" operator="containsText" text="BMTR">
      <formula>NOT(ISERROR(SEARCH("BMTR",F163)))</formula>
    </cfRule>
  </conditionalFormatting>
  <conditionalFormatting sqref="F163">
    <cfRule type="containsText" dxfId="31285" priority="2559" operator="containsText" text="TAXI">
      <formula>NOT(ISERROR(SEARCH("TAXI",F163)))</formula>
    </cfRule>
    <cfRule type="containsText" dxfId="31284" priority="2560" operator="containsText" text="SSMM">
      <formula>NOT(ISERROR(SEARCH("SSMM",F163)))</formula>
    </cfRule>
    <cfRule type="containsText" dxfId="31283" priority="2561" operator="containsText" text="BMTR">
      <formula>NOT(ISERROR(SEARCH("BMTR",F163)))</formula>
    </cfRule>
  </conditionalFormatting>
  <conditionalFormatting sqref="F163">
    <cfRule type="containsText" dxfId="31282" priority="2556" operator="containsText" text="TAXI">
      <formula>NOT(ISERROR(SEARCH("TAXI",F163)))</formula>
    </cfRule>
    <cfRule type="containsText" dxfId="31281" priority="2557" operator="containsText" text="SSMM">
      <formula>NOT(ISERROR(SEARCH("SSMM",F163)))</formula>
    </cfRule>
    <cfRule type="containsText" dxfId="31280" priority="2558" operator="containsText" text="BMTR">
      <formula>NOT(ISERROR(SEARCH("BMTR",F163)))</formula>
    </cfRule>
  </conditionalFormatting>
  <conditionalFormatting sqref="F163">
    <cfRule type="containsText" dxfId="31279" priority="2553" operator="containsText" text="TAXI">
      <formula>NOT(ISERROR(SEARCH("TAXI",F163)))</formula>
    </cfRule>
    <cfRule type="containsText" dxfId="31278" priority="2554" operator="containsText" text="SSMM">
      <formula>NOT(ISERROR(SEARCH("SSMM",F163)))</formula>
    </cfRule>
    <cfRule type="containsText" dxfId="31277" priority="2555" operator="containsText" text="BMTR">
      <formula>NOT(ISERROR(SEARCH("BMTR",F163)))</formula>
    </cfRule>
  </conditionalFormatting>
  <conditionalFormatting sqref="F163">
    <cfRule type="containsText" dxfId="31276" priority="2550" operator="containsText" text="TAXI">
      <formula>NOT(ISERROR(SEARCH("TAXI",F163)))</formula>
    </cfRule>
    <cfRule type="containsText" dxfId="31275" priority="2551" operator="containsText" text="SSMM">
      <formula>NOT(ISERROR(SEARCH("SSMM",F163)))</formula>
    </cfRule>
    <cfRule type="containsText" dxfId="31274" priority="2552" operator="containsText" text="BMTR">
      <formula>NOT(ISERROR(SEARCH("BMTR",F163)))</formula>
    </cfRule>
  </conditionalFormatting>
  <conditionalFormatting sqref="F163">
    <cfRule type="containsText" dxfId="31273" priority="2547" operator="containsText" text="TAXI">
      <formula>NOT(ISERROR(SEARCH("TAXI",F163)))</formula>
    </cfRule>
    <cfRule type="containsText" dxfId="31272" priority="2548" operator="containsText" text="SSMM">
      <formula>NOT(ISERROR(SEARCH("SSMM",F163)))</formula>
    </cfRule>
    <cfRule type="containsText" dxfId="31271" priority="2549" operator="containsText" text="BMTR">
      <formula>NOT(ISERROR(SEARCH("BMTR",F163)))</formula>
    </cfRule>
  </conditionalFormatting>
  <conditionalFormatting sqref="F163">
    <cfRule type="containsText" dxfId="31270" priority="2544" operator="containsText" text="TAXI">
      <formula>NOT(ISERROR(SEARCH("TAXI",F163)))</formula>
    </cfRule>
    <cfRule type="containsText" dxfId="31269" priority="2545" operator="containsText" text="SSMM">
      <formula>NOT(ISERROR(SEARCH("SSMM",F163)))</formula>
    </cfRule>
    <cfRule type="containsText" dxfId="31268" priority="2546" operator="containsText" text="BMTR">
      <formula>NOT(ISERROR(SEARCH("BMTR",F163)))</formula>
    </cfRule>
  </conditionalFormatting>
  <conditionalFormatting sqref="F163">
    <cfRule type="containsText" dxfId="31267" priority="2541" operator="containsText" text="TAXI">
      <formula>NOT(ISERROR(SEARCH("TAXI",F163)))</formula>
    </cfRule>
    <cfRule type="containsText" dxfId="31266" priority="2542" operator="containsText" text="SSMM">
      <formula>NOT(ISERROR(SEARCH("SSMM",F163)))</formula>
    </cfRule>
    <cfRule type="containsText" dxfId="31265" priority="2543" operator="containsText" text="BMTR">
      <formula>NOT(ISERROR(SEARCH("BMTR",F163)))</formula>
    </cfRule>
  </conditionalFormatting>
  <conditionalFormatting sqref="F163">
    <cfRule type="containsText" dxfId="31264" priority="2538" operator="containsText" text="TAXI">
      <formula>NOT(ISERROR(SEARCH("TAXI",F163)))</formula>
    </cfRule>
    <cfRule type="containsText" dxfId="31263" priority="2539" operator="containsText" text="SSMM">
      <formula>NOT(ISERROR(SEARCH("SSMM",F163)))</formula>
    </cfRule>
    <cfRule type="containsText" dxfId="31262" priority="2540" operator="containsText" text="BMTR">
      <formula>NOT(ISERROR(SEARCH("BMTR",F163)))</formula>
    </cfRule>
  </conditionalFormatting>
  <conditionalFormatting sqref="F163">
    <cfRule type="containsText" dxfId="31261" priority="2535" operator="containsText" text="TAXI">
      <formula>NOT(ISERROR(SEARCH("TAXI",F163)))</formula>
    </cfRule>
    <cfRule type="containsText" dxfId="31260" priority="2536" operator="containsText" text="SSMM">
      <formula>NOT(ISERROR(SEARCH("SSMM",F163)))</formula>
    </cfRule>
    <cfRule type="containsText" dxfId="31259" priority="2537" operator="containsText" text="BMTR">
      <formula>NOT(ISERROR(SEARCH("BMTR",F163)))</formula>
    </cfRule>
  </conditionalFormatting>
  <conditionalFormatting sqref="F163">
    <cfRule type="containsText" dxfId="31258" priority="2532" operator="containsText" text="TAXI">
      <formula>NOT(ISERROR(SEARCH("TAXI",F163)))</formula>
    </cfRule>
    <cfRule type="containsText" dxfId="31257" priority="2533" operator="containsText" text="SSMM">
      <formula>NOT(ISERROR(SEARCH("SSMM",F163)))</formula>
    </cfRule>
    <cfRule type="containsText" dxfId="31256" priority="2534" operator="containsText" text="BMTR">
      <formula>NOT(ISERROR(SEARCH("BMTR",F163)))</formula>
    </cfRule>
  </conditionalFormatting>
  <conditionalFormatting sqref="F163">
    <cfRule type="containsText" dxfId="31255" priority="2529" operator="containsText" text="TAXI">
      <formula>NOT(ISERROR(SEARCH("TAXI",F163)))</formula>
    </cfRule>
    <cfRule type="containsText" dxfId="31254" priority="2530" operator="containsText" text="SSMM">
      <formula>NOT(ISERROR(SEARCH("SSMM",F163)))</formula>
    </cfRule>
    <cfRule type="containsText" dxfId="31253" priority="2531" operator="containsText" text="BMTR">
      <formula>NOT(ISERROR(SEARCH("BMTR",F163)))</formula>
    </cfRule>
  </conditionalFormatting>
  <conditionalFormatting sqref="F163">
    <cfRule type="containsText" dxfId="31252" priority="2526" operator="containsText" text="TAXI">
      <formula>NOT(ISERROR(SEARCH("TAXI",F163)))</formula>
    </cfRule>
    <cfRule type="containsText" dxfId="31251" priority="2527" operator="containsText" text="SSMM">
      <formula>NOT(ISERROR(SEARCH("SSMM",F163)))</formula>
    </cfRule>
    <cfRule type="containsText" dxfId="31250" priority="2528" operator="containsText" text="BMTR">
      <formula>NOT(ISERROR(SEARCH("BMTR",F163)))</formula>
    </cfRule>
  </conditionalFormatting>
  <conditionalFormatting sqref="F163">
    <cfRule type="containsText" dxfId="31249" priority="2523" operator="containsText" text="TAXI">
      <formula>NOT(ISERROR(SEARCH("TAXI",F163)))</formula>
    </cfRule>
    <cfRule type="containsText" dxfId="31248" priority="2524" operator="containsText" text="SSMM">
      <formula>NOT(ISERROR(SEARCH("SSMM",F163)))</formula>
    </cfRule>
    <cfRule type="containsText" dxfId="31247" priority="2525" operator="containsText" text="BMTR">
      <formula>NOT(ISERROR(SEARCH("BMTR",F163)))</formula>
    </cfRule>
  </conditionalFormatting>
  <conditionalFormatting sqref="F163">
    <cfRule type="containsText" dxfId="31246" priority="2520" operator="containsText" text="TAXI">
      <formula>NOT(ISERROR(SEARCH("TAXI",F163)))</formula>
    </cfRule>
    <cfRule type="containsText" dxfId="31245" priority="2521" operator="containsText" text="SSMM">
      <formula>NOT(ISERROR(SEARCH("SSMM",F163)))</formula>
    </cfRule>
    <cfRule type="containsText" dxfId="31244" priority="2522" operator="containsText" text="BMTR">
      <formula>NOT(ISERROR(SEARCH("BMTR",F163)))</formula>
    </cfRule>
  </conditionalFormatting>
  <conditionalFormatting sqref="F163">
    <cfRule type="containsText" dxfId="31243" priority="2517" operator="containsText" text="TAXI">
      <formula>NOT(ISERROR(SEARCH("TAXI",F163)))</formula>
    </cfRule>
    <cfRule type="containsText" dxfId="31242" priority="2518" operator="containsText" text="SSMM">
      <formula>NOT(ISERROR(SEARCH("SSMM",F163)))</formula>
    </cfRule>
    <cfRule type="containsText" dxfId="31241" priority="2519" operator="containsText" text="BMTR">
      <formula>NOT(ISERROR(SEARCH("BMTR",F163)))</formula>
    </cfRule>
  </conditionalFormatting>
  <conditionalFormatting sqref="F163">
    <cfRule type="containsText" dxfId="31240" priority="2514" operator="containsText" text="TAXI">
      <formula>NOT(ISERROR(SEARCH("TAXI",F163)))</formula>
    </cfRule>
    <cfRule type="containsText" dxfId="31239" priority="2515" operator="containsText" text="SSMM">
      <formula>NOT(ISERROR(SEARCH("SSMM",F163)))</formula>
    </cfRule>
    <cfRule type="containsText" dxfId="31238" priority="2516" operator="containsText" text="BMTR">
      <formula>NOT(ISERROR(SEARCH("BMTR",F163)))</formula>
    </cfRule>
  </conditionalFormatting>
  <conditionalFormatting sqref="F163">
    <cfRule type="containsText" dxfId="31237" priority="2511" operator="containsText" text="TAXI">
      <formula>NOT(ISERROR(SEARCH("TAXI",F163)))</formula>
    </cfRule>
    <cfRule type="containsText" dxfId="31236" priority="2512" operator="containsText" text="SSMM">
      <formula>NOT(ISERROR(SEARCH("SSMM",F163)))</formula>
    </cfRule>
    <cfRule type="containsText" dxfId="31235" priority="2513" operator="containsText" text="BMTR">
      <formula>NOT(ISERROR(SEARCH("BMTR",F163)))</formula>
    </cfRule>
  </conditionalFormatting>
  <conditionalFormatting sqref="F163">
    <cfRule type="containsText" dxfId="31234" priority="2508" operator="containsText" text="TAXI">
      <formula>NOT(ISERROR(SEARCH("TAXI",F163)))</formula>
    </cfRule>
    <cfRule type="containsText" dxfId="31233" priority="2509" operator="containsText" text="SSMM">
      <formula>NOT(ISERROR(SEARCH("SSMM",F163)))</formula>
    </cfRule>
    <cfRule type="containsText" dxfId="31232" priority="2510" operator="containsText" text="BMTR">
      <formula>NOT(ISERROR(SEARCH("BMTR",F163)))</formula>
    </cfRule>
  </conditionalFormatting>
  <conditionalFormatting sqref="F163">
    <cfRule type="containsText" dxfId="31231" priority="2505" operator="containsText" text="TAXI">
      <formula>NOT(ISERROR(SEARCH("TAXI",F163)))</formula>
    </cfRule>
    <cfRule type="containsText" dxfId="31230" priority="2506" operator="containsText" text="SSMM">
      <formula>NOT(ISERROR(SEARCH("SSMM",F163)))</formula>
    </cfRule>
    <cfRule type="containsText" dxfId="31229" priority="2507" operator="containsText" text="BMTR">
      <formula>NOT(ISERROR(SEARCH("BMTR",F163)))</formula>
    </cfRule>
  </conditionalFormatting>
  <conditionalFormatting sqref="F163">
    <cfRule type="containsText" dxfId="31228" priority="2502" operator="containsText" text="TAXI">
      <formula>NOT(ISERROR(SEARCH("TAXI",F163)))</formula>
    </cfRule>
    <cfRule type="containsText" dxfId="31227" priority="2503" operator="containsText" text="SSMM">
      <formula>NOT(ISERROR(SEARCH("SSMM",F163)))</formula>
    </cfRule>
    <cfRule type="containsText" dxfId="31226" priority="2504" operator="containsText" text="BMTR">
      <formula>NOT(ISERROR(SEARCH("BMTR",F163)))</formula>
    </cfRule>
  </conditionalFormatting>
  <conditionalFormatting sqref="F163">
    <cfRule type="containsText" dxfId="31225" priority="2499" operator="containsText" text="TAXI">
      <formula>NOT(ISERROR(SEARCH("TAXI",F163)))</formula>
    </cfRule>
    <cfRule type="containsText" dxfId="31224" priority="2500" operator="containsText" text="SSMM">
      <formula>NOT(ISERROR(SEARCH("SSMM",F163)))</formula>
    </cfRule>
    <cfRule type="containsText" dxfId="31223" priority="2501" operator="containsText" text="BMTR">
      <formula>NOT(ISERROR(SEARCH("BMTR",F163)))</formula>
    </cfRule>
  </conditionalFormatting>
  <conditionalFormatting sqref="F163">
    <cfRule type="containsText" dxfId="31222" priority="2496" operator="containsText" text="TAXI">
      <formula>NOT(ISERROR(SEARCH("TAXI",F163)))</formula>
    </cfRule>
    <cfRule type="containsText" dxfId="31221" priority="2497" operator="containsText" text="SSMM">
      <formula>NOT(ISERROR(SEARCH("SSMM",F163)))</formula>
    </cfRule>
    <cfRule type="containsText" dxfId="31220" priority="2498" operator="containsText" text="BMTR">
      <formula>NOT(ISERROR(SEARCH("BMTR",F163)))</formula>
    </cfRule>
  </conditionalFormatting>
  <conditionalFormatting sqref="F163">
    <cfRule type="containsText" dxfId="31219" priority="2493" operator="containsText" text="TAXI">
      <formula>NOT(ISERROR(SEARCH("TAXI",F163)))</formula>
    </cfRule>
    <cfRule type="containsText" dxfId="31218" priority="2494" operator="containsText" text="SSMM">
      <formula>NOT(ISERROR(SEARCH("SSMM",F163)))</formula>
    </cfRule>
    <cfRule type="containsText" dxfId="31217" priority="2495" operator="containsText" text="BMTR">
      <formula>NOT(ISERROR(SEARCH("BMTR",F163)))</formula>
    </cfRule>
  </conditionalFormatting>
  <conditionalFormatting sqref="F163">
    <cfRule type="containsText" dxfId="31216" priority="2490" operator="containsText" text="TAXI">
      <formula>NOT(ISERROR(SEARCH("TAXI",F163)))</formula>
    </cfRule>
    <cfRule type="containsText" dxfId="31215" priority="2491" operator="containsText" text="SSMM">
      <formula>NOT(ISERROR(SEARCH("SSMM",F163)))</formula>
    </cfRule>
    <cfRule type="containsText" dxfId="31214" priority="2492" operator="containsText" text="BMTR">
      <formula>NOT(ISERROR(SEARCH("BMTR",F163)))</formula>
    </cfRule>
  </conditionalFormatting>
  <conditionalFormatting sqref="F163">
    <cfRule type="containsText" dxfId="31213" priority="2487" operator="containsText" text="TAXI">
      <formula>NOT(ISERROR(SEARCH("TAXI",F163)))</formula>
    </cfRule>
    <cfRule type="containsText" dxfId="31212" priority="2488" operator="containsText" text="SSMM">
      <formula>NOT(ISERROR(SEARCH("SSMM",F163)))</formula>
    </cfRule>
    <cfRule type="containsText" dxfId="31211" priority="2489" operator="containsText" text="BMTR">
      <formula>NOT(ISERROR(SEARCH("BMTR",F163)))</formula>
    </cfRule>
  </conditionalFormatting>
  <conditionalFormatting sqref="F163">
    <cfRule type="containsText" dxfId="31210" priority="2484" operator="containsText" text="TAXI">
      <formula>NOT(ISERROR(SEARCH("TAXI",F163)))</formula>
    </cfRule>
    <cfRule type="containsText" dxfId="31209" priority="2485" operator="containsText" text="SSMM">
      <formula>NOT(ISERROR(SEARCH("SSMM",F163)))</formula>
    </cfRule>
    <cfRule type="containsText" dxfId="31208" priority="2486" operator="containsText" text="BMTR">
      <formula>NOT(ISERROR(SEARCH("BMTR",F163)))</formula>
    </cfRule>
  </conditionalFormatting>
  <conditionalFormatting sqref="F163">
    <cfRule type="containsText" dxfId="31207" priority="2481" operator="containsText" text="TAXI">
      <formula>NOT(ISERROR(SEARCH("TAXI",F163)))</formula>
    </cfRule>
    <cfRule type="containsText" dxfId="31206" priority="2482" operator="containsText" text="SSMM">
      <formula>NOT(ISERROR(SEARCH("SSMM",F163)))</formula>
    </cfRule>
    <cfRule type="containsText" dxfId="31205" priority="2483" operator="containsText" text="BMTR">
      <formula>NOT(ISERROR(SEARCH("BMTR",F163)))</formula>
    </cfRule>
  </conditionalFormatting>
  <conditionalFormatting sqref="F163">
    <cfRule type="containsText" dxfId="31204" priority="2478" operator="containsText" text="TAXI">
      <formula>NOT(ISERROR(SEARCH("TAXI",F163)))</formula>
    </cfRule>
    <cfRule type="containsText" dxfId="31203" priority="2479" operator="containsText" text="SSMM">
      <formula>NOT(ISERROR(SEARCH("SSMM",F163)))</formula>
    </cfRule>
    <cfRule type="containsText" dxfId="31202" priority="2480" operator="containsText" text="BMTR">
      <formula>NOT(ISERROR(SEARCH("BMTR",F163)))</formula>
    </cfRule>
  </conditionalFormatting>
  <conditionalFormatting sqref="F163">
    <cfRule type="containsText" dxfId="31201" priority="2475" operator="containsText" text="TAXI">
      <formula>NOT(ISERROR(SEARCH("TAXI",F163)))</formula>
    </cfRule>
    <cfRule type="containsText" dxfId="31200" priority="2476" operator="containsText" text="SSMM">
      <formula>NOT(ISERROR(SEARCH("SSMM",F163)))</formula>
    </cfRule>
    <cfRule type="containsText" dxfId="31199" priority="2477" operator="containsText" text="BMTR">
      <formula>NOT(ISERROR(SEARCH("BMTR",F163)))</formula>
    </cfRule>
  </conditionalFormatting>
  <conditionalFormatting sqref="F163">
    <cfRule type="containsText" dxfId="31198" priority="2472" operator="containsText" text="TAXI">
      <formula>NOT(ISERROR(SEARCH("TAXI",F163)))</formula>
    </cfRule>
    <cfRule type="containsText" dxfId="31197" priority="2473" operator="containsText" text="SSMM">
      <formula>NOT(ISERROR(SEARCH("SSMM",F163)))</formula>
    </cfRule>
    <cfRule type="containsText" dxfId="31196" priority="2474" operator="containsText" text="BMTR">
      <formula>NOT(ISERROR(SEARCH("BMTR",F163)))</formula>
    </cfRule>
  </conditionalFormatting>
  <conditionalFormatting sqref="F163">
    <cfRule type="containsText" dxfId="31195" priority="2469" operator="containsText" text="TAXI">
      <formula>NOT(ISERROR(SEARCH("TAXI",F163)))</formula>
    </cfRule>
    <cfRule type="containsText" dxfId="31194" priority="2470" operator="containsText" text="SSMM">
      <formula>NOT(ISERROR(SEARCH("SSMM",F163)))</formula>
    </cfRule>
    <cfRule type="containsText" dxfId="31193" priority="2471" operator="containsText" text="BMTR">
      <formula>NOT(ISERROR(SEARCH("BMTR",F163)))</formula>
    </cfRule>
  </conditionalFormatting>
  <conditionalFormatting sqref="F163">
    <cfRule type="containsText" dxfId="31192" priority="2466" operator="containsText" text="TAXI">
      <formula>NOT(ISERROR(SEARCH("TAXI",F163)))</formula>
    </cfRule>
    <cfRule type="containsText" dxfId="31191" priority="2467" operator="containsText" text="SSMM">
      <formula>NOT(ISERROR(SEARCH("SSMM",F163)))</formula>
    </cfRule>
    <cfRule type="containsText" dxfId="31190" priority="2468" operator="containsText" text="BMTR">
      <formula>NOT(ISERROR(SEARCH("BMTR",F163)))</formula>
    </cfRule>
  </conditionalFormatting>
  <conditionalFormatting sqref="F163">
    <cfRule type="containsText" dxfId="31189" priority="2463" operator="containsText" text="TAXI">
      <formula>NOT(ISERROR(SEARCH("TAXI",F163)))</formula>
    </cfRule>
    <cfRule type="containsText" dxfId="31188" priority="2464" operator="containsText" text="SSMM">
      <formula>NOT(ISERROR(SEARCH("SSMM",F163)))</formula>
    </cfRule>
    <cfRule type="containsText" dxfId="31187" priority="2465" operator="containsText" text="BMTR">
      <formula>NOT(ISERROR(SEARCH("BMTR",F163)))</formula>
    </cfRule>
  </conditionalFormatting>
  <conditionalFormatting sqref="F163">
    <cfRule type="containsText" dxfId="31186" priority="2460" operator="containsText" text="TAXI">
      <formula>NOT(ISERROR(SEARCH("TAXI",F163)))</formula>
    </cfRule>
    <cfRule type="containsText" dxfId="31185" priority="2461" operator="containsText" text="SSMM">
      <formula>NOT(ISERROR(SEARCH("SSMM",F163)))</formula>
    </cfRule>
    <cfRule type="containsText" dxfId="31184" priority="2462" operator="containsText" text="BMTR">
      <formula>NOT(ISERROR(SEARCH("BMTR",F163)))</formula>
    </cfRule>
  </conditionalFormatting>
  <conditionalFormatting sqref="F163">
    <cfRule type="containsText" dxfId="31183" priority="2457" operator="containsText" text="TAXI">
      <formula>NOT(ISERROR(SEARCH("TAXI",F163)))</formula>
    </cfRule>
    <cfRule type="containsText" dxfId="31182" priority="2458" operator="containsText" text="SSMM">
      <formula>NOT(ISERROR(SEARCH("SSMM",F163)))</formula>
    </cfRule>
    <cfRule type="containsText" dxfId="31181" priority="2459" operator="containsText" text="BMTR">
      <formula>NOT(ISERROR(SEARCH("BMTR",F163)))</formula>
    </cfRule>
  </conditionalFormatting>
  <conditionalFormatting sqref="F163">
    <cfRule type="containsText" dxfId="31180" priority="2454" operator="containsText" text="TAXI">
      <formula>NOT(ISERROR(SEARCH("TAXI",F163)))</formula>
    </cfRule>
    <cfRule type="containsText" dxfId="31179" priority="2455" operator="containsText" text="SSMM">
      <formula>NOT(ISERROR(SEARCH("SSMM",F163)))</formula>
    </cfRule>
    <cfRule type="containsText" dxfId="31178" priority="2456" operator="containsText" text="BMTR">
      <formula>NOT(ISERROR(SEARCH("BMTR",F163)))</formula>
    </cfRule>
  </conditionalFormatting>
  <conditionalFormatting sqref="F163">
    <cfRule type="containsText" dxfId="31177" priority="2451" operator="containsText" text="TAXI">
      <formula>NOT(ISERROR(SEARCH("TAXI",F163)))</formula>
    </cfRule>
    <cfRule type="containsText" dxfId="31176" priority="2452" operator="containsText" text="SSMM">
      <formula>NOT(ISERROR(SEARCH("SSMM",F163)))</formula>
    </cfRule>
    <cfRule type="containsText" dxfId="31175" priority="2453" operator="containsText" text="BMTR">
      <formula>NOT(ISERROR(SEARCH("BMTR",F163)))</formula>
    </cfRule>
  </conditionalFormatting>
  <conditionalFormatting sqref="F163">
    <cfRule type="containsText" dxfId="31174" priority="2448" operator="containsText" text="TAXI">
      <formula>NOT(ISERROR(SEARCH("TAXI",F163)))</formula>
    </cfRule>
    <cfRule type="containsText" dxfId="31173" priority="2449" operator="containsText" text="SSMM">
      <formula>NOT(ISERROR(SEARCH("SSMM",F163)))</formula>
    </cfRule>
    <cfRule type="containsText" dxfId="31172" priority="2450" operator="containsText" text="BMTR">
      <formula>NOT(ISERROR(SEARCH("BMTR",F163)))</formula>
    </cfRule>
  </conditionalFormatting>
  <conditionalFormatting sqref="F163">
    <cfRule type="containsText" dxfId="31171" priority="2445" operator="containsText" text="TAXI">
      <formula>NOT(ISERROR(SEARCH("TAXI",F163)))</formula>
    </cfRule>
    <cfRule type="containsText" dxfId="31170" priority="2446" operator="containsText" text="SSMM">
      <formula>NOT(ISERROR(SEARCH("SSMM",F163)))</formula>
    </cfRule>
    <cfRule type="containsText" dxfId="31169" priority="2447" operator="containsText" text="BMTR">
      <formula>NOT(ISERROR(SEARCH("BMTR",F163)))</formula>
    </cfRule>
  </conditionalFormatting>
  <conditionalFormatting sqref="F163">
    <cfRule type="containsText" dxfId="31168" priority="2442" operator="containsText" text="TAXI">
      <formula>NOT(ISERROR(SEARCH("TAXI",F163)))</formula>
    </cfRule>
    <cfRule type="containsText" dxfId="31167" priority="2443" operator="containsText" text="SSMM">
      <formula>NOT(ISERROR(SEARCH("SSMM",F163)))</formula>
    </cfRule>
    <cfRule type="containsText" dxfId="31166" priority="2444" operator="containsText" text="BMTR">
      <formula>NOT(ISERROR(SEARCH("BMTR",F163)))</formula>
    </cfRule>
  </conditionalFormatting>
  <conditionalFormatting sqref="F163">
    <cfRule type="containsText" dxfId="31165" priority="2439" operator="containsText" text="TAXI">
      <formula>NOT(ISERROR(SEARCH("TAXI",F163)))</formula>
    </cfRule>
    <cfRule type="containsText" dxfId="31164" priority="2440" operator="containsText" text="SSMM">
      <formula>NOT(ISERROR(SEARCH("SSMM",F163)))</formula>
    </cfRule>
    <cfRule type="containsText" dxfId="31163" priority="2441" operator="containsText" text="BMTR">
      <formula>NOT(ISERROR(SEARCH("BMTR",F163)))</formula>
    </cfRule>
  </conditionalFormatting>
  <conditionalFormatting sqref="F163">
    <cfRule type="containsText" dxfId="31162" priority="2436" operator="containsText" text="TAXI">
      <formula>NOT(ISERROR(SEARCH("TAXI",F163)))</formula>
    </cfRule>
    <cfRule type="containsText" dxfId="31161" priority="2437" operator="containsText" text="SSMM">
      <formula>NOT(ISERROR(SEARCH("SSMM",F163)))</formula>
    </cfRule>
    <cfRule type="containsText" dxfId="31160" priority="2438" operator="containsText" text="BMTR">
      <formula>NOT(ISERROR(SEARCH("BMTR",F163)))</formula>
    </cfRule>
  </conditionalFormatting>
  <conditionalFormatting sqref="F163">
    <cfRule type="containsText" dxfId="31159" priority="2433" operator="containsText" text="TAXI">
      <formula>NOT(ISERROR(SEARCH("TAXI",F163)))</formula>
    </cfRule>
    <cfRule type="containsText" dxfId="31158" priority="2434" operator="containsText" text="SSMM">
      <formula>NOT(ISERROR(SEARCH("SSMM",F163)))</formula>
    </cfRule>
    <cfRule type="containsText" dxfId="31157" priority="2435" operator="containsText" text="BMTR">
      <formula>NOT(ISERROR(SEARCH("BMTR",F163)))</formula>
    </cfRule>
  </conditionalFormatting>
  <conditionalFormatting sqref="F163">
    <cfRule type="containsText" dxfId="31156" priority="2430" operator="containsText" text="TAXI">
      <formula>NOT(ISERROR(SEARCH("TAXI",F163)))</formula>
    </cfRule>
    <cfRule type="containsText" dxfId="31155" priority="2431" operator="containsText" text="SSMM">
      <formula>NOT(ISERROR(SEARCH("SSMM",F163)))</formula>
    </cfRule>
    <cfRule type="containsText" dxfId="31154" priority="2432" operator="containsText" text="BMTR">
      <formula>NOT(ISERROR(SEARCH("BMTR",F163)))</formula>
    </cfRule>
  </conditionalFormatting>
  <conditionalFormatting sqref="F163">
    <cfRule type="containsText" dxfId="31153" priority="2427" operator="containsText" text="TAXI">
      <formula>NOT(ISERROR(SEARCH("TAXI",F163)))</formula>
    </cfRule>
    <cfRule type="containsText" dxfId="31152" priority="2428" operator="containsText" text="SSMM">
      <formula>NOT(ISERROR(SEARCH("SSMM",F163)))</formula>
    </cfRule>
    <cfRule type="containsText" dxfId="31151" priority="2429" operator="containsText" text="BMTR">
      <formula>NOT(ISERROR(SEARCH("BMTR",F163)))</formula>
    </cfRule>
  </conditionalFormatting>
  <conditionalFormatting sqref="F163">
    <cfRule type="containsText" dxfId="31150" priority="2424" operator="containsText" text="TAXI">
      <formula>NOT(ISERROR(SEARCH("TAXI",F163)))</formula>
    </cfRule>
    <cfRule type="containsText" dxfId="31149" priority="2425" operator="containsText" text="SSMM">
      <formula>NOT(ISERROR(SEARCH("SSMM",F163)))</formula>
    </cfRule>
    <cfRule type="containsText" dxfId="31148" priority="2426" operator="containsText" text="BMTR">
      <formula>NOT(ISERROR(SEARCH("BMTR",F163)))</formula>
    </cfRule>
  </conditionalFormatting>
  <conditionalFormatting sqref="F163">
    <cfRule type="containsText" dxfId="31147" priority="2421" operator="containsText" text="TAXI">
      <formula>NOT(ISERROR(SEARCH("TAXI",F163)))</formula>
    </cfRule>
    <cfRule type="containsText" dxfId="31146" priority="2422" operator="containsText" text="SSMM">
      <formula>NOT(ISERROR(SEARCH("SSMM",F163)))</formula>
    </cfRule>
    <cfRule type="containsText" dxfId="31145" priority="2423" operator="containsText" text="BMTR">
      <formula>NOT(ISERROR(SEARCH("BMTR",F163)))</formula>
    </cfRule>
  </conditionalFormatting>
  <conditionalFormatting sqref="F163">
    <cfRule type="containsText" dxfId="31144" priority="2418" operator="containsText" text="TAXI">
      <formula>NOT(ISERROR(SEARCH("TAXI",F163)))</formula>
    </cfRule>
    <cfRule type="containsText" dxfId="31143" priority="2419" operator="containsText" text="SSMM">
      <formula>NOT(ISERROR(SEARCH("SSMM",F163)))</formula>
    </cfRule>
    <cfRule type="containsText" dxfId="31142" priority="2420" operator="containsText" text="BMTR">
      <formula>NOT(ISERROR(SEARCH("BMTR",F163)))</formula>
    </cfRule>
  </conditionalFormatting>
  <conditionalFormatting sqref="F163">
    <cfRule type="containsText" dxfId="31141" priority="2415" operator="containsText" text="TAXI">
      <formula>NOT(ISERROR(SEARCH("TAXI",F163)))</formula>
    </cfRule>
    <cfRule type="containsText" dxfId="31140" priority="2416" operator="containsText" text="SSMM">
      <formula>NOT(ISERROR(SEARCH("SSMM",F163)))</formula>
    </cfRule>
    <cfRule type="containsText" dxfId="31139" priority="2417" operator="containsText" text="BMTR">
      <formula>NOT(ISERROR(SEARCH("BMTR",F163)))</formula>
    </cfRule>
  </conditionalFormatting>
  <conditionalFormatting sqref="F163">
    <cfRule type="containsText" dxfId="31138" priority="2412" operator="containsText" text="TAXI">
      <formula>NOT(ISERROR(SEARCH("TAXI",F163)))</formula>
    </cfRule>
    <cfRule type="containsText" dxfId="31137" priority="2413" operator="containsText" text="SSMM">
      <formula>NOT(ISERROR(SEARCH("SSMM",F163)))</formula>
    </cfRule>
    <cfRule type="containsText" dxfId="31136" priority="2414" operator="containsText" text="BMTR">
      <formula>NOT(ISERROR(SEARCH("BMTR",F163)))</formula>
    </cfRule>
  </conditionalFormatting>
  <conditionalFormatting sqref="F163">
    <cfRule type="containsText" dxfId="31135" priority="2409" operator="containsText" text="TAXI">
      <formula>NOT(ISERROR(SEARCH("TAXI",F163)))</formula>
    </cfRule>
    <cfRule type="containsText" dxfId="31134" priority="2410" operator="containsText" text="SSMM">
      <formula>NOT(ISERROR(SEARCH("SSMM",F163)))</formula>
    </cfRule>
    <cfRule type="containsText" dxfId="31133" priority="2411" operator="containsText" text="BMTR">
      <formula>NOT(ISERROR(SEARCH("BMTR",F163)))</formula>
    </cfRule>
  </conditionalFormatting>
  <conditionalFormatting sqref="F163">
    <cfRule type="containsText" dxfId="31132" priority="2406" operator="containsText" text="TAXI">
      <formula>NOT(ISERROR(SEARCH("TAXI",F163)))</formula>
    </cfRule>
    <cfRule type="containsText" dxfId="31131" priority="2407" operator="containsText" text="SSMM">
      <formula>NOT(ISERROR(SEARCH("SSMM",F163)))</formula>
    </cfRule>
    <cfRule type="containsText" dxfId="31130" priority="2408" operator="containsText" text="BMTR">
      <formula>NOT(ISERROR(SEARCH("BMTR",F163)))</formula>
    </cfRule>
  </conditionalFormatting>
  <conditionalFormatting sqref="F163">
    <cfRule type="containsText" dxfId="31129" priority="2403" operator="containsText" text="TAXI">
      <formula>NOT(ISERROR(SEARCH("TAXI",F163)))</formula>
    </cfRule>
    <cfRule type="containsText" dxfId="31128" priority="2404" operator="containsText" text="SSMM">
      <formula>NOT(ISERROR(SEARCH("SSMM",F163)))</formula>
    </cfRule>
    <cfRule type="containsText" dxfId="31127" priority="2405" operator="containsText" text="BMTR">
      <formula>NOT(ISERROR(SEARCH("BMTR",F163)))</formula>
    </cfRule>
  </conditionalFormatting>
  <conditionalFormatting sqref="F163">
    <cfRule type="containsText" dxfId="31126" priority="2400" operator="containsText" text="TAXI">
      <formula>NOT(ISERROR(SEARCH("TAXI",F163)))</formula>
    </cfRule>
    <cfRule type="containsText" dxfId="31125" priority="2401" operator="containsText" text="SSMM">
      <formula>NOT(ISERROR(SEARCH("SSMM",F163)))</formula>
    </cfRule>
    <cfRule type="containsText" dxfId="31124" priority="2402" operator="containsText" text="BMTR">
      <formula>NOT(ISERROR(SEARCH("BMTR",F163)))</formula>
    </cfRule>
  </conditionalFormatting>
  <conditionalFormatting sqref="F163">
    <cfRule type="containsText" dxfId="31123" priority="2397" operator="containsText" text="TAXI">
      <formula>NOT(ISERROR(SEARCH("TAXI",F163)))</formula>
    </cfRule>
    <cfRule type="containsText" dxfId="31122" priority="2398" operator="containsText" text="SSMM">
      <formula>NOT(ISERROR(SEARCH("SSMM",F163)))</formula>
    </cfRule>
    <cfRule type="containsText" dxfId="31121" priority="2399" operator="containsText" text="BMTR">
      <formula>NOT(ISERROR(SEARCH("BMTR",F163)))</formula>
    </cfRule>
  </conditionalFormatting>
  <conditionalFormatting sqref="F163">
    <cfRule type="containsText" dxfId="31120" priority="2394" operator="containsText" text="TAXI">
      <formula>NOT(ISERROR(SEARCH("TAXI",F163)))</formula>
    </cfRule>
    <cfRule type="containsText" dxfId="31119" priority="2395" operator="containsText" text="SSMM">
      <formula>NOT(ISERROR(SEARCH("SSMM",F163)))</formula>
    </cfRule>
    <cfRule type="containsText" dxfId="31118" priority="2396" operator="containsText" text="BMTR">
      <formula>NOT(ISERROR(SEARCH("BMTR",F163)))</formula>
    </cfRule>
  </conditionalFormatting>
  <conditionalFormatting sqref="F163">
    <cfRule type="containsText" dxfId="31117" priority="2391" operator="containsText" text="TAXI">
      <formula>NOT(ISERROR(SEARCH("TAXI",F163)))</formula>
    </cfRule>
    <cfRule type="containsText" dxfId="31116" priority="2392" operator="containsText" text="SSMM">
      <formula>NOT(ISERROR(SEARCH("SSMM",F163)))</formula>
    </cfRule>
    <cfRule type="containsText" dxfId="31115" priority="2393" operator="containsText" text="BMTR">
      <formula>NOT(ISERROR(SEARCH("BMTR",F163)))</formula>
    </cfRule>
  </conditionalFormatting>
  <conditionalFormatting sqref="F163">
    <cfRule type="containsText" dxfId="31114" priority="2388" operator="containsText" text="TAXI">
      <formula>NOT(ISERROR(SEARCH("TAXI",F163)))</formula>
    </cfRule>
    <cfRule type="containsText" dxfId="31113" priority="2389" operator="containsText" text="SSMM">
      <formula>NOT(ISERROR(SEARCH("SSMM",F163)))</formula>
    </cfRule>
    <cfRule type="containsText" dxfId="31112" priority="2390" operator="containsText" text="BMTR">
      <formula>NOT(ISERROR(SEARCH("BMTR",F163)))</formula>
    </cfRule>
  </conditionalFormatting>
  <conditionalFormatting sqref="F163">
    <cfRule type="containsText" dxfId="31111" priority="2385" operator="containsText" text="TAXI">
      <formula>NOT(ISERROR(SEARCH("TAXI",F163)))</formula>
    </cfRule>
    <cfRule type="containsText" dxfId="31110" priority="2386" operator="containsText" text="SSMM">
      <formula>NOT(ISERROR(SEARCH("SSMM",F163)))</formula>
    </cfRule>
    <cfRule type="containsText" dxfId="31109" priority="2387" operator="containsText" text="BMTR">
      <formula>NOT(ISERROR(SEARCH("BMTR",F163)))</formula>
    </cfRule>
  </conditionalFormatting>
  <conditionalFormatting sqref="G163">
    <cfRule type="cellIs" dxfId="31108" priority="2637" operator="greaterThan">
      <formula>L163</formula>
    </cfRule>
    <cfRule type="cellIs" dxfId="31107" priority="2638" operator="lessThan">
      <formula>J163</formula>
    </cfRule>
  </conditionalFormatting>
  <conditionalFormatting sqref="F268 Q268">
    <cfRule type="containsText" dxfId="31106" priority="2382" operator="containsText" text="TAXI">
      <formula>NOT(ISERROR(SEARCH("TAXI",F268)))</formula>
    </cfRule>
    <cfRule type="containsText" dxfId="31105" priority="2383" operator="containsText" text="SSMM">
      <formula>NOT(ISERROR(SEARCH("SSMM",F268)))</formula>
    </cfRule>
    <cfRule type="containsText" dxfId="31104" priority="2384" operator="containsText" text="BMTR">
      <formula>NOT(ISERROR(SEARCH("BMTR",F268)))</formula>
    </cfRule>
  </conditionalFormatting>
  <conditionalFormatting sqref="G86">
    <cfRule type="cellIs" dxfId="31103" priority="2380" operator="greaterThan">
      <formula>L86</formula>
    </cfRule>
    <cfRule type="cellIs" dxfId="31102" priority="2381" operator="lessThan">
      <formula>J86</formula>
    </cfRule>
  </conditionalFormatting>
  <conditionalFormatting sqref="Q86">
    <cfRule type="containsText" dxfId="31101" priority="2377" operator="containsText" text="TAXI">
      <formula>NOT(ISERROR(SEARCH("TAXI",Q86)))</formula>
    </cfRule>
    <cfRule type="containsText" dxfId="31100" priority="2378" operator="containsText" text="SSMM">
      <formula>NOT(ISERROR(SEARCH("SSMM",Q86)))</formula>
    </cfRule>
    <cfRule type="containsText" dxfId="31099" priority="2379" operator="containsText" text="BMTR">
      <formula>NOT(ISERROR(SEARCH("BMTR",Q86)))</formula>
    </cfRule>
  </conditionalFormatting>
  <conditionalFormatting sqref="F86">
    <cfRule type="containsText" dxfId="31098" priority="2374" operator="containsText" text="TAXI">
      <formula>NOT(ISERROR(SEARCH("TAXI",F86)))</formula>
    </cfRule>
    <cfRule type="containsText" dxfId="31097" priority="2375" operator="containsText" text="SSMM">
      <formula>NOT(ISERROR(SEARCH("SSMM",F86)))</formula>
    </cfRule>
    <cfRule type="containsText" dxfId="31096" priority="2376" operator="containsText" text="BMTR">
      <formula>NOT(ISERROR(SEARCH("BMTR",F86)))</formula>
    </cfRule>
  </conditionalFormatting>
  <conditionalFormatting sqref="F113">
    <cfRule type="containsText" dxfId="31095" priority="2369" operator="containsText" text="TAXI">
      <formula>NOT(ISERROR(SEARCH("TAXI",F113)))</formula>
    </cfRule>
    <cfRule type="containsText" dxfId="31094" priority="2370" operator="containsText" text="SSMM">
      <formula>NOT(ISERROR(SEARCH("SSMM",F113)))</formula>
    </cfRule>
    <cfRule type="containsText" dxfId="31093" priority="2371" operator="containsText" text="BMTR">
      <formula>NOT(ISERROR(SEARCH("BMTR",F113)))</formula>
    </cfRule>
  </conditionalFormatting>
  <conditionalFormatting sqref="G113">
    <cfRule type="cellIs" dxfId="31092" priority="2372" operator="greaterThan">
      <formula>L113</formula>
    </cfRule>
    <cfRule type="cellIs" dxfId="31091" priority="2373" operator="lessThan">
      <formula>J113</formula>
    </cfRule>
  </conditionalFormatting>
  <conditionalFormatting sqref="F269 Q269">
    <cfRule type="containsText" dxfId="31090" priority="2366" operator="containsText" text="TAXI">
      <formula>NOT(ISERROR(SEARCH("TAXI",F269)))</formula>
    </cfRule>
    <cfRule type="containsText" dxfId="31089" priority="2367" operator="containsText" text="SSMM">
      <formula>NOT(ISERROR(SEARCH("SSMM",F269)))</formula>
    </cfRule>
    <cfRule type="containsText" dxfId="31088" priority="2368" operator="containsText" text="BMTR">
      <formula>NOT(ISERROR(SEARCH("BMTR",F269)))</formula>
    </cfRule>
  </conditionalFormatting>
  <conditionalFormatting sqref="F270:F271 Q270:Q271">
    <cfRule type="containsText" dxfId="31087" priority="2363" operator="containsText" text="TAXI">
      <formula>NOT(ISERROR(SEARCH("TAXI",F270)))</formula>
    </cfRule>
    <cfRule type="containsText" dxfId="31086" priority="2364" operator="containsText" text="SSMM">
      <formula>NOT(ISERROR(SEARCH("SSMM",F270)))</formula>
    </cfRule>
    <cfRule type="containsText" dxfId="31085" priority="2365" operator="containsText" text="BMTR">
      <formula>NOT(ISERROR(SEARCH("BMTR",F270)))</formula>
    </cfRule>
  </conditionalFormatting>
  <conditionalFormatting sqref="F179">
    <cfRule type="containsText" dxfId="31084" priority="2358" operator="containsText" text="TAXI">
      <formula>NOT(ISERROR(SEARCH("TAXI",F179)))</formula>
    </cfRule>
    <cfRule type="containsText" dxfId="31083" priority="2359" operator="containsText" text="SSMM">
      <formula>NOT(ISERROR(SEARCH("SSMM",F179)))</formula>
    </cfRule>
    <cfRule type="containsText" dxfId="31082" priority="2360" operator="containsText" text="BMTR">
      <formula>NOT(ISERROR(SEARCH("BMTR",F179)))</formula>
    </cfRule>
  </conditionalFormatting>
  <conditionalFormatting sqref="G179">
    <cfRule type="cellIs" dxfId="31081" priority="2361" operator="greaterThan">
      <formula>L179</formula>
    </cfRule>
    <cfRule type="cellIs" dxfId="31080" priority="2362" operator="lessThan">
      <formula>J179</formula>
    </cfRule>
  </conditionalFormatting>
  <conditionalFormatting sqref="F206:F208">
    <cfRule type="containsText" dxfId="31079" priority="2353" operator="containsText" text="TAXI">
      <formula>NOT(ISERROR(SEARCH("TAXI",F206)))</formula>
    </cfRule>
    <cfRule type="containsText" dxfId="31078" priority="2354" operator="containsText" text="SSMM">
      <formula>NOT(ISERROR(SEARCH("SSMM",F206)))</formula>
    </cfRule>
    <cfRule type="containsText" dxfId="31077" priority="2355" operator="containsText" text="BMTR">
      <formula>NOT(ISERROR(SEARCH("BMTR",F206)))</formula>
    </cfRule>
  </conditionalFormatting>
  <conditionalFormatting sqref="G206:G208">
    <cfRule type="cellIs" dxfId="31076" priority="2356" operator="greaterThan">
      <formula>L206</formula>
    </cfRule>
    <cfRule type="cellIs" dxfId="31075" priority="2357" operator="lessThan">
      <formula>J206</formula>
    </cfRule>
  </conditionalFormatting>
  <conditionalFormatting sqref="Q256">
    <cfRule type="containsText" dxfId="31074" priority="2350" operator="containsText" text="TAXI">
      <formula>NOT(ISERROR(SEARCH("TAXI",Q256)))</formula>
    </cfRule>
    <cfRule type="containsText" dxfId="31073" priority="2351" operator="containsText" text="SSMM">
      <formula>NOT(ISERROR(SEARCH("SSMM",Q256)))</formula>
    </cfRule>
    <cfRule type="containsText" dxfId="31072" priority="2352" operator="containsText" text="BMTR">
      <formula>NOT(ISERROR(SEARCH("BMTR",Q256)))</formula>
    </cfRule>
  </conditionalFormatting>
  <conditionalFormatting sqref="F153">
    <cfRule type="containsText" dxfId="31071" priority="2345" operator="containsText" text="TAXI">
      <formula>NOT(ISERROR(SEARCH("TAXI",F153)))</formula>
    </cfRule>
    <cfRule type="containsText" dxfId="31070" priority="2346" operator="containsText" text="SSMM">
      <formula>NOT(ISERROR(SEARCH("SSMM",F153)))</formula>
    </cfRule>
    <cfRule type="containsText" dxfId="31069" priority="2347" operator="containsText" text="BMTR">
      <formula>NOT(ISERROR(SEARCH("BMTR",F153)))</formula>
    </cfRule>
  </conditionalFormatting>
  <conditionalFormatting sqref="G153">
    <cfRule type="cellIs" dxfId="31068" priority="2348" operator="greaterThan">
      <formula>L153</formula>
    </cfRule>
    <cfRule type="cellIs" dxfId="31067" priority="2349" operator="lessThan">
      <formula>J153</formula>
    </cfRule>
  </conditionalFormatting>
  <conditionalFormatting sqref="F126">
    <cfRule type="containsText" dxfId="31066" priority="2340" operator="containsText" text="TAXI">
      <formula>NOT(ISERROR(SEARCH("TAXI",F126)))</formula>
    </cfRule>
    <cfRule type="containsText" dxfId="31065" priority="2341" operator="containsText" text="SSMM">
      <formula>NOT(ISERROR(SEARCH("SSMM",F126)))</formula>
    </cfRule>
    <cfRule type="containsText" dxfId="31064" priority="2342" operator="containsText" text="BMTR">
      <formula>NOT(ISERROR(SEARCH("BMTR",F126)))</formula>
    </cfRule>
  </conditionalFormatting>
  <conditionalFormatting sqref="G126">
    <cfRule type="cellIs" dxfId="31063" priority="2343" operator="greaterThan">
      <formula>L126</formula>
    </cfRule>
    <cfRule type="cellIs" dxfId="31062" priority="2344" operator="lessThan">
      <formula>J126</formula>
    </cfRule>
  </conditionalFormatting>
  <conditionalFormatting sqref="G77:G78">
    <cfRule type="cellIs" dxfId="31061" priority="2338" operator="greaterThan">
      <formula>L77</formula>
    </cfRule>
    <cfRule type="cellIs" dxfId="31060" priority="2339" operator="lessThan">
      <formula>J77</formula>
    </cfRule>
  </conditionalFormatting>
  <conditionalFormatting sqref="F189:F190">
    <cfRule type="containsText" dxfId="31059" priority="2333" operator="containsText" text="TAXI">
      <formula>NOT(ISERROR(SEARCH("TAXI",F189)))</formula>
    </cfRule>
    <cfRule type="containsText" dxfId="31058" priority="2334" operator="containsText" text="SSMM">
      <formula>NOT(ISERROR(SEARCH("SSMM",F189)))</formula>
    </cfRule>
    <cfRule type="containsText" dxfId="31057" priority="2335" operator="containsText" text="BMTR">
      <formula>NOT(ISERROR(SEARCH("BMTR",F189)))</formula>
    </cfRule>
  </conditionalFormatting>
  <conditionalFormatting sqref="G189:G190">
    <cfRule type="cellIs" dxfId="31056" priority="2336" operator="greaterThan">
      <formula>L189</formula>
    </cfRule>
    <cfRule type="cellIs" dxfId="31055" priority="2337" operator="lessThan">
      <formula>J189</formula>
    </cfRule>
  </conditionalFormatting>
  <conditionalFormatting sqref="F195:F197">
    <cfRule type="containsText" dxfId="31054" priority="2328" operator="containsText" text="TAXI">
      <formula>NOT(ISERROR(SEARCH("TAXI",F195)))</formula>
    </cfRule>
    <cfRule type="containsText" dxfId="31053" priority="2329" operator="containsText" text="SSMM">
      <formula>NOT(ISERROR(SEARCH("SSMM",F195)))</formula>
    </cfRule>
    <cfRule type="containsText" dxfId="31052" priority="2330" operator="containsText" text="BMTR">
      <formula>NOT(ISERROR(SEARCH("BMTR",F195)))</formula>
    </cfRule>
  </conditionalFormatting>
  <conditionalFormatting sqref="G195:G196">
    <cfRule type="cellIs" dxfId="31051" priority="2331" operator="greaterThan">
      <formula>L195</formula>
    </cfRule>
    <cfRule type="cellIs" dxfId="31050" priority="2332" operator="lessThan">
      <formula>J195</formula>
    </cfRule>
  </conditionalFormatting>
  <conditionalFormatting sqref="F30">
    <cfRule type="containsText" dxfId="31049" priority="2323" operator="containsText" text="TAXI">
      <formula>NOT(ISERROR(SEARCH("TAXI",F30)))</formula>
    </cfRule>
    <cfRule type="containsText" dxfId="31048" priority="2324" operator="containsText" text="SSMM">
      <formula>NOT(ISERROR(SEARCH("SSMM",F30)))</formula>
    </cfRule>
    <cfRule type="containsText" dxfId="31047" priority="2325" operator="containsText" text="BMTR">
      <formula>NOT(ISERROR(SEARCH("BMTR",F30)))</formula>
    </cfRule>
  </conditionalFormatting>
  <conditionalFormatting sqref="G30">
    <cfRule type="cellIs" dxfId="31046" priority="2326" operator="greaterThan">
      <formula>L30</formula>
    </cfRule>
    <cfRule type="cellIs" dxfId="31045" priority="2327" operator="lessThan">
      <formula>J30</formula>
    </cfRule>
  </conditionalFormatting>
  <conditionalFormatting sqref="F167">
    <cfRule type="containsText" dxfId="31044" priority="2318" operator="containsText" text="TAXI">
      <formula>NOT(ISERROR(SEARCH("TAXI",F167)))</formula>
    </cfRule>
    <cfRule type="containsText" dxfId="31043" priority="2319" operator="containsText" text="SSMM">
      <formula>NOT(ISERROR(SEARCH("SSMM",F167)))</formula>
    </cfRule>
    <cfRule type="containsText" dxfId="31042" priority="2320" operator="containsText" text="BMTR">
      <formula>NOT(ISERROR(SEARCH("BMTR",F167)))</formula>
    </cfRule>
  </conditionalFormatting>
  <conditionalFormatting sqref="F167">
    <cfRule type="containsText" dxfId="31041" priority="2315" operator="containsText" text="TAXI">
      <formula>NOT(ISERROR(SEARCH("TAXI",F167)))</formula>
    </cfRule>
    <cfRule type="containsText" dxfId="31040" priority="2316" operator="containsText" text="SSMM">
      <formula>NOT(ISERROR(SEARCH("SSMM",F167)))</formula>
    </cfRule>
    <cfRule type="containsText" dxfId="31039" priority="2317" operator="containsText" text="BMTR">
      <formula>NOT(ISERROR(SEARCH("BMTR",F167)))</formula>
    </cfRule>
  </conditionalFormatting>
  <conditionalFormatting sqref="F167">
    <cfRule type="containsText" dxfId="31038" priority="2312" operator="containsText" text="TAXI">
      <formula>NOT(ISERROR(SEARCH("TAXI",F167)))</formula>
    </cfRule>
    <cfRule type="containsText" dxfId="31037" priority="2313" operator="containsText" text="SSMM">
      <formula>NOT(ISERROR(SEARCH("SSMM",F167)))</formula>
    </cfRule>
    <cfRule type="containsText" dxfId="31036" priority="2314" operator="containsText" text="BMTR">
      <formula>NOT(ISERROR(SEARCH("BMTR",F167)))</formula>
    </cfRule>
  </conditionalFormatting>
  <conditionalFormatting sqref="F167">
    <cfRule type="containsText" dxfId="31035" priority="2309" operator="containsText" text="TAXI">
      <formula>NOT(ISERROR(SEARCH("TAXI",F167)))</formula>
    </cfRule>
    <cfRule type="containsText" dxfId="31034" priority="2310" operator="containsText" text="SSMM">
      <formula>NOT(ISERROR(SEARCH("SSMM",F167)))</formula>
    </cfRule>
    <cfRule type="containsText" dxfId="31033" priority="2311" operator="containsText" text="BMTR">
      <formula>NOT(ISERROR(SEARCH("BMTR",F167)))</formula>
    </cfRule>
  </conditionalFormatting>
  <conditionalFormatting sqref="F167">
    <cfRule type="containsText" dxfId="31032" priority="2306" operator="containsText" text="TAXI">
      <formula>NOT(ISERROR(SEARCH("TAXI",F167)))</formula>
    </cfRule>
    <cfRule type="containsText" dxfId="31031" priority="2307" operator="containsText" text="SSMM">
      <formula>NOT(ISERROR(SEARCH("SSMM",F167)))</formula>
    </cfRule>
    <cfRule type="containsText" dxfId="31030" priority="2308" operator="containsText" text="BMTR">
      <formula>NOT(ISERROR(SEARCH("BMTR",F167)))</formula>
    </cfRule>
  </conditionalFormatting>
  <conditionalFormatting sqref="F167">
    <cfRule type="containsText" dxfId="31029" priority="2303" operator="containsText" text="TAXI">
      <formula>NOT(ISERROR(SEARCH("TAXI",F167)))</formula>
    </cfRule>
    <cfRule type="containsText" dxfId="31028" priority="2304" operator="containsText" text="SSMM">
      <formula>NOT(ISERROR(SEARCH("SSMM",F167)))</formula>
    </cfRule>
    <cfRule type="containsText" dxfId="31027" priority="2305" operator="containsText" text="BMTR">
      <formula>NOT(ISERROR(SEARCH("BMTR",F167)))</formula>
    </cfRule>
  </conditionalFormatting>
  <conditionalFormatting sqref="F167">
    <cfRule type="containsText" dxfId="31026" priority="2300" operator="containsText" text="TAXI">
      <formula>NOT(ISERROR(SEARCH("TAXI",F167)))</formula>
    </cfRule>
    <cfRule type="containsText" dxfId="31025" priority="2301" operator="containsText" text="SSMM">
      <formula>NOT(ISERROR(SEARCH("SSMM",F167)))</formula>
    </cfRule>
    <cfRule type="containsText" dxfId="31024" priority="2302" operator="containsText" text="BMTR">
      <formula>NOT(ISERROR(SEARCH("BMTR",F167)))</formula>
    </cfRule>
  </conditionalFormatting>
  <conditionalFormatting sqref="F167">
    <cfRule type="containsText" dxfId="31023" priority="2297" operator="containsText" text="TAXI">
      <formula>NOT(ISERROR(SEARCH("TAXI",F167)))</formula>
    </cfRule>
    <cfRule type="containsText" dxfId="31022" priority="2298" operator="containsText" text="SSMM">
      <formula>NOT(ISERROR(SEARCH("SSMM",F167)))</formula>
    </cfRule>
    <cfRule type="containsText" dxfId="31021" priority="2299" operator="containsText" text="BMTR">
      <formula>NOT(ISERROR(SEARCH("BMTR",F167)))</formula>
    </cfRule>
  </conditionalFormatting>
  <conditionalFormatting sqref="F167">
    <cfRule type="containsText" dxfId="31020" priority="2294" operator="containsText" text="TAXI">
      <formula>NOT(ISERROR(SEARCH("TAXI",F167)))</formula>
    </cfRule>
    <cfRule type="containsText" dxfId="31019" priority="2295" operator="containsText" text="SSMM">
      <formula>NOT(ISERROR(SEARCH("SSMM",F167)))</formula>
    </cfRule>
    <cfRule type="containsText" dxfId="31018" priority="2296" operator="containsText" text="BMTR">
      <formula>NOT(ISERROR(SEARCH("BMTR",F167)))</formula>
    </cfRule>
  </conditionalFormatting>
  <conditionalFormatting sqref="F167">
    <cfRule type="containsText" dxfId="31017" priority="2291" operator="containsText" text="TAXI">
      <formula>NOT(ISERROR(SEARCH("TAXI",F167)))</formula>
    </cfRule>
    <cfRule type="containsText" dxfId="31016" priority="2292" operator="containsText" text="SSMM">
      <formula>NOT(ISERROR(SEARCH("SSMM",F167)))</formula>
    </cfRule>
    <cfRule type="containsText" dxfId="31015" priority="2293" operator="containsText" text="BMTR">
      <formula>NOT(ISERROR(SEARCH("BMTR",F167)))</formula>
    </cfRule>
  </conditionalFormatting>
  <conditionalFormatting sqref="F167">
    <cfRule type="containsText" dxfId="31014" priority="2288" operator="containsText" text="TAXI">
      <formula>NOT(ISERROR(SEARCH("TAXI",F167)))</formula>
    </cfRule>
    <cfRule type="containsText" dxfId="31013" priority="2289" operator="containsText" text="SSMM">
      <formula>NOT(ISERROR(SEARCH("SSMM",F167)))</formula>
    </cfRule>
    <cfRule type="containsText" dxfId="31012" priority="2290" operator="containsText" text="BMTR">
      <formula>NOT(ISERROR(SEARCH("BMTR",F167)))</formula>
    </cfRule>
  </conditionalFormatting>
  <conditionalFormatting sqref="F167">
    <cfRule type="containsText" dxfId="31011" priority="2285" operator="containsText" text="TAXI">
      <formula>NOT(ISERROR(SEARCH("TAXI",F167)))</formula>
    </cfRule>
    <cfRule type="containsText" dxfId="31010" priority="2286" operator="containsText" text="SSMM">
      <formula>NOT(ISERROR(SEARCH("SSMM",F167)))</formula>
    </cfRule>
    <cfRule type="containsText" dxfId="31009" priority="2287" operator="containsText" text="BMTR">
      <formula>NOT(ISERROR(SEARCH("BMTR",F167)))</formula>
    </cfRule>
  </conditionalFormatting>
  <conditionalFormatting sqref="F167">
    <cfRule type="containsText" dxfId="31008" priority="2282" operator="containsText" text="TAXI">
      <formula>NOT(ISERROR(SEARCH("TAXI",F167)))</formula>
    </cfRule>
    <cfRule type="containsText" dxfId="31007" priority="2283" operator="containsText" text="SSMM">
      <formula>NOT(ISERROR(SEARCH("SSMM",F167)))</formula>
    </cfRule>
    <cfRule type="containsText" dxfId="31006" priority="2284" operator="containsText" text="BMTR">
      <formula>NOT(ISERROR(SEARCH("BMTR",F167)))</formula>
    </cfRule>
  </conditionalFormatting>
  <conditionalFormatting sqref="F167">
    <cfRule type="containsText" dxfId="31005" priority="2279" operator="containsText" text="TAXI">
      <formula>NOT(ISERROR(SEARCH("TAXI",F167)))</formula>
    </cfRule>
    <cfRule type="containsText" dxfId="31004" priority="2280" operator="containsText" text="SSMM">
      <formula>NOT(ISERROR(SEARCH("SSMM",F167)))</formula>
    </cfRule>
    <cfRule type="containsText" dxfId="31003" priority="2281" operator="containsText" text="BMTR">
      <formula>NOT(ISERROR(SEARCH("BMTR",F167)))</formula>
    </cfRule>
  </conditionalFormatting>
  <conditionalFormatting sqref="F167">
    <cfRule type="containsText" dxfId="31002" priority="2276" operator="containsText" text="TAXI">
      <formula>NOT(ISERROR(SEARCH("TAXI",F167)))</formula>
    </cfRule>
    <cfRule type="containsText" dxfId="31001" priority="2277" operator="containsText" text="SSMM">
      <formula>NOT(ISERROR(SEARCH("SSMM",F167)))</formula>
    </cfRule>
    <cfRule type="containsText" dxfId="31000" priority="2278" operator="containsText" text="BMTR">
      <formula>NOT(ISERROR(SEARCH("BMTR",F167)))</formula>
    </cfRule>
  </conditionalFormatting>
  <conditionalFormatting sqref="F167">
    <cfRule type="containsText" dxfId="30999" priority="2273" operator="containsText" text="TAXI">
      <formula>NOT(ISERROR(SEARCH("TAXI",F167)))</formula>
    </cfRule>
    <cfRule type="containsText" dxfId="30998" priority="2274" operator="containsText" text="SSMM">
      <formula>NOT(ISERROR(SEARCH("SSMM",F167)))</formula>
    </cfRule>
    <cfRule type="containsText" dxfId="30997" priority="2275" operator="containsText" text="BMTR">
      <formula>NOT(ISERROR(SEARCH("BMTR",F167)))</formula>
    </cfRule>
  </conditionalFormatting>
  <conditionalFormatting sqref="F167">
    <cfRule type="containsText" dxfId="30996" priority="2270" operator="containsText" text="TAXI">
      <formula>NOT(ISERROR(SEARCH("TAXI",F167)))</formula>
    </cfRule>
    <cfRule type="containsText" dxfId="30995" priority="2271" operator="containsText" text="SSMM">
      <formula>NOT(ISERROR(SEARCH("SSMM",F167)))</formula>
    </cfRule>
    <cfRule type="containsText" dxfId="30994" priority="2272" operator="containsText" text="BMTR">
      <formula>NOT(ISERROR(SEARCH("BMTR",F167)))</formula>
    </cfRule>
  </conditionalFormatting>
  <conditionalFormatting sqref="F167">
    <cfRule type="containsText" dxfId="30993" priority="2267" operator="containsText" text="TAXI">
      <formula>NOT(ISERROR(SEARCH("TAXI",F167)))</formula>
    </cfRule>
    <cfRule type="containsText" dxfId="30992" priority="2268" operator="containsText" text="SSMM">
      <formula>NOT(ISERROR(SEARCH("SSMM",F167)))</formula>
    </cfRule>
    <cfRule type="containsText" dxfId="30991" priority="2269" operator="containsText" text="BMTR">
      <formula>NOT(ISERROR(SEARCH("BMTR",F167)))</formula>
    </cfRule>
  </conditionalFormatting>
  <conditionalFormatting sqref="F167">
    <cfRule type="containsText" dxfId="30990" priority="2264" operator="containsText" text="TAXI">
      <formula>NOT(ISERROR(SEARCH("TAXI",F167)))</formula>
    </cfRule>
    <cfRule type="containsText" dxfId="30989" priority="2265" operator="containsText" text="SSMM">
      <formula>NOT(ISERROR(SEARCH("SSMM",F167)))</formula>
    </cfRule>
    <cfRule type="containsText" dxfId="30988" priority="2266" operator="containsText" text="BMTR">
      <formula>NOT(ISERROR(SEARCH("BMTR",F167)))</formula>
    </cfRule>
  </conditionalFormatting>
  <conditionalFormatting sqref="F167">
    <cfRule type="containsText" dxfId="30987" priority="2261" operator="containsText" text="TAXI">
      <formula>NOT(ISERROR(SEARCH("TAXI",F167)))</formula>
    </cfRule>
    <cfRule type="containsText" dxfId="30986" priority="2262" operator="containsText" text="SSMM">
      <formula>NOT(ISERROR(SEARCH("SSMM",F167)))</formula>
    </cfRule>
    <cfRule type="containsText" dxfId="30985" priority="2263" operator="containsText" text="BMTR">
      <formula>NOT(ISERROR(SEARCH("BMTR",F167)))</formula>
    </cfRule>
  </conditionalFormatting>
  <conditionalFormatting sqref="F167">
    <cfRule type="containsText" dxfId="30984" priority="2258" operator="containsText" text="TAXI">
      <formula>NOT(ISERROR(SEARCH("TAXI",F167)))</formula>
    </cfRule>
    <cfRule type="containsText" dxfId="30983" priority="2259" operator="containsText" text="SSMM">
      <formula>NOT(ISERROR(SEARCH("SSMM",F167)))</formula>
    </cfRule>
    <cfRule type="containsText" dxfId="30982" priority="2260" operator="containsText" text="BMTR">
      <formula>NOT(ISERROR(SEARCH("BMTR",F167)))</formula>
    </cfRule>
  </conditionalFormatting>
  <conditionalFormatting sqref="F167">
    <cfRule type="containsText" dxfId="30981" priority="2255" operator="containsText" text="TAXI">
      <formula>NOT(ISERROR(SEARCH("TAXI",F167)))</formula>
    </cfRule>
    <cfRule type="containsText" dxfId="30980" priority="2256" operator="containsText" text="SSMM">
      <formula>NOT(ISERROR(SEARCH("SSMM",F167)))</formula>
    </cfRule>
    <cfRule type="containsText" dxfId="30979" priority="2257" operator="containsText" text="BMTR">
      <formula>NOT(ISERROR(SEARCH("BMTR",F167)))</formula>
    </cfRule>
  </conditionalFormatting>
  <conditionalFormatting sqref="F167">
    <cfRule type="containsText" dxfId="30978" priority="2252" operator="containsText" text="TAXI">
      <formula>NOT(ISERROR(SEARCH("TAXI",F167)))</formula>
    </cfRule>
    <cfRule type="containsText" dxfId="30977" priority="2253" operator="containsText" text="SSMM">
      <formula>NOT(ISERROR(SEARCH("SSMM",F167)))</formula>
    </cfRule>
    <cfRule type="containsText" dxfId="30976" priority="2254" operator="containsText" text="BMTR">
      <formula>NOT(ISERROR(SEARCH("BMTR",F167)))</formula>
    </cfRule>
  </conditionalFormatting>
  <conditionalFormatting sqref="F167">
    <cfRule type="containsText" dxfId="30975" priority="2249" operator="containsText" text="TAXI">
      <formula>NOT(ISERROR(SEARCH("TAXI",F167)))</formula>
    </cfRule>
    <cfRule type="containsText" dxfId="30974" priority="2250" operator="containsText" text="SSMM">
      <formula>NOT(ISERROR(SEARCH("SSMM",F167)))</formula>
    </cfRule>
    <cfRule type="containsText" dxfId="30973" priority="2251" operator="containsText" text="BMTR">
      <formula>NOT(ISERROR(SEARCH("BMTR",F167)))</formula>
    </cfRule>
  </conditionalFormatting>
  <conditionalFormatting sqref="F167">
    <cfRule type="containsText" dxfId="30972" priority="2246" operator="containsText" text="TAXI">
      <formula>NOT(ISERROR(SEARCH("TAXI",F167)))</formula>
    </cfRule>
    <cfRule type="containsText" dxfId="30971" priority="2247" operator="containsText" text="SSMM">
      <formula>NOT(ISERROR(SEARCH("SSMM",F167)))</formula>
    </cfRule>
    <cfRule type="containsText" dxfId="30970" priority="2248" operator="containsText" text="BMTR">
      <formula>NOT(ISERROR(SEARCH("BMTR",F167)))</formula>
    </cfRule>
  </conditionalFormatting>
  <conditionalFormatting sqref="F167">
    <cfRule type="containsText" dxfId="30969" priority="2243" operator="containsText" text="TAXI">
      <formula>NOT(ISERROR(SEARCH("TAXI",F167)))</formula>
    </cfRule>
    <cfRule type="containsText" dxfId="30968" priority="2244" operator="containsText" text="SSMM">
      <formula>NOT(ISERROR(SEARCH("SSMM",F167)))</formula>
    </cfRule>
    <cfRule type="containsText" dxfId="30967" priority="2245" operator="containsText" text="BMTR">
      <formula>NOT(ISERROR(SEARCH("BMTR",F167)))</formula>
    </cfRule>
  </conditionalFormatting>
  <conditionalFormatting sqref="F167">
    <cfRule type="containsText" dxfId="30966" priority="2240" operator="containsText" text="TAXI">
      <formula>NOT(ISERROR(SEARCH("TAXI",F167)))</formula>
    </cfRule>
    <cfRule type="containsText" dxfId="30965" priority="2241" operator="containsText" text="SSMM">
      <formula>NOT(ISERROR(SEARCH("SSMM",F167)))</formula>
    </cfRule>
    <cfRule type="containsText" dxfId="30964" priority="2242" operator="containsText" text="BMTR">
      <formula>NOT(ISERROR(SEARCH("BMTR",F167)))</formula>
    </cfRule>
  </conditionalFormatting>
  <conditionalFormatting sqref="F167">
    <cfRule type="containsText" dxfId="30963" priority="2237" operator="containsText" text="TAXI">
      <formula>NOT(ISERROR(SEARCH("TAXI",F167)))</formula>
    </cfRule>
    <cfRule type="containsText" dxfId="30962" priority="2238" operator="containsText" text="SSMM">
      <formula>NOT(ISERROR(SEARCH("SSMM",F167)))</formula>
    </cfRule>
    <cfRule type="containsText" dxfId="30961" priority="2239" operator="containsText" text="BMTR">
      <formula>NOT(ISERROR(SEARCH("BMTR",F167)))</formula>
    </cfRule>
  </conditionalFormatting>
  <conditionalFormatting sqref="F167">
    <cfRule type="containsText" dxfId="30960" priority="2234" operator="containsText" text="TAXI">
      <formula>NOT(ISERROR(SEARCH("TAXI",F167)))</formula>
    </cfRule>
    <cfRule type="containsText" dxfId="30959" priority="2235" operator="containsText" text="SSMM">
      <formula>NOT(ISERROR(SEARCH("SSMM",F167)))</formula>
    </cfRule>
    <cfRule type="containsText" dxfId="30958" priority="2236" operator="containsText" text="BMTR">
      <formula>NOT(ISERROR(SEARCH("BMTR",F167)))</formula>
    </cfRule>
  </conditionalFormatting>
  <conditionalFormatting sqref="F167">
    <cfRule type="containsText" dxfId="30957" priority="2231" operator="containsText" text="TAXI">
      <formula>NOT(ISERROR(SEARCH("TAXI",F167)))</formula>
    </cfRule>
    <cfRule type="containsText" dxfId="30956" priority="2232" operator="containsText" text="SSMM">
      <formula>NOT(ISERROR(SEARCH("SSMM",F167)))</formula>
    </cfRule>
    <cfRule type="containsText" dxfId="30955" priority="2233" operator="containsText" text="BMTR">
      <formula>NOT(ISERROR(SEARCH("BMTR",F167)))</formula>
    </cfRule>
  </conditionalFormatting>
  <conditionalFormatting sqref="F167">
    <cfRule type="containsText" dxfId="30954" priority="2228" operator="containsText" text="TAXI">
      <formula>NOT(ISERROR(SEARCH("TAXI",F167)))</formula>
    </cfRule>
    <cfRule type="containsText" dxfId="30953" priority="2229" operator="containsText" text="SSMM">
      <formula>NOT(ISERROR(SEARCH("SSMM",F167)))</formula>
    </cfRule>
    <cfRule type="containsText" dxfId="30952" priority="2230" operator="containsText" text="BMTR">
      <formula>NOT(ISERROR(SEARCH("BMTR",F167)))</formula>
    </cfRule>
  </conditionalFormatting>
  <conditionalFormatting sqref="F167">
    <cfRule type="containsText" dxfId="30951" priority="2225" operator="containsText" text="TAXI">
      <formula>NOT(ISERROR(SEARCH("TAXI",F167)))</formula>
    </cfRule>
    <cfRule type="containsText" dxfId="30950" priority="2226" operator="containsText" text="SSMM">
      <formula>NOT(ISERROR(SEARCH("SSMM",F167)))</formula>
    </cfRule>
    <cfRule type="containsText" dxfId="30949" priority="2227" operator="containsText" text="BMTR">
      <formula>NOT(ISERROR(SEARCH("BMTR",F167)))</formula>
    </cfRule>
  </conditionalFormatting>
  <conditionalFormatting sqref="F167">
    <cfRule type="containsText" dxfId="30948" priority="2222" operator="containsText" text="TAXI">
      <formula>NOT(ISERROR(SEARCH("TAXI",F167)))</formula>
    </cfRule>
    <cfRule type="containsText" dxfId="30947" priority="2223" operator="containsText" text="SSMM">
      <formula>NOT(ISERROR(SEARCH("SSMM",F167)))</formula>
    </cfRule>
    <cfRule type="containsText" dxfId="30946" priority="2224" operator="containsText" text="BMTR">
      <formula>NOT(ISERROR(SEARCH("BMTR",F167)))</formula>
    </cfRule>
  </conditionalFormatting>
  <conditionalFormatting sqref="F167">
    <cfRule type="containsText" dxfId="30945" priority="2219" operator="containsText" text="TAXI">
      <formula>NOT(ISERROR(SEARCH("TAXI",F167)))</formula>
    </cfRule>
    <cfRule type="containsText" dxfId="30944" priority="2220" operator="containsText" text="SSMM">
      <formula>NOT(ISERROR(SEARCH("SSMM",F167)))</formula>
    </cfRule>
    <cfRule type="containsText" dxfId="30943" priority="2221" operator="containsText" text="BMTR">
      <formula>NOT(ISERROR(SEARCH("BMTR",F167)))</formula>
    </cfRule>
  </conditionalFormatting>
  <conditionalFormatting sqref="F167">
    <cfRule type="containsText" dxfId="30942" priority="2216" operator="containsText" text="TAXI">
      <formula>NOT(ISERROR(SEARCH("TAXI",F167)))</formula>
    </cfRule>
    <cfRule type="containsText" dxfId="30941" priority="2217" operator="containsText" text="SSMM">
      <formula>NOT(ISERROR(SEARCH("SSMM",F167)))</formula>
    </cfRule>
    <cfRule type="containsText" dxfId="30940" priority="2218" operator="containsText" text="BMTR">
      <formula>NOT(ISERROR(SEARCH("BMTR",F167)))</formula>
    </cfRule>
  </conditionalFormatting>
  <conditionalFormatting sqref="F167">
    <cfRule type="containsText" dxfId="30939" priority="2213" operator="containsText" text="TAXI">
      <formula>NOT(ISERROR(SEARCH("TAXI",F167)))</formula>
    </cfRule>
    <cfRule type="containsText" dxfId="30938" priority="2214" operator="containsText" text="SSMM">
      <formula>NOT(ISERROR(SEARCH("SSMM",F167)))</formula>
    </cfRule>
    <cfRule type="containsText" dxfId="30937" priority="2215" operator="containsText" text="BMTR">
      <formula>NOT(ISERROR(SEARCH("BMTR",F167)))</formula>
    </cfRule>
  </conditionalFormatting>
  <conditionalFormatting sqref="F167">
    <cfRule type="containsText" dxfId="30936" priority="2210" operator="containsText" text="TAXI">
      <formula>NOT(ISERROR(SEARCH("TAXI",F167)))</formula>
    </cfRule>
    <cfRule type="containsText" dxfId="30935" priority="2211" operator="containsText" text="SSMM">
      <formula>NOT(ISERROR(SEARCH("SSMM",F167)))</formula>
    </cfRule>
    <cfRule type="containsText" dxfId="30934" priority="2212" operator="containsText" text="BMTR">
      <formula>NOT(ISERROR(SEARCH("BMTR",F167)))</formula>
    </cfRule>
  </conditionalFormatting>
  <conditionalFormatting sqref="F167">
    <cfRule type="containsText" dxfId="30933" priority="2207" operator="containsText" text="TAXI">
      <formula>NOT(ISERROR(SEARCH("TAXI",F167)))</formula>
    </cfRule>
    <cfRule type="containsText" dxfId="30932" priority="2208" operator="containsText" text="SSMM">
      <formula>NOT(ISERROR(SEARCH("SSMM",F167)))</formula>
    </cfRule>
    <cfRule type="containsText" dxfId="30931" priority="2209" operator="containsText" text="BMTR">
      <formula>NOT(ISERROR(SEARCH("BMTR",F167)))</formula>
    </cfRule>
  </conditionalFormatting>
  <conditionalFormatting sqref="F167">
    <cfRule type="containsText" dxfId="30930" priority="2204" operator="containsText" text="TAXI">
      <formula>NOT(ISERROR(SEARCH("TAXI",F167)))</formula>
    </cfRule>
    <cfRule type="containsText" dxfId="30929" priority="2205" operator="containsText" text="SSMM">
      <formula>NOT(ISERROR(SEARCH("SSMM",F167)))</formula>
    </cfRule>
    <cfRule type="containsText" dxfId="30928" priority="2206" operator="containsText" text="BMTR">
      <formula>NOT(ISERROR(SEARCH("BMTR",F167)))</formula>
    </cfRule>
  </conditionalFormatting>
  <conditionalFormatting sqref="F167">
    <cfRule type="containsText" dxfId="30927" priority="2201" operator="containsText" text="TAXI">
      <formula>NOT(ISERROR(SEARCH("TAXI",F167)))</formula>
    </cfRule>
    <cfRule type="containsText" dxfId="30926" priority="2202" operator="containsText" text="SSMM">
      <formula>NOT(ISERROR(SEARCH("SSMM",F167)))</formula>
    </cfRule>
    <cfRule type="containsText" dxfId="30925" priority="2203" operator="containsText" text="BMTR">
      <formula>NOT(ISERROR(SEARCH("BMTR",F167)))</formula>
    </cfRule>
  </conditionalFormatting>
  <conditionalFormatting sqref="F167">
    <cfRule type="containsText" dxfId="30924" priority="2198" operator="containsText" text="TAXI">
      <formula>NOT(ISERROR(SEARCH("TAXI",F167)))</formula>
    </cfRule>
    <cfRule type="containsText" dxfId="30923" priority="2199" operator="containsText" text="SSMM">
      <formula>NOT(ISERROR(SEARCH("SSMM",F167)))</formula>
    </cfRule>
    <cfRule type="containsText" dxfId="30922" priority="2200" operator="containsText" text="BMTR">
      <formula>NOT(ISERROR(SEARCH("BMTR",F167)))</formula>
    </cfRule>
  </conditionalFormatting>
  <conditionalFormatting sqref="F167">
    <cfRule type="containsText" dxfId="30921" priority="2195" operator="containsText" text="TAXI">
      <formula>NOT(ISERROR(SEARCH("TAXI",F167)))</formula>
    </cfRule>
    <cfRule type="containsText" dxfId="30920" priority="2196" operator="containsText" text="SSMM">
      <formula>NOT(ISERROR(SEARCH("SSMM",F167)))</formula>
    </cfRule>
    <cfRule type="containsText" dxfId="30919" priority="2197" operator="containsText" text="BMTR">
      <formula>NOT(ISERROR(SEARCH("BMTR",F167)))</formula>
    </cfRule>
  </conditionalFormatting>
  <conditionalFormatting sqref="F167">
    <cfRule type="containsText" dxfId="30918" priority="2192" operator="containsText" text="TAXI">
      <formula>NOT(ISERROR(SEARCH("TAXI",F167)))</formula>
    </cfRule>
    <cfRule type="containsText" dxfId="30917" priority="2193" operator="containsText" text="SSMM">
      <formula>NOT(ISERROR(SEARCH("SSMM",F167)))</formula>
    </cfRule>
    <cfRule type="containsText" dxfId="30916" priority="2194" operator="containsText" text="BMTR">
      <formula>NOT(ISERROR(SEARCH("BMTR",F167)))</formula>
    </cfRule>
  </conditionalFormatting>
  <conditionalFormatting sqref="F167">
    <cfRule type="containsText" dxfId="30915" priority="2189" operator="containsText" text="TAXI">
      <formula>NOT(ISERROR(SEARCH("TAXI",F167)))</formula>
    </cfRule>
    <cfRule type="containsText" dxfId="30914" priority="2190" operator="containsText" text="SSMM">
      <formula>NOT(ISERROR(SEARCH("SSMM",F167)))</formula>
    </cfRule>
    <cfRule type="containsText" dxfId="30913" priority="2191" operator="containsText" text="BMTR">
      <formula>NOT(ISERROR(SEARCH("BMTR",F167)))</formula>
    </cfRule>
  </conditionalFormatting>
  <conditionalFormatting sqref="F167">
    <cfRule type="containsText" dxfId="30912" priority="2186" operator="containsText" text="TAXI">
      <formula>NOT(ISERROR(SEARCH("TAXI",F167)))</formula>
    </cfRule>
    <cfRule type="containsText" dxfId="30911" priority="2187" operator="containsText" text="SSMM">
      <formula>NOT(ISERROR(SEARCH("SSMM",F167)))</formula>
    </cfRule>
    <cfRule type="containsText" dxfId="30910" priority="2188" operator="containsText" text="BMTR">
      <formula>NOT(ISERROR(SEARCH("BMTR",F167)))</formula>
    </cfRule>
  </conditionalFormatting>
  <conditionalFormatting sqref="F167">
    <cfRule type="containsText" dxfId="30909" priority="2183" operator="containsText" text="TAXI">
      <formula>NOT(ISERROR(SEARCH("TAXI",F167)))</formula>
    </cfRule>
    <cfRule type="containsText" dxfId="30908" priority="2184" operator="containsText" text="SSMM">
      <formula>NOT(ISERROR(SEARCH("SSMM",F167)))</formula>
    </cfRule>
    <cfRule type="containsText" dxfId="30907" priority="2185" operator="containsText" text="BMTR">
      <formula>NOT(ISERROR(SEARCH("BMTR",F167)))</formula>
    </cfRule>
  </conditionalFormatting>
  <conditionalFormatting sqref="F167">
    <cfRule type="containsText" dxfId="30906" priority="2180" operator="containsText" text="TAXI">
      <formula>NOT(ISERROR(SEARCH("TAXI",F167)))</formula>
    </cfRule>
    <cfRule type="containsText" dxfId="30905" priority="2181" operator="containsText" text="SSMM">
      <formula>NOT(ISERROR(SEARCH("SSMM",F167)))</formula>
    </cfRule>
    <cfRule type="containsText" dxfId="30904" priority="2182" operator="containsText" text="BMTR">
      <formula>NOT(ISERROR(SEARCH("BMTR",F167)))</formula>
    </cfRule>
  </conditionalFormatting>
  <conditionalFormatting sqref="F167">
    <cfRule type="containsText" dxfId="30903" priority="2177" operator="containsText" text="TAXI">
      <formula>NOT(ISERROR(SEARCH("TAXI",F167)))</formula>
    </cfRule>
    <cfRule type="containsText" dxfId="30902" priority="2178" operator="containsText" text="SSMM">
      <formula>NOT(ISERROR(SEARCH("SSMM",F167)))</formula>
    </cfRule>
    <cfRule type="containsText" dxfId="30901" priority="2179" operator="containsText" text="BMTR">
      <formula>NOT(ISERROR(SEARCH("BMTR",F167)))</formula>
    </cfRule>
  </conditionalFormatting>
  <conditionalFormatting sqref="F167">
    <cfRule type="containsText" dxfId="30900" priority="2174" operator="containsText" text="TAXI">
      <formula>NOT(ISERROR(SEARCH("TAXI",F167)))</formula>
    </cfRule>
    <cfRule type="containsText" dxfId="30899" priority="2175" operator="containsText" text="SSMM">
      <formula>NOT(ISERROR(SEARCH("SSMM",F167)))</formula>
    </cfRule>
    <cfRule type="containsText" dxfId="30898" priority="2176" operator="containsText" text="BMTR">
      <formula>NOT(ISERROR(SEARCH("BMTR",F167)))</formula>
    </cfRule>
  </conditionalFormatting>
  <conditionalFormatting sqref="F167">
    <cfRule type="containsText" dxfId="30897" priority="2171" operator="containsText" text="TAXI">
      <formula>NOT(ISERROR(SEARCH("TAXI",F167)))</formula>
    </cfRule>
    <cfRule type="containsText" dxfId="30896" priority="2172" operator="containsText" text="SSMM">
      <formula>NOT(ISERROR(SEARCH("SSMM",F167)))</formula>
    </cfRule>
    <cfRule type="containsText" dxfId="30895" priority="2173" operator="containsText" text="BMTR">
      <formula>NOT(ISERROR(SEARCH("BMTR",F167)))</formula>
    </cfRule>
  </conditionalFormatting>
  <conditionalFormatting sqref="F167">
    <cfRule type="containsText" dxfId="30894" priority="2168" operator="containsText" text="TAXI">
      <formula>NOT(ISERROR(SEARCH("TAXI",F167)))</formula>
    </cfRule>
    <cfRule type="containsText" dxfId="30893" priority="2169" operator="containsText" text="SSMM">
      <formula>NOT(ISERROR(SEARCH("SSMM",F167)))</formula>
    </cfRule>
    <cfRule type="containsText" dxfId="30892" priority="2170" operator="containsText" text="BMTR">
      <formula>NOT(ISERROR(SEARCH("BMTR",F167)))</formula>
    </cfRule>
  </conditionalFormatting>
  <conditionalFormatting sqref="F167">
    <cfRule type="containsText" dxfId="30891" priority="2165" operator="containsText" text="TAXI">
      <formula>NOT(ISERROR(SEARCH("TAXI",F167)))</formula>
    </cfRule>
    <cfRule type="containsText" dxfId="30890" priority="2166" operator="containsText" text="SSMM">
      <formula>NOT(ISERROR(SEARCH("SSMM",F167)))</formula>
    </cfRule>
    <cfRule type="containsText" dxfId="30889" priority="2167" operator="containsText" text="BMTR">
      <formula>NOT(ISERROR(SEARCH("BMTR",F167)))</formula>
    </cfRule>
  </conditionalFormatting>
  <conditionalFormatting sqref="F167">
    <cfRule type="containsText" dxfId="30888" priority="2162" operator="containsText" text="TAXI">
      <formula>NOT(ISERROR(SEARCH("TAXI",F167)))</formula>
    </cfRule>
    <cfRule type="containsText" dxfId="30887" priority="2163" operator="containsText" text="SSMM">
      <formula>NOT(ISERROR(SEARCH("SSMM",F167)))</formula>
    </cfRule>
    <cfRule type="containsText" dxfId="30886" priority="2164" operator="containsText" text="BMTR">
      <formula>NOT(ISERROR(SEARCH("BMTR",F167)))</formula>
    </cfRule>
  </conditionalFormatting>
  <conditionalFormatting sqref="F167">
    <cfRule type="containsText" dxfId="30885" priority="2159" operator="containsText" text="TAXI">
      <formula>NOT(ISERROR(SEARCH("TAXI",F167)))</formula>
    </cfRule>
    <cfRule type="containsText" dxfId="30884" priority="2160" operator="containsText" text="SSMM">
      <formula>NOT(ISERROR(SEARCH("SSMM",F167)))</formula>
    </cfRule>
    <cfRule type="containsText" dxfId="30883" priority="2161" operator="containsText" text="BMTR">
      <formula>NOT(ISERROR(SEARCH("BMTR",F167)))</formula>
    </cfRule>
  </conditionalFormatting>
  <conditionalFormatting sqref="F167">
    <cfRule type="containsText" dxfId="30882" priority="2156" operator="containsText" text="TAXI">
      <formula>NOT(ISERROR(SEARCH("TAXI",F167)))</formula>
    </cfRule>
    <cfRule type="containsText" dxfId="30881" priority="2157" operator="containsText" text="SSMM">
      <formula>NOT(ISERROR(SEARCH("SSMM",F167)))</formula>
    </cfRule>
    <cfRule type="containsText" dxfId="30880" priority="2158" operator="containsText" text="BMTR">
      <formula>NOT(ISERROR(SEARCH("BMTR",F167)))</formula>
    </cfRule>
  </conditionalFormatting>
  <conditionalFormatting sqref="F167">
    <cfRule type="containsText" dxfId="30879" priority="2153" operator="containsText" text="TAXI">
      <formula>NOT(ISERROR(SEARCH("TAXI",F167)))</formula>
    </cfRule>
    <cfRule type="containsText" dxfId="30878" priority="2154" operator="containsText" text="SSMM">
      <formula>NOT(ISERROR(SEARCH("SSMM",F167)))</formula>
    </cfRule>
    <cfRule type="containsText" dxfId="30877" priority="2155" operator="containsText" text="BMTR">
      <formula>NOT(ISERROR(SEARCH("BMTR",F167)))</formula>
    </cfRule>
  </conditionalFormatting>
  <conditionalFormatting sqref="F167">
    <cfRule type="containsText" dxfId="30876" priority="2150" operator="containsText" text="TAXI">
      <formula>NOT(ISERROR(SEARCH("TAXI",F167)))</formula>
    </cfRule>
    <cfRule type="containsText" dxfId="30875" priority="2151" operator="containsText" text="SSMM">
      <formula>NOT(ISERROR(SEARCH("SSMM",F167)))</formula>
    </cfRule>
    <cfRule type="containsText" dxfId="30874" priority="2152" operator="containsText" text="BMTR">
      <formula>NOT(ISERROR(SEARCH("BMTR",F167)))</formula>
    </cfRule>
  </conditionalFormatting>
  <conditionalFormatting sqref="F167">
    <cfRule type="containsText" dxfId="30873" priority="2147" operator="containsText" text="TAXI">
      <formula>NOT(ISERROR(SEARCH("TAXI",F167)))</formula>
    </cfRule>
    <cfRule type="containsText" dxfId="30872" priority="2148" operator="containsText" text="SSMM">
      <formula>NOT(ISERROR(SEARCH("SSMM",F167)))</formula>
    </cfRule>
    <cfRule type="containsText" dxfId="30871" priority="2149" operator="containsText" text="BMTR">
      <formula>NOT(ISERROR(SEARCH("BMTR",F167)))</formula>
    </cfRule>
  </conditionalFormatting>
  <conditionalFormatting sqref="F167">
    <cfRule type="containsText" dxfId="30870" priority="2144" operator="containsText" text="TAXI">
      <formula>NOT(ISERROR(SEARCH("TAXI",F167)))</formula>
    </cfRule>
    <cfRule type="containsText" dxfId="30869" priority="2145" operator="containsText" text="SSMM">
      <formula>NOT(ISERROR(SEARCH("SSMM",F167)))</formula>
    </cfRule>
    <cfRule type="containsText" dxfId="30868" priority="2146" operator="containsText" text="BMTR">
      <formula>NOT(ISERROR(SEARCH("BMTR",F167)))</formula>
    </cfRule>
  </conditionalFormatting>
  <conditionalFormatting sqref="F167">
    <cfRule type="containsText" dxfId="30867" priority="2141" operator="containsText" text="TAXI">
      <formula>NOT(ISERROR(SEARCH("TAXI",F167)))</formula>
    </cfRule>
    <cfRule type="containsText" dxfId="30866" priority="2142" operator="containsText" text="SSMM">
      <formula>NOT(ISERROR(SEARCH("SSMM",F167)))</formula>
    </cfRule>
    <cfRule type="containsText" dxfId="30865" priority="2143" operator="containsText" text="BMTR">
      <formula>NOT(ISERROR(SEARCH("BMTR",F167)))</formula>
    </cfRule>
  </conditionalFormatting>
  <conditionalFormatting sqref="F167">
    <cfRule type="containsText" dxfId="30864" priority="2138" operator="containsText" text="TAXI">
      <formula>NOT(ISERROR(SEARCH("TAXI",F167)))</formula>
    </cfRule>
    <cfRule type="containsText" dxfId="30863" priority="2139" operator="containsText" text="SSMM">
      <formula>NOT(ISERROR(SEARCH("SSMM",F167)))</formula>
    </cfRule>
    <cfRule type="containsText" dxfId="30862" priority="2140" operator="containsText" text="BMTR">
      <formula>NOT(ISERROR(SEARCH("BMTR",F167)))</formula>
    </cfRule>
  </conditionalFormatting>
  <conditionalFormatting sqref="F167">
    <cfRule type="containsText" dxfId="30861" priority="2135" operator="containsText" text="TAXI">
      <formula>NOT(ISERROR(SEARCH("TAXI",F167)))</formula>
    </cfRule>
    <cfRule type="containsText" dxfId="30860" priority="2136" operator="containsText" text="SSMM">
      <formula>NOT(ISERROR(SEARCH("SSMM",F167)))</formula>
    </cfRule>
    <cfRule type="containsText" dxfId="30859" priority="2137" operator="containsText" text="BMTR">
      <formula>NOT(ISERROR(SEARCH("BMTR",F167)))</formula>
    </cfRule>
  </conditionalFormatting>
  <conditionalFormatting sqref="F167">
    <cfRule type="containsText" dxfId="30858" priority="2132" operator="containsText" text="TAXI">
      <formula>NOT(ISERROR(SEARCH("TAXI",F167)))</formula>
    </cfRule>
    <cfRule type="containsText" dxfId="30857" priority="2133" operator="containsText" text="SSMM">
      <formula>NOT(ISERROR(SEARCH("SSMM",F167)))</formula>
    </cfRule>
    <cfRule type="containsText" dxfId="30856" priority="2134" operator="containsText" text="BMTR">
      <formula>NOT(ISERROR(SEARCH("BMTR",F167)))</formula>
    </cfRule>
  </conditionalFormatting>
  <conditionalFormatting sqref="F167">
    <cfRule type="containsText" dxfId="30855" priority="2129" operator="containsText" text="TAXI">
      <formula>NOT(ISERROR(SEARCH("TAXI",F167)))</formula>
    </cfRule>
    <cfRule type="containsText" dxfId="30854" priority="2130" operator="containsText" text="SSMM">
      <formula>NOT(ISERROR(SEARCH("SSMM",F167)))</formula>
    </cfRule>
    <cfRule type="containsText" dxfId="30853" priority="2131" operator="containsText" text="BMTR">
      <formula>NOT(ISERROR(SEARCH("BMTR",F167)))</formula>
    </cfRule>
  </conditionalFormatting>
  <conditionalFormatting sqref="F167">
    <cfRule type="containsText" dxfId="30852" priority="2126" operator="containsText" text="TAXI">
      <formula>NOT(ISERROR(SEARCH("TAXI",F167)))</formula>
    </cfRule>
    <cfRule type="containsText" dxfId="30851" priority="2127" operator="containsText" text="SSMM">
      <formula>NOT(ISERROR(SEARCH("SSMM",F167)))</formula>
    </cfRule>
    <cfRule type="containsText" dxfId="30850" priority="2128" operator="containsText" text="BMTR">
      <formula>NOT(ISERROR(SEARCH("BMTR",F167)))</formula>
    </cfRule>
  </conditionalFormatting>
  <conditionalFormatting sqref="F167">
    <cfRule type="containsText" dxfId="30849" priority="2123" operator="containsText" text="TAXI">
      <formula>NOT(ISERROR(SEARCH("TAXI",F167)))</formula>
    </cfRule>
    <cfRule type="containsText" dxfId="30848" priority="2124" operator="containsText" text="SSMM">
      <formula>NOT(ISERROR(SEARCH("SSMM",F167)))</formula>
    </cfRule>
    <cfRule type="containsText" dxfId="30847" priority="2125" operator="containsText" text="BMTR">
      <formula>NOT(ISERROR(SEARCH("BMTR",F167)))</formula>
    </cfRule>
  </conditionalFormatting>
  <conditionalFormatting sqref="F167">
    <cfRule type="containsText" dxfId="30846" priority="2120" operator="containsText" text="TAXI">
      <formula>NOT(ISERROR(SEARCH("TAXI",F167)))</formula>
    </cfRule>
    <cfRule type="containsText" dxfId="30845" priority="2121" operator="containsText" text="SSMM">
      <formula>NOT(ISERROR(SEARCH("SSMM",F167)))</formula>
    </cfRule>
    <cfRule type="containsText" dxfId="30844" priority="2122" operator="containsText" text="BMTR">
      <formula>NOT(ISERROR(SEARCH("BMTR",F167)))</formula>
    </cfRule>
  </conditionalFormatting>
  <conditionalFormatting sqref="F167">
    <cfRule type="containsText" dxfId="30843" priority="2117" operator="containsText" text="TAXI">
      <formula>NOT(ISERROR(SEARCH("TAXI",F167)))</formula>
    </cfRule>
    <cfRule type="containsText" dxfId="30842" priority="2118" operator="containsText" text="SSMM">
      <formula>NOT(ISERROR(SEARCH("SSMM",F167)))</formula>
    </cfRule>
    <cfRule type="containsText" dxfId="30841" priority="2119" operator="containsText" text="BMTR">
      <formula>NOT(ISERROR(SEARCH("BMTR",F167)))</formula>
    </cfRule>
  </conditionalFormatting>
  <conditionalFormatting sqref="F167">
    <cfRule type="containsText" dxfId="30840" priority="2114" operator="containsText" text="TAXI">
      <formula>NOT(ISERROR(SEARCH("TAXI",F167)))</formula>
    </cfRule>
    <cfRule type="containsText" dxfId="30839" priority="2115" operator="containsText" text="SSMM">
      <formula>NOT(ISERROR(SEARCH("SSMM",F167)))</formula>
    </cfRule>
    <cfRule type="containsText" dxfId="30838" priority="2116" operator="containsText" text="BMTR">
      <formula>NOT(ISERROR(SEARCH("BMTR",F167)))</formula>
    </cfRule>
  </conditionalFormatting>
  <conditionalFormatting sqref="F167">
    <cfRule type="containsText" dxfId="30837" priority="2111" operator="containsText" text="TAXI">
      <formula>NOT(ISERROR(SEARCH("TAXI",F167)))</formula>
    </cfRule>
    <cfRule type="containsText" dxfId="30836" priority="2112" operator="containsText" text="SSMM">
      <formula>NOT(ISERROR(SEARCH("SSMM",F167)))</formula>
    </cfRule>
    <cfRule type="containsText" dxfId="30835" priority="2113" operator="containsText" text="BMTR">
      <formula>NOT(ISERROR(SEARCH("BMTR",F167)))</formula>
    </cfRule>
  </conditionalFormatting>
  <conditionalFormatting sqref="F167">
    <cfRule type="containsText" dxfId="30834" priority="2108" operator="containsText" text="TAXI">
      <formula>NOT(ISERROR(SEARCH("TAXI",F167)))</formula>
    </cfRule>
    <cfRule type="containsText" dxfId="30833" priority="2109" operator="containsText" text="SSMM">
      <formula>NOT(ISERROR(SEARCH("SSMM",F167)))</formula>
    </cfRule>
    <cfRule type="containsText" dxfId="30832" priority="2110" operator="containsText" text="BMTR">
      <formula>NOT(ISERROR(SEARCH("BMTR",F167)))</formula>
    </cfRule>
  </conditionalFormatting>
  <conditionalFormatting sqref="F167">
    <cfRule type="containsText" dxfId="30831" priority="2105" operator="containsText" text="TAXI">
      <formula>NOT(ISERROR(SEARCH("TAXI",F167)))</formula>
    </cfRule>
    <cfRule type="containsText" dxfId="30830" priority="2106" operator="containsText" text="SSMM">
      <formula>NOT(ISERROR(SEARCH("SSMM",F167)))</formula>
    </cfRule>
    <cfRule type="containsText" dxfId="30829" priority="2107" operator="containsText" text="BMTR">
      <formula>NOT(ISERROR(SEARCH("BMTR",F167)))</formula>
    </cfRule>
  </conditionalFormatting>
  <conditionalFormatting sqref="F167">
    <cfRule type="containsText" dxfId="30828" priority="2102" operator="containsText" text="TAXI">
      <formula>NOT(ISERROR(SEARCH("TAXI",F167)))</formula>
    </cfRule>
    <cfRule type="containsText" dxfId="30827" priority="2103" operator="containsText" text="SSMM">
      <formula>NOT(ISERROR(SEARCH("SSMM",F167)))</formula>
    </cfRule>
    <cfRule type="containsText" dxfId="30826" priority="2104" operator="containsText" text="BMTR">
      <formula>NOT(ISERROR(SEARCH("BMTR",F167)))</formula>
    </cfRule>
  </conditionalFormatting>
  <conditionalFormatting sqref="F167">
    <cfRule type="containsText" dxfId="30825" priority="2099" operator="containsText" text="TAXI">
      <formula>NOT(ISERROR(SEARCH("TAXI",F167)))</formula>
    </cfRule>
    <cfRule type="containsText" dxfId="30824" priority="2100" operator="containsText" text="SSMM">
      <formula>NOT(ISERROR(SEARCH("SSMM",F167)))</formula>
    </cfRule>
    <cfRule type="containsText" dxfId="30823" priority="2101" operator="containsText" text="BMTR">
      <formula>NOT(ISERROR(SEARCH("BMTR",F167)))</formula>
    </cfRule>
  </conditionalFormatting>
  <conditionalFormatting sqref="F167">
    <cfRule type="containsText" dxfId="30822" priority="2096" operator="containsText" text="TAXI">
      <formula>NOT(ISERROR(SEARCH("TAXI",F167)))</formula>
    </cfRule>
    <cfRule type="containsText" dxfId="30821" priority="2097" operator="containsText" text="SSMM">
      <formula>NOT(ISERROR(SEARCH("SSMM",F167)))</formula>
    </cfRule>
    <cfRule type="containsText" dxfId="30820" priority="2098" operator="containsText" text="BMTR">
      <formula>NOT(ISERROR(SEARCH("BMTR",F167)))</formula>
    </cfRule>
  </conditionalFormatting>
  <conditionalFormatting sqref="F167">
    <cfRule type="containsText" dxfId="30819" priority="2093" operator="containsText" text="TAXI">
      <formula>NOT(ISERROR(SEARCH("TAXI",F167)))</formula>
    </cfRule>
    <cfRule type="containsText" dxfId="30818" priority="2094" operator="containsText" text="SSMM">
      <formula>NOT(ISERROR(SEARCH("SSMM",F167)))</formula>
    </cfRule>
    <cfRule type="containsText" dxfId="30817" priority="2095" operator="containsText" text="BMTR">
      <formula>NOT(ISERROR(SEARCH("BMTR",F167)))</formula>
    </cfRule>
  </conditionalFormatting>
  <conditionalFormatting sqref="F167">
    <cfRule type="containsText" dxfId="30816" priority="2090" operator="containsText" text="TAXI">
      <formula>NOT(ISERROR(SEARCH("TAXI",F167)))</formula>
    </cfRule>
    <cfRule type="containsText" dxfId="30815" priority="2091" operator="containsText" text="SSMM">
      <formula>NOT(ISERROR(SEARCH("SSMM",F167)))</formula>
    </cfRule>
    <cfRule type="containsText" dxfId="30814" priority="2092" operator="containsText" text="BMTR">
      <formula>NOT(ISERROR(SEARCH("BMTR",F167)))</formula>
    </cfRule>
  </conditionalFormatting>
  <conditionalFormatting sqref="F167">
    <cfRule type="containsText" dxfId="30813" priority="2087" operator="containsText" text="TAXI">
      <formula>NOT(ISERROR(SEARCH("TAXI",F167)))</formula>
    </cfRule>
    <cfRule type="containsText" dxfId="30812" priority="2088" operator="containsText" text="SSMM">
      <formula>NOT(ISERROR(SEARCH("SSMM",F167)))</formula>
    </cfRule>
    <cfRule type="containsText" dxfId="30811" priority="2089" operator="containsText" text="BMTR">
      <formula>NOT(ISERROR(SEARCH("BMTR",F167)))</formula>
    </cfRule>
  </conditionalFormatting>
  <conditionalFormatting sqref="F167">
    <cfRule type="containsText" dxfId="30810" priority="2084" operator="containsText" text="TAXI">
      <formula>NOT(ISERROR(SEARCH("TAXI",F167)))</formula>
    </cfRule>
    <cfRule type="containsText" dxfId="30809" priority="2085" operator="containsText" text="SSMM">
      <formula>NOT(ISERROR(SEARCH("SSMM",F167)))</formula>
    </cfRule>
    <cfRule type="containsText" dxfId="30808" priority="2086" operator="containsText" text="BMTR">
      <formula>NOT(ISERROR(SEARCH("BMTR",F167)))</formula>
    </cfRule>
  </conditionalFormatting>
  <conditionalFormatting sqref="F167">
    <cfRule type="containsText" dxfId="30807" priority="2081" operator="containsText" text="TAXI">
      <formula>NOT(ISERROR(SEARCH("TAXI",F167)))</formula>
    </cfRule>
    <cfRule type="containsText" dxfId="30806" priority="2082" operator="containsText" text="SSMM">
      <formula>NOT(ISERROR(SEARCH("SSMM",F167)))</formula>
    </cfRule>
    <cfRule type="containsText" dxfId="30805" priority="2083" operator="containsText" text="BMTR">
      <formula>NOT(ISERROR(SEARCH("BMTR",F167)))</formula>
    </cfRule>
  </conditionalFormatting>
  <conditionalFormatting sqref="F167">
    <cfRule type="containsText" dxfId="30804" priority="2078" operator="containsText" text="TAXI">
      <formula>NOT(ISERROR(SEARCH("TAXI",F167)))</formula>
    </cfRule>
    <cfRule type="containsText" dxfId="30803" priority="2079" operator="containsText" text="SSMM">
      <formula>NOT(ISERROR(SEARCH("SSMM",F167)))</formula>
    </cfRule>
    <cfRule type="containsText" dxfId="30802" priority="2080" operator="containsText" text="BMTR">
      <formula>NOT(ISERROR(SEARCH("BMTR",F167)))</formula>
    </cfRule>
  </conditionalFormatting>
  <conditionalFormatting sqref="F167">
    <cfRule type="containsText" dxfId="30801" priority="2075" operator="containsText" text="TAXI">
      <formula>NOT(ISERROR(SEARCH("TAXI",F167)))</formula>
    </cfRule>
    <cfRule type="containsText" dxfId="30800" priority="2076" operator="containsText" text="SSMM">
      <formula>NOT(ISERROR(SEARCH("SSMM",F167)))</formula>
    </cfRule>
    <cfRule type="containsText" dxfId="30799" priority="2077" operator="containsText" text="BMTR">
      <formula>NOT(ISERROR(SEARCH("BMTR",F167)))</formula>
    </cfRule>
  </conditionalFormatting>
  <conditionalFormatting sqref="F167">
    <cfRule type="containsText" dxfId="30798" priority="2072" operator="containsText" text="TAXI">
      <formula>NOT(ISERROR(SEARCH("TAXI",F167)))</formula>
    </cfRule>
    <cfRule type="containsText" dxfId="30797" priority="2073" operator="containsText" text="SSMM">
      <formula>NOT(ISERROR(SEARCH("SSMM",F167)))</formula>
    </cfRule>
    <cfRule type="containsText" dxfId="30796" priority="2074" operator="containsText" text="BMTR">
      <formula>NOT(ISERROR(SEARCH("BMTR",F167)))</formula>
    </cfRule>
  </conditionalFormatting>
  <conditionalFormatting sqref="F167">
    <cfRule type="containsText" dxfId="30795" priority="2069" operator="containsText" text="TAXI">
      <formula>NOT(ISERROR(SEARCH("TAXI",F167)))</formula>
    </cfRule>
    <cfRule type="containsText" dxfId="30794" priority="2070" operator="containsText" text="SSMM">
      <formula>NOT(ISERROR(SEARCH("SSMM",F167)))</formula>
    </cfRule>
    <cfRule type="containsText" dxfId="30793" priority="2071" operator="containsText" text="BMTR">
      <formula>NOT(ISERROR(SEARCH("BMTR",F167)))</formula>
    </cfRule>
  </conditionalFormatting>
  <conditionalFormatting sqref="F167">
    <cfRule type="containsText" dxfId="30792" priority="2066" operator="containsText" text="TAXI">
      <formula>NOT(ISERROR(SEARCH("TAXI",F167)))</formula>
    </cfRule>
    <cfRule type="containsText" dxfId="30791" priority="2067" operator="containsText" text="SSMM">
      <formula>NOT(ISERROR(SEARCH("SSMM",F167)))</formula>
    </cfRule>
    <cfRule type="containsText" dxfId="30790" priority="2068" operator="containsText" text="BMTR">
      <formula>NOT(ISERROR(SEARCH("BMTR",F167)))</formula>
    </cfRule>
  </conditionalFormatting>
  <conditionalFormatting sqref="F167">
    <cfRule type="containsText" dxfId="30789" priority="2063" operator="containsText" text="TAXI">
      <formula>NOT(ISERROR(SEARCH("TAXI",F167)))</formula>
    </cfRule>
    <cfRule type="containsText" dxfId="30788" priority="2064" operator="containsText" text="SSMM">
      <formula>NOT(ISERROR(SEARCH("SSMM",F167)))</formula>
    </cfRule>
    <cfRule type="containsText" dxfId="30787" priority="2065" operator="containsText" text="BMTR">
      <formula>NOT(ISERROR(SEARCH("BMTR",F167)))</formula>
    </cfRule>
  </conditionalFormatting>
  <conditionalFormatting sqref="F167">
    <cfRule type="containsText" dxfId="30786" priority="2060" operator="containsText" text="TAXI">
      <formula>NOT(ISERROR(SEARCH("TAXI",F167)))</formula>
    </cfRule>
    <cfRule type="containsText" dxfId="30785" priority="2061" operator="containsText" text="SSMM">
      <formula>NOT(ISERROR(SEARCH("SSMM",F167)))</formula>
    </cfRule>
    <cfRule type="containsText" dxfId="30784" priority="2062" operator="containsText" text="BMTR">
      <formula>NOT(ISERROR(SEARCH("BMTR",F167)))</formula>
    </cfRule>
  </conditionalFormatting>
  <conditionalFormatting sqref="F167">
    <cfRule type="containsText" dxfId="30783" priority="2057" operator="containsText" text="TAXI">
      <formula>NOT(ISERROR(SEARCH("TAXI",F167)))</formula>
    </cfRule>
    <cfRule type="containsText" dxfId="30782" priority="2058" operator="containsText" text="SSMM">
      <formula>NOT(ISERROR(SEARCH("SSMM",F167)))</formula>
    </cfRule>
    <cfRule type="containsText" dxfId="30781" priority="2059" operator="containsText" text="BMTR">
      <formula>NOT(ISERROR(SEARCH("BMTR",F167)))</formula>
    </cfRule>
  </conditionalFormatting>
  <conditionalFormatting sqref="F167">
    <cfRule type="containsText" dxfId="30780" priority="2054" operator="containsText" text="TAXI">
      <formula>NOT(ISERROR(SEARCH("TAXI",F167)))</formula>
    </cfRule>
    <cfRule type="containsText" dxfId="30779" priority="2055" operator="containsText" text="SSMM">
      <formula>NOT(ISERROR(SEARCH("SSMM",F167)))</formula>
    </cfRule>
    <cfRule type="containsText" dxfId="30778" priority="2056" operator="containsText" text="BMTR">
      <formula>NOT(ISERROR(SEARCH("BMTR",F167)))</formula>
    </cfRule>
  </conditionalFormatting>
  <conditionalFormatting sqref="F167">
    <cfRule type="containsText" dxfId="30777" priority="2051" operator="containsText" text="TAXI">
      <formula>NOT(ISERROR(SEARCH("TAXI",F167)))</formula>
    </cfRule>
    <cfRule type="containsText" dxfId="30776" priority="2052" operator="containsText" text="SSMM">
      <formula>NOT(ISERROR(SEARCH("SSMM",F167)))</formula>
    </cfRule>
    <cfRule type="containsText" dxfId="30775" priority="2053" operator="containsText" text="BMTR">
      <formula>NOT(ISERROR(SEARCH("BMTR",F167)))</formula>
    </cfRule>
  </conditionalFormatting>
  <conditionalFormatting sqref="F167">
    <cfRule type="containsText" dxfId="30774" priority="2048" operator="containsText" text="TAXI">
      <formula>NOT(ISERROR(SEARCH("TAXI",F167)))</formula>
    </cfRule>
    <cfRule type="containsText" dxfId="30773" priority="2049" operator="containsText" text="SSMM">
      <formula>NOT(ISERROR(SEARCH("SSMM",F167)))</formula>
    </cfRule>
    <cfRule type="containsText" dxfId="30772" priority="2050" operator="containsText" text="BMTR">
      <formula>NOT(ISERROR(SEARCH("BMTR",F167)))</formula>
    </cfRule>
  </conditionalFormatting>
  <conditionalFormatting sqref="F167">
    <cfRule type="containsText" dxfId="30771" priority="2045" operator="containsText" text="TAXI">
      <formula>NOT(ISERROR(SEARCH("TAXI",F167)))</formula>
    </cfRule>
    <cfRule type="containsText" dxfId="30770" priority="2046" operator="containsText" text="SSMM">
      <formula>NOT(ISERROR(SEARCH("SSMM",F167)))</formula>
    </cfRule>
    <cfRule type="containsText" dxfId="30769" priority="2047" operator="containsText" text="BMTR">
      <formula>NOT(ISERROR(SEARCH("BMTR",F167)))</formula>
    </cfRule>
  </conditionalFormatting>
  <conditionalFormatting sqref="F167">
    <cfRule type="containsText" dxfId="30768" priority="2042" operator="containsText" text="TAXI">
      <formula>NOT(ISERROR(SEARCH("TAXI",F167)))</formula>
    </cfRule>
    <cfRule type="containsText" dxfId="30767" priority="2043" operator="containsText" text="SSMM">
      <formula>NOT(ISERROR(SEARCH("SSMM",F167)))</formula>
    </cfRule>
    <cfRule type="containsText" dxfId="30766" priority="2044" operator="containsText" text="BMTR">
      <formula>NOT(ISERROR(SEARCH("BMTR",F167)))</formula>
    </cfRule>
  </conditionalFormatting>
  <conditionalFormatting sqref="F167">
    <cfRule type="containsText" dxfId="30765" priority="2039" operator="containsText" text="TAXI">
      <formula>NOT(ISERROR(SEARCH("TAXI",F167)))</formula>
    </cfRule>
    <cfRule type="containsText" dxfId="30764" priority="2040" operator="containsText" text="SSMM">
      <formula>NOT(ISERROR(SEARCH("SSMM",F167)))</formula>
    </cfRule>
    <cfRule type="containsText" dxfId="30763" priority="2041" operator="containsText" text="BMTR">
      <formula>NOT(ISERROR(SEARCH("BMTR",F167)))</formula>
    </cfRule>
  </conditionalFormatting>
  <conditionalFormatting sqref="F167">
    <cfRule type="containsText" dxfId="30762" priority="2036" operator="containsText" text="TAXI">
      <formula>NOT(ISERROR(SEARCH("TAXI",F167)))</formula>
    </cfRule>
    <cfRule type="containsText" dxfId="30761" priority="2037" operator="containsText" text="SSMM">
      <formula>NOT(ISERROR(SEARCH("SSMM",F167)))</formula>
    </cfRule>
    <cfRule type="containsText" dxfId="30760" priority="2038" operator="containsText" text="BMTR">
      <formula>NOT(ISERROR(SEARCH("BMTR",F167)))</formula>
    </cfRule>
  </conditionalFormatting>
  <conditionalFormatting sqref="F167">
    <cfRule type="containsText" dxfId="30759" priority="2033" operator="containsText" text="TAXI">
      <formula>NOT(ISERROR(SEARCH("TAXI",F167)))</formula>
    </cfRule>
    <cfRule type="containsText" dxfId="30758" priority="2034" operator="containsText" text="SSMM">
      <formula>NOT(ISERROR(SEARCH("SSMM",F167)))</formula>
    </cfRule>
    <cfRule type="containsText" dxfId="30757" priority="2035" operator="containsText" text="BMTR">
      <formula>NOT(ISERROR(SEARCH("BMTR",F167)))</formula>
    </cfRule>
  </conditionalFormatting>
  <conditionalFormatting sqref="F167">
    <cfRule type="containsText" dxfId="30756" priority="2030" operator="containsText" text="TAXI">
      <formula>NOT(ISERROR(SEARCH("TAXI",F167)))</formula>
    </cfRule>
    <cfRule type="containsText" dxfId="30755" priority="2031" operator="containsText" text="SSMM">
      <formula>NOT(ISERROR(SEARCH("SSMM",F167)))</formula>
    </cfRule>
    <cfRule type="containsText" dxfId="30754" priority="2032" operator="containsText" text="BMTR">
      <formula>NOT(ISERROR(SEARCH("BMTR",F167)))</formula>
    </cfRule>
  </conditionalFormatting>
  <conditionalFormatting sqref="F167">
    <cfRule type="containsText" dxfId="30753" priority="2027" operator="containsText" text="TAXI">
      <formula>NOT(ISERROR(SEARCH("TAXI",F167)))</formula>
    </cfRule>
    <cfRule type="containsText" dxfId="30752" priority="2028" operator="containsText" text="SSMM">
      <formula>NOT(ISERROR(SEARCH("SSMM",F167)))</formula>
    </cfRule>
    <cfRule type="containsText" dxfId="30751" priority="2029" operator="containsText" text="BMTR">
      <formula>NOT(ISERROR(SEARCH("BMTR",F167)))</formula>
    </cfRule>
  </conditionalFormatting>
  <conditionalFormatting sqref="F167">
    <cfRule type="containsText" dxfId="30750" priority="2024" operator="containsText" text="TAXI">
      <formula>NOT(ISERROR(SEARCH("TAXI",F167)))</formula>
    </cfRule>
    <cfRule type="containsText" dxfId="30749" priority="2025" operator="containsText" text="SSMM">
      <formula>NOT(ISERROR(SEARCH("SSMM",F167)))</formula>
    </cfRule>
    <cfRule type="containsText" dxfId="30748" priority="2026" operator="containsText" text="BMTR">
      <formula>NOT(ISERROR(SEARCH("BMTR",F167)))</formula>
    </cfRule>
  </conditionalFormatting>
  <conditionalFormatting sqref="F167">
    <cfRule type="containsText" dxfId="30747" priority="2021" operator="containsText" text="TAXI">
      <formula>NOT(ISERROR(SEARCH("TAXI",F167)))</formula>
    </cfRule>
    <cfRule type="containsText" dxfId="30746" priority="2022" operator="containsText" text="SSMM">
      <formula>NOT(ISERROR(SEARCH("SSMM",F167)))</formula>
    </cfRule>
    <cfRule type="containsText" dxfId="30745" priority="2023" operator="containsText" text="BMTR">
      <formula>NOT(ISERROR(SEARCH("BMTR",F167)))</formula>
    </cfRule>
  </conditionalFormatting>
  <conditionalFormatting sqref="F167">
    <cfRule type="containsText" dxfId="30744" priority="2018" operator="containsText" text="TAXI">
      <formula>NOT(ISERROR(SEARCH("TAXI",F167)))</formula>
    </cfRule>
    <cfRule type="containsText" dxfId="30743" priority="2019" operator="containsText" text="SSMM">
      <formula>NOT(ISERROR(SEARCH("SSMM",F167)))</formula>
    </cfRule>
    <cfRule type="containsText" dxfId="30742" priority="2020" operator="containsText" text="BMTR">
      <formula>NOT(ISERROR(SEARCH("BMTR",F167)))</formula>
    </cfRule>
  </conditionalFormatting>
  <conditionalFormatting sqref="F167">
    <cfRule type="containsText" dxfId="30741" priority="2015" operator="containsText" text="TAXI">
      <formula>NOT(ISERROR(SEARCH("TAXI",F167)))</formula>
    </cfRule>
    <cfRule type="containsText" dxfId="30740" priority="2016" operator="containsText" text="SSMM">
      <formula>NOT(ISERROR(SEARCH("SSMM",F167)))</formula>
    </cfRule>
    <cfRule type="containsText" dxfId="30739" priority="2017" operator="containsText" text="BMTR">
      <formula>NOT(ISERROR(SEARCH("BMTR",F167)))</formula>
    </cfRule>
  </conditionalFormatting>
  <conditionalFormatting sqref="F167">
    <cfRule type="containsText" dxfId="30738" priority="2012" operator="containsText" text="TAXI">
      <formula>NOT(ISERROR(SEARCH("TAXI",F167)))</formula>
    </cfRule>
    <cfRule type="containsText" dxfId="30737" priority="2013" operator="containsText" text="SSMM">
      <formula>NOT(ISERROR(SEARCH("SSMM",F167)))</formula>
    </cfRule>
    <cfRule type="containsText" dxfId="30736" priority="2014" operator="containsText" text="BMTR">
      <formula>NOT(ISERROR(SEARCH("BMTR",F167)))</formula>
    </cfRule>
  </conditionalFormatting>
  <conditionalFormatting sqref="F167">
    <cfRule type="containsText" dxfId="30735" priority="2009" operator="containsText" text="TAXI">
      <formula>NOT(ISERROR(SEARCH("TAXI",F167)))</formula>
    </cfRule>
    <cfRule type="containsText" dxfId="30734" priority="2010" operator="containsText" text="SSMM">
      <formula>NOT(ISERROR(SEARCH("SSMM",F167)))</formula>
    </cfRule>
    <cfRule type="containsText" dxfId="30733" priority="2011" operator="containsText" text="BMTR">
      <formula>NOT(ISERROR(SEARCH("BMTR",F167)))</formula>
    </cfRule>
  </conditionalFormatting>
  <conditionalFormatting sqref="F167">
    <cfRule type="containsText" dxfId="30732" priority="2006" operator="containsText" text="TAXI">
      <formula>NOT(ISERROR(SEARCH("TAXI",F167)))</formula>
    </cfRule>
    <cfRule type="containsText" dxfId="30731" priority="2007" operator="containsText" text="SSMM">
      <formula>NOT(ISERROR(SEARCH("SSMM",F167)))</formula>
    </cfRule>
    <cfRule type="containsText" dxfId="30730" priority="2008" operator="containsText" text="BMTR">
      <formula>NOT(ISERROR(SEARCH("BMTR",F167)))</formula>
    </cfRule>
  </conditionalFormatting>
  <conditionalFormatting sqref="F167">
    <cfRule type="containsText" dxfId="30729" priority="2003" operator="containsText" text="TAXI">
      <formula>NOT(ISERROR(SEARCH("TAXI",F167)))</formula>
    </cfRule>
    <cfRule type="containsText" dxfId="30728" priority="2004" operator="containsText" text="SSMM">
      <formula>NOT(ISERROR(SEARCH("SSMM",F167)))</formula>
    </cfRule>
    <cfRule type="containsText" dxfId="30727" priority="2005" operator="containsText" text="BMTR">
      <formula>NOT(ISERROR(SEARCH("BMTR",F167)))</formula>
    </cfRule>
  </conditionalFormatting>
  <conditionalFormatting sqref="F167">
    <cfRule type="containsText" dxfId="30726" priority="2000" operator="containsText" text="TAXI">
      <formula>NOT(ISERROR(SEARCH("TAXI",F167)))</formula>
    </cfRule>
    <cfRule type="containsText" dxfId="30725" priority="2001" operator="containsText" text="SSMM">
      <formula>NOT(ISERROR(SEARCH("SSMM",F167)))</formula>
    </cfRule>
    <cfRule type="containsText" dxfId="30724" priority="2002" operator="containsText" text="BMTR">
      <formula>NOT(ISERROR(SEARCH("BMTR",F167)))</formula>
    </cfRule>
  </conditionalFormatting>
  <conditionalFormatting sqref="F167">
    <cfRule type="containsText" dxfId="30723" priority="1997" operator="containsText" text="TAXI">
      <formula>NOT(ISERROR(SEARCH("TAXI",F167)))</formula>
    </cfRule>
    <cfRule type="containsText" dxfId="30722" priority="1998" operator="containsText" text="SSMM">
      <formula>NOT(ISERROR(SEARCH("SSMM",F167)))</formula>
    </cfRule>
    <cfRule type="containsText" dxfId="30721" priority="1999" operator="containsText" text="BMTR">
      <formula>NOT(ISERROR(SEARCH("BMTR",F167)))</formula>
    </cfRule>
  </conditionalFormatting>
  <conditionalFormatting sqref="F167">
    <cfRule type="containsText" dxfId="30720" priority="1994" operator="containsText" text="TAXI">
      <formula>NOT(ISERROR(SEARCH("TAXI",F167)))</formula>
    </cfRule>
    <cfRule type="containsText" dxfId="30719" priority="1995" operator="containsText" text="SSMM">
      <formula>NOT(ISERROR(SEARCH("SSMM",F167)))</formula>
    </cfRule>
    <cfRule type="containsText" dxfId="30718" priority="1996" operator="containsText" text="BMTR">
      <formula>NOT(ISERROR(SEARCH("BMTR",F167)))</formula>
    </cfRule>
  </conditionalFormatting>
  <conditionalFormatting sqref="F167">
    <cfRule type="containsText" dxfId="30717" priority="1991" operator="containsText" text="TAXI">
      <formula>NOT(ISERROR(SEARCH("TAXI",F167)))</formula>
    </cfRule>
    <cfRule type="containsText" dxfId="30716" priority="1992" operator="containsText" text="SSMM">
      <formula>NOT(ISERROR(SEARCH("SSMM",F167)))</formula>
    </cfRule>
    <cfRule type="containsText" dxfId="30715" priority="1993" operator="containsText" text="BMTR">
      <formula>NOT(ISERROR(SEARCH("BMTR",F167)))</formula>
    </cfRule>
  </conditionalFormatting>
  <conditionalFormatting sqref="F167">
    <cfRule type="containsText" dxfId="30714" priority="1988" operator="containsText" text="TAXI">
      <formula>NOT(ISERROR(SEARCH("TAXI",F167)))</formula>
    </cfRule>
    <cfRule type="containsText" dxfId="30713" priority="1989" operator="containsText" text="SSMM">
      <formula>NOT(ISERROR(SEARCH("SSMM",F167)))</formula>
    </cfRule>
    <cfRule type="containsText" dxfId="30712" priority="1990" operator="containsText" text="BMTR">
      <formula>NOT(ISERROR(SEARCH("BMTR",F167)))</formula>
    </cfRule>
  </conditionalFormatting>
  <conditionalFormatting sqref="F167">
    <cfRule type="containsText" dxfId="30711" priority="1985" operator="containsText" text="TAXI">
      <formula>NOT(ISERROR(SEARCH("TAXI",F167)))</formula>
    </cfRule>
    <cfRule type="containsText" dxfId="30710" priority="1986" operator="containsText" text="SSMM">
      <formula>NOT(ISERROR(SEARCH("SSMM",F167)))</formula>
    </cfRule>
    <cfRule type="containsText" dxfId="30709" priority="1987" operator="containsText" text="BMTR">
      <formula>NOT(ISERROR(SEARCH("BMTR",F167)))</formula>
    </cfRule>
  </conditionalFormatting>
  <conditionalFormatting sqref="F167">
    <cfRule type="containsText" dxfId="30708" priority="1982" operator="containsText" text="TAXI">
      <formula>NOT(ISERROR(SEARCH("TAXI",F167)))</formula>
    </cfRule>
    <cfRule type="containsText" dxfId="30707" priority="1983" operator="containsText" text="SSMM">
      <formula>NOT(ISERROR(SEARCH("SSMM",F167)))</formula>
    </cfRule>
    <cfRule type="containsText" dxfId="30706" priority="1984" operator="containsText" text="BMTR">
      <formula>NOT(ISERROR(SEARCH("BMTR",F167)))</formula>
    </cfRule>
  </conditionalFormatting>
  <conditionalFormatting sqref="F167">
    <cfRule type="containsText" dxfId="30705" priority="1979" operator="containsText" text="TAXI">
      <formula>NOT(ISERROR(SEARCH("TAXI",F167)))</formula>
    </cfRule>
    <cfRule type="containsText" dxfId="30704" priority="1980" operator="containsText" text="SSMM">
      <formula>NOT(ISERROR(SEARCH("SSMM",F167)))</formula>
    </cfRule>
    <cfRule type="containsText" dxfId="30703" priority="1981" operator="containsText" text="BMTR">
      <formula>NOT(ISERROR(SEARCH("BMTR",F167)))</formula>
    </cfRule>
  </conditionalFormatting>
  <conditionalFormatting sqref="F167">
    <cfRule type="containsText" dxfId="30702" priority="1976" operator="containsText" text="TAXI">
      <formula>NOT(ISERROR(SEARCH("TAXI",F167)))</formula>
    </cfRule>
    <cfRule type="containsText" dxfId="30701" priority="1977" operator="containsText" text="SSMM">
      <formula>NOT(ISERROR(SEARCH("SSMM",F167)))</formula>
    </cfRule>
    <cfRule type="containsText" dxfId="30700" priority="1978" operator="containsText" text="BMTR">
      <formula>NOT(ISERROR(SEARCH("BMTR",F167)))</formula>
    </cfRule>
  </conditionalFormatting>
  <conditionalFormatting sqref="F167">
    <cfRule type="containsText" dxfId="30699" priority="1973" operator="containsText" text="TAXI">
      <formula>NOT(ISERROR(SEARCH("TAXI",F167)))</formula>
    </cfRule>
    <cfRule type="containsText" dxfId="30698" priority="1974" operator="containsText" text="SSMM">
      <formula>NOT(ISERROR(SEARCH("SSMM",F167)))</formula>
    </cfRule>
    <cfRule type="containsText" dxfId="30697" priority="1975" operator="containsText" text="BMTR">
      <formula>NOT(ISERROR(SEARCH("BMTR",F167)))</formula>
    </cfRule>
  </conditionalFormatting>
  <conditionalFormatting sqref="F167">
    <cfRule type="containsText" dxfId="30696" priority="1970" operator="containsText" text="TAXI">
      <formula>NOT(ISERROR(SEARCH("TAXI",F167)))</formula>
    </cfRule>
    <cfRule type="containsText" dxfId="30695" priority="1971" operator="containsText" text="SSMM">
      <formula>NOT(ISERROR(SEARCH("SSMM",F167)))</formula>
    </cfRule>
    <cfRule type="containsText" dxfId="30694" priority="1972" operator="containsText" text="BMTR">
      <formula>NOT(ISERROR(SEARCH("BMTR",F167)))</formula>
    </cfRule>
  </conditionalFormatting>
  <conditionalFormatting sqref="F167">
    <cfRule type="containsText" dxfId="30693" priority="1967" operator="containsText" text="TAXI">
      <formula>NOT(ISERROR(SEARCH("TAXI",F167)))</formula>
    </cfRule>
    <cfRule type="containsText" dxfId="30692" priority="1968" operator="containsText" text="SSMM">
      <formula>NOT(ISERROR(SEARCH("SSMM",F167)))</formula>
    </cfRule>
    <cfRule type="containsText" dxfId="30691" priority="1969" operator="containsText" text="BMTR">
      <formula>NOT(ISERROR(SEARCH("BMTR",F167)))</formula>
    </cfRule>
  </conditionalFormatting>
  <conditionalFormatting sqref="F167">
    <cfRule type="containsText" dxfId="30690" priority="1964" operator="containsText" text="TAXI">
      <formula>NOT(ISERROR(SEARCH("TAXI",F167)))</formula>
    </cfRule>
    <cfRule type="containsText" dxfId="30689" priority="1965" operator="containsText" text="SSMM">
      <formula>NOT(ISERROR(SEARCH("SSMM",F167)))</formula>
    </cfRule>
    <cfRule type="containsText" dxfId="30688" priority="1966" operator="containsText" text="BMTR">
      <formula>NOT(ISERROR(SEARCH("BMTR",F167)))</formula>
    </cfRule>
  </conditionalFormatting>
  <conditionalFormatting sqref="F167">
    <cfRule type="containsText" dxfId="30687" priority="1961" operator="containsText" text="TAXI">
      <formula>NOT(ISERROR(SEARCH("TAXI",F167)))</formula>
    </cfRule>
    <cfRule type="containsText" dxfId="30686" priority="1962" operator="containsText" text="SSMM">
      <formula>NOT(ISERROR(SEARCH("SSMM",F167)))</formula>
    </cfRule>
    <cfRule type="containsText" dxfId="30685" priority="1963" operator="containsText" text="BMTR">
      <formula>NOT(ISERROR(SEARCH("BMTR",F167)))</formula>
    </cfRule>
  </conditionalFormatting>
  <conditionalFormatting sqref="F167">
    <cfRule type="containsText" dxfId="30684" priority="1958" operator="containsText" text="TAXI">
      <formula>NOT(ISERROR(SEARCH("TAXI",F167)))</formula>
    </cfRule>
    <cfRule type="containsText" dxfId="30683" priority="1959" operator="containsText" text="SSMM">
      <formula>NOT(ISERROR(SEARCH("SSMM",F167)))</formula>
    </cfRule>
    <cfRule type="containsText" dxfId="30682" priority="1960" operator="containsText" text="BMTR">
      <formula>NOT(ISERROR(SEARCH("BMTR",F167)))</formula>
    </cfRule>
  </conditionalFormatting>
  <conditionalFormatting sqref="F167">
    <cfRule type="containsText" dxfId="30681" priority="1955" operator="containsText" text="TAXI">
      <formula>NOT(ISERROR(SEARCH("TAXI",F167)))</formula>
    </cfRule>
    <cfRule type="containsText" dxfId="30680" priority="1956" operator="containsText" text="SSMM">
      <formula>NOT(ISERROR(SEARCH("SSMM",F167)))</formula>
    </cfRule>
    <cfRule type="containsText" dxfId="30679" priority="1957" operator="containsText" text="BMTR">
      <formula>NOT(ISERROR(SEARCH("BMTR",F167)))</formula>
    </cfRule>
  </conditionalFormatting>
  <conditionalFormatting sqref="F167">
    <cfRule type="containsText" dxfId="30678" priority="1952" operator="containsText" text="TAXI">
      <formula>NOT(ISERROR(SEARCH("TAXI",F167)))</formula>
    </cfRule>
    <cfRule type="containsText" dxfId="30677" priority="1953" operator="containsText" text="SSMM">
      <formula>NOT(ISERROR(SEARCH("SSMM",F167)))</formula>
    </cfRule>
    <cfRule type="containsText" dxfId="30676" priority="1954" operator="containsText" text="BMTR">
      <formula>NOT(ISERROR(SEARCH("BMTR",F167)))</formula>
    </cfRule>
  </conditionalFormatting>
  <conditionalFormatting sqref="F167">
    <cfRule type="containsText" dxfId="30675" priority="1949" operator="containsText" text="TAXI">
      <formula>NOT(ISERROR(SEARCH("TAXI",F167)))</formula>
    </cfRule>
    <cfRule type="containsText" dxfId="30674" priority="1950" operator="containsText" text="SSMM">
      <formula>NOT(ISERROR(SEARCH("SSMM",F167)))</formula>
    </cfRule>
    <cfRule type="containsText" dxfId="30673" priority="1951" operator="containsText" text="BMTR">
      <formula>NOT(ISERROR(SEARCH("BMTR",F167)))</formula>
    </cfRule>
  </conditionalFormatting>
  <conditionalFormatting sqref="F167">
    <cfRule type="containsText" dxfId="30672" priority="1946" operator="containsText" text="TAXI">
      <formula>NOT(ISERROR(SEARCH("TAXI",F167)))</formula>
    </cfRule>
    <cfRule type="containsText" dxfId="30671" priority="1947" operator="containsText" text="SSMM">
      <formula>NOT(ISERROR(SEARCH("SSMM",F167)))</formula>
    </cfRule>
    <cfRule type="containsText" dxfId="30670" priority="1948" operator="containsText" text="BMTR">
      <formula>NOT(ISERROR(SEARCH("BMTR",F167)))</formula>
    </cfRule>
  </conditionalFormatting>
  <conditionalFormatting sqref="F167">
    <cfRule type="containsText" dxfId="30669" priority="1943" operator="containsText" text="TAXI">
      <formula>NOT(ISERROR(SEARCH("TAXI",F167)))</formula>
    </cfRule>
    <cfRule type="containsText" dxfId="30668" priority="1944" operator="containsText" text="SSMM">
      <formula>NOT(ISERROR(SEARCH("SSMM",F167)))</formula>
    </cfRule>
    <cfRule type="containsText" dxfId="30667" priority="1945" operator="containsText" text="BMTR">
      <formula>NOT(ISERROR(SEARCH("BMTR",F167)))</formula>
    </cfRule>
  </conditionalFormatting>
  <conditionalFormatting sqref="F167">
    <cfRule type="containsText" dxfId="30666" priority="1940" operator="containsText" text="TAXI">
      <formula>NOT(ISERROR(SEARCH("TAXI",F167)))</formula>
    </cfRule>
    <cfRule type="containsText" dxfId="30665" priority="1941" operator="containsText" text="SSMM">
      <formula>NOT(ISERROR(SEARCH("SSMM",F167)))</formula>
    </cfRule>
    <cfRule type="containsText" dxfId="30664" priority="1942" operator="containsText" text="BMTR">
      <formula>NOT(ISERROR(SEARCH("BMTR",F167)))</formula>
    </cfRule>
  </conditionalFormatting>
  <conditionalFormatting sqref="F167">
    <cfRule type="containsText" dxfId="30663" priority="1937" operator="containsText" text="TAXI">
      <formula>NOT(ISERROR(SEARCH("TAXI",F167)))</formula>
    </cfRule>
    <cfRule type="containsText" dxfId="30662" priority="1938" operator="containsText" text="SSMM">
      <formula>NOT(ISERROR(SEARCH("SSMM",F167)))</formula>
    </cfRule>
    <cfRule type="containsText" dxfId="30661" priority="1939" operator="containsText" text="BMTR">
      <formula>NOT(ISERROR(SEARCH("BMTR",F167)))</formula>
    </cfRule>
  </conditionalFormatting>
  <conditionalFormatting sqref="F167">
    <cfRule type="containsText" dxfId="30660" priority="1934" operator="containsText" text="TAXI">
      <formula>NOT(ISERROR(SEARCH("TAXI",F167)))</formula>
    </cfRule>
    <cfRule type="containsText" dxfId="30659" priority="1935" operator="containsText" text="SSMM">
      <formula>NOT(ISERROR(SEARCH("SSMM",F167)))</formula>
    </cfRule>
    <cfRule type="containsText" dxfId="30658" priority="1936" operator="containsText" text="BMTR">
      <formula>NOT(ISERROR(SEARCH("BMTR",F167)))</formula>
    </cfRule>
  </conditionalFormatting>
  <conditionalFormatting sqref="F167">
    <cfRule type="containsText" dxfId="30657" priority="1931" operator="containsText" text="TAXI">
      <formula>NOT(ISERROR(SEARCH("TAXI",F167)))</formula>
    </cfRule>
    <cfRule type="containsText" dxfId="30656" priority="1932" operator="containsText" text="SSMM">
      <formula>NOT(ISERROR(SEARCH("SSMM",F167)))</formula>
    </cfRule>
    <cfRule type="containsText" dxfId="30655" priority="1933" operator="containsText" text="BMTR">
      <formula>NOT(ISERROR(SEARCH("BMTR",F167)))</formula>
    </cfRule>
  </conditionalFormatting>
  <conditionalFormatting sqref="F167">
    <cfRule type="containsText" dxfId="30654" priority="1928" operator="containsText" text="TAXI">
      <formula>NOT(ISERROR(SEARCH("TAXI",F167)))</formula>
    </cfRule>
    <cfRule type="containsText" dxfId="30653" priority="1929" operator="containsText" text="SSMM">
      <formula>NOT(ISERROR(SEARCH("SSMM",F167)))</formula>
    </cfRule>
    <cfRule type="containsText" dxfId="30652" priority="1930" operator="containsText" text="BMTR">
      <formula>NOT(ISERROR(SEARCH("BMTR",F167)))</formula>
    </cfRule>
  </conditionalFormatting>
  <conditionalFormatting sqref="G167">
    <cfRule type="cellIs" dxfId="30651" priority="2321" operator="greaterThan">
      <formula>L167</formula>
    </cfRule>
    <cfRule type="cellIs" dxfId="30650" priority="2322" operator="lessThan">
      <formula>J167</formula>
    </cfRule>
  </conditionalFormatting>
  <conditionalFormatting sqref="Q241:Q243 F241:F243">
    <cfRule type="containsText" dxfId="30649" priority="1923" operator="containsText" text="TAXI">
      <formula>NOT(ISERROR(SEARCH("TAXI",F241)))</formula>
    </cfRule>
    <cfRule type="containsText" dxfId="30648" priority="1924" operator="containsText" text="SSMM">
      <formula>NOT(ISERROR(SEARCH("SSMM",F241)))</formula>
    </cfRule>
    <cfRule type="containsText" dxfId="30647" priority="1925" operator="containsText" text="BMTR">
      <formula>NOT(ISERROR(SEARCH("BMTR",F241)))</formula>
    </cfRule>
  </conditionalFormatting>
  <conditionalFormatting sqref="G241:G243">
    <cfRule type="cellIs" dxfId="30646" priority="1926" operator="greaterThan">
      <formula>L241</formula>
    </cfRule>
    <cfRule type="cellIs" dxfId="30645" priority="1927" operator="lessThan">
      <formula>J241</formula>
    </cfRule>
  </conditionalFormatting>
  <conditionalFormatting sqref="F27:F28">
    <cfRule type="containsText" dxfId="30644" priority="1918" operator="containsText" text="TAXI">
      <formula>NOT(ISERROR(SEARCH("TAXI",F27)))</formula>
    </cfRule>
    <cfRule type="containsText" dxfId="30643" priority="1919" operator="containsText" text="SSMM">
      <formula>NOT(ISERROR(SEARCH("SSMM",F27)))</formula>
    </cfRule>
    <cfRule type="containsText" dxfId="30642" priority="1920" operator="containsText" text="BMTR">
      <formula>NOT(ISERROR(SEARCH("BMTR",F27)))</formula>
    </cfRule>
  </conditionalFormatting>
  <conditionalFormatting sqref="G27:G28">
    <cfRule type="cellIs" dxfId="30641" priority="1921" operator="greaterThan">
      <formula>L27</formula>
    </cfRule>
    <cfRule type="cellIs" dxfId="30640" priority="1922" operator="lessThan">
      <formula>J27</formula>
    </cfRule>
  </conditionalFormatting>
  <conditionalFormatting sqref="F133">
    <cfRule type="containsText" dxfId="30639" priority="1913" operator="containsText" text="TAXI">
      <formula>NOT(ISERROR(SEARCH("TAXI",F133)))</formula>
    </cfRule>
    <cfRule type="containsText" dxfId="30638" priority="1914" operator="containsText" text="SSMM">
      <formula>NOT(ISERROR(SEARCH("SSMM",F133)))</formula>
    </cfRule>
    <cfRule type="containsText" dxfId="30637" priority="1915" operator="containsText" text="BMTR">
      <formula>NOT(ISERROR(SEARCH("BMTR",F133)))</formula>
    </cfRule>
  </conditionalFormatting>
  <conditionalFormatting sqref="G133">
    <cfRule type="cellIs" dxfId="30636" priority="1916" operator="greaterThan">
      <formula>L133</formula>
    </cfRule>
    <cfRule type="cellIs" dxfId="30635" priority="1917" operator="lessThan">
      <formula>J133</formula>
    </cfRule>
  </conditionalFormatting>
  <conditionalFormatting sqref="Q244 F244">
    <cfRule type="containsText" dxfId="30634" priority="1908" operator="containsText" text="TAXI">
      <formula>NOT(ISERROR(SEARCH("TAXI",F244)))</formula>
    </cfRule>
    <cfRule type="containsText" dxfId="30633" priority="1909" operator="containsText" text="SSMM">
      <formula>NOT(ISERROR(SEARCH("SSMM",F244)))</formula>
    </cfRule>
    <cfRule type="containsText" dxfId="30632" priority="1910" operator="containsText" text="BMTR">
      <formula>NOT(ISERROR(SEARCH("BMTR",F244)))</formula>
    </cfRule>
  </conditionalFormatting>
  <conditionalFormatting sqref="G244">
    <cfRule type="cellIs" dxfId="30631" priority="1911" operator="greaterThan">
      <formula>L244</formula>
    </cfRule>
    <cfRule type="cellIs" dxfId="30630" priority="1912" operator="lessThan">
      <formula>J244</formula>
    </cfRule>
  </conditionalFormatting>
  <conditionalFormatting sqref="F84">
    <cfRule type="containsText" dxfId="30629" priority="1903" operator="containsText" text="TAXI">
      <formula>NOT(ISERROR(SEARCH("TAXI",F84)))</formula>
    </cfRule>
    <cfRule type="containsText" dxfId="30628" priority="1904" operator="containsText" text="SSMM">
      <formula>NOT(ISERROR(SEARCH("SSMM",F84)))</formula>
    </cfRule>
    <cfRule type="containsText" dxfId="30627" priority="1905" operator="containsText" text="BMTR">
      <formula>NOT(ISERROR(SEARCH("BMTR",F84)))</formula>
    </cfRule>
  </conditionalFormatting>
  <conditionalFormatting sqref="G84">
    <cfRule type="cellIs" dxfId="30626" priority="1906" operator="greaterThan">
      <formula>L84</formula>
    </cfRule>
    <cfRule type="cellIs" dxfId="30625" priority="1907" operator="lessThan">
      <formula>J84</formula>
    </cfRule>
  </conditionalFormatting>
  <conditionalFormatting sqref="G177">
    <cfRule type="cellIs" dxfId="30624" priority="1901" operator="greaterThan">
      <formula>L177</formula>
    </cfRule>
    <cfRule type="cellIs" dxfId="30623" priority="1902" operator="lessThan">
      <formula>J177</formula>
    </cfRule>
  </conditionalFormatting>
  <conditionalFormatting sqref="F205">
    <cfRule type="containsText" dxfId="30622" priority="1896" operator="containsText" text="TAXI">
      <formula>NOT(ISERROR(SEARCH("TAXI",F205)))</formula>
    </cfRule>
    <cfRule type="containsText" dxfId="30621" priority="1897" operator="containsText" text="SSMM">
      <formula>NOT(ISERROR(SEARCH("SSMM",F205)))</formula>
    </cfRule>
    <cfRule type="containsText" dxfId="30620" priority="1898" operator="containsText" text="BMTR">
      <formula>NOT(ISERROR(SEARCH("BMTR",F205)))</formula>
    </cfRule>
  </conditionalFormatting>
  <conditionalFormatting sqref="G205">
    <cfRule type="cellIs" dxfId="30619" priority="1899" operator="greaterThan">
      <formula>L205</formula>
    </cfRule>
    <cfRule type="cellIs" dxfId="30618" priority="1900" operator="lessThan">
      <formula>J205</formula>
    </cfRule>
  </conditionalFormatting>
  <conditionalFormatting sqref="F99">
    <cfRule type="containsText" dxfId="30617" priority="1891" operator="containsText" text="TAXI">
      <formula>NOT(ISERROR(SEARCH("TAXI",F99)))</formula>
    </cfRule>
    <cfRule type="containsText" dxfId="30616" priority="1892" operator="containsText" text="SSMM">
      <formula>NOT(ISERROR(SEARCH("SSMM",F99)))</formula>
    </cfRule>
    <cfRule type="containsText" dxfId="30615" priority="1893" operator="containsText" text="BMTR">
      <formula>NOT(ISERROR(SEARCH("BMTR",F99)))</formula>
    </cfRule>
  </conditionalFormatting>
  <conditionalFormatting sqref="G99">
    <cfRule type="cellIs" dxfId="30614" priority="1894" operator="greaterThan">
      <formula>L99</formula>
    </cfRule>
    <cfRule type="cellIs" dxfId="30613" priority="1895" operator="lessThan">
      <formula>J99</formula>
    </cfRule>
  </conditionalFormatting>
  <conditionalFormatting sqref="F26">
    <cfRule type="containsText" dxfId="30612" priority="1886" operator="containsText" text="TAXI">
      <formula>NOT(ISERROR(SEARCH("TAXI",F26)))</formula>
    </cfRule>
    <cfRule type="containsText" dxfId="30611" priority="1887" operator="containsText" text="SSMM">
      <formula>NOT(ISERROR(SEARCH("SSMM",F26)))</formula>
    </cfRule>
    <cfRule type="containsText" dxfId="30610" priority="1888" operator="containsText" text="BMTR">
      <formula>NOT(ISERROR(SEARCH("BMTR",F26)))</formula>
    </cfRule>
  </conditionalFormatting>
  <conditionalFormatting sqref="G26">
    <cfRule type="cellIs" dxfId="30609" priority="1889" operator="greaterThan">
      <formula>L26</formula>
    </cfRule>
    <cfRule type="cellIs" dxfId="30608" priority="1890" operator="lessThan">
      <formula>J26</formula>
    </cfRule>
  </conditionalFormatting>
  <conditionalFormatting sqref="F191">
    <cfRule type="containsText" dxfId="30607" priority="1881" operator="containsText" text="TAXI">
      <formula>NOT(ISERROR(SEARCH("TAXI",F191)))</formula>
    </cfRule>
    <cfRule type="containsText" dxfId="30606" priority="1882" operator="containsText" text="SSMM">
      <formula>NOT(ISERROR(SEARCH("SSMM",F191)))</formula>
    </cfRule>
    <cfRule type="containsText" dxfId="30605" priority="1883" operator="containsText" text="BMTR">
      <formula>NOT(ISERROR(SEARCH("BMTR",F191)))</formula>
    </cfRule>
  </conditionalFormatting>
  <conditionalFormatting sqref="G191">
    <cfRule type="cellIs" dxfId="30604" priority="1884" operator="greaterThan">
      <formula>L191</formula>
    </cfRule>
    <cfRule type="cellIs" dxfId="30603" priority="1885" operator="lessThan">
      <formula>J191</formula>
    </cfRule>
  </conditionalFormatting>
  <conditionalFormatting sqref="Q249 F249">
    <cfRule type="containsText" dxfId="30602" priority="1876" operator="containsText" text="TAXI">
      <formula>NOT(ISERROR(SEARCH("TAXI",F249)))</formula>
    </cfRule>
    <cfRule type="containsText" dxfId="30601" priority="1877" operator="containsText" text="SSMM">
      <formula>NOT(ISERROR(SEARCH("SSMM",F249)))</formula>
    </cfRule>
    <cfRule type="containsText" dxfId="30600" priority="1878" operator="containsText" text="BMTR">
      <formula>NOT(ISERROR(SEARCH("BMTR",F249)))</formula>
    </cfRule>
  </conditionalFormatting>
  <conditionalFormatting sqref="G249">
    <cfRule type="cellIs" dxfId="30599" priority="1879" operator="greaterThan">
      <formula>L249</formula>
    </cfRule>
    <cfRule type="cellIs" dxfId="30598" priority="1880" operator="lessThan">
      <formula>J249</formula>
    </cfRule>
  </conditionalFormatting>
  <conditionalFormatting sqref="F193">
    <cfRule type="containsText" dxfId="30597" priority="1871" operator="containsText" text="TAXI">
      <formula>NOT(ISERROR(SEARCH("TAXI",F193)))</formula>
    </cfRule>
    <cfRule type="containsText" dxfId="30596" priority="1872" operator="containsText" text="SSMM">
      <formula>NOT(ISERROR(SEARCH("SSMM",F193)))</formula>
    </cfRule>
    <cfRule type="containsText" dxfId="30595" priority="1873" operator="containsText" text="BMTR">
      <formula>NOT(ISERROR(SEARCH("BMTR",F193)))</formula>
    </cfRule>
  </conditionalFormatting>
  <conditionalFormatting sqref="G193">
    <cfRule type="cellIs" dxfId="30594" priority="1874" operator="greaterThan">
      <formula>L193</formula>
    </cfRule>
    <cfRule type="cellIs" dxfId="30593" priority="1875" operator="lessThan">
      <formula>J193</formula>
    </cfRule>
  </conditionalFormatting>
  <conditionalFormatting sqref="G272">
    <cfRule type="cellIs" dxfId="30592" priority="1869" operator="greaterThan">
      <formula>L272</formula>
    </cfRule>
    <cfRule type="cellIs" dxfId="30591" priority="1870" operator="lessThan">
      <formula>J272</formula>
    </cfRule>
  </conditionalFormatting>
  <conditionalFormatting sqref="G273">
    <cfRule type="cellIs" dxfId="30590" priority="1867" operator="greaterThan">
      <formula>L273</formula>
    </cfRule>
    <cfRule type="cellIs" dxfId="30589" priority="1868" operator="lessThan">
      <formula>J273</formula>
    </cfRule>
  </conditionalFormatting>
  <conditionalFormatting sqref="F89">
    <cfRule type="containsText" dxfId="30588" priority="1862" operator="containsText" text="TAXI">
      <formula>NOT(ISERROR(SEARCH("TAXI",F89)))</formula>
    </cfRule>
    <cfRule type="containsText" dxfId="30587" priority="1863" operator="containsText" text="SSMM">
      <formula>NOT(ISERROR(SEARCH("SSMM",F89)))</formula>
    </cfRule>
    <cfRule type="containsText" dxfId="30586" priority="1864" operator="containsText" text="BMTR">
      <formula>NOT(ISERROR(SEARCH("BMTR",F89)))</formula>
    </cfRule>
  </conditionalFormatting>
  <conditionalFormatting sqref="G89">
    <cfRule type="cellIs" dxfId="30585" priority="1865" operator="greaterThan">
      <formula>L89</formula>
    </cfRule>
    <cfRule type="cellIs" dxfId="30584" priority="1866" operator="lessThan">
      <formula>J89</formula>
    </cfRule>
  </conditionalFormatting>
  <conditionalFormatting sqref="F39">
    <cfRule type="containsText" dxfId="30583" priority="1857" operator="containsText" text="TAXI">
      <formula>NOT(ISERROR(SEARCH("TAXI",F39)))</formula>
    </cfRule>
    <cfRule type="containsText" dxfId="30582" priority="1858" operator="containsText" text="SSMM">
      <formula>NOT(ISERROR(SEARCH("SSMM",F39)))</formula>
    </cfRule>
    <cfRule type="containsText" dxfId="30581" priority="1859" operator="containsText" text="BMTR">
      <formula>NOT(ISERROR(SEARCH("BMTR",F39)))</formula>
    </cfRule>
  </conditionalFormatting>
  <conditionalFormatting sqref="G39">
    <cfRule type="cellIs" dxfId="30580" priority="1860" operator="greaterThan">
      <formula>L39</formula>
    </cfRule>
    <cfRule type="cellIs" dxfId="30579" priority="1861" operator="lessThan">
      <formula>J39</formula>
    </cfRule>
  </conditionalFormatting>
  <conditionalFormatting sqref="F124:F125">
    <cfRule type="containsText" dxfId="30578" priority="1852" operator="containsText" text="TAXI">
      <formula>NOT(ISERROR(SEARCH("TAXI",F124)))</formula>
    </cfRule>
    <cfRule type="containsText" dxfId="30577" priority="1853" operator="containsText" text="SSMM">
      <formula>NOT(ISERROR(SEARCH("SSMM",F124)))</formula>
    </cfRule>
    <cfRule type="containsText" dxfId="30576" priority="1854" operator="containsText" text="BMTR">
      <formula>NOT(ISERROR(SEARCH("BMTR",F124)))</formula>
    </cfRule>
  </conditionalFormatting>
  <conditionalFormatting sqref="G124:G125">
    <cfRule type="cellIs" dxfId="30575" priority="1855" operator="greaterThan">
      <formula>L124</formula>
    </cfRule>
    <cfRule type="cellIs" dxfId="30574" priority="1856" operator="lessThan">
      <formula>J124</formula>
    </cfRule>
  </conditionalFormatting>
  <conditionalFormatting sqref="F184">
    <cfRule type="containsText" dxfId="30573" priority="1847" operator="containsText" text="TAXI">
      <formula>NOT(ISERROR(SEARCH("TAXI",F184)))</formula>
    </cfRule>
    <cfRule type="containsText" dxfId="30572" priority="1848" operator="containsText" text="SSMM">
      <formula>NOT(ISERROR(SEARCH("SSMM",F184)))</formula>
    </cfRule>
    <cfRule type="containsText" dxfId="30571" priority="1849" operator="containsText" text="BMTR">
      <formula>NOT(ISERROR(SEARCH("BMTR",F184)))</formula>
    </cfRule>
  </conditionalFormatting>
  <conditionalFormatting sqref="G184">
    <cfRule type="cellIs" dxfId="30570" priority="1850" operator="greaterThan">
      <formula>L184</formula>
    </cfRule>
    <cfRule type="cellIs" dxfId="30569" priority="1851" operator="lessThan">
      <formula>J184</formula>
    </cfRule>
  </conditionalFormatting>
  <conditionalFormatting sqref="F168">
    <cfRule type="containsText" dxfId="30568" priority="1842" operator="containsText" text="TAXI">
      <formula>NOT(ISERROR(SEARCH("TAXI",F168)))</formula>
    </cfRule>
    <cfRule type="containsText" dxfId="30567" priority="1843" operator="containsText" text="SSMM">
      <formula>NOT(ISERROR(SEARCH("SSMM",F168)))</formula>
    </cfRule>
    <cfRule type="containsText" dxfId="30566" priority="1844" operator="containsText" text="BMTR">
      <formula>NOT(ISERROR(SEARCH("BMTR",F168)))</formula>
    </cfRule>
  </conditionalFormatting>
  <conditionalFormatting sqref="F168">
    <cfRule type="containsText" dxfId="30565" priority="1839" operator="containsText" text="TAXI">
      <formula>NOT(ISERROR(SEARCH("TAXI",F168)))</formula>
    </cfRule>
    <cfRule type="containsText" dxfId="30564" priority="1840" operator="containsText" text="SSMM">
      <formula>NOT(ISERROR(SEARCH("SSMM",F168)))</formula>
    </cfRule>
    <cfRule type="containsText" dxfId="30563" priority="1841" operator="containsText" text="BMTR">
      <formula>NOT(ISERROR(SEARCH("BMTR",F168)))</formula>
    </cfRule>
  </conditionalFormatting>
  <conditionalFormatting sqref="F168">
    <cfRule type="containsText" dxfId="30562" priority="1836" operator="containsText" text="TAXI">
      <formula>NOT(ISERROR(SEARCH("TAXI",F168)))</formula>
    </cfRule>
    <cfRule type="containsText" dxfId="30561" priority="1837" operator="containsText" text="SSMM">
      <formula>NOT(ISERROR(SEARCH("SSMM",F168)))</formula>
    </cfRule>
    <cfRule type="containsText" dxfId="30560" priority="1838" operator="containsText" text="BMTR">
      <formula>NOT(ISERROR(SEARCH("BMTR",F168)))</formula>
    </cfRule>
  </conditionalFormatting>
  <conditionalFormatting sqref="F168">
    <cfRule type="containsText" dxfId="30559" priority="1833" operator="containsText" text="TAXI">
      <formula>NOT(ISERROR(SEARCH("TAXI",F168)))</formula>
    </cfRule>
    <cfRule type="containsText" dxfId="30558" priority="1834" operator="containsText" text="SSMM">
      <formula>NOT(ISERROR(SEARCH("SSMM",F168)))</formula>
    </cfRule>
    <cfRule type="containsText" dxfId="30557" priority="1835" operator="containsText" text="BMTR">
      <formula>NOT(ISERROR(SEARCH("BMTR",F168)))</formula>
    </cfRule>
  </conditionalFormatting>
  <conditionalFormatting sqref="F168">
    <cfRule type="containsText" dxfId="30556" priority="1830" operator="containsText" text="TAXI">
      <formula>NOT(ISERROR(SEARCH("TAXI",F168)))</formula>
    </cfRule>
    <cfRule type="containsText" dxfId="30555" priority="1831" operator="containsText" text="SSMM">
      <formula>NOT(ISERROR(SEARCH("SSMM",F168)))</formula>
    </cfRule>
    <cfRule type="containsText" dxfId="30554" priority="1832" operator="containsText" text="BMTR">
      <formula>NOT(ISERROR(SEARCH("BMTR",F168)))</formula>
    </cfRule>
  </conditionalFormatting>
  <conditionalFormatting sqref="F168">
    <cfRule type="containsText" dxfId="30553" priority="1827" operator="containsText" text="TAXI">
      <formula>NOT(ISERROR(SEARCH("TAXI",F168)))</formula>
    </cfRule>
    <cfRule type="containsText" dxfId="30552" priority="1828" operator="containsText" text="SSMM">
      <formula>NOT(ISERROR(SEARCH("SSMM",F168)))</formula>
    </cfRule>
    <cfRule type="containsText" dxfId="30551" priority="1829" operator="containsText" text="BMTR">
      <formula>NOT(ISERROR(SEARCH("BMTR",F168)))</formula>
    </cfRule>
  </conditionalFormatting>
  <conditionalFormatting sqref="F168">
    <cfRule type="containsText" dxfId="30550" priority="1824" operator="containsText" text="TAXI">
      <formula>NOT(ISERROR(SEARCH("TAXI",F168)))</formula>
    </cfRule>
    <cfRule type="containsText" dxfId="30549" priority="1825" operator="containsText" text="SSMM">
      <formula>NOT(ISERROR(SEARCH("SSMM",F168)))</formula>
    </cfRule>
    <cfRule type="containsText" dxfId="30548" priority="1826" operator="containsText" text="BMTR">
      <formula>NOT(ISERROR(SEARCH("BMTR",F168)))</formula>
    </cfRule>
  </conditionalFormatting>
  <conditionalFormatting sqref="F168">
    <cfRule type="containsText" dxfId="30547" priority="1821" operator="containsText" text="TAXI">
      <formula>NOT(ISERROR(SEARCH("TAXI",F168)))</formula>
    </cfRule>
    <cfRule type="containsText" dxfId="30546" priority="1822" operator="containsText" text="SSMM">
      <formula>NOT(ISERROR(SEARCH("SSMM",F168)))</formula>
    </cfRule>
    <cfRule type="containsText" dxfId="30545" priority="1823" operator="containsText" text="BMTR">
      <formula>NOT(ISERROR(SEARCH("BMTR",F168)))</formula>
    </cfRule>
  </conditionalFormatting>
  <conditionalFormatting sqref="F168">
    <cfRule type="containsText" dxfId="30544" priority="1818" operator="containsText" text="TAXI">
      <formula>NOT(ISERROR(SEARCH("TAXI",F168)))</formula>
    </cfRule>
    <cfRule type="containsText" dxfId="30543" priority="1819" operator="containsText" text="SSMM">
      <formula>NOT(ISERROR(SEARCH("SSMM",F168)))</formula>
    </cfRule>
    <cfRule type="containsText" dxfId="30542" priority="1820" operator="containsText" text="BMTR">
      <formula>NOT(ISERROR(SEARCH("BMTR",F168)))</formula>
    </cfRule>
  </conditionalFormatting>
  <conditionalFormatting sqref="F168">
    <cfRule type="containsText" dxfId="30541" priority="1815" operator="containsText" text="TAXI">
      <formula>NOT(ISERROR(SEARCH("TAXI",F168)))</formula>
    </cfRule>
    <cfRule type="containsText" dxfId="30540" priority="1816" operator="containsText" text="SSMM">
      <formula>NOT(ISERROR(SEARCH("SSMM",F168)))</formula>
    </cfRule>
    <cfRule type="containsText" dxfId="30539" priority="1817" operator="containsText" text="BMTR">
      <formula>NOT(ISERROR(SEARCH("BMTR",F168)))</formula>
    </cfRule>
  </conditionalFormatting>
  <conditionalFormatting sqref="F168">
    <cfRule type="containsText" dxfId="30538" priority="1812" operator="containsText" text="TAXI">
      <formula>NOT(ISERROR(SEARCH("TAXI",F168)))</formula>
    </cfRule>
    <cfRule type="containsText" dxfId="30537" priority="1813" operator="containsText" text="SSMM">
      <formula>NOT(ISERROR(SEARCH("SSMM",F168)))</formula>
    </cfRule>
    <cfRule type="containsText" dxfId="30536" priority="1814" operator="containsText" text="BMTR">
      <formula>NOT(ISERROR(SEARCH("BMTR",F168)))</formula>
    </cfRule>
  </conditionalFormatting>
  <conditionalFormatting sqref="F168">
    <cfRule type="containsText" dxfId="30535" priority="1809" operator="containsText" text="TAXI">
      <formula>NOT(ISERROR(SEARCH("TAXI",F168)))</formula>
    </cfRule>
    <cfRule type="containsText" dxfId="30534" priority="1810" operator="containsText" text="SSMM">
      <formula>NOT(ISERROR(SEARCH("SSMM",F168)))</formula>
    </cfRule>
    <cfRule type="containsText" dxfId="30533" priority="1811" operator="containsText" text="BMTR">
      <formula>NOT(ISERROR(SEARCH("BMTR",F168)))</formula>
    </cfRule>
  </conditionalFormatting>
  <conditionalFormatting sqref="F168">
    <cfRule type="containsText" dxfId="30532" priority="1806" operator="containsText" text="TAXI">
      <formula>NOT(ISERROR(SEARCH("TAXI",F168)))</formula>
    </cfRule>
    <cfRule type="containsText" dxfId="30531" priority="1807" operator="containsText" text="SSMM">
      <formula>NOT(ISERROR(SEARCH("SSMM",F168)))</formula>
    </cfRule>
    <cfRule type="containsText" dxfId="30530" priority="1808" operator="containsText" text="BMTR">
      <formula>NOT(ISERROR(SEARCH("BMTR",F168)))</formula>
    </cfRule>
  </conditionalFormatting>
  <conditionalFormatting sqref="F168">
    <cfRule type="containsText" dxfId="30529" priority="1803" operator="containsText" text="TAXI">
      <formula>NOT(ISERROR(SEARCH("TAXI",F168)))</formula>
    </cfRule>
    <cfRule type="containsText" dxfId="30528" priority="1804" operator="containsText" text="SSMM">
      <formula>NOT(ISERROR(SEARCH("SSMM",F168)))</formula>
    </cfRule>
    <cfRule type="containsText" dxfId="30527" priority="1805" operator="containsText" text="BMTR">
      <formula>NOT(ISERROR(SEARCH("BMTR",F168)))</formula>
    </cfRule>
  </conditionalFormatting>
  <conditionalFormatting sqref="F168">
    <cfRule type="containsText" dxfId="30526" priority="1800" operator="containsText" text="TAXI">
      <formula>NOT(ISERROR(SEARCH("TAXI",F168)))</formula>
    </cfRule>
    <cfRule type="containsText" dxfId="30525" priority="1801" operator="containsText" text="SSMM">
      <formula>NOT(ISERROR(SEARCH("SSMM",F168)))</formula>
    </cfRule>
    <cfRule type="containsText" dxfId="30524" priority="1802" operator="containsText" text="BMTR">
      <formula>NOT(ISERROR(SEARCH("BMTR",F168)))</formula>
    </cfRule>
  </conditionalFormatting>
  <conditionalFormatting sqref="F168">
    <cfRule type="containsText" dxfId="30523" priority="1797" operator="containsText" text="TAXI">
      <formula>NOT(ISERROR(SEARCH("TAXI",F168)))</formula>
    </cfRule>
    <cfRule type="containsText" dxfId="30522" priority="1798" operator="containsText" text="SSMM">
      <formula>NOT(ISERROR(SEARCH("SSMM",F168)))</formula>
    </cfRule>
    <cfRule type="containsText" dxfId="30521" priority="1799" operator="containsText" text="BMTR">
      <formula>NOT(ISERROR(SEARCH("BMTR",F168)))</formula>
    </cfRule>
  </conditionalFormatting>
  <conditionalFormatting sqref="F168">
    <cfRule type="containsText" dxfId="30520" priority="1794" operator="containsText" text="TAXI">
      <formula>NOT(ISERROR(SEARCH("TAXI",F168)))</formula>
    </cfRule>
    <cfRule type="containsText" dxfId="30519" priority="1795" operator="containsText" text="SSMM">
      <formula>NOT(ISERROR(SEARCH("SSMM",F168)))</formula>
    </cfRule>
    <cfRule type="containsText" dxfId="30518" priority="1796" operator="containsText" text="BMTR">
      <formula>NOT(ISERROR(SEARCH("BMTR",F168)))</formula>
    </cfRule>
  </conditionalFormatting>
  <conditionalFormatting sqref="F168">
    <cfRule type="containsText" dxfId="30517" priority="1791" operator="containsText" text="TAXI">
      <formula>NOT(ISERROR(SEARCH("TAXI",F168)))</formula>
    </cfRule>
    <cfRule type="containsText" dxfId="30516" priority="1792" operator="containsText" text="SSMM">
      <formula>NOT(ISERROR(SEARCH("SSMM",F168)))</formula>
    </cfRule>
    <cfRule type="containsText" dxfId="30515" priority="1793" operator="containsText" text="BMTR">
      <formula>NOT(ISERROR(SEARCH("BMTR",F168)))</formula>
    </cfRule>
  </conditionalFormatting>
  <conditionalFormatting sqref="F168">
    <cfRule type="containsText" dxfId="30514" priority="1788" operator="containsText" text="TAXI">
      <formula>NOT(ISERROR(SEARCH("TAXI",F168)))</formula>
    </cfRule>
    <cfRule type="containsText" dxfId="30513" priority="1789" operator="containsText" text="SSMM">
      <formula>NOT(ISERROR(SEARCH("SSMM",F168)))</formula>
    </cfRule>
    <cfRule type="containsText" dxfId="30512" priority="1790" operator="containsText" text="BMTR">
      <formula>NOT(ISERROR(SEARCH("BMTR",F168)))</formula>
    </cfRule>
  </conditionalFormatting>
  <conditionalFormatting sqref="F168">
    <cfRule type="containsText" dxfId="30511" priority="1785" operator="containsText" text="TAXI">
      <formula>NOT(ISERROR(SEARCH("TAXI",F168)))</formula>
    </cfRule>
    <cfRule type="containsText" dxfId="30510" priority="1786" operator="containsText" text="SSMM">
      <formula>NOT(ISERROR(SEARCH("SSMM",F168)))</formula>
    </cfRule>
    <cfRule type="containsText" dxfId="30509" priority="1787" operator="containsText" text="BMTR">
      <formula>NOT(ISERROR(SEARCH("BMTR",F168)))</formula>
    </cfRule>
  </conditionalFormatting>
  <conditionalFormatting sqref="F168">
    <cfRule type="containsText" dxfId="30508" priority="1782" operator="containsText" text="TAXI">
      <formula>NOT(ISERROR(SEARCH("TAXI",F168)))</formula>
    </cfRule>
    <cfRule type="containsText" dxfId="30507" priority="1783" operator="containsText" text="SSMM">
      <formula>NOT(ISERROR(SEARCH("SSMM",F168)))</formula>
    </cfRule>
    <cfRule type="containsText" dxfId="30506" priority="1784" operator="containsText" text="BMTR">
      <formula>NOT(ISERROR(SEARCH("BMTR",F168)))</formula>
    </cfRule>
  </conditionalFormatting>
  <conditionalFormatting sqref="F168">
    <cfRule type="containsText" dxfId="30505" priority="1779" operator="containsText" text="TAXI">
      <formula>NOT(ISERROR(SEARCH("TAXI",F168)))</formula>
    </cfRule>
    <cfRule type="containsText" dxfId="30504" priority="1780" operator="containsText" text="SSMM">
      <formula>NOT(ISERROR(SEARCH("SSMM",F168)))</formula>
    </cfRule>
    <cfRule type="containsText" dxfId="30503" priority="1781" operator="containsText" text="BMTR">
      <formula>NOT(ISERROR(SEARCH("BMTR",F168)))</formula>
    </cfRule>
  </conditionalFormatting>
  <conditionalFormatting sqref="F168">
    <cfRule type="containsText" dxfId="30502" priority="1776" operator="containsText" text="TAXI">
      <formula>NOT(ISERROR(SEARCH("TAXI",F168)))</formula>
    </cfRule>
    <cfRule type="containsText" dxfId="30501" priority="1777" operator="containsText" text="SSMM">
      <formula>NOT(ISERROR(SEARCH("SSMM",F168)))</formula>
    </cfRule>
    <cfRule type="containsText" dxfId="30500" priority="1778" operator="containsText" text="BMTR">
      <formula>NOT(ISERROR(SEARCH("BMTR",F168)))</formula>
    </cfRule>
  </conditionalFormatting>
  <conditionalFormatting sqref="F168">
    <cfRule type="containsText" dxfId="30499" priority="1773" operator="containsText" text="TAXI">
      <formula>NOT(ISERROR(SEARCH("TAXI",F168)))</formula>
    </cfRule>
    <cfRule type="containsText" dxfId="30498" priority="1774" operator="containsText" text="SSMM">
      <formula>NOT(ISERROR(SEARCH("SSMM",F168)))</formula>
    </cfRule>
    <cfRule type="containsText" dxfId="30497" priority="1775" operator="containsText" text="BMTR">
      <formula>NOT(ISERROR(SEARCH("BMTR",F168)))</formula>
    </cfRule>
  </conditionalFormatting>
  <conditionalFormatting sqref="F168">
    <cfRule type="containsText" dxfId="30496" priority="1770" operator="containsText" text="TAXI">
      <formula>NOT(ISERROR(SEARCH("TAXI",F168)))</formula>
    </cfRule>
    <cfRule type="containsText" dxfId="30495" priority="1771" operator="containsText" text="SSMM">
      <formula>NOT(ISERROR(SEARCH("SSMM",F168)))</formula>
    </cfRule>
    <cfRule type="containsText" dxfId="30494" priority="1772" operator="containsText" text="BMTR">
      <formula>NOT(ISERROR(SEARCH("BMTR",F168)))</formula>
    </cfRule>
  </conditionalFormatting>
  <conditionalFormatting sqref="F168">
    <cfRule type="containsText" dxfId="30493" priority="1767" operator="containsText" text="TAXI">
      <formula>NOT(ISERROR(SEARCH("TAXI",F168)))</formula>
    </cfRule>
    <cfRule type="containsText" dxfId="30492" priority="1768" operator="containsText" text="SSMM">
      <formula>NOT(ISERROR(SEARCH("SSMM",F168)))</formula>
    </cfRule>
    <cfRule type="containsText" dxfId="30491" priority="1769" operator="containsText" text="BMTR">
      <formula>NOT(ISERROR(SEARCH("BMTR",F168)))</formula>
    </cfRule>
  </conditionalFormatting>
  <conditionalFormatting sqref="F168">
    <cfRule type="containsText" dxfId="30490" priority="1764" operator="containsText" text="TAXI">
      <formula>NOT(ISERROR(SEARCH("TAXI",F168)))</formula>
    </cfRule>
    <cfRule type="containsText" dxfId="30489" priority="1765" operator="containsText" text="SSMM">
      <formula>NOT(ISERROR(SEARCH("SSMM",F168)))</formula>
    </cfRule>
    <cfRule type="containsText" dxfId="30488" priority="1766" operator="containsText" text="BMTR">
      <formula>NOT(ISERROR(SEARCH("BMTR",F168)))</formula>
    </cfRule>
  </conditionalFormatting>
  <conditionalFormatting sqref="F168">
    <cfRule type="containsText" dxfId="30487" priority="1761" operator="containsText" text="TAXI">
      <formula>NOT(ISERROR(SEARCH("TAXI",F168)))</formula>
    </cfRule>
    <cfRule type="containsText" dxfId="30486" priority="1762" operator="containsText" text="SSMM">
      <formula>NOT(ISERROR(SEARCH("SSMM",F168)))</formula>
    </cfRule>
    <cfRule type="containsText" dxfId="30485" priority="1763" operator="containsText" text="BMTR">
      <formula>NOT(ISERROR(SEARCH("BMTR",F168)))</formula>
    </cfRule>
  </conditionalFormatting>
  <conditionalFormatting sqref="F168">
    <cfRule type="containsText" dxfId="30484" priority="1758" operator="containsText" text="TAXI">
      <formula>NOT(ISERROR(SEARCH("TAXI",F168)))</formula>
    </cfRule>
    <cfRule type="containsText" dxfId="30483" priority="1759" operator="containsText" text="SSMM">
      <formula>NOT(ISERROR(SEARCH("SSMM",F168)))</formula>
    </cfRule>
    <cfRule type="containsText" dxfId="30482" priority="1760" operator="containsText" text="BMTR">
      <formula>NOT(ISERROR(SEARCH("BMTR",F168)))</formula>
    </cfRule>
  </conditionalFormatting>
  <conditionalFormatting sqref="F168">
    <cfRule type="containsText" dxfId="30481" priority="1755" operator="containsText" text="TAXI">
      <formula>NOT(ISERROR(SEARCH("TAXI",F168)))</formula>
    </cfRule>
    <cfRule type="containsText" dxfId="30480" priority="1756" operator="containsText" text="SSMM">
      <formula>NOT(ISERROR(SEARCH("SSMM",F168)))</formula>
    </cfRule>
    <cfRule type="containsText" dxfId="30479" priority="1757" operator="containsText" text="BMTR">
      <formula>NOT(ISERROR(SEARCH("BMTR",F168)))</formula>
    </cfRule>
  </conditionalFormatting>
  <conditionalFormatting sqref="F168">
    <cfRule type="containsText" dxfId="30478" priority="1752" operator="containsText" text="TAXI">
      <formula>NOT(ISERROR(SEARCH("TAXI",F168)))</formula>
    </cfRule>
    <cfRule type="containsText" dxfId="30477" priority="1753" operator="containsText" text="SSMM">
      <formula>NOT(ISERROR(SEARCH("SSMM",F168)))</formula>
    </cfRule>
    <cfRule type="containsText" dxfId="30476" priority="1754" operator="containsText" text="BMTR">
      <formula>NOT(ISERROR(SEARCH("BMTR",F168)))</formula>
    </cfRule>
  </conditionalFormatting>
  <conditionalFormatting sqref="F168">
    <cfRule type="containsText" dxfId="30475" priority="1749" operator="containsText" text="TAXI">
      <formula>NOT(ISERROR(SEARCH("TAXI",F168)))</formula>
    </cfRule>
    <cfRule type="containsText" dxfId="30474" priority="1750" operator="containsText" text="SSMM">
      <formula>NOT(ISERROR(SEARCH("SSMM",F168)))</formula>
    </cfRule>
    <cfRule type="containsText" dxfId="30473" priority="1751" operator="containsText" text="BMTR">
      <formula>NOT(ISERROR(SEARCH("BMTR",F168)))</formula>
    </cfRule>
  </conditionalFormatting>
  <conditionalFormatting sqref="F168">
    <cfRule type="containsText" dxfId="30472" priority="1746" operator="containsText" text="TAXI">
      <formula>NOT(ISERROR(SEARCH("TAXI",F168)))</formula>
    </cfRule>
    <cfRule type="containsText" dxfId="30471" priority="1747" operator="containsText" text="SSMM">
      <formula>NOT(ISERROR(SEARCH("SSMM",F168)))</formula>
    </cfRule>
    <cfRule type="containsText" dxfId="30470" priority="1748" operator="containsText" text="BMTR">
      <formula>NOT(ISERROR(SEARCH("BMTR",F168)))</formula>
    </cfRule>
  </conditionalFormatting>
  <conditionalFormatting sqref="F168">
    <cfRule type="containsText" dxfId="30469" priority="1743" operator="containsText" text="TAXI">
      <formula>NOT(ISERROR(SEARCH("TAXI",F168)))</formula>
    </cfRule>
    <cfRule type="containsText" dxfId="30468" priority="1744" operator="containsText" text="SSMM">
      <formula>NOT(ISERROR(SEARCH("SSMM",F168)))</formula>
    </cfRule>
    <cfRule type="containsText" dxfId="30467" priority="1745" operator="containsText" text="BMTR">
      <formula>NOT(ISERROR(SEARCH("BMTR",F168)))</formula>
    </cfRule>
  </conditionalFormatting>
  <conditionalFormatting sqref="F168">
    <cfRule type="containsText" dxfId="30466" priority="1740" operator="containsText" text="TAXI">
      <formula>NOT(ISERROR(SEARCH("TAXI",F168)))</formula>
    </cfRule>
    <cfRule type="containsText" dxfId="30465" priority="1741" operator="containsText" text="SSMM">
      <formula>NOT(ISERROR(SEARCH("SSMM",F168)))</formula>
    </cfRule>
    <cfRule type="containsText" dxfId="30464" priority="1742" operator="containsText" text="BMTR">
      <formula>NOT(ISERROR(SEARCH("BMTR",F168)))</formula>
    </cfRule>
  </conditionalFormatting>
  <conditionalFormatting sqref="F168">
    <cfRule type="containsText" dxfId="30463" priority="1737" operator="containsText" text="TAXI">
      <formula>NOT(ISERROR(SEARCH("TAXI",F168)))</formula>
    </cfRule>
    <cfRule type="containsText" dxfId="30462" priority="1738" operator="containsText" text="SSMM">
      <formula>NOT(ISERROR(SEARCH("SSMM",F168)))</formula>
    </cfRule>
    <cfRule type="containsText" dxfId="30461" priority="1739" operator="containsText" text="BMTR">
      <formula>NOT(ISERROR(SEARCH("BMTR",F168)))</formula>
    </cfRule>
  </conditionalFormatting>
  <conditionalFormatting sqref="F168">
    <cfRule type="containsText" dxfId="30460" priority="1734" operator="containsText" text="TAXI">
      <formula>NOT(ISERROR(SEARCH("TAXI",F168)))</formula>
    </cfRule>
    <cfRule type="containsText" dxfId="30459" priority="1735" operator="containsText" text="SSMM">
      <formula>NOT(ISERROR(SEARCH("SSMM",F168)))</formula>
    </cfRule>
    <cfRule type="containsText" dxfId="30458" priority="1736" operator="containsText" text="BMTR">
      <formula>NOT(ISERROR(SEARCH("BMTR",F168)))</formula>
    </cfRule>
  </conditionalFormatting>
  <conditionalFormatting sqref="F168">
    <cfRule type="containsText" dxfId="30457" priority="1731" operator="containsText" text="TAXI">
      <formula>NOT(ISERROR(SEARCH("TAXI",F168)))</formula>
    </cfRule>
    <cfRule type="containsText" dxfId="30456" priority="1732" operator="containsText" text="SSMM">
      <formula>NOT(ISERROR(SEARCH("SSMM",F168)))</formula>
    </cfRule>
    <cfRule type="containsText" dxfId="30455" priority="1733" operator="containsText" text="BMTR">
      <formula>NOT(ISERROR(SEARCH("BMTR",F168)))</formula>
    </cfRule>
  </conditionalFormatting>
  <conditionalFormatting sqref="F168">
    <cfRule type="containsText" dxfId="30454" priority="1728" operator="containsText" text="TAXI">
      <formula>NOT(ISERROR(SEARCH("TAXI",F168)))</formula>
    </cfRule>
    <cfRule type="containsText" dxfId="30453" priority="1729" operator="containsText" text="SSMM">
      <formula>NOT(ISERROR(SEARCH("SSMM",F168)))</formula>
    </cfRule>
    <cfRule type="containsText" dxfId="30452" priority="1730" operator="containsText" text="BMTR">
      <formula>NOT(ISERROR(SEARCH("BMTR",F168)))</formula>
    </cfRule>
  </conditionalFormatting>
  <conditionalFormatting sqref="F168">
    <cfRule type="containsText" dxfId="30451" priority="1725" operator="containsText" text="TAXI">
      <formula>NOT(ISERROR(SEARCH("TAXI",F168)))</formula>
    </cfRule>
    <cfRule type="containsText" dxfId="30450" priority="1726" operator="containsText" text="SSMM">
      <formula>NOT(ISERROR(SEARCH("SSMM",F168)))</formula>
    </cfRule>
    <cfRule type="containsText" dxfId="30449" priority="1727" operator="containsText" text="BMTR">
      <formula>NOT(ISERROR(SEARCH("BMTR",F168)))</formula>
    </cfRule>
  </conditionalFormatting>
  <conditionalFormatting sqref="F168">
    <cfRule type="containsText" dxfId="30448" priority="1722" operator="containsText" text="TAXI">
      <formula>NOT(ISERROR(SEARCH("TAXI",F168)))</formula>
    </cfRule>
    <cfRule type="containsText" dxfId="30447" priority="1723" operator="containsText" text="SSMM">
      <formula>NOT(ISERROR(SEARCH("SSMM",F168)))</formula>
    </cfRule>
    <cfRule type="containsText" dxfId="30446" priority="1724" operator="containsText" text="BMTR">
      <formula>NOT(ISERROR(SEARCH("BMTR",F168)))</formula>
    </cfRule>
  </conditionalFormatting>
  <conditionalFormatting sqref="F168">
    <cfRule type="containsText" dxfId="30445" priority="1719" operator="containsText" text="TAXI">
      <formula>NOT(ISERROR(SEARCH("TAXI",F168)))</formula>
    </cfRule>
    <cfRule type="containsText" dxfId="30444" priority="1720" operator="containsText" text="SSMM">
      <formula>NOT(ISERROR(SEARCH("SSMM",F168)))</formula>
    </cfRule>
    <cfRule type="containsText" dxfId="30443" priority="1721" operator="containsText" text="BMTR">
      <formula>NOT(ISERROR(SEARCH("BMTR",F168)))</formula>
    </cfRule>
  </conditionalFormatting>
  <conditionalFormatting sqref="F168">
    <cfRule type="containsText" dxfId="30442" priority="1716" operator="containsText" text="TAXI">
      <formula>NOT(ISERROR(SEARCH("TAXI",F168)))</formula>
    </cfRule>
    <cfRule type="containsText" dxfId="30441" priority="1717" operator="containsText" text="SSMM">
      <formula>NOT(ISERROR(SEARCH("SSMM",F168)))</formula>
    </cfRule>
    <cfRule type="containsText" dxfId="30440" priority="1718" operator="containsText" text="BMTR">
      <formula>NOT(ISERROR(SEARCH("BMTR",F168)))</formula>
    </cfRule>
  </conditionalFormatting>
  <conditionalFormatting sqref="F168">
    <cfRule type="containsText" dxfId="30439" priority="1713" operator="containsText" text="TAXI">
      <formula>NOT(ISERROR(SEARCH("TAXI",F168)))</formula>
    </cfRule>
    <cfRule type="containsText" dxfId="30438" priority="1714" operator="containsText" text="SSMM">
      <formula>NOT(ISERROR(SEARCH("SSMM",F168)))</formula>
    </cfRule>
    <cfRule type="containsText" dxfId="30437" priority="1715" operator="containsText" text="BMTR">
      <formula>NOT(ISERROR(SEARCH("BMTR",F168)))</formula>
    </cfRule>
  </conditionalFormatting>
  <conditionalFormatting sqref="F168">
    <cfRule type="containsText" dxfId="30436" priority="1710" operator="containsText" text="TAXI">
      <formula>NOT(ISERROR(SEARCH("TAXI",F168)))</formula>
    </cfRule>
    <cfRule type="containsText" dxfId="30435" priority="1711" operator="containsText" text="SSMM">
      <formula>NOT(ISERROR(SEARCH("SSMM",F168)))</formula>
    </cfRule>
    <cfRule type="containsText" dxfId="30434" priority="1712" operator="containsText" text="BMTR">
      <formula>NOT(ISERROR(SEARCH("BMTR",F168)))</formula>
    </cfRule>
  </conditionalFormatting>
  <conditionalFormatting sqref="F168">
    <cfRule type="containsText" dxfId="30433" priority="1707" operator="containsText" text="TAXI">
      <formula>NOT(ISERROR(SEARCH("TAXI",F168)))</formula>
    </cfRule>
    <cfRule type="containsText" dxfId="30432" priority="1708" operator="containsText" text="SSMM">
      <formula>NOT(ISERROR(SEARCH("SSMM",F168)))</formula>
    </cfRule>
    <cfRule type="containsText" dxfId="30431" priority="1709" operator="containsText" text="BMTR">
      <formula>NOT(ISERROR(SEARCH("BMTR",F168)))</formula>
    </cfRule>
  </conditionalFormatting>
  <conditionalFormatting sqref="F168">
    <cfRule type="containsText" dxfId="30430" priority="1704" operator="containsText" text="TAXI">
      <formula>NOT(ISERROR(SEARCH("TAXI",F168)))</formula>
    </cfRule>
    <cfRule type="containsText" dxfId="30429" priority="1705" operator="containsText" text="SSMM">
      <formula>NOT(ISERROR(SEARCH("SSMM",F168)))</formula>
    </cfRule>
    <cfRule type="containsText" dxfId="30428" priority="1706" operator="containsText" text="BMTR">
      <formula>NOT(ISERROR(SEARCH("BMTR",F168)))</formula>
    </cfRule>
  </conditionalFormatting>
  <conditionalFormatting sqref="F168">
    <cfRule type="containsText" dxfId="30427" priority="1701" operator="containsText" text="TAXI">
      <formula>NOT(ISERROR(SEARCH("TAXI",F168)))</formula>
    </cfRule>
    <cfRule type="containsText" dxfId="30426" priority="1702" operator="containsText" text="SSMM">
      <formula>NOT(ISERROR(SEARCH("SSMM",F168)))</formula>
    </cfRule>
    <cfRule type="containsText" dxfId="30425" priority="1703" operator="containsText" text="BMTR">
      <formula>NOT(ISERROR(SEARCH("BMTR",F168)))</formula>
    </cfRule>
  </conditionalFormatting>
  <conditionalFormatting sqref="F168">
    <cfRule type="containsText" dxfId="30424" priority="1698" operator="containsText" text="TAXI">
      <formula>NOT(ISERROR(SEARCH("TAXI",F168)))</formula>
    </cfRule>
    <cfRule type="containsText" dxfId="30423" priority="1699" operator="containsText" text="SSMM">
      <formula>NOT(ISERROR(SEARCH("SSMM",F168)))</formula>
    </cfRule>
    <cfRule type="containsText" dxfId="30422" priority="1700" operator="containsText" text="BMTR">
      <formula>NOT(ISERROR(SEARCH("BMTR",F168)))</formula>
    </cfRule>
  </conditionalFormatting>
  <conditionalFormatting sqref="F168">
    <cfRule type="containsText" dxfId="30421" priority="1695" operator="containsText" text="TAXI">
      <formula>NOT(ISERROR(SEARCH("TAXI",F168)))</formula>
    </cfRule>
    <cfRule type="containsText" dxfId="30420" priority="1696" operator="containsText" text="SSMM">
      <formula>NOT(ISERROR(SEARCH("SSMM",F168)))</formula>
    </cfRule>
    <cfRule type="containsText" dxfId="30419" priority="1697" operator="containsText" text="BMTR">
      <formula>NOT(ISERROR(SEARCH("BMTR",F168)))</formula>
    </cfRule>
  </conditionalFormatting>
  <conditionalFormatting sqref="F168">
    <cfRule type="containsText" dxfId="30418" priority="1692" operator="containsText" text="TAXI">
      <formula>NOT(ISERROR(SEARCH("TAXI",F168)))</formula>
    </cfRule>
    <cfRule type="containsText" dxfId="30417" priority="1693" operator="containsText" text="SSMM">
      <formula>NOT(ISERROR(SEARCH("SSMM",F168)))</formula>
    </cfRule>
    <cfRule type="containsText" dxfId="30416" priority="1694" operator="containsText" text="BMTR">
      <formula>NOT(ISERROR(SEARCH("BMTR",F168)))</formula>
    </cfRule>
  </conditionalFormatting>
  <conditionalFormatting sqref="F168">
    <cfRule type="containsText" dxfId="30415" priority="1689" operator="containsText" text="TAXI">
      <formula>NOT(ISERROR(SEARCH("TAXI",F168)))</formula>
    </cfRule>
    <cfRule type="containsText" dxfId="30414" priority="1690" operator="containsText" text="SSMM">
      <formula>NOT(ISERROR(SEARCH("SSMM",F168)))</formula>
    </cfRule>
    <cfRule type="containsText" dxfId="30413" priority="1691" operator="containsText" text="BMTR">
      <formula>NOT(ISERROR(SEARCH("BMTR",F168)))</formula>
    </cfRule>
  </conditionalFormatting>
  <conditionalFormatting sqref="F168">
    <cfRule type="containsText" dxfId="30412" priority="1686" operator="containsText" text="TAXI">
      <formula>NOT(ISERROR(SEARCH("TAXI",F168)))</formula>
    </cfRule>
    <cfRule type="containsText" dxfId="30411" priority="1687" operator="containsText" text="SSMM">
      <formula>NOT(ISERROR(SEARCH("SSMM",F168)))</formula>
    </cfRule>
    <cfRule type="containsText" dxfId="30410" priority="1688" operator="containsText" text="BMTR">
      <formula>NOT(ISERROR(SEARCH("BMTR",F168)))</formula>
    </cfRule>
  </conditionalFormatting>
  <conditionalFormatting sqref="F168">
    <cfRule type="containsText" dxfId="30409" priority="1683" operator="containsText" text="TAXI">
      <formula>NOT(ISERROR(SEARCH("TAXI",F168)))</formula>
    </cfRule>
    <cfRule type="containsText" dxfId="30408" priority="1684" operator="containsText" text="SSMM">
      <formula>NOT(ISERROR(SEARCH("SSMM",F168)))</formula>
    </cfRule>
    <cfRule type="containsText" dxfId="30407" priority="1685" operator="containsText" text="BMTR">
      <formula>NOT(ISERROR(SEARCH("BMTR",F168)))</formula>
    </cfRule>
  </conditionalFormatting>
  <conditionalFormatting sqref="F168">
    <cfRule type="containsText" dxfId="30406" priority="1680" operator="containsText" text="TAXI">
      <formula>NOT(ISERROR(SEARCH("TAXI",F168)))</formula>
    </cfRule>
    <cfRule type="containsText" dxfId="30405" priority="1681" operator="containsText" text="SSMM">
      <formula>NOT(ISERROR(SEARCH("SSMM",F168)))</formula>
    </cfRule>
    <cfRule type="containsText" dxfId="30404" priority="1682" operator="containsText" text="BMTR">
      <formula>NOT(ISERROR(SEARCH("BMTR",F168)))</formula>
    </cfRule>
  </conditionalFormatting>
  <conditionalFormatting sqref="F168">
    <cfRule type="containsText" dxfId="30403" priority="1677" operator="containsText" text="TAXI">
      <formula>NOT(ISERROR(SEARCH("TAXI",F168)))</formula>
    </cfRule>
    <cfRule type="containsText" dxfId="30402" priority="1678" operator="containsText" text="SSMM">
      <formula>NOT(ISERROR(SEARCH("SSMM",F168)))</formula>
    </cfRule>
    <cfRule type="containsText" dxfId="30401" priority="1679" operator="containsText" text="BMTR">
      <formula>NOT(ISERROR(SEARCH("BMTR",F168)))</formula>
    </cfRule>
  </conditionalFormatting>
  <conditionalFormatting sqref="F168">
    <cfRule type="containsText" dxfId="30400" priority="1674" operator="containsText" text="TAXI">
      <formula>NOT(ISERROR(SEARCH("TAXI",F168)))</formula>
    </cfRule>
    <cfRule type="containsText" dxfId="30399" priority="1675" operator="containsText" text="SSMM">
      <formula>NOT(ISERROR(SEARCH("SSMM",F168)))</formula>
    </cfRule>
    <cfRule type="containsText" dxfId="30398" priority="1676" operator="containsText" text="BMTR">
      <formula>NOT(ISERROR(SEARCH("BMTR",F168)))</formula>
    </cfRule>
  </conditionalFormatting>
  <conditionalFormatting sqref="F168">
    <cfRule type="containsText" dxfId="30397" priority="1671" operator="containsText" text="TAXI">
      <formula>NOT(ISERROR(SEARCH("TAXI",F168)))</formula>
    </cfRule>
    <cfRule type="containsText" dxfId="30396" priority="1672" operator="containsText" text="SSMM">
      <formula>NOT(ISERROR(SEARCH("SSMM",F168)))</formula>
    </cfRule>
    <cfRule type="containsText" dxfId="30395" priority="1673" operator="containsText" text="BMTR">
      <formula>NOT(ISERROR(SEARCH("BMTR",F168)))</formula>
    </cfRule>
  </conditionalFormatting>
  <conditionalFormatting sqref="F168">
    <cfRule type="containsText" dxfId="30394" priority="1668" operator="containsText" text="TAXI">
      <formula>NOT(ISERROR(SEARCH("TAXI",F168)))</formula>
    </cfRule>
    <cfRule type="containsText" dxfId="30393" priority="1669" operator="containsText" text="SSMM">
      <formula>NOT(ISERROR(SEARCH("SSMM",F168)))</formula>
    </cfRule>
    <cfRule type="containsText" dxfId="30392" priority="1670" operator="containsText" text="BMTR">
      <formula>NOT(ISERROR(SEARCH("BMTR",F168)))</formula>
    </cfRule>
  </conditionalFormatting>
  <conditionalFormatting sqref="F168">
    <cfRule type="containsText" dxfId="30391" priority="1665" operator="containsText" text="TAXI">
      <formula>NOT(ISERROR(SEARCH("TAXI",F168)))</formula>
    </cfRule>
    <cfRule type="containsText" dxfId="30390" priority="1666" operator="containsText" text="SSMM">
      <formula>NOT(ISERROR(SEARCH("SSMM",F168)))</formula>
    </cfRule>
    <cfRule type="containsText" dxfId="30389" priority="1667" operator="containsText" text="BMTR">
      <formula>NOT(ISERROR(SEARCH("BMTR",F168)))</formula>
    </cfRule>
  </conditionalFormatting>
  <conditionalFormatting sqref="F168">
    <cfRule type="containsText" dxfId="30388" priority="1662" operator="containsText" text="TAXI">
      <formula>NOT(ISERROR(SEARCH("TAXI",F168)))</formula>
    </cfRule>
    <cfRule type="containsText" dxfId="30387" priority="1663" operator="containsText" text="SSMM">
      <formula>NOT(ISERROR(SEARCH("SSMM",F168)))</formula>
    </cfRule>
    <cfRule type="containsText" dxfId="30386" priority="1664" operator="containsText" text="BMTR">
      <formula>NOT(ISERROR(SEARCH("BMTR",F168)))</formula>
    </cfRule>
  </conditionalFormatting>
  <conditionalFormatting sqref="F168">
    <cfRule type="containsText" dxfId="30385" priority="1659" operator="containsText" text="TAXI">
      <formula>NOT(ISERROR(SEARCH("TAXI",F168)))</formula>
    </cfRule>
    <cfRule type="containsText" dxfId="30384" priority="1660" operator="containsText" text="SSMM">
      <formula>NOT(ISERROR(SEARCH("SSMM",F168)))</formula>
    </cfRule>
    <cfRule type="containsText" dxfId="30383" priority="1661" operator="containsText" text="BMTR">
      <formula>NOT(ISERROR(SEARCH("BMTR",F168)))</formula>
    </cfRule>
  </conditionalFormatting>
  <conditionalFormatting sqref="F168">
    <cfRule type="containsText" dxfId="30382" priority="1656" operator="containsText" text="TAXI">
      <formula>NOT(ISERROR(SEARCH("TAXI",F168)))</formula>
    </cfRule>
    <cfRule type="containsText" dxfId="30381" priority="1657" operator="containsText" text="SSMM">
      <formula>NOT(ISERROR(SEARCH("SSMM",F168)))</formula>
    </cfRule>
    <cfRule type="containsText" dxfId="30380" priority="1658" operator="containsText" text="BMTR">
      <formula>NOT(ISERROR(SEARCH("BMTR",F168)))</formula>
    </cfRule>
  </conditionalFormatting>
  <conditionalFormatting sqref="F168">
    <cfRule type="containsText" dxfId="30379" priority="1653" operator="containsText" text="TAXI">
      <formula>NOT(ISERROR(SEARCH("TAXI",F168)))</formula>
    </cfRule>
    <cfRule type="containsText" dxfId="30378" priority="1654" operator="containsText" text="SSMM">
      <formula>NOT(ISERROR(SEARCH("SSMM",F168)))</formula>
    </cfRule>
    <cfRule type="containsText" dxfId="30377" priority="1655" operator="containsText" text="BMTR">
      <formula>NOT(ISERROR(SEARCH("BMTR",F168)))</formula>
    </cfRule>
  </conditionalFormatting>
  <conditionalFormatting sqref="F168">
    <cfRule type="containsText" dxfId="30376" priority="1650" operator="containsText" text="TAXI">
      <formula>NOT(ISERROR(SEARCH("TAXI",F168)))</formula>
    </cfRule>
    <cfRule type="containsText" dxfId="30375" priority="1651" operator="containsText" text="SSMM">
      <formula>NOT(ISERROR(SEARCH("SSMM",F168)))</formula>
    </cfRule>
    <cfRule type="containsText" dxfId="30374" priority="1652" operator="containsText" text="BMTR">
      <formula>NOT(ISERROR(SEARCH("BMTR",F168)))</formula>
    </cfRule>
  </conditionalFormatting>
  <conditionalFormatting sqref="F168">
    <cfRule type="containsText" dxfId="30373" priority="1647" operator="containsText" text="TAXI">
      <formula>NOT(ISERROR(SEARCH("TAXI",F168)))</formula>
    </cfRule>
    <cfRule type="containsText" dxfId="30372" priority="1648" operator="containsText" text="SSMM">
      <formula>NOT(ISERROR(SEARCH("SSMM",F168)))</formula>
    </cfRule>
    <cfRule type="containsText" dxfId="30371" priority="1649" operator="containsText" text="BMTR">
      <formula>NOT(ISERROR(SEARCH("BMTR",F168)))</formula>
    </cfRule>
  </conditionalFormatting>
  <conditionalFormatting sqref="F168">
    <cfRule type="containsText" dxfId="30370" priority="1644" operator="containsText" text="TAXI">
      <formula>NOT(ISERROR(SEARCH("TAXI",F168)))</formula>
    </cfRule>
    <cfRule type="containsText" dxfId="30369" priority="1645" operator="containsText" text="SSMM">
      <formula>NOT(ISERROR(SEARCH("SSMM",F168)))</formula>
    </cfRule>
    <cfRule type="containsText" dxfId="30368" priority="1646" operator="containsText" text="BMTR">
      <formula>NOT(ISERROR(SEARCH("BMTR",F168)))</formula>
    </cfRule>
  </conditionalFormatting>
  <conditionalFormatting sqref="F168">
    <cfRule type="containsText" dxfId="30367" priority="1641" operator="containsText" text="TAXI">
      <formula>NOT(ISERROR(SEARCH("TAXI",F168)))</formula>
    </cfRule>
    <cfRule type="containsText" dxfId="30366" priority="1642" operator="containsText" text="SSMM">
      <formula>NOT(ISERROR(SEARCH("SSMM",F168)))</formula>
    </cfRule>
    <cfRule type="containsText" dxfId="30365" priority="1643" operator="containsText" text="BMTR">
      <formula>NOT(ISERROR(SEARCH("BMTR",F168)))</formula>
    </cfRule>
  </conditionalFormatting>
  <conditionalFormatting sqref="F168">
    <cfRule type="containsText" dxfId="30364" priority="1638" operator="containsText" text="TAXI">
      <formula>NOT(ISERROR(SEARCH("TAXI",F168)))</formula>
    </cfRule>
    <cfRule type="containsText" dxfId="30363" priority="1639" operator="containsText" text="SSMM">
      <formula>NOT(ISERROR(SEARCH("SSMM",F168)))</formula>
    </cfRule>
    <cfRule type="containsText" dxfId="30362" priority="1640" operator="containsText" text="BMTR">
      <formula>NOT(ISERROR(SEARCH("BMTR",F168)))</formula>
    </cfRule>
  </conditionalFormatting>
  <conditionalFormatting sqref="F168">
    <cfRule type="containsText" dxfId="30361" priority="1635" operator="containsText" text="TAXI">
      <formula>NOT(ISERROR(SEARCH("TAXI",F168)))</formula>
    </cfRule>
    <cfRule type="containsText" dxfId="30360" priority="1636" operator="containsText" text="SSMM">
      <formula>NOT(ISERROR(SEARCH("SSMM",F168)))</formula>
    </cfRule>
    <cfRule type="containsText" dxfId="30359" priority="1637" operator="containsText" text="BMTR">
      <formula>NOT(ISERROR(SEARCH("BMTR",F168)))</formula>
    </cfRule>
  </conditionalFormatting>
  <conditionalFormatting sqref="F168">
    <cfRule type="containsText" dxfId="30358" priority="1632" operator="containsText" text="TAXI">
      <formula>NOT(ISERROR(SEARCH("TAXI",F168)))</formula>
    </cfRule>
    <cfRule type="containsText" dxfId="30357" priority="1633" operator="containsText" text="SSMM">
      <formula>NOT(ISERROR(SEARCH("SSMM",F168)))</formula>
    </cfRule>
    <cfRule type="containsText" dxfId="30356" priority="1634" operator="containsText" text="BMTR">
      <formula>NOT(ISERROR(SEARCH("BMTR",F168)))</formula>
    </cfRule>
  </conditionalFormatting>
  <conditionalFormatting sqref="F168">
    <cfRule type="containsText" dxfId="30355" priority="1629" operator="containsText" text="TAXI">
      <formula>NOT(ISERROR(SEARCH("TAXI",F168)))</formula>
    </cfRule>
    <cfRule type="containsText" dxfId="30354" priority="1630" operator="containsText" text="SSMM">
      <formula>NOT(ISERROR(SEARCH("SSMM",F168)))</formula>
    </cfRule>
    <cfRule type="containsText" dxfId="30353" priority="1631" operator="containsText" text="BMTR">
      <formula>NOT(ISERROR(SEARCH("BMTR",F168)))</formula>
    </cfRule>
  </conditionalFormatting>
  <conditionalFormatting sqref="F168">
    <cfRule type="containsText" dxfId="30352" priority="1626" operator="containsText" text="TAXI">
      <formula>NOT(ISERROR(SEARCH("TAXI",F168)))</formula>
    </cfRule>
    <cfRule type="containsText" dxfId="30351" priority="1627" operator="containsText" text="SSMM">
      <formula>NOT(ISERROR(SEARCH("SSMM",F168)))</formula>
    </cfRule>
    <cfRule type="containsText" dxfId="30350" priority="1628" operator="containsText" text="BMTR">
      <formula>NOT(ISERROR(SEARCH("BMTR",F168)))</formula>
    </cfRule>
  </conditionalFormatting>
  <conditionalFormatting sqref="F168">
    <cfRule type="containsText" dxfId="30349" priority="1623" operator="containsText" text="TAXI">
      <formula>NOT(ISERROR(SEARCH("TAXI",F168)))</formula>
    </cfRule>
    <cfRule type="containsText" dxfId="30348" priority="1624" operator="containsText" text="SSMM">
      <formula>NOT(ISERROR(SEARCH("SSMM",F168)))</formula>
    </cfRule>
    <cfRule type="containsText" dxfId="30347" priority="1625" operator="containsText" text="BMTR">
      <formula>NOT(ISERROR(SEARCH("BMTR",F168)))</formula>
    </cfRule>
  </conditionalFormatting>
  <conditionalFormatting sqref="F168">
    <cfRule type="containsText" dxfId="30346" priority="1620" operator="containsText" text="TAXI">
      <formula>NOT(ISERROR(SEARCH("TAXI",F168)))</formula>
    </cfRule>
    <cfRule type="containsText" dxfId="30345" priority="1621" operator="containsText" text="SSMM">
      <formula>NOT(ISERROR(SEARCH("SSMM",F168)))</formula>
    </cfRule>
    <cfRule type="containsText" dxfId="30344" priority="1622" operator="containsText" text="BMTR">
      <formula>NOT(ISERROR(SEARCH("BMTR",F168)))</formula>
    </cfRule>
  </conditionalFormatting>
  <conditionalFormatting sqref="F168">
    <cfRule type="containsText" dxfId="30343" priority="1617" operator="containsText" text="TAXI">
      <formula>NOT(ISERROR(SEARCH("TAXI",F168)))</formula>
    </cfRule>
    <cfRule type="containsText" dxfId="30342" priority="1618" operator="containsText" text="SSMM">
      <formula>NOT(ISERROR(SEARCH("SSMM",F168)))</formula>
    </cfRule>
    <cfRule type="containsText" dxfId="30341" priority="1619" operator="containsText" text="BMTR">
      <formula>NOT(ISERROR(SEARCH("BMTR",F168)))</formula>
    </cfRule>
  </conditionalFormatting>
  <conditionalFormatting sqref="F168">
    <cfRule type="containsText" dxfId="30340" priority="1614" operator="containsText" text="TAXI">
      <formula>NOT(ISERROR(SEARCH("TAXI",F168)))</formula>
    </cfRule>
    <cfRule type="containsText" dxfId="30339" priority="1615" operator="containsText" text="SSMM">
      <formula>NOT(ISERROR(SEARCH("SSMM",F168)))</formula>
    </cfRule>
    <cfRule type="containsText" dxfId="30338" priority="1616" operator="containsText" text="BMTR">
      <formula>NOT(ISERROR(SEARCH("BMTR",F168)))</formula>
    </cfRule>
  </conditionalFormatting>
  <conditionalFormatting sqref="F168">
    <cfRule type="containsText" dxfId="30337" priority="1611" operator="containsText" text="TAXI">
      <formula>NOT(ISERROR(SEARCH("TAXI",F168)))</formula>
    </cfRule>
    <cfRule type="containsText" dxfId="30336" priority="1612" operator="containsText" text="SSMM">
      <formula>NOT(ISERROR(SEARCH("SSMM",F168)))</formula>
    </cfRule>
    <cfRule type="containsText" dxfId="30335" priority="1613" operator="containsText" text="BMTR">
      <formula>NOT(ISERROR(SEARCH("BMTR",F168)))</formula>
    </cfRule>
  </conditionalFormatting>
  <conditionalFormatting sqref="F168">
    <cfRule type="containsText" dxfId="30334" priority="1608" operator="containsText" text="TAXI">
      <formula>NOT(ISERROR(SEARCH("TAXI",F168)))</formula>
    </cfRule>
    <cfRule type="containsText" dxfId="30333" priority="1609" operator="containsText" text="SSMM">
      <formula>NOT(ISERROR(SEARCH("SSMM",F168)))</formula>
    </cfRule>
    <cfRule type="containsText" dxfId="30332" priority="1610" operator="containsText" text="BMTR">
      <formula>NOT(ISERROR(SEARCH("BMTR",F168)))</formula>
    </cfRule>
  </conditionalFormatting>
  <conditionalFormatting sqref="F168">
    <cfRule type="containsText" dxfId="30331" priority="1605" operator="containsText" text="TAXI">
      <formula>NOT(ISERROR(SEARCH("TAXI",F168)))</formula>
    </cfRule>
    <cfRule type="containsText" dxfId="30330" priority="1606" operator="containsText" text="SSMM">
      <formula>NOT(ISERROR(SEARCH("SSMM",F168)))</formula>
    </cfRule>
    <cfRule type="containsText" dxfId="30329" priority="1607" operator="containsText" text="BMTR">
      <formula>NOT(ISERROR(SEARCH("BMTR",F168)))</formula>
    </cfRule>
  </conditionalFormatting>
  <conditionalFormatting sqref="F168">
    <cfRule type="containsText" dxfId="30328" priority="1602" operator="containsText" text="TAXI">
      <formula>NOT(ISERROR(SEARCH("TAXI",F168)))</formula>
    </cfRule>
    <cfRule type="containsText" dxfId="30327" priority="1603" operator="containsText" text="SSMM">
      <formula>NOT(ISERROR(SEARCH("SSMM",F168)))</formula>
    </cfRule>
    <cfRule type="containsText" dxfId="30326" priority="1604" operator="containsText" text="BMTR">
      <formula>NOT(ISERROR(SEARCH("BMTR",F168)))</formula>
    </cfRule>
  </conditionalFormatting>
  <conditionalFormatting sqref="F168">
    <cfRule type="containsText" dxfId="30325" priority="1599" operator="containsText" text="TAXI">
      <formula>NOT(ISERROR(SEARCH("TAXI",F168)))</formula>
    </cfRule>
    <cfRule type="containsText" dxfId="30324" priority="1600" operator="containsText" text="SSMM">
      <formula>NOT(ISERROR(SEARCH("SSMM",F168)))</formula>
    </cfRule>
    <cfRule type="containsText" dxfId="30323" priority="1601" operator="containsText" text="BMTR">
      <formula>NOT(ISERROR(SEARCH("BMTR",F168)))</formula>
    </cfRule>
  </conditionalFormatting>
  <conditionalFormatting sqref="F168">
    <cfRule type="containsText" dxfId="30322" priority="1596" operator="containsText" text="TAXI">
      <formula>NOT(ISERROR(SEARCH("TAXI",F168)))</formula>
    </cfRule>
    <cfRule type="containsText" dxfId="30321" priority="1597" operator="containsText" text="SSMM">
      <formula>NOT(ISERROR(SEARCH("SSMM",F168)))</formula>
    </cfRule>
    <cfRule type="containsText" dxfId="30320" priority="1598" operator="containsText" text="BMTR">
      <formula>NOT(ISERROR(SEARCH("BMTR",F168)))</formula>
    </cfRule>
  </conditionalFormatting>
  <conditionalFormatting sqref="F168">
    <cfRule type="containsText" dxfId="30319" priority="1593" operator="containsText" text="TAXI">
      <formula>NOT(ISERROR(SEARCH("TAXI",F168)))</formula>
    </cfRule>
    <cfRule type="containsText" dxfId="30318" priority="1594" operator="containsText" text="SSMM">
      <formula>NOT(ISERROR(SEARCH("SSMM",F168)))</formula>
    </cfRule>
    <cfRule type="containsText" dxfId="30317" priority="1595" operator="containsText" text="BMTR">
      <formula>NOT(ISERROR(SEARCH("BMTR",F168)))</formula>
    </cfRule>
  </conditionalFormatting>
  <conditionalFormatting sqref="F168">
    <cfRule type="containsText" dxfId="30316" priority="1590" operator="containsText" text="TAXI">
      <formula>NOT(ISERROR(SEARCH("TAXI",F168)))</formula>
    </cfRule>
    <cfRule type="containsText" dxfId="30315" priority="1591" operator="containsText" text="SSMM">
      <formula>NOT(ISERROR(SEARCH("SSMM",F168)))</formula>
    </cfRule>
    <cfRule type="containsText" dxfId="30314" priority="1592" operator="containsText" text="BMTR">
      <formula>NOT(ISERROR(SEARCH("BMTR",F168)))</formula>
    </cfRule>
  </conditionalFormatting>
  <conditionalFormatting sqref="F168">
    <cfRule type="containsText" dxfId="30313" priority="1587" operator="containsText" text="TAXI">
      <formula>NOT(ISERROR(SEARCH("TAXI",F168)))</formula>
    </cfRule>
    <cfRule type="containsText" dxfId="30312" priority="1588" operator="containsText" text="SSMM">
      <formula>NOT(ISERROR(SEARCH("SSMM",F168)))</formula>
    </cfRule>
    <cfRule type="containsText" dxfId="30311" priority="1589" operator="containsText" text="BMTR">
      <formula>NOT(ISERROR(SEARCH("BMTR",F168)))</formula>
    </cfRule>
  </conditionalFormatting>
  <conditionalFormatting sqref="F168">
    <cfRule type="containsText" dxfId="30310" priority="1584" operator="containsText" text="TAXI">
      <formula>NOT(ISERROR(SEARCH("TAXI",F168)))</formula>
    </cfRule>
    <cfRule type="containsText" dxfId="30309" priority="1585" operator="containsText" text="SSMM">
      <formula>NOT(ISERROR(SEARCH("SSMM",F168)))</formula>
    </cfRule>
    <cfRule type="containsText" dxfId="30308" priority="1586" operator="containsText" text="BMTR">
      <formula>NOT(ISERROR(SEARCH("BMTR",F168)))</formula>
    </cfRule>
  </conditionalFormatting>
  <conditionalFormatting sqref="F168">
    <cfRule type="containsText" dxfId="30307" priority="1581" operator="containsText" text="TAXI">
      <formula>NOT(ISERROR(SEARCH("TAXI",F168)))</formula>
    </cfRule>
    <cfRule type="containsText" dxfId="30306" priority="1582" operator="containsText" text="SSMM">
      <formula>NOT(ISERROR(SEARCH("SSMM",F168)))</formula>
    </cfRule>
    <cfRule type="containsText" dxfId="30305" priority="1583" operator="containsText" text="BMTR">
      <formula>NOT(ISERROR(SEARCH("BMTR",F168)))</formula>
    </cfRule>
  </conditionalFormatting>
  <conditionalFormatting sqref="F168">
    <cfRule type="containsText" dxfId="30304" priority="1578" operator="containsText" text="TAXI">
      <formula>NOT(ISERROR(SEARCH("TAXI",F168)))</formula>
    </cfRule>
    <cfRule type="containsText" dxfId="30303" priority="1579" operator="containsText" text="SSMM">
      <formula>NOT(ISERROR(SEARCH("SSMM",F168)))</formula>
    </cfRule>
    <cfRule type="containsText" dxfId="30302" priority="1580" operator="containsText" text="BMTR">
      <formula>NOT(ISERROR(SEARCH("BMTR",F168)))</formula>
    </cfRule>
  </conditionalFormatting>
  <conditionalFormatting sqref="F168">
    <cfRule type="containsText" dxfId="30301" priority="1575" operator="containsText" text="TAXI">
      <formula>NOT(ISERROR(SEARCH("TAXI",F168)))</formula>
    </cfRule>
    <cfRule type="containsText" dxfId="30300" priority="1576" operator="containsText" text="SSMM">
      <formula>NOT(ISERROR(SEARCH("SSMM",F168)))</formula>
    </cfRule>
    <cfRule type="containsText" dxfId="30299" priority="1577" operator="containsText" text="BMTR">
      <formula>NOT(ISERROR(SEARCH("BMTR",F168)))</formula>
    </cfRule>
  </conditionalFormatting>
  <conditionalFormatting sqref="F168">
    <cfRule type="containsText" dxfId="30298" priority="1572" operator="containsText" text="TAXI">
      <formula>NOT(ISERROR(SEARCH("TAXI",F168)))</formula>
    </cfRule>
    <cfRule type="containsText" dxfId="30297" priority="1573" operator="containsText" text="SSMM">
      <formula>NOT(ISERROR(SEARCH("SSMM",F168)))</formula>
    </cfRule>
    <cfRule type="containsText" dxfId="30296" priority="1574" operator="containsText" text="BMTR">
      <formula>NOT(ISERROR(SEARCH("BMTR",F168)))</formula>
    </cfRule>
  </conditionalFormatting>
  <conditionalFormatting sqref="F168">
    <cfRule type="containsText" dxfId="30295" priority="1569" operator="containsText" text="TAXI">
      <formula>NOT(ISERROR(SEARCH("TAXI",F168)))</formula>
    </cfRule>
    <cfRule type="containsText" dxfId="30294" priority="1570" operator="containsText" text="SSMM">
      <formula>NOT(ISERROR(SEARCH("SSMM",F168)))</formula>
    </cfRule>
    <cfRule type="containsText" dxfId="30293" priority="1571" operator="containsText" text="BMTR">
      <formula>NOT(ISERROR(SEARCH("BMTR",F168)))</formula>
    </cfRule>
  </conditionalFormatting>
  <conditionalFormatting sqref="F168">
    <cfRule type="containsText" dxfId="30292" priority="1566" operator="containsText" text="TAXI">
      <formula>NOT(ISERROR(SEARCH("TAXI",F168)))</formula>
    </cfRule>
    <cfRule type="containsText" dxfId="30291" priority="1567" operator="containsText" text="SSMM">
      <formula>NOT(ISERROR(SEARCH("SSMM",F168)))</formula>
    </cfRule>
    <cfRule type="containsText" dxfId="30290" priority="1568" operator="containsText" text="BMTR">
      <formula>NOT(ISERROR(SEARCH("BMTR",F168)))</formula>
    </cfRule>
  </conditionalFormatting>
  <conditionalFormatting sqref="F168">
    <cfRule type="containsText" dxfId="30289" priority="1563" operator="containsText" text="TAXI">
      <formula>NOT(ISERROR(SEARCH("TAXI",F168)))</formula>
    </cfRule>
    <cfRule type="containsText" dxfId="30288" priority="1564" operator="containsText" text="SSMM">
      <formula>NOT(ISERROR(SEARCH("SSMM",F168)))</formula>
    </cfRule>
    <cfRule type="containsText" dxfId="30287" priority="1565" operator="containsText" text="BMTR">
      <formula>NOT(ISERROR(SEARCH("BMTR",F168)))</formula>
    </cfRule>
  </conditionalFormatting>
  <conditionalFormatting sqref="F168">
    <cfRule type="containsText" dxfId="30286" priority="1560" operator="containsText" text="TAXI">
      <formula>NOT(ISERROR(SEARCH("TAXI",F168)))</formula>
    </cfRule>
    <cfRule type="containsText" dxfId="30285" priority="1561" operator="containsText" text="SSMM">
      <formula>NOT(ISERROR(SEARCH("SSMM",F168)))</formula>
    </cfRule>
    <cfRule type="containsText" dxfId="30284" priority="1562" operator="containsText" text="BMTR">
      <formula>NOT(ISERROR(SEARCH("BMTR",F168)))</formula>
    </cfRule>
  </conditionalFormatting>
  <conditionalFormatting sqref="F168">
    <cfRule type="containsText" dxfId="30283" priority="1557" operator="containsText" text="TAXI">
      <formula>NOT(ISERROR(SEARCH("TAXI",F168)))</formula>
    </cfRule>
    <cfRule type="containsText" dxfId="30282" priority="1558" operator="containsText" text="SSMM">
      <formula>NOT(ISERROR(SEARCH("SSMM",F168)))</formula>
    </cfRule>
    <cfRule type="containsText" dxfId="30281" priority="1559" operator="containsText" text="BMTR">
      <formula>NOT(ISERROR(SEARCH("BMTR",F168)))</formula>
    </cfRule>
  </conditionalFormatting>
  <conditionalFormatting sqref="F168">
    <cfRule type="containsText" dxfId="30280" priority="1554" operator="containsText" text="TAXI">
      <formula>NOT(ISERROR(SEARCH("TAXI",F168)))</formula>
    </cfRule>
    <cfRule type="containsText" dxfId="30279" priority="1555" operator="containsText" text="SSMM">
      <formula>NOT(ISERROR(SEARCH("SSMM",F168)))</formula>
    </cfRule>
    <cfRule type="containsText" dxfId="30278" priority="1556" operator="containsText" text="BMTR">
      <formula>NOT(ISERROR(SEARCH("BMTR",F168)))</formula>
    </cfRule>
  </conditionalFormatting>
  <conditionalFormatting sqref="F168">
    <cfRule type="containsText" dxfId="30277" priority="1551" operator="containsText" text="TAXI">
      <formula>NOT(ISERROR(SEARCH("TAXI",F168)))</formula>
    </cfRule>
    <cfRule type="containsText" dxfId="30276" priority="1552" operator="containsText" text="SSMM">
      <formula>NOT(ISERROR(SEARCH("SSMM",F168)))</formula>
    </cfRule>
    <cfRule type="containsText" dxfId="30275" priority="1553" operator="containsText" text="BMTR">
      <formula>NOT(ISERROR(SEARCH("BMTR",F168)))</formula>
    </cfRule>
  </conditionalFormatting>
  <conditionalFormatting sqref="F168">
    <cfRule type="containsText" dxfId="30274" priority="1548" operator="containsText" text="TAXI">
      <formula>NOT(ISERROR(SEARCH("TAXI",F168)))</formula>
    </cfRule>
    <cfRule type="containsText" dxfId="30273" priority="1549" operator="containsText" text="SSMM">
      <formula>NOT(ISERROR(SEARCH("SSMM",F168)))</formula>
    </cfRule>
    <cfRule type="containsText" dxfId="30272" priority="1550" operator="containsText" text="BMTR">
      <formula>NOT(ISERROR(SEARCH("BMTR",F168)))</formula>
    </cfRule>
  </conditionalFormatting>
  <conditionalFormatting sqref="F168">
    <cfRule type="containsText" dxfId="30271" priority="1545" operator="containsText" text="TAXI">
      <formula>NOT(ISERROR(SEARCH("TAXI",F168)))</formula>
    </cfRule>
    <cfRule type="containsText" dxfId="30270" priority="1546" operator="containsText" text="SSMM">
      <formula>NOT(ISERROR(SEARCH("SSMM",F168)))</formula>
    </cfRule>
    <cfRule type="containsText" dxfId="30269" priority="1547" operator="containsText" text="BMTR">
      <formula>NOT(ISERROR(SEARCH("BMTR",F168)))</formula>
    </cfRule>
  </conditionalFormatting>
  <conditionalFormatting sqref="F168">
    <cfRule type="containsText" dxfId="30268" priority="1542" operator="containsText" text="TAXI">
      <formula>NOT(ISERROR(SEARCH("TAXI",F168)))</formula>
    </cfRule>
    <cfRule type="containsText" dxfId="30267" priority="1543" operator="containsText" text="SSMM">
      <formula>NOT(ISERROR(SEARCH("SSMM",F168)))</formula>
    </cfRule>
    <cfRule type="containsText" dxfId="30266" priority="1544" operator="containsText" text="BMTR">
      <formula>NOT(ISERROR(SEARCH("BMTR",F168)))</formula>
    </cfRule>
  </conditionalFormatting>
  <conditionalFormatting sqref="F168">
    <cfRule type="containsText" dxfId="30265" priority="1539" operator="containsText" text="TAXI">
      <formula>NOT(ISERROR(SEARCH("TAXI",F168)))</formula>
    </cfRule>
    <cfRule type="containsText" dxfId="30264" priority="1540" operator="containsText" text="SSMM">
      <formula>NOT(ISERROR(SEARCH("SSMM",F168)))</formula>
    </cfRule>
    <cfRule type="containsText" dxfId="30263" priority="1541" operator="containsText" text="BMTR">
      <formula>NOT(ISERROR(SEARCH("BMTR",F168)))</formula>
    </cfRule>
  </conditionalFormatting>
  <conditionalFormatting sqref="F168">
    <cfRule type="containsText" dxfId="30262" priority="1536" operator="containsText" text="TAXI">
      <formula>NOT(ISERROR(SEARCH("TAXI",F168)))</formula>
    </cfRule>
    <cfRule type="containsText" dxfId="30261" priority="1537" operator="containsText" text="SSMM">
      <formula>NOT(ISERROR(SEARCH("SSMM",F168)))</formula>
    </cfRule>
    <cfRule type="containsText" dxfId="30260" priority="1538" operator="containsText" text="BMTR">
      <formula>NOT(ISERROR(SEARCH("BMTR",F168)))</formula>
    </cfRule>
  </conditionalFormatting>
  <conditionalFormatting sqref="F168">
    <cfRule type="containsText" dxfId="30259" priority="1533" operator="containsText" text="TAXI">
      <formula>NOT(ISERROR(SEARCH("TAXI",F168)))</formula>
    </cfRule>
    <cfRule type="containsText" dxfId="30258" priority="1534" operator="containsText" text="SSMM">
      <formula>NOT(ISERROR(SEARCH("SSMM",F168)))</formula>
    </cfRule>
    <cfRule type="containsText" dxfId="30257" priority="1535" operator="containsText" text="BMTR">
      <formula>NOT(ISERROR(SEARCH("BMTR",F168)))</formula>
    </cfRule>
  </conditionalFormatting>
  <conditionalFormatting sqref="F168">
    <cfRule type="containsText" dxfId="30256" priority="1530" operator="containsText" text="TAXI">
      <formula>NOT(ISERROR(SEARCH("TAXI",F168)))</formula>
    </cfRule>
    <cfRule type="containsText" dxfId="30255" priority="1531" operator="containsText" text="SSMM">
      <formula>NOT(ISERROR(SEARCH("SSMM",F168)))</formula>
    </cfRule>
    <cfRule type="containsText" dxfId="30254" priority="1532" operator="containsText" text="BMTR">
      <formula>NOT(ISERROR(SEARCH("BMTR",F168)))</formula>
    </cfRule>
  </conditionalFormatting>
  <conditionalFormatting sqref="F168">
    <cfRule type="containsText" dxfId="30253" priority="1527" operator="containsText" text="TAXI">
      <formula>NOT(ISERROR(SEARCH("TAXI",F168)))</formula>
    </cfRule>
    <cfRule type="containsText" dxfId="30252" priority="1528" operator="containsText" text="SSMM">
      <formula>NOT(ISERROR(SEARCH("SSMM",F168)))</formula>
    </cfRule>
    <cfRule type="containsText" dxfId="30251" priority="1529" operator="containsText" text="BMTR">
      <formula>NOT(ISERROR(SEARCH("BMTR",F168)))</formula>
    </cfRule>
  </conditionalFormatting>
  <conditionalFormatting sqref="F168">
    <cfRule type="containsText" dxfId="30250" priority="1524" operator="containsText" text="TAXI">
      <formula>NOT(ISERROR(SEARCH("TAXI",F168)))</formula>
    </cfRule>
    <cfRule type="containsText" dxfId="30249" priority="1525" operator="containsText" text="SSMM">
      <formula>NOT(ISERROR(SEARCH("SSMM",F168)))</formula>
    </cfRule>
    <cfRule type="containsText" dxfId="30248" priority="1526" operator="containsText" text="BMTR">
      <formula>NOT(ISERROR(SEARCH("BMTR",F168)))</formula>
    </cfRule>
  </conditionalFormatting>
  <conditionalFormatting sqref="F168">
    <cfRule type="containsText" dxfId="30247" priority="1521" operator="containsText" text="TAXI">
      <formula>NOT(ISERROR(SEARCH("TAXI",F168)))</formula>
    </cfRule>
    <cfRule type="containsText" dxfId="30246" priority="1522" operator="containsText" text="SSMM">
      <formula>NOT(ISERROR(SEARCH("SSMM",F168)))</formula>
    </cfRule>
    <cfRule type="containsText" dxfId="30245" priority="1523" operator="containsText" text="BMTR">
      <formula>NOT(ISERROR(SEARCH("BMTR",F168)))</formula>
    </cfRule>
  </conditionalFormatting>
  <conditionalFormatting sqref="F168">
    <cfRule type="containsText" dxfId="30244" priority="1518" operator="containsText" text="TAXI">
      <formula>NOT(ISERROR(SEARCH("TAXI",F168)))</formula>
    </cfRule>
    <cfRule type="containsText" dxfId="30243" priority="1519" operator="containsText" text="SSMM">
      <formula>NOT(ISERROR(SEARCH("SSMM",F168)))</formula>
    </cfRule>
    <cfRule type="containsText" dxfId="30242" priority="1520" operator="containsText" text="BMTR">
      <formula>NOT(ISERROR(SEARCH("BMTR",F168)))</formula>
    </cfRule>
  </conditionalFormatting>
  <conditionalFormatting sqref="F168">
    <cfRule type="containsText" dxfId="30241" priority="1515" operator="containsText" text="TAXI">
      <formula>NOT(ISERROR(SEARCH("TAXI",F168)))</formula>
    </cfRule>
    <cfRule type="containsText" dxfId="30240" priority="1516" operator="containsText" text="SSMM">
      <formula>NOT(ISERROR(SEARCH("SSMM",F168)))</formula>
    </cfRule>
    <cfRule type="containsText" dxfId="30239" priority="1517" operator="containsText" text="BMTR">
      <formula>NOT(ISERROR(SEARCH("BMTR",F168)))</formula>
    </cfRule>
  </conditionalFormatting>
  <conditionalFormatting sqref="F168">
    <cfRule type="containsText" dxfId="30238" priority="1512" operator="containsText" text="TAXI">
      <formula>NOT(ISERROR(SEARCH("TAXI",F168)))</formula>
    </cfRule>
    <cfRule type="containsText" dxfId="30237" priority="1513" operator="containsText" text="SSMM">
      <formula>NOT(ISERROR(SEARCH("SSMM",F168)))</formula>
    </cfRule>
    <cfRule type="containsText" dxfId="30236" priority="1514" operator="containsText" text="BMTR">
      <formula>NOT(ISERROR(SEARCH("BMTR",F168)))</formula>
    </cfRule>
  </conditionalFormatting>
  <conditionalFormatting sqref="F168">
    <cfRule type="containsText" dxfId="30235" priority="1509" operator="containsText" text="TAXI">
      <formula>NOT(ISERROR(SEARCH("TAXI",F168)))</formula>
    </cfRule>
    <cfRule type="containsText" dxfId="30234" priority="1510" operator="containsText" text="SSMM">
      <formula>NOT(ISERROR(SEARCH("SSMM",F168)))</formula>
    </cfRule>
    <cfRule type="containsText" dxfId="30233" priority="1511" operator="containsText" text="BMTR">
      <formula>NOT(ISERROR(SEARCH("BMTR",F168)))</formula>
    </cfRule>
  </conditionalFormatting>
  <conditionalFormatting sqref="F168">
    <cfRule type="containsText" dxfId="30232" priority="1506" operator="containsText" text="TAXI">
      <formula>NOT(ISERROR(SEARCH("TAXI",F168)))</formula>
    </cfRule>
    <cfRule type="containsText" dxfId="30231" priority="1507" operator="containsText" text="SSMM">
      <formula>NOT(ISERROR(SEARCH("SSMM",F168)))</formula>
    </cfRule>
    <cfRule type="containsText" dxfId="30230" priority="1508" operator="containsText" text="BMTR">
      <formula>NOT(ISERROR(SEARCH("BMTR",F168)))</formula>
    </cfRule>
  </conditionalFormatting>
  <conditionalFormatting sqref="F168">
    <cfRule type="containsText" dxfId="30229" priority="1503" operator="containsText" text="TAXI">
      <formula>NOT(ISERROR(SEARCH("TAXI",F168)))</formula>
    </cfRule>
    <cfRule type="containsText" dxfId="30228" priority="1504" operator="containsText" text="SSMM">
      <formula>NOT(ISERROR(SEARCH("SSMM",F168)))</formula>
    </cfRule>
    <cfRule type="containsText" dxfId="30227" priority="1505" operator="containsText" text="BMTR">
      <formula>NOT(ISERROR(SEARCH("BMTR",F168)))</formula>
    </cfRule>
  </conditionalFormatting>
  <conditionalFormatting sqref="F168">
    <cfRule type="containsText" dxfId="30226" priority="1500" operator="containsText" text="TAXI">
      <formula>NOT(ISERROR(SEARCH("TAXI",F168)))</formula>
    </cfRule>
    <cfRule type="containsText" dxfId="30225" priority="1501" operator="containsText" text="SSMM">
      <formula>NOT(ISERROR(SEARCH("SSMM",F168)))</formula>
    </cfRule>
    <cfRule type="containsText" dxfId="30224" priority="1502" operator="containsText" text="BMTR">
      <formula>NOT(ISERROR(SEARCH("BMTR",F168)))</formula>
    </cfRule>
  </conditionalFormatting>
  <conditionalFormatting sqref="F168">
    <cfRule type="containsText" dxfId="30223" priority="1497" operator="containsText" text="TAXI">
      <formula>NOT(ISERROR(SEARCH("TAXI",F168)))</formula>
    </cfRule>
    <cfRule type="containsText" dxfId="30222" priority="1498" operator="containsText" text="SSMM">
      <formula>NOT(ISERROR(SEARCH("SSMM",F168)))</formula>
    </cfRule>
    <cfRule type="containsText" dxfId="30221" priority="1499" operator="containsText" text="BMTR">
      <formula>NOT(ISERROR(SEARCH("BMTR",F168)))</formula>
    </cfRule>
  </conditionalFormatting>
  <conditionalFormatting sqref="F168">
    <cfRule type="containsText" dxfId="30220" priority="1494" operator="containsText" text="TAXI">
      <formula>NOT(ISERROR(SEARCH("TAXI",F168)))</formula>
    </cfRule>
    <cfRule type="containsText" dxfId="30219" priority="1495" operator="containsText" text="SSMM">
      <formula>NOT(ISERROR(SEARCH("SSMM",F168)))</formula>
    </cfRule>
    <cfRule type="containsText" dxfId="30218" priority="1496" operator="containsText" text="BMTR">
      <formula>NOT(ISERROR(SEARCH("BMTR",F168)))</formula>
    </cfRule>
  </conditionalFormatting>
  <conditionalFormatting sqref="F168">
    <cfRule type="containsText" dxfId="30217" priority="1491" operator="containsText" text="TAXI">
      <formula>NOT(ISERROR(SEARCH("TAXI",F168)))</formula>
    </cfRule>
    <cfRule type="containsText" dxfId="30216" priority="1492" operator="containsText" text="SSMM">
      <formula>NOT(ISERROR(SEARCH("SSMM",F168)))</formula>
    </cfRule>
    <cfRule type="containsText" dxfId="30215" priority="1493" operator="containsText" text="BMTR">
      <formula>NOT(ISERROR(SEARCH("BMTR",F168)))</formula>
    </cfRule>
  </conditionalFormatting>
  <conditionalFormatting sqref="F168">
    <cfRule type="containsText" dxfId="30214" priority="1488" operator="containsText" text="TAXI">
      <formula>NOT(ISERROR(SEARCH("TAXI",F168)))</formula>
    </cfRule>
    <cfRule type="containsText" dxfId="30213" priority="1489" operator="containsText" text="SSMM">
      <formula>NOT(ISERROR(SEARCH("SSMM",F168)))</formula>
    </cfRule>
    <cfRule type="containsText" dxfId="30212" priority="1490" operator="containsText" text="BMTR">
      <formula>NOT(ISERROR(SEARCH("BMTR",F168)))</formula>
    </cfRule>
  </conditionalFormatting>
  <conditionalFormatting sqref="F168">
    <cfRule type="containsText" dxfId="30211" priority="1485" operator="containsText" text="TAXI">
      <formula>NOT(ISERROR(SEARCH("TAXI",F168)))</formula>
    </cfRule>
    <cfRule type="containsText" dxfId="30210" priority="1486" operator="containsText" text="SSMM">
      <formula>NOT(ISERROR(SEARCH("SSMM",F168)))</formula>
    </cfRule>
    <cfRule type="containsText" dxfId="30209" priority="1487" operator="containsText" text="BMTR">
      <formula>NOT(ISERROR(SEARCH("BMTR",F168)))</formula>
    </cfRule>
  </conditionalFormatting>
  <conditionalFormatting sqref="F168">
    <cfRule type="containsText" dxfId="30208" priority="1482" operator="containsText" text="TAXI">
      <formula>NOT(ISERROR(SEARCH("TAXI",F168)))</formula>
    </cfRule>
    <cfRule type="containsText" dxfId="30207" priority="1483" operator="containsText" text="SSMM">
      <formula>NOT(ISERROR(SEARCH("SSMM",F168)))</formula>
    </cfRule>
    <cfRule type="containsText" dxfId="30206" priority="1484" operator="containsText" text="BMTR">
      <formula>NOT(ISERROR(SEARCH("BMTR",F168)))</formula>
    </cfRule>
  </conditionalFormatting>
  <conditionalFormatting sqref="F168">
    <cfRule type="containsText" dxfId="30205" priority="1479" operator="containsText" text="TAXI">
      <formula>NOT(ISERROR(SEARCH("TAXI",F168)))</formula>
    </cfRule>
    <cfRule type="containsText" dxfId="30204" priority="1480" operator="containsText" text="SSMM">
      <formula>NOT(ISERROR(SEARCH("SSMM",F168)))</formula>
    </cfRule>
    <cfRule type="containsText" dxfId="30203" priority="1481" operator="containsText" text="BMTR">
      <formula>NOT(ISERROR(SEARCH("BMTR",F168)))</formula>
    </cfRule>
  </conditionalFormatting>
  <conditionalFormatting sqref="F168">
    <cfRule type="containsText" dxfId="30202" priority="1476" operator="containsText" text="TAXI">
      <formula>NOT(ISERROR(SEARCH("TAXI",F168)))</formula>
    </cfRule>
    <cfRule type="containsText" dxfId="30201" priority="1477" operator="containsText" text="SSMM">
      <formula>NOT(ISERROR(SEARCH("SSMM",F168)))</formula>
    </cfRule>
    <cfRule type="containsText" dxfId="30200" priority="1478" operator="containsText" text="BMTR">
      <formula>NOT(ISERROR(SEARCH("BMTR",F168)))</formula>
    </cfRule>
  </conditionalFormatting>
  <conditionalFormatting sqref="F168">
    <cfRule type="containsText" dxfId="30199" priority="1473" operator="containsText" text="TAXI">
      <formula>NOT(ISERROR(SEARCH("TAXI",F168)))</formula>
    </cfRule>
    <cfRule type="containsText" dxfId="30198" priority="1474" operator="containsText" text="SSMM">
      <formula>NOT(ISERROR(SEARCH("SSMM",F168)))</formula>
    </cfRule>
    <cfRule type="containsText" dxfId="30197" priority="1475" operator="containsText" text="BMTR">
      <formula>NOT(ISERROR(SEARCH("BMTR",F168)))</formula>
    </cfRule>
  </conditionalFormatting>
  <conditionalFormatting sqref="F168">
    <cfRule type="containsText" dxfId="30196" priority="1470" operator="containsText" text="TAXI">
      <formula>NOT(ISERROR(SEARCH("TAXI",F168)))</formula>
    </cfRule>
    <cfRule type="containsText" dxfId="30195" priority="1471" operator="containsText" text="SSMM">
      <formula>NOT(ISERROR(SEARCH("SSMM",F168)))</formula>
    </cfRule>
    <cfRule type="containsText" dxfId="30194" priority="1472" operator="containsText" text="BMTR">
      <formula>NOT(ISERROR(SEARCH("BMTR",F168)))</formula>
    </cfRule>
  </conditionalFormatting>
  <conditionalFormatting sqref="F168">
    <cfRule type="containsText" dxfId="30193" priority="1467" operator="containsText" text="TAXI">
      <formula>NOT(ISERROR(SEARCH("TAXI",F168)))</formula>
    </cfRule>
    <cfRule type="containsText" dxfId="30192" priority="1468" operator="containsText" text="SSMM">
      <formula>NOT(ISERROR(SEARCH("SSMM",F168)))</formula>
    </cfRule>
    <cfRule type="containsText" dxfId="30191" priority="1469" operator="containsText" text="BMTR">
      <formula>NOT(ISERROR(SEARCH("BMTR",F168)))</formula>
    </cfRule>
  </conditionalFormatting>
  <conditionalFormatting sqref="F168">
    <cfRule type="containsText" dxfId="30190" priority="1464" operator="containsText" text="TAXI">
      <formula>NOT(ISERROR(SEARCH("TAXI",F168)))</formula>
    </cfRule>
    <cfRule type="containsText" dxfId="30189" priority="1465" operator="containsText" text="SSMM">
      <formula>NOT(ISERROR(SEARCH("SSMM",F168)))</formula>
    </cfRule>
    <cfRule type="containsText" dxfId="30188" priority="1466" operator="containsText" text="BMTR">
      <formula>NOT(ISERROR(SEARCH("BMTR",F168)))</formula>
    </cfRule>
  </conditionalFormatting>
  <conditionalFormatting sqref="F168">
    <cfRule type="containsText" dxfId="30187" priority="1461" operator="containsText" text="TAXI">
      <formula>NOT(ISERROR(SEARCH("TAXI",F168)))</formula>
    </cfRule>
    <cfRule type="containsText" dxfId="30186" priority="1462" operator="containsText" text="SSMM">
      <formula>NOT(ISERROR(SEARCH("SSMM",F168)))</formula>
    </cfRule>
    <cfRule type="containsText" dxfId="30185" priority="1463" operator="containsText" text="BMTR">
      <formula>NOT(ISERROR(SEARCH("BMTR",F168)))</formula>
    </cfRule>
  </conditionalFormatting>
  <conditionalFormatting sqref="F168">
    <cfRule type="containsText" dxfId="30184" priority="1458" operator="containsText" text="TAXI">
      <formula>NOT(ISERROR(SEARCH("TAXI",F168)))</formula>
    </cfRule>
    <cfRule type="containsText" dxfId="30183" priority="1459" operator="containsText" text="SSMM">
      <formula>NOT(ISERROR(SEARCH("SSMM",F168)))</formula>
    </cfRule>
    <cfRule type="containsText" dxfId="30182" priority="1460" operator="containsText" text="BMTR">
      <formula>NOT(ISERROR(SEARCH("BMTR",F168)))</formula>
    </cfRule>
  </conditionalFormatting>
  <conditionalFormatting sqref="F168">
    <cfRule type="containsText" dxfId="30181" priority="1455" operator="containsText" text="TAXI">
      <formula>NOT(ISERROR(SEARCH("TAXI",F168)))</formula>
    </cfRule>
    <cfRule type="containsText" dxfId="30180" priority="1456" operator="containsText" text="SSMM">
      <formula>NOT(ISERROR(SEARCH("SSMM",F168)))</formula>
    </cfRule>
    <cfRule type="containsText" dxfId="30179" priority="1457" operator="containsText" text="BMTR">
      <formula>NOT(ISERROR(SEARCH("BMTR",F168)))</formula>
    </cfRule>
  </conditionalFormatting>
  <conditionalFormatting sqref="F168">
    <cfRule type="containsText" dxfId="30178" priority="1452" operator="containsText" text="TAXI">
      <formula>NOT(ISERROR(SEARCH("TAXI",F168)))</formula>
    </cfRule>
    <cfRule type="containsText" dxfId="30177" priority="1453" operator="containsText" text="SSMM">
      <formula>NOT(ISERROR(SEARCH("SSMM",F168)))</formula>
    </cfRule>
    <cfRule type="containsText" dxfId="30176" priority="1454" operator="containsText" text="BMTR">
      <formula>NOT(ISERROR(SEARCH("BMTR",F168)))</formula>
    </cfRule>
  </conditionalFormatting>
  <conditionalFormatting sqref="G168">
    <cfRule type="cellIs" dxfId="30175" priority="1845" operator="greaterThan">
      <formula>L168</formula>
    </cfRule>
    <cfRule type="cellIs" dxfId="30174" priority="1846" operator="lessThan">
      <formula>J168</formula>
    </cfRule>
  </conditionalFormatting>
  <conditionalFormatting sqref="F128">
    <cfRule type="containsText" dxfId="30173" priority="1447" operator="containsText" text="TAXI">
      <formula>NOT(ISERROR(SEARCH("TAXI",F128)))</formula>
    </cfRule>
    <cfRule type="containsText" dxfId="30172" priority="1448" operator="containsText" text="SSMM">
      <formula>NOT(ISERROR(SEARCH("SSMM",F128)))</formula>
    </cfRule>
    <cfRule type="containsText" dxfId="30171" priority="1449" operator="containsText" text="BMTR">
      <formula>NOT(ISERROR(SEARCH("BMTR",F128)))</formula>
    </cfRule>
  </conditionalFormatting>
  <conditionalFormatting sqref="G128">
    <cfRule type="cellIs" dxfId="30170" priority="1450" operator="greaterThan">
      <formula>L128</formula>
    </cfRule>
    <cfRule type="cellIs" dxfId="30169" priority="1451" operator="lessThan">
      <formula>J128</formula>
    </cfRule>
  </conditionalFormatting>
  <conditionalFormatting sqref="F48">
    <cfRule type="containsText" dxfId="30168" priority="1442" operator="containsText" text="TAXI">
      <formula>NOT(ISERROR(SEARCH("TAXI",F48)))</formula>
    </cfRule>
    <cfRule type="containsText" dxfId="30167" priority="1443" operator="containsText" text="SSMM">
      <formula>NOT(ISERROR(SEARCH("SSMM",F48)))</formula>
    </cfRule>
    <cfRule type="containsText" dxfId="30166" priority="1444" operator="containsText" text="BMTR">
      <formula>NOT(ISERROR(SEARCH("BMTR",F48)))</formula>
    </cfRule>
  </conditionalFormatting>
  <conditionalFormatting sqref="G48">
    <cfRule type="cellIs" dxfId="30165" priority="1445" operator="greaterThan">
      <formula>L48</formula>
    </cfRule>
    <cfRule type="cellIs" dxfId="30164" priority="1446" operator="lessThan">
      <formula>J48</formula>
    </cfRule>
  </conditionalFormatting>
  <conditionalFormatting sqref="F198">
    <cfRule type="containsText" dxfId="30163" priority="1437" operator="containsText" text="TAXI">
      <formula>NOT(ISERROR(SEARCH("TAXI",F198)))</formula>
    </cfRule>
    <cfRule type="containsText" dxfId="30162" priority="1438" operator="containsText" text="SSMM">
      <formula>NOT(ISERROR(SEARCH("SSMM",F198)))</formula>
    </cfRule>
    <cfRule type="containsText" dxfId="30161" priority="1439" operator="containsText" text="BMTR">
      <formula>NOT(ISERROR(SEARCH("BMTR",F198)))</formula>
    </cfRule>
  </conditionalFormatting>
  <conditionalFormatting sqref="G198">
    <cfRule type="cellIs" dxfId="30160" priority="1440" operator="greaterThan">
      <formula>L198</formula>
    </cfRule>
    <cfRule type="cellIs" dxfId="30159" priority="1441" operator="lessThan">
      <formula>J198</formula>
    </cfRule>
  </conditionalFormatting>
  <conditionalFormatting sqref="F156">
    <cfRule type="containsText" dxfId="30158" priority="1432" operator="containsText" text="TAXI">
      <formula>NOT(ISERROR(SEARCH("TAXI",F156)))</formula>
    </cfRule>
    <cfRule type="containsText" dxfId="30157" priority="1433" operator="containsText" text="SSMM">
      <formula>NOT(ISERROR(SEARCH("SSMM",F156)))</formula>
    </cfRule>
    <cfRule type="containsText" dxfId="30156" priority="1434" operator="containsText" text="BMTR">
      <formula>NOT(ISERROR(SEARCH("BMTR",F156)))</formula>
    </cfRule>
  </conditionalFormatting>
  <conditionalFormatting sqref="F156">
    <cfRule type="containsText" dxfId="30155" priority="1429" operator="containsText" text="TAXI">
      <formula>NOT(ISERROR(SEARCH("TAXI",F156)))</formula>
    </cfRule>
    <cfRule type="containsText" dxfId="30154" priority="1430" operator="containsText" text="SSMM">
      <formula>NOT(ISERROR(SEARCH("SSMM",F156)))</formula>
    </cfRule>
    <cfRule type="containsText" dxfId="30153" priority="1431" operator="containsText" text="BMTR">
      <formula>NOT(ISERROR(SEARCH("BMTR",F156)))</formula>
    </cfRule>
  </conditionalFormatting>
  <conditionalFormatting sqref="F156">
    <cfRule type="containsText" dxfId="30152" priority="1426" operator="containsText" text="TAXI">
      <formula>NOT(ISERROR(SEARCH("TAXI",F156)))</formula>
    </cfRule>
    <cfRule type="containsText" dxfId="30151" priority="1427" operator="containsText" text="SSMM">
      <formula>NOT(ISERROR(SEARCH("SSMM",F156)))</formula>
    </cfRule>
    <cfRule type="containsText" dxfId="30150" priority="1428" operator="containsText" text="BMTR">
      <formula>NOT(ISERROR(SEARCH("BMTR",F156)))</formula>
    </cfRule>
  </conditionalFormatting>
  <conditionalFormatting sqref="F156">
    <cfRule type="containsText" dxfId="30149" priority="1423" operator="containsText" text="TAXI">
      <formula>NOT(ISERROR(SEARCH("TAXI",F156)))</formula>
    </cfRule>
    <cfRule type="containsText" dxfId="30148" priority="1424" operator="containsText" text="SSMM">
      <formula>NOT(ISERROR(SEARCH("SSMM",F156)))</formula>
    </cfRule>
    <cfRule type="containsText" dxfId="30147" priority="1425" operator="containsText" text="BMTR">
      <formula>NOT(ISERROR(SEARCH("BMTR",F156)))</formula>
    </cfRule>
  </conditionalFormatting>
  <conditionalFormatting sqref="F156">
    <cfRule type="containsText" dxfId="30146" priority="1420" operator="containsText" text="TAXI">
      <formula>NOT(ISERROR(SEARCH("TAXI",F156)))</formula>
    </cfRule>
    <cfRule type="containsText" dxfId="30145" priority="1421" operator="containsText" text="SSMM">
      <formula>NOT(ISERROR(SEARCH("SSMM",F156)))</formula>
    </cfRule>
    <cfRule type="containsText" dxfId="30144" priority="1422" operator="containsText" text="BMTR">
      <formula>NOT(ISERROR(SEARCH("BMTR",F156)))</formula>
    </cfRule>
  </conditionalFormatting>
  <conditionalFormatting sqref="F156">
    <cfRule type="containsText" dxfId="30143" priority="1417" operator="containsText" text="TAXI">
      <formula>NOT(ISERROR(SEARCH("TAXI",F156)))</formula>
    </cfRule>
    <cfRule type="containsText" dxfId="30142" priority="1418" operator="containsText" text="SSMM">
      <formula>NOT(ISERROR(SEARCH("SSMM",F156)))</formula>
    </cfRule>
    <cfRule type="containsText" dxfId="30141" priority="1419" operator="containsText" text="BMTR">
      <formula>NOT(ISERROR(SEARCH("BMTR",F156)))</formula>
    </cfRule>
  </conditionalFormatting>
  <conditionalFormatting sqref="F156">
    <cfRule type="containsText" dxfId="30140" priority="1414" operator="containsText" text="TAXI">
      <formula>NOT(ISERROR(SEARCH("TAXI",F156)))</formula>
    </cfRule>
    <cfRule type="containsText" dxfId="30139" priority="1415" operator="containsText" text="SSMM">
      <formula>NOT(ISERROR(SEARCH("SSMM",F156)))</formula>
    </cfRule>
    <cfRule type="containsText" dxfId="30138" priority="1416" operator="containsText" text="BMTR">
      <formula>NOT(ISERROR(SEARCH("BMTR",F156)))</formula>
    </cfRule>
  </conditionalFormatting>
  <conditionalFormatting sqref="F156">
    <cfRule type="containsText" dxfId="30137" priority="1411" operator="containsText" text="TAXI">
      <formula>NOT(ISERROR(SEARCH("TAXI",F156)))</formula>
    </cfRule>
    <cfRule type="containsText" dxfId="30136" priority="1412" operator="containsText" text="SSMM">
      <formula>NOT(ISERROR(SEARCH("SSMM",F156)))</formula>
    </cfRule>
    <cfRule type="containsText" dxfId="30135" priority="1413" operator="containsText" text="BMTR">
      <formula>NOT(ISERROR(SEARCH("BMTR",F156)))</formula>
    </cfRule>
  </conditionalFormatting>
  <conditionalFormatting sqref="F156">
    <cfRule type="containsText" dxfId="30134" priority="1408" operator="containsText" text="TAXI">
      <formula>NOT(ISERROR(SEARCH("TAXI",F156)))</formula>
    </cfRule>
    <cfRule type="containsText" dxfId="30133" priority="1409" operator="containsText" text="SSMM">
      <formula>NOT(ISERROR(SEARCH("SSMM",F156)))</formula>
    </cfRule>
    <cfRule type="containsText" dxfId="30132" priority="1410" operator="containsText" text="BMTR">
      <formula>NOT(ISERROR(SEARCH("BMTR",F156)))</formula>
    </cfRule>
  </conditionalFormatting>
  <conditionalFormatting sqref="F156">
    <cfRule type="containsText" dxfId="30131" priority="1405" operator="containsText" text="TAXI">
      <formula>NOT(ISERROR(SEARCH("TAXI",F156)))</formula>
    </cfRule>
    <cfRule type="containsText" dxfId="30130" priority="1406" operator="containsText" text="SSMM">
      <formula>NOT(ISERROR(SEARCH("SSMM",F156)))</formula>
    </cfRule>
    <cfRule type="containsText" dxfId="30129" priority="1407" operator="containsText" text="BMTR">
      <formula>NOT(ISERROR(SEARCH("BMTR",F156)))</formula>
    </cfRule>
  </conditionalFormatting>
  <conditionalFormatting sqref="F156">
    <cfRule type="containsText" dxfId="30128" priority="1402" operator="containsText" text="TAXI">
      <formula>NOT(ISERROR(SEARCH("TAXI",F156)))</formula>
    </cfRule>
    <cfRule type="containsText" dxfId="30127" priority="1403" operator="containsText" text="SSMM">
      <formula>NOT(ISERROR(SEARCH("SSMM",F156)))</formula>
    </cfRule>
    <cfRule type="containsText" dxfId="30126" priority="1404" operator="containsText" text="BMTR">
      <formula>NOT(ISERROR(SEARCH("BMTR",F156)))</formula>
    </cfRule>
  </conditionalFormatting>
  <conditionalFormatting sqref="F156">
    <cfRule type="containsText" dxfId="30125" priority="1399" operator="containsText" text="TAXI">
      <formula>NOT(ISERROR(SEARCH("TAXI",F156)))</formula>
    </cfRule>
    <cfRule type="containsText" dxfId="30124" priority="1400" operator="containsText" text="SSMM">
      <formula>NOT(ISERROR(SEARCH("SSMM",F156)))</formula>
    </cfRule>
    <cfRule type="containsText" dxfId="30123" priority="1401" operator="containsText" text="BMTR">
      <formula>NOT(ISERROR(SEARCH("BMTR",F156)))</formula>
    </cfRule>
  </conditionalFormatting>
  <conditionalFormatting sqref="F156">
    <cfRule type="containsText" dxfId="30122" priority="1396" operator="containsText" text="TAXI">
      <formula>NOT(ISERROR(SEARCH("TAXI",F156)))</formula>
    </cfRule>
    <cfRule type="containsText" dxfId="30121" priority="1397" operator="containsText" text="SSMM">
      <formula>NOT(ISERROR(SEARCH("SSMM",F156)))</formula>
    </cfRule>
    <cfRule type="containsText" dxfId="30120" priority="1398" operator="containsText" text="BMTR">
      <formula>NOT(ISERROR(SEARCH("BMTR",F156)))</formula>
    </cfRule>
  </conditionalFormatting>
  <conditionalFormatting sqref="F156">
    <cfRule type="containsText" dxfId="30119" priority="1393" operator="containsText" text="TAXI">
      <formula>NOT(ISERROR(SEARCH("TAXI",F156)))</formula>
    </cfRule>
    <cfRule type="containsText" dxfId="30118" priority="1394" operator="containsText" text="SSMM">
      <formula>NOT(ISERROR(SEARCH("SSMM",F156)))</formula>
    </cfRule>
    <cfRule type="containsText" dxfId="30117" priority="1395" operator="containsText" text="BMTR">
      <formula>NOT(ISERROR(SEARCH("BMTR",F156)))</formula>
    </cfRule>
  </conditionalFormatting>
  <conditionalFormatting sqref="F156">
    <cfRule type="containsText" dxfId="30116" priority="1390" operator="containsText" text="TAXI">
      <formula>NOT(ISERROR(SEARCH("TAXI",F156)))</formula>
    </cfRule>
    <cfRule type="containsText" dxfId="30115" priority="1391" operator="containsText" text="SSMM">
      <formula>NOT(ISERROR(SEARCH("SSMM",F156)))</formula>
    </cfRule>
    <cfRule type="containsText" dxfId="30114" priority="1392" operator="containsText" text="BMTR">
      <formula>NOT(ISERROR(SEARCH("BMTR",F156)))</formula>
    </cfRule>
  </conditionalFormatting>
  <conditionalFormatting sqref="F156">
    <cfRule type="containsText" dxfId="30113" priority="1387" operator="containsText" text="TAXI">
      <formula>NOT(ISERROR(SEARCH("TAXI",F156)))</formula>
    </cfRule>
    <cfRule type="containsText" dxfId="30112" priority="1388" operator="containsText" text="SSMM">
      <formula>NOT(ISERROR(SEARCH("SSMM",F156)))</formula>
    </cfRule>
    <cfRule type="containsText" dxfId="30111" priority="1389" operator="containsText" text="BMTR">
      <formula>NOT(ISERROR(SEARCH("BMTR",F156)))</formula>
    </cfRule>
  </conditionalFormatting>
  <conditionalFormatting sqref="F156">
    <cfRule type="containsText" dxfId="30110" priority="1384" operator="containsText" text="TAXI">
      <formula>NOT(ISERROR(SEARCH("TAXI",F156)))</formula>
    </cfRule>
    <cfRule type="containsText" dxfId="30109" priority="1385" operator="containsText" text="SSMM">
      <formula>NOT(ISERROR(SEARCH("SSMM",F156)))</formula>
    </cfRule>
    <cfRule type="containsText" dxfId="30108" priority="1386" operator="containsText" text="BMTR">
      <formula>NOT(ISERROR(SEARCH("BMTR",F156)))</formula>
    </cfRule>
  </conditionalFormatting>
  <conditionalFormatting sqref="F156">
    <cfRule type="containsText" dxfId="30107" priority="1381" operator="containsText" text="TAXI">
      <formula>NOT(ISERROR(SEARCH("TAXI",F156)))</formula>
    </cfRule>
    <cfRule type="containsText" dxfId="30106" priority="1382" operator="containsText" text="SSMM">
      <formula>NOT(ISERROR(SEARCH("SSMM",F156)))</formula>
    </cfRule>
    <cfRule type="containsText" dxfId="30105" priority="1383" operator="containsText" text="BMTR">
      <formula>NOT(ISERROR(SEARCH("BMTR",F156)))</formula>
    </cfRule>
  </conditionalFormatting>
  <conditionalFormatting sqref="F156">
    <cfRule type="containsText" dxfId="30104" priority="1378" operator="containsText" text="TAXI">
      <formula>NOT(ISERROR(SEARCH("TAXI",F156)))</formula>
    </cfRule>
    <cfRule type="containsText" dxfId="30103" priority="1379" operator="containsText" text="SSMM">
      <formula>NOT(ISERROR(SEARCH("SSMM",F156)))</formula>
    </cfRule>
    <cfRule type="containsText" dxfId="30102" priority="1380" operator="containsText" text="BMTR">
      <formula>NOT(ISERROR(SEARCH("BMTR",F156)))</formula>
    </cfRule>
  </conditionalFormatting>
  <conditionalFormatting sqref="F156">
    <cfRule type="containsText" dxfId="30101" priority="1375" operator="containsText" text="TAXI">
      <formula>NOT(ISERROR(SEARCH("TAXI",F156)))</formula>
    </cfRule>
    <cfRule type="containsText" dxfId="30100" priority="1376" operator="containsText" text="SSMM">
      <formula>NOT(ISERROR(SEARCH("SSMM",F156)))</formula>
    </cfRule>
    <cfRule type="containsText" dxfId="30099" priority="1377" operator="containsText" text="BMTR">
      <formula>NOT(ISERROR(SEARCH("BMTR",F156)))</formula>
    </cfRule>
  </conditionalFormatting>
  <conditionalFormatting sqref="F156">
    <cfRule type="containsText" dxfId="30098" priority="1372" operator="containsText" text="TAXI">
      <formula>NOT(ISERROR(SEARCH("TAXI",F156)))</formula>
    </cfRule>
    <cfRule type="containsText" dxfId="30097" priority="1373" operator="containsText" text="SSMM">
      <formula>NOT(ISERROR(SEARCH("SSMM",F156)))</formula>
    </cfRule>
    <cfRule type="containsText" dxfId="30096" priority="1374" operator="containsText" text="BMTR">
      <formula>NOT(ISERROR(SEARCH("BMTR",F156)))</formula>
    </cfRule>
  </conditionalFormatting>
  <conditionalFormatting sqref="F156">
    <cfRule type="containsText" dxfId="30095" priority="1369" operator="containsText" text="TAXI">
      <formula>NOT(ISERROR(SEARCH("TAXI",F156)))</formula>
    </cfRule>
    <cfRule type="containsText" dxfId="30094" priority="1370" operator="containsText" text="SSMM">
      <formula>NOT(ISERROR(SEARCH("SSMM",F156)))</formula>
    </cfRule>
    <cfRule type="containsText" dxfId="30093" priority="1371" operator="containsText" text="BMTR">
      <formula>NOT(ISERROR(SEARCH("BMTR",F156)))</formula>
    </cfRule>
  </conditionalFormatting>
  <conditionalFormatting sqref="F156">
    <cfRule type="containsText" dxfId="30092" priority="1366" operator="containsText" text="TAXI">
      <formula>NOT(ISERROR(SEARCH("TAXI",F156)))</formula>
    </cfRule>
    <cfRule type="containsText" dxfId="30091" priority="1367" operator="containsText" text="SSMM">
      <formula>NOT(ISERROR(SEARCH("SSMM",F156)))</formula>
    </cfRule>
    <cfRule type="containsText" dxfId="30090" priority="1368" operator="containsText" text="BMTR">
      <formula>NOT(ISERROR(SEARCH("BMTR",F156)))</formula>
    </cfRule>
  </conditionalFormatting>
  <conditionalFormatting sqref="F156">
    <cfRule type="containsText" dxfId="30089" priority="1363" operator="containsText" text="TAXI">
      <formula>NOT(ISERROR(SEARCH("TAXI",F156)))</formula>
    </cfRule>
    <cfRule type="containsText" dxfId="30088" priority="1364" operator="containsText" text="SSMM">
      <formula>NOT(ISERROR(SEARCH("SSMM",F156)))</formula>
    </cfRule>
    <cfRule type="containsText" dxfId="30087" priority="1365" operator="containsText" text="BMTR">
      <formula>NOT(ISERROR(SEARCH("BMTR",F156)))</formula>
    </cfRule>
  </conditionalFormatting>
  <conditionalFormatting sqref="F156">
    <cfRule type="containsText" dxfId="30086" priority="1360" operator="containsText" text="TAXI">
      <formula>NOT(ISERROR(SEARCH("TAXI",F156)))</formula>
    </cfRule>
    <cfRule type="containsText" dxfId="30085" priority="1361" operator="containsText" text="SSMM">
      <formula>NOT(ISERROR(SEARCH("SSMM",F156)))</formula>
    </cfRule>
    <cfRule type="containsText" dxfId="30084" priority="1362" operator="containsText" text="BMTR">
      <formula>NOT(ISERROR(SEARCH("BMTR",F156)))</formula>
    </cfRule>
  </conditionalFormatting>
  <conditionalFormatting sqref="F156">
    <cfRule type="containsText" dxfId="30083" priority="1357" operator="containsText" text="TAXI">
      <formula>NOT(ISERROR(SEARCH("TAXI",F156)))</formula>
    </cfRule>
    <cfRule type="containsText" dxfId="30082" priority="1358" operator="containsText" text="SSMM">
      <formula>NOT(ISERROR(SEARCH("SSMM",F156)))</formula>
    </cfRule>
    <cfRule type="containsText" dxfId="30081" priority="1359" operator="containsText" text="BMTR">
      <formula>NOT(ISERROR(SEARCH("BMTR",F156)))</formula>
    </cfRule>
  </conditionalFormatting>
  <conditionalFormatting sqref="F156">
    <cfRule type="containsText" dxfId="30080" priority="1354" operator="containsText" text="TAXI">
      <formula>NOT(ISERROR(SEARCH("TAXI",F156)))</formula>
    </cfRule>
    <cfRule type="containsText" dxfId="30079" priority="1355" operator="containsText" text="SSMM">
      <formula>NOT(ISERROR(SEARCH("SSMM",F156)))</formula>
    </cfRule>
    <cfRule type="containsText" dxfId="30078" priority="1356" operator="containsText" text="BMTR">
      <formula>NOT(ISERROR(SEARCH("BMTR",F156)))</formula>
    </cfRule>
  </conditionalFormatting>
  <conditionalFormatting sqref="F156">
    <cfRule type="containsText" dxfId="30077" priority="1351" operator="containsText" text="TAXI">
      <formula>NOT(ISERROR(SEARCH("TAXI",F156)))</formula>
    </cfRule>
    <cfRule type="containsText" dxfId="30076" priority="1352" operator="containsText" text="SSMM">
      <formula>NOT(ISERROR(SEARCH("SSMM",F156)))</formula>
    </cfRule>
    <cfRule type="containsText" dxfId="30075" priority="1353" operator="containsText" text="BMTR">
      <formula>NOT(ISERROR(SEARCH("BMTR",F156)))</formula>
    </cfRule>
  </conditionalFormatting>
  <conditionalFormatting sqref="F156">
    <cfRule type="containsText" dxfId="30074" priority="1348" operator="containsText" text="TAXI">
      <formula>NOT(ISERROR(SEARCH("TAXI",F156)))</formula>
    </cfRule>
    <cfRule type="containsText" dxfId="30073" priority="1349" operator="containsText" text="SSMM">
      <formula>NOT(ISERROR(SEARCH("SSMM",F156)))</formula>
    </cfRule>
    <cfRule type="containsText" dxfId="30072" priority="1350" operator="containsText" text="BMTR">
      <formula>NOT(ISERROR(SEARCH("BMTR",F156)))</formula>
    </cfRule>
  </conditionalFormatting>
  <conditionalFormatting sqref="F156">
    <cfRule type="containsText" dxfId="30071" priority="1345" operator="containsText" text="TAXI">
      <formula>NOT(ISERROR(SEARCH("TAXI",F156)))</formula>
    </cfRule>
    <cfRule type="containsText" dxfId="30070" priority="1346" operator="containsText" text="SSMM">
      <formula>NOT(ISERROR(SEARCH("SSMM",F156)))</formula>
    </cfRule>
    <cfRule type="containsText" dxfId="30069" priority="1347" operator="containsText" text="BMTR">
      <formula>NOT(ISERROR(SEARCH("BMTR",F156)))</formula>
    </cfRule>
  </conditionalFormatting>
  <conditionalFormatting sqref="F156">
    <cfRule type="containsText" dxfId="30068" priority="1342" operator="containsText" text="TAXI">
      <formula>NOT(ISERROR(SEARCH("TAXI",F156)))</formula>
    </cfRule>
    <cfRule type="containsText" dxfId="30067" priority="1343" operator="containsText" text="SSMM">
      <formula>NOT(ISERROR(SEARCH("SSMM",F156)))</formula>
    </cfRule>
    <cfRule type="containsText" dxfId="30066" priority="1344" operator="containsText" text="BMTR">
      <formula>NOT(ISERROR(SEARCH("BMTR",F156)))</formula>
    </cfRule>
  </conditionalFormatting>
  <conditionalFormatting sqref="F156">
    <cfRule type="containsText" dxfId="30065" priority="1339" operator="containsText" text="TAXI">
      <formula>NOT(ISERROR(SEARCH("TAXI",F156)))</formula>
    </cfRule>
    <cfRule type="containsText" dxfId="30064" priority="1340" operator="containsText" text="SSMM">
      <formula>NOT(ISERROR(SEARCH("SSMM",F156)))</formula>
    </cfRule>
    <cfRule type="containsText" dxfId="30063" priority="1341" operator="containsText" text="BMTR">
      <formula>NOT(ISERROR(SEARCH("BMTR",F156)))</formula>
    </cfRule>
  </conditionalFormatting>
  <conditionalFormatting sqref="F156">
    <cfRule type="containsText" dxfId="30062" priority="1336" operator="containsText" text="TAXI">
      <formula>NOT(ISERROR(SEARCH("TAXI",F156)))</formula>
    </cfRule>
    <cfRule type="containsText" dxfId="30061" priority="1337" operator="containsText" text="SSMM">
      <formula>NOT(ISERROR(SEARCH("SSMM",F156)))</formula>
    </cfRule>
    <cfRule type="containsText" dxfId="30060" priority="1338" operator="containsText" text="BMTR">
      <formula>NOT(ISERROR(SEARCH("BMTR",F156)))</formula>
    </cfRule>
  </conditionalFormatting>
  <conditionalFormatting sqref="F156">
    <cfRule type="containsText" dxfId="30059" priority="1333" operator="containsText" text="TAXI">
      <formula>NOT(ISERROR(SEARCH("TAXI",F156)))</formula>
    </cfRule>
    <cfRule type="containsText" dxfId="30058" priority="1334" operator="containsText" text="SSMM">
      <formula>NOT(ISERROR(SEARCH("SSMM",F156)))</formula>
    </cfRule>
    <cfRule type="containsText" dxfId="30057" priority="1335" operator="containsText" text="BMTR">
      <formula>NOT(ISERROR(SEARCH("BMTR",F156)))</formula>
    </cfRule>
  </conditionalFormatting>
  <conditionalFormatting sqref="F156">
    <cfRule type="containsText" dxfId="30056" priority="1330" operator="containsText" text="TAXI">
      <formula>NOT(ISERROR(SEARCH("TAXI",F156)))</formula>
    </cfRule>
    <cfRule type="containsText" dxfId="30055" priority="1331" operator="containsText" text="SSMM">
      <formula>NOT(ISERROR(SEARCH("SSMM",F156)))</formula>
    </cfRule>
    <cfRule type="containsText" dxfId="30054" priority="1332" operator="containsText" text="BMTR">
      <formula>NOT(ISERROR(SEARCH("BMTR",F156)))</formula>
    </cfRule>
  </conditionalFormatting>
  <conditionalFormatting sqref="F156">
    <cfRule type="containsText" dxfId="30053" priority="1327" operator="containsText" text="TAXI">
      <formula>NOT(ISERROR(SEARCH("TAXI",F156)))</formula>
    </cfRule>
    <cfRule type="containsText" dxfId="30052" priority="1328" operator="containsText" text="SSMM">
      <formula>NOT(ISERROR(SEARCH("SSMM",F156)))</formula>
    </cfRule>
    <cfRule type="containsText" dxfId="30051" priority="1329" operator="containsText" text="BMTR">
      <formula>NOT(ISERROR(SEARCH("BMTR",F156)))</formula>
    </cfRule>
  </conditionalFormatting>
  <conditionalFormatting sqref="F156">
    <cfRule type="containsText" dxfId="30050" priority="1324" operator="containsText" text="TAXI">
      <formula>NOT(ISERROR(SEARCH("TAXI",F156)))</formula>
    </cfRule>
    <cfRule type="containsText" dxfId="30049" priority="1325" operator="containsText" text="SSMM">
      <formula>NOT(ISERROR(SEARCH("SSMM",F156)))</formula>
    </cfRule>
    <cfRule type="containsText" dxfId="30048" priority="1326" operator="containsText" text="BMTR">
      <formula>NOT(ISERROR(SEARCH("BMTR",F156)))</formula>
    </cfRule>
  </conditionalFormatting>
  <conditionalFormatting sqref="F156">
    <cfRule type="containsText" dxfId="30047" priority="1321" operator="containsText" text="TAXI">
      <formula>NOT(ISERROR(SEARCH("TAXI",F156)))</formula>
    </cfRule>
    <cfRule type="containsText" dxfId="30046" priority="1322" operator="containsText" text="SSMM">
      <formula>NOT(ISERROR(SEARCH("SSMM",F156)))</formula>
    </cfRule>
    <cfRule type="containsText" dxfId="30045" priority="1323" operator="containsText" text="BMTR">
      <formula>NOT(ISERROR(SEARCH("BMTR",F156)))</formula>
    </cfRule>
  </conditionalFormatting>
  <conditionalFormatting sqref="G156">
    <cfRule type="cellIs" dxfId="30044" priority="1435" operator="greaterThan">
      <formula>L156</formula>
    </cfRule>
    <cfRule type="cellIs" dxfId="30043" priority="1436" operator="lessThan">
      <formula>J156</formula>
    </cfRule>
  </conditionalFormatting>
  <conditionalFormatting sqref="F82">
    <cfRule type="containsText" dxfId="30042" priority="1316" operator="containsText" text="TAXI">
      <formula>NOT(ISERROR(SEARCH("TAXI",F82)))</formula>
    </cfRule>
    <cfRule type="containsText" dxfId="30041" priority="1317" operator="containsText" text="SSMM">
      <formula>NOT(ISERROR(SEARCH("SSMM",F82)))</formula>
    </cfRule>
    <cfRule type="containsText" dxfId="30040" priority="1318" operator="containsText" text="BMTR">
      <formula>NOT(ISERROR(SEARCH("BMTR",F82)))</formula>
    </cfRule>
  </conditionalFormatting>
  <conditionalFormatting sqref="G82">
    <cfRule type="cellIs" dxfId="30039" priority="1319" operator="greaterThan">
      <formula>L82</formula>
    </cfRule>
    <cfRule type="cellIs" dxfId="30038" priority="1320" operator="lessThan">
      <formula>J82</formula>
    </cfRule>
  </conditionalFormatting>
  <conditionalFormatting sqref="F97">
    <cfRule type="containsText" dxfId="30037" priority="1311" operator="containsText" text="TAXI">
      <formula>NOT(ISERROR(SEARCH("TAXI",F97)))</formula>
    </cfRule>
    <cfRule type="containsText" dxfId="30036" priority="1312" operator="containsText" text="SSMM">
      <formula>NOT(ISERROR(SEARCH("SSMM",F97)))</formula>
    </cfRule>
    <cfRule type="containsText" dxfId="30035" priority="1313" operator="containsText" text="BMTR">
      <formula>NOT(ISERROR(SEARCH("BMTR",F97)))</formula>
    </cfRule>
  </conditionalFormatting>
  <conditionalFormatting sqref="G97">
    <cfRule type="cellIs" dxfId="30034" priority="1314" operator="greaterThan">
      <formula>L97</formula>
    </cfRule>
    <cfRule type="cellIs" dxfId="30033" priority="1315" operator="lessThan">
      <formula>J97</formula>
    </cfRule>
  </conditionalFormatting>
  <conditionalFormatting sqref="F138:F139">
    <cfRule type="containsText" dxfId="30032" priority="1306" operator="containsText" text="TAXI">
      <formula>NOT(ISERROR(SEARCH("TAXI",F138)))</formula>
    </cfRule>
    <cfRule type="containsText" dxfId="30031" priority="1307" operator="containsText" text="SSMM">
      <formula>NOT(ISERROR(SEARCH("SSMM",F138)))</formula>
    </cfRule>
    <cfRule type="containsText" dxfId="30030" priority="1308" operator="containsText" text="BMTR">
      <formula>NOT(ISERROR(SEARCH("BMTR",F138)))</formula>
    </cfRule>
  </conditionalFormatting>
  <conditionalFormatting sqref="G138:G139">
    <cfRule type="cellIs" dxfId="30029" priority="1309" operator="greaterThan">
      <formula>L138</formula>
    </cfRule>
    <cfRule type="cellIs" dxfId="30028" priority="1310" operator="lessThan">
      <formula>J138</formula>
    </cfRule>
  </conditionalFormatting>
  <conditionalFormatting sqref="G197">
    <cfRule type="cellIs" dxfId="30027" priority="1304" operator="greaterThan">
      <formula>L197</formula>
    </cfRule>
    <cfRule type="cellIs" dxfId="30026" priority="1305" operator="lessThan">
      <formula>J197</formula>
    </cfRule>
  </conditionalFormatting>
  <conditionalFormatting sqref="F254">
    <cfRule type="containsText" dxfId="30025" priority="1301" operator="containsText" text="TAXI">
      <formula>NOT(ISERROR(SEARCH("TAXI",F254)))</formula>
    </cfRule>
    <cfRule type="containsText" dxfId="30024" priority="1302" operator="containsText" text="SSMM">
      <formula>NOT(ISERROR(SEARCH("SSMM",F254)))</formula>
    </cfRule>
    <cfRule type="containsText" dxfId="30023" priority="1303" operator="containsText" text="BMTR">
      <formula>NOT(ISERROR(SEARCH("BMTR",F254)))</formula>
    </cfRule>
  </conditionalFormatting>
  <conditionalFormatting sqref="F40">
    <cfRule type="containsText" dxfId="30022" priority="1296" operator="containsText" text="TAXI">
      <formula>NOT(ISERROR(SEARCH("TAXI",F40)))</formula>
    </cfRule>
    <cfRule type="containsText" dxfId="30021" priority="1297" operator="containsText" text="SSMM">
      <formula>NOT(ISERROR(SEARCH("SSMM",F40)))</formula>
    </cfRule>
    <cfRule type="containsText" dxfId="30020" priority="1298" operator="containsText" text="BMTR">
      <formula>NOT(ISERROR(SEARCH("BMTR",F40)))</formula>
    </cfRule>
  </conditionalFormatting>
  <conditionalFormatting sqref="G40">
    <cfRule type="cellIs" dxfId="30019" priority="1299" operator="greaterThan">
      <formula>L40</formula>
    </cfRule>
    <cfRule type="cellIs" dxfId="30018" priority="1300" operator="lessThan">
      <formula>J40</formula>
    </cfRule>
  </conditionalFormatting>
  <conditionalFormatting sqref="F95">
    <cfRule type="containsText" dxfId="30017" priority="1291" operator="containsText" text="TAXI">
      <formula>NOT(ISERROR(SEARCH("TAXI",F95)))</formula>
    </cfRule>
    <cfRule type="containsText" dxfId="30016" priority="1292" operator="containsText" text="SSMM">
      <formula>NOT(ISERROR(SEARCH("SSMM",F95)))</formula>
    </cfRule>
    <cfRule type="containsText" dxfId="30015" priority="1293" operator="containsText" text="BMTR">
      <formula>NOT(ISERROR(SEARCH("BMTR",F95)))</formula>
    </cfRule>
  </conditionalFormatting>
  <conditionalFormatting sqref="G95">
    <cfRule type="cellIs" dxfId="30014" priority="1294" operator="greaterThan">
      <formula>L95</formula>
    </cfRule>
    <cfRule type="cellIs" dxfId="30013" priority="1295" operator="lessThan">
      <formula>J95</formula>
    </cfRule>
  </conditionalFormatting>
  <conditionalFormatting sqref="F44">
    <cfRule type="containsText" dxfId="30012" priority="1286" operator="containsText" text="TAXI">
      <formula>NOT(ISERROR(SEARCH("TAXI",F44)))</formula>
    </cfRule>
    <cfRule type="containsText" dxfId="30011" priority="1287" operator="containsText" text="SSMM">
      <formula>NOT(ISERROR(SEARCH("SSMM",F44)))</formula>
    </cfRule>
    <cfRule type="containsText" dxfId="30010" priority="1288" operator="containsText" text="BMTR">
      <formula>NOT(ISERROR(SEARCH("BMTR",F44)))</formula>
    </cfRule>
  </conditionalFormatting>
  <conditionalFormatting sqref="G44">
    <cfRule type="cellIs" dxfId="30009" priority="1289" operator="greaterThan">
      <formula>L44</formula>
    </cfRule>
    <cfRule type="cellIs" dxfId="30008" priority="1290" operator="lessThan">
      <formula>J44</formula>
    </cfRule>
  </conditionalFormatting>
  <conditionalFormatting sqref="G262">
    <cfRule type="cellIs" dxfId="30007" priority="1284" operator="greaterThan">
      <formula>L262</formula>
    </cfRule>
    <cfRule type="cellIs" dxfId="30006" priority="1285" operator="lessThan">
      <formula>J262</formula>
    </cfRule>
  </conditionalFormatting>
  <conditionalFormatting sqref="Q245 F245">
    <cfRule type="containsText" dxfId="30005" priority="1279" operator="containsText" text="TAXI">
      <formula>NOT(ISERROR(SEARCH("TAXI",F245)))</formula>
    </cfRule>
    <cfRule type="containsText" dxfId="30004" priority="1280" operator="containsText" text="SSMM">
      <formula>NOT(ISERROR(SEARCH("SSMM",F245)))</formula>
    </cfRule>
    <cfRule type="containsText" dxfId="30003" priority="1281" operator="containsText" text="BMTR">
      <formula>NOT(ISERROR(SEARCH("BMTR",F245)))</formula>
    </cfRule>
  </conditionalFormatting>
  <conditionalFormatting sqref="G245">
    <cfRule type="cellIs" dxfId="30002" priority="1282" operator="greaterThan">
      <formula>L245</formula>
    </cfRule>
    <cfRule type="cellIs" dxfId="30001" priority="1283" operator="lessThan">
      <formula>J245</formula>
    </cfRule>
  </conditionalFormatting>
  <conditionalFormatting sqref="F192">
    <cfRule type="containsText" dxfId="30000" priority="1276" operator="containsText" text="TAXI">
      <formula>NOT(ISERROR(SEARCH("TAXI",F192)))</formula>
    </cfRule>
    <cfRule type="containsText" dxfId="29999" priority="1277" operator="containsText" text="SSMM">
      <formula>NOT(ISERROR(SEARCH("SSMM",F192)))</formula>
    </cfRule>
    <cfRule type="containsText" dxfId="29998" priority="1278" operator="containsText" text="BMTR">
      <formula>NOT(ISERROR(SEARCH("BMTR",F192)))</formula>
    </cfRule>
  </conditionalFormatting>
  <conditionalFormatting sqref="F108">
    <cfRule type="containsText" dxfId="29997" priority="1271" operator="containsText" text="TAXI">
      <formula>NOT(ISERROR(SEARCH("TAXI",F108)))</formula>
    </cfRule>
    <cfRule type="containsText" dxfId="29996" priority="1272" operator="containsText" text="SSMM">
      <formula>NOT(ISERROR(SEARCH("SSMM",F108)))</formula>
    </cfRule>
    <cfRule type="containsText" dxfId="29995" priority="1273" operator="containsText" text="BMTR">
      <formula>NOT(ISERROR(SEARCH("BMTR",F108)))</formula>
    </cfRule>
  </conditionalFormatting>
  <conditionalFormatting sqref="G108">
    <cfRule type="cellIs" dxfId="29994" priority="1274" operator="greaterThan">
      <formula>L108</formula>
    </cfRule>
    <cfRule type="cellIs" dxfId="29993" priority="1275" operator="lessThan">
      <formula>J108</formula>
    </cfRule>
  </conditionalFormatting>
  <conditionalFormatting sqref="M156 M151:M154 M254:M257 M261:M262 M54:M64 M101:M105 M158:M168 M170 M92:M99 M173:M174 M66:M72 M176:M249 M108:M149 M41:M51 M74:M90">
    <cfRule type="cellIs" dxfId="29992" priority="1270" operator="lessThan">
      <formula>0.25</formula>
    </cfRule>
  </conditionalFormatting>
  <conditionalFormatting sqref="F106">
    <cfRule type="containsText" dxfId="29991" priority="1265" operator="containsText" text="TAXI">
      <formula>NOT(ISERROR(SEARCH("TAXI",F106)))</formula>
    </cfRule>
    <cfRule type="containsText" dxfId="29990" priority="1266" operator="containsText" text="SSMM">
      <formula>NOT(ISERROR(SEARCH("SSMM",F106)))</formula>
    </cfRule>
    <cfRule type="containsText" dxfId="29989" priority="1267" operator="containsText" text="BMTR">
      <formula>NOT(ISERROR(SEARCH("BMTR",F106)))</formula>
    </cfRule>
  </conditionalFormatting>
  <conditionalFormatting sqref="G106">
    <cfRule type="cellIs" dxfId="29988" priority="1268" operator="greaterThan">
      <formula>L106</formula>
    </cfRule>
    <cfRule type="cellIs" dxfId="29987" priority="1269" operator="lessThan">
      <formula>J106</formula>
    </cfRule>
  </conditionalFormatting>
  <conditionalFormatting sqref="M106">
    <cfRule type="cellIs" dxfId="29986" priority="1264" operator="lessThan">
      <formula>0.25</formula>
    </cfRule>
  </conditionalFormatting>
  <conditionalFormatting sqref="F155">
    <cfRule type="containsText" dxfId="29985" priority="1259" operator="containsText" text="TAXI">
      <formula>NOT(ISERROR(SEARCH("TAXI",F155)))</formula>
    </cfRule>
    <cfRule type="containsText" dxfId="29984" priority="1260" operator="containsText" text="SSMM">
      <formula>NOT(ISERROR(SEARCH("SSMM",F155)))</formula>
    </cfRule>
    <cfRule type="containsText" dxfId="29983" priority="1261" operator="containsText" text="BMTR">
      <formula>NOT(ISERROR(SEARCH("BMTR",F155)))</formula>
    </cfRule>
  </conditionalFormatting>
  <conditionalFormatting sqref="F155">
    <cfRule type="containsText" dxfId="29982" priority="1256" operator="containsText" text="TAXI">
      <formula>NOT(ISERROR(SEARCH("TAXI",F155)))</formula>
    </cfRule>
    <cfRule type="containsText" dxfId="29981" priority="1257" operator="containsText" text="SSMM">
      <formula>NOT(ISERROR(SEARCH("SSMM",F155)))</formula>
    </cfRule>
    <cfRule type="containsText" dxfId="29980" priority="1258" operator="containsText" text="BMTR">
      <formula>NOT(ISERROR(SEARCH("BMTR",F155)))</formula>
    </cfRule>
  </conditionalFormatting>
  <conditionalFormatting sqref="F155">
    <cfRule type="containsText" dxfId="29979" priority="1253" operator="containsText" text="TAXI">
      <formula>NOT(ISERROR(SEARCH("TAXI",F155)))</formula>
    </cfRule>
    <cfRule type="containsText" dxfId="29978" priority="1254" operator="containsText" text="SSMM">
      <formula>NOT(ISERROR(SEARCH("SSMM",F155)))</formula>
    </cfRule>
    <cfRule type="containsText" dxfId="29977" priority="1255" operator="containsText" text="BMTR">
      <formula>NOT(ISERROR(SEARCH("BMTR",F155)))</formula>
    </cfRule>
  </conditionalFormatting>
  <conditionalFormatting sqref="F155">
    <cfRule type="containsText" dxfId="29976" priority="1250" operator="containsText" text="TAXI">
      <formula>NOT(ISERROR(SEARCH("TAXI",F155)))</formula>
    </cfRule>
    <cfRule type="containsText" dxfId="29975" priority="1251" operator="containsText" text="SSMM">
      <formula>NOT(ISERROR(SEARCH("SSMM",F155)))</formula>
    </cfRule>
    <cfRule type="containsText" dxfId="29974" priority="1252" operator="containsText" text="BMTR">
      <formula>NOT(ISERROR(SEARCH("BMTR",F155)))</formula>
    </cfRule>
  </conditionalFormatting>
  <conditionalFormatting sqref="F155">
    <cfRule type="containsText" dxfId="29973" priority="1247" operator="containsText" text="TAXI">
      <formula>NOT(ISERROR(SEARCH("TAXI",F155)))</formula>
    </cfRule>
    <cfRule type="containsText" dxfId="29972" priority="1248" operator="containsText" text="SSMM">
      <formula>NOT(ISERROR(SEARCH("SSMM",F155)))</formula>
    </cfRule>
    <cfRule type="containsText" dxfId="29971" priority="1249" operator="containsText" text="BMTR">
      <formula>NOT(ISERROR(SEARCH("BMTR",F155)))</formula>
    </cfRule>
  </conditionalFormatting>
  <conditionalFormatting sqref="F155">
    <cfRule type="containsText" dxfId="29970" priority="1244" operator="containsText" text="TAXI">
      <formula>NOT(ISERROR(SEARCH("TAXI",F155)))</formula>
    </cfRule>
    <cfRule type="containsText" dxfId="29969" priority="1245" operator="containsText" text="SSMM">
      <formula>NOT(ISERROR(SEARCH("SSMM",F155)))</formula>
    </cfRule>
    <cfRule type="containsText" dxfId="29968" priority="1246" operator="containsText" text="BMTR">
      <formula>NOT(ISERROR(SEARCH("BMTR",F155)))</formula>
    </cfRule>
  </conditionalFormatting>
  <conditionalFormatting sqref="F155">
    <cfRule type="containsText" dxfId="29967" priority="1241" operator="containsText" text="TAXI">
      <formula>NOT(ISERROR(SEARCH("TAXI",F155)))</formula>
    </cfRule>
    <cfRule type="containsText" dxfId="29966" priority="1242" operator="containsText" text="SSMM">
      <formula>NOT(ISERROR(SEARCH("SSMM",F155)))</formula>
    </cfRule>
    <cfRule type="containsText" dxfId="29965" priority="1243" operator="containsText" text="BMTR">
      <formula>NOT(ISERROR(SEARCH("BMTR",F155)))</formula>
    </cfRule>
  </conditionalFormatting>
  <conditionalFormatting sqref="F155">
    <cfRule type="containsText" dxfId="29964" priority="1238" operator="containsText" text="TAXI">
      <formula>NOT(ISERROR(SEARCH("TAXI",F155)))</formula>
    </cfRule>
    <cfRule type="containsText" dxfId="29963" priority="1239" operator="containsText" text="SSMM">
      <formula>NOT(ISERROR(SEARCH("SSMM",F155)))</formula>
    </cfRule>
    <cfRule type="containsText" dxfId="29962" priority="1240" operator="containsText" text="BMTR">
      <formula>NOT(ISERROR(SEARCH("BMTR",F155)))</formula>
    </cfRule>
  </conditionalFormatting>
  <conditionalFormatting sqref="F155">
    <cfRule type="containsText" dxfId="29961" priority="1235" operator="containsText" text="TAXI">
      <formula>NOT(ISERROR(SEARCH("TAXI",F155)))</formula>
    </cfRule>
    <cfRule type="containsText" dxfId="29960" priority="1236" operator="containsText" text="SSMM">
      <formula>NOT(ISERROR(SEARCH("SSMM",F155)))</formula>
    </cfRule>
    <cfRule type="containsText" dxfId="29959" priority="1237" operator="containsText" text="BMTR">
      <formula>NOT(ISERROR(SEARCH("BMTR",F155)))</formula>
    </cfRule>
  </conditionalFormatting>
  <conditionalFormatting sqref="F155">
    <cfRule type="containsText" dxfId="29958" priority="1232" operator="containsText" text="TAXI">
      <formula>NOT(ISERROR(SEARCH("TAXI",F155)))</formula>
    </cfRule>
    <cfRule type="containsText" dxfId="29957" priority="1233" operator="containsText" text="SSMM">
      <formula>NOT(ISERROR(SEARCH("SSMM",F155)))</formula>
    </cfRule>
    <cfRule type="containsText" dxfId="29956" priority="1234" operator="containsText" text="BMTR">
      <formula>NOT(ISERROR(SEARCH("BMTR",F155)))</formula>
    </cfRule>
  </conditionalFormatting>
  <conditionalFormatting sqref="F155">
    <cfRule type="containsText" dxfId="29955" priority="1229" operator="containsText" text="TAXI">
      <formula>NOT(ISERROR(SEARCH("TAXI",F155)))</formula>
    </cfRule>
    <cfRule type="containsText" dxfId="29954" priority="1230" operator="containsText" text="SSMM">
      <formula>NOT(ISERROR(SEARCH("SSMM",F155)))</formula>
    </cfRule>
    <cfRule type="containsText" dxfId="29953" priority="1231" operator="containsText" text="BMTR">
      <formula>NOT(ISERROR(SEARCH("BMTR",F155)))</formula>
    </cfRule>
  </conditionalFormatting>
  <conditionalFormatting sqref="F155">
    <cfRule type="containsText" dxfId="29952" priority="1226" operator="containsText" text="TAXI">
      <formula>NOT(ISERROR(SEARCH("TAXI",F155)))</formula>
    </cfRule>
    <cfRule type="containsText" dxfId="29951" priority="1227" operator="containsText" text="SSMM">
      <formula>NOT(ISERROR(SEARCH("SSMM",F155)))</formula>
    </cfRule>
    <cfRule type="containsText" dxfId="29950" priority="1228" operator="containsText" text="BMTR">
      <formula>NOT(ISERROR(SEARCH("BMTR",F155)))</formula>
    </cfRule>
  </conditionalFormatting>
  <conditionalFormatting sqref="F155">
    <cfRule type="containsText" dxfId="29949" priority="1223" operator="containsText" text="TAXI">
      <formula>NOT(ISERROR(SEARCH("TAXI",F155)))</formula>
    </cfRule>
    <cfRule type="containsText" dxfId="29948" priority="1224" operator="containsText" text="SSMM">
      <formula>NOT(ISERROR(SEARCH("SSMM",F155)))</formula>
    </cfRule>
    <cfRule type="containsText" dxfId="29947" priority="1225" operator="containsText" text="BMTR">
      <formula>NOT(ISERROR(SEARCH("BMTR",F155)))</formula>
    </cfRule>
  </conditionalFormatting>
  <conditionalFormatting sqref="F155">
    <cfRule type="containsText" dxfId="29946" priority="1220" operator="containsText" text="TAXI">
      <formula>NOT(ISERROR(SEARCH("TAXI",F155)))</formula>
    </cfRule>
    <cfRule type="containsText" dxfId="29945" priority="1221" operator="containsText" text="SSMM">
      <formula>NOT(ISERROR(SEARCH("SSMM",F155)))</formula>
    </cfRule>
    <cfRule type="containsText" dxfId="29944" priority="1222" operator="containsText" text="BMTR">
      <formula>NOT(ISERROR(SEARCH("BMTR",F155)))</formula>
    </cfRule>
  </conditionalFormatting>
  <conditionalFormatting sqref="F155">
    <cfRule type="containsText" dxfId="29943" priority="1217" operator="containsText" text="TAXI">
      <formula>NOT(ISERROR(SEARCH("TAXI",F155)))</formula>
    </cfRule>
    <cfRule type="containsText" dxfId="29942" priority="1218" operator="containsText" text="SSMM">
      <formula>NOT(ISERROR(SEARCH("SSMM",F155)))</formula>
    </cfRule>
    <cfRule type="containsText" dxfId="29941" priority="1219" operator="containsText" text="BMTR">
      <formula>NOT(ISERROR(SEARCH("BMTR",F155)))</formula>
    </cfRule>
  </conditionalFormatting>
  <conditionalFormatting sqref="F155">
    <cfRule type="containsText" dxfId="29940" priority="1214" operator="containsText" text="TAXI">
      <formula>NOT(ISERROR(SEARCH("TAXI",F155)))</formula>
    </cfRule>
    <cfRule type="containsText" dxfId="29939" priority="1215" operator="containsText" text="SSMM">
      <formula>NOT(ISERROR(SEARCH("SSMM",F155)))</formula>
    </cfRule>
    <cfRule type="containsText" dxfId="29938" priority="1216" operator="containsText" text="BMTR">
      <formula>NOT(ISERROR(SEARCH("BMTR",F155)))</formula>
    </cfRule>
  </conditionalFormatting>
  <conditionalFormatting sqref="F155">
    <cfRule type="containsText" dxfId="29937" priority="1211" operator="containsText" text="TAXI">
      <formula>NOT(ISERROR(SEARCH("TAXI",F155)))</formula>
    </cfRule>
    <cfRule type="containsText" dxfId="29936" priority="1212" operator="containsText" text="SSMM">
      <formula>NOT(ISERROR(SEARCH("SSMM",F155)))</formula>
    </cfRule>
    <cfRule type="containsText" dxfId="29935" priority="1213" operator="containsText" text="BMTR">
      <formula>NOT(ISERROR(SEARCH("BMTR",F155)))</formula>
    </cfRule>
  </conditionalFormatting>
  <conditionalFormatting sqref="F155">
    <cfRule type="containsText" dxfId="29934" priority="1208" operator="containsText" text="TAXI">
      <formula>NOT(ISERROR(SEARCH("TAXI",F155)))</formula>
    </cfRule>
    <cfRule type="containsText" dxfId="29933" priority="1209" operator="containsText" text="SSMM">
      <formula>NOT(ISERROR(SEARCH("SSMM",F155)))</formula>
    </cfRule>
    <cfRule type="containsText" dxfId="29932" priority="1210" operator="containsText" text="BMTR">
      <formula>NOT(ISERROR(SEARCH("BMTR",F155)))</formula>
    </cfRule>
  </conditionalFormatting>
  <conditionalFormatting sqref="F155">
    <cfRule type="containsText" dxfId="29931" priority="1205" operator="containsText" text="TAXI">
      <formula>NOT(ISERROR(SEARCH("TAXI",F155)))</formula>
    </cfRule>
    <cfRule type="containsText" dxfId="29930" priority="1206" operator="containsText" text="SSMM">
      <formula>NOT(ISERROR(SEARCH("SSMM",F155)))</formula>
    </cfRule>
    <cfRule type="containsText" dxfId="29929" priority="1207" operator="containsText" text="BMTR">
      <formula>NOT(ISERROR(SEARCH("BMTR",F155)))</formula>
    </cfRule>
  </conditionalFormatting>
  <conditionalFormatting sqref="F155">
    <cfRule type="containsText" dxfId="29928" priority="1202" operator="containsText" text="TAXI">
      <formula>NOT(ISERROR(SEARCH("TAXI",F155)))</formula>
    </cfRule>
    <cfRule type="containsText" dxfId="29927" priority="1203" operator="containsText" text="SSMM">
      <formula>NOT(ISERROR(SEARCH("SSMM",F155)))</formula>
    </cfRule>
    <cfRule type="containsText" dxfId="29926" priority="1204" operator="containsText" text="BMTR">
      <formula>NOT(ISERROR(SEARCH("BMTR",F155)))</formula>
    </cfRule>
  </conditionalFormatting>
  <conditionalFormatting sqref="F155">
    <cfRule type="containsText" dxfId="29925" priority="1199" operator="containsText" text="TAXI">
      <formula>NOT(ISERROR(SEARCH("TAXI",F155)))</formula>
    </cfRule>
    <cfRule type="containsText" dxfId="29924" priority="1200" operator="containsText" text="SSMM">
      <formula>NOT(ISERROR(SEARCH("SSMM",F155)))</formula>
    </cfRule>
    <cfRule type="containsText" dxfId="29923" priority="1201" operator="containsText" text="BMTR">
      <formula>NOT(ISERROR(SEARCH("BMTR",F155)))</formula>
    </cfRule>
  </conditionalFormatting>
  <conditionalFormatting sqref="F155">
    <cfRule type="containsText" dxfId="29922" priority="1196" operator="containsText" text="TAXI">
      <formula>NOT(ISERROR(SEARCH("TAXI",F155)))</formula>
    </cfRule>
    <cfRule type="containsText" dxfId="29921" priority="1197" operator="containsText" text="SSMM">
      <formula>NOT(ISERROR(SEARCH("SSMM",F155)))</formula>
    </cfRule>
    <cfRule type="containsText" dxfId="29920" priority="1198" operator="containsText" text="BMTR">
      <formula>NOT(ISERROR(SEARCH("BMTR",F155)))</formula>
    </cfRule>
  </conditionalFormatting>
  <conditionalFormatting sqref="F155">
    <cfRule type="containsText" dxfId="29919" priority="1193" operator="containsText" text="TAXI">
      <formula>NOT(ISERROR(SEARCH("TAXI",F155)))</formula>
    </cfRule>
    <cfRule type="containsText" dxfId="29918" priority="1194" operator="containsText" text="SSMM">
      <formula>NOT(ISERROR(SEARCH("SSMM",F155)))</formula>
    </cfRule>
    <cfRule type="containsText" dxfId="29917" priority="1195" operator="containsText" text="BMTR">
      <formula>NOT(ISERROR(SEARCH("BMTR",F155)))</formula>
    </cfRule>
  </conditionalFormatting>
  <conditionalFormatting sqref="F155">
    <cfRule type="containsText" dxfId="29916" priority="1190" operator="containsText" text="TAXI">
      <formula>NOT(ISERROR(SEARCH("TAXI",F155)))</formula>
    </cfRule>
    <cfRule type="containsText" dxfId="29915" priority="1191" operator="containsText" text="SSMM">
      <formula>NOT(ISERROR(SEARCH("SSMM",F155)))</formula>
    </cfRule>
    <cfRule type="containsText" dxfId="29914" priority="1192" operator="containsText" text="BMTR">
      <formula>NOT(ISERROR(SEARCH("BMTR",F155)))</formula>
    </cfRule>
  </conditionalFormatting>
  <conditionalFormatting sqref="F155">
    <cfRule type="containsText" dxfId="29913" priority="1187" operator="containsText" text="TAXI">
      <formula>NOT(ISERROR(SEARCH("TAXI",F155)))</formula>
    </cfRule>
    <cfRule type="containsText" dxfId="29912" priority="1188" operator="containsText" text="SSMM">
      <formula>NOT(ISERROR(SEARCH("SSMM",F155)))</formula>
    </cfRule>
    <cfRule type="containsText" dxfId="29911" priority="1189" operator="containsText" text="BMTR">
      <formula>NOT(ISERROR(SEARCH("BMTR",F155)))</formula>
    </cfRule>
  </conditionalFormatting>
  <conditionalFormatting sqref="F155">
    <cfRule type="containsText" dxfId="29910" priority="1184" operator="containsText" text="TAXI">
      <formula>NOT(ISERROR(SEARCH("TAXI",F155)))</formula>
    </cfRule>
    <cfRule type="containsText" dxfId="29909" priority="1185" operator="containsText" text="SSMM">
      <formula>NOT(ISERROR(SEARCH("SSMM",F155)))</formula>
    </cfRule>
    <cfRule type="containsText" dxfId="29908" priority="1186" operator="containsText" text="BMTR">
      <formula>NOT(ISERROR(SEARCH("BMTR",F155)))</formula>
    </cfRule>
  </conditionalFormatting>
  <conditionalFormatting sqref="F155">
    <cfRule type="containsText" dxfId="29907" priority="1181" operator="containsText" text="TAXI">
      <formula>NOT(ISERROR(SEARCH("TAXI",F155)))</formula>
    </cfRule>
    <cfRule type="containsText" dxfId="29906" priority="1182" operator="containsText" text="SSMM">
      <formula>NOT(ISERROR(SEARCH("SSMM",F155)))</formula>
    </cfRule>
    <cfRule type="containsText" dxfId="29905" priority="1183" operator="containsText" text="BMTR">
      <formula>NOT(ISERROR(SEARCH("BMTR",F155)))</formula>
    </cfRule>
  </conditionalFormatting>
  <conditionalFormatting sqref="F155">
    <cfRule type="containsText" dxfId="29904" priority="1178" operator="containsText" text="TAXI">
      <formula>NOT(ISERROR(SEARCH("TAXI",F155)))</formula>
    </cfRule>
    <cfRule type="containsText" dxfId="29903" priority="1179" operator="containsText" text="SSMM">
      <formula>NOT(ISERROR(SEARCH("SSMM",F155)))</formula>
    </cfRule>
    <cfRule type="containsText" dxfId="29902" priority="1180" operator="containsText" text="BMTR">
      <formula>NOT(ISERROR(SEARCH("BMTR",F155)))</formula>
    </cfRule>
  </conditionalFormatting>
  <conditionalFormatting sqref="F155">
    <cfRule type="containsText" dxfId="29901" priority="1175" operator="containsText" text="TAXI">
      <formula>NOT(ISERROR(SEARCH("TAXI",F155)))</formula>
    </cfRule>
    <cfRule type="containsText" dxfId="29900" priority="1176" operator="containsText" text="SSMM">
      <formula>NOT(ISERROR(SEARCH("SSMM",F155)))</formula>
    </cfRule>
    <cfRule type="containsText" dxfId="29899" priority="1177" operator="containsText" text="BMTR">
      <formula>NOT(ISERROR(SEARCH("BMTR",F155)))</formula>
    </cfRule>
  </conditionalFormatting>
  <conditionalFormatting sqref="F155">
    <cfRule type="containsText" dxfId="29898" priority="1172" operator="containsText" text="TAXI">
      <formula>NOT(ISERROR(SEARCH("TAXI",F155)))</formula>
    </cfRule>
    <cfRule type="containsText" dxfId="29897" priority="1173" operator="containsText" text="SSMM">
      <formula>NOT(ISERROR(SEARCH("SSMM",F155)))</formula>
    </cfRule>
    <cfRule type="containsText" dxfId="29896" priority="1174" operator="containsText" text="BMTR">
      <formula>NOT(ISERROR(SEARCH("BMTR",F155)))</formula>
    </cfRule>
  </conditionalFormatting>
  <conditionalFormatting sqref="F155">
    <cfRule type="containsText" dxfId="29895" priority="1169" operator="containsText" text="TAXI">
      <formula>NOT(ISERROR(SEARCH("TAXI",F155)))</formula>
    </cfRule>
    <cfRule type="containsText" dxfId="29894" priority="1170" operator="containsText" text="SSMM">
      <formula>NOT(ISERROR(SEARCH("SSMM",F155)))</formula>
    </cfRule>
    <cfRule type="containsText" dxfId="29893" priority="1171" operator="containsText" text="BMTR">
      <formula>NOT(ISERROR(SEARCH("BMTR",F155)))</formula>
    </cfRule>
  </conditionalFormatting>
  <conditionalFormatting sqref="F155">
    <cfRule type="containsText" dxfId="29892" priority="1166" operator="containsText" text="TAXI">
      <formula>NOT(ISERROR(SEARCH("TAXI",F155)))</formula>
    </cfRule>
    <cfRule type="containsText" dxfId="29891" priority="1167" operator="containsText" text="SSMM">
      <formula>NOT(ISERROR(SEARCH("SSMM",F155)))</formula>
    </cfRule>
    <cfRule type="containsText" dxfId="29890" priority="1168" operator="containsText" text="BMTR">
      <formula>NOT(ISERROR(SEARCH("BMTR",F155)))</formula>
    </cfRule>
  </conditionalFormatting>
  <conditionalFormatting sqref="F155">
    <cfRule type="containsText" dxfId="29889" priority="1163" operator="containsText" text="TAXI">
      <formula>NOT(ISERROR(SEARCH("TAXI",F155)))</formula>
    </cfRule>
    <cfRule type="containsText" dxfId="29888" priority="1164" operator="containsText" text="SSMM">
      <formula>NOT(ISERROR(SEARCH("SSMM",F155)))</formula>
    </cfRule>
    <cfRule type="containsText" dxfId="29887" priority="1165" operator="containsText" text="BMTR">
      <formula>NOT(ISERROR(SEARCH("BMTR",F155)))</formula>
    </cfRule>
  </conditionalFormatting>
  <conditionalFormatting sqref="F155">
    <cfRule type="containsText" dxfId="29886" priority="1160" operator="containsText" text="TAXI">
      <formula>NOT(ISERROR(SEARCH("TAXI",F155)))</formula>
    </cfRule>
    <cfRule type="containsText" dxfId="29885" priority="1161" operator="containsText" text="SSMM">
      <formula>NOT(ISERROR(SEARCH("SSMM",F155)))</formula>
    </cfRule>
    <cfRule type="containsText" dxfId="29884" priority="1162" operator="containsText" text="BMTR">
      <formula>NOT(ISERROR(SEARCH("BMTR",F155)))</formula>
    </cfRule>
  </conditionalFormatting>
  <conditionalFormatting sqref="F155">
    <cfRule type="containsText" dxfId="29883" priority="1157" operator="containsText" text="TAXI">
      <formula>NOT(ISERROR(SEARCH("TAXI",F155)))</formula>
    </cfRule>
    <cfRule type="containsText" dxfId="29882" priority="1158" operator="containsText" text="SSMM">
      <formula>NOT(ISERROR(SEARCH("SSMM",F155)))</formula>
    </cfRule>
    <cfRule type="containsText" dxfId="29881" priority="1159" operator="containsText" text="BMTR">
      <formula>NOT(ISERROR(SEARCH("BMTR",F155)))</formula>
    </cfRule>
  </conditionalFormatting>
  <conditionalFormatting sqref="F155">
    <cfRule type="containsText" dxfId="29880" priority="1154" operator="containsText" text="TAXI">
      <formula>NOT(ISERROR(SEARCH("TAXI",F155)))</formula>
    </cfRule>
    <cfRule type="containsText" dxfId="29879" priority="1155" operator="containsText" text="SSMM">
      <formula>NOT(ISERROR(SEARCH("SSMM",F155)))</formula>
    </cfRule>
    <cfRule type="containsText" dxfId="29878" priority="1156" operator="containsText" text="BMTR">
      <formula>NOT(ISERROR(SEARCH("BMTR",F155)))</formula>
    </cfRule>
  </conditionalFormatting>
  <conditionalFormatting sqref="F155">
    <cfRule type="containsText" dxfId="29877" priority="1151" operator="containsText" text="TAXI">
      <formula>NOT(ISERROR(SEARCH("TAXI",F155)))</formula>
    </cfRule>
    <cfRule type="containsText" dxfId="29876" priority="1152" operator="containsText" text="SSMM">
      <formula>NOT(ISERROR(SEARCH("SSMM",F155)))</formula>
    </cfRule>
    <cfRule type="containsText" dxfId="29875" priority="1153" operator="containsText" text="BMTR">
      <formula>NOT(ISERROR(SEARCH("BMTR",F155)))</formula>
    </cfRule>
  </conditionalFormatting>
  <conditionalFormatting sqref="F155">
    <cfRule type="containsText" dxfId="29874" priority="1148" operator="containsText" text="TAXI">
      <formula>NOT(ISERROR(SEARCH("TAXI",F155)))</formula>
    </cfRule>
    <cfRule type="containsText" dxfId="29873" priority="1149" operator="containsText" text="SSMM">
      <formula>NOT(ISERROR(SEARCH("SSMM",F155)))</formula>
    </cfRule>
    <cfRule type="containsText" dxfId="29872" priority="1150" operator="containsText" text="BMTR">
      <formula>NOT(ISERROR(SEARCH("BMTR",F155)))</formula>
    </cfRule>
  </conditionalFormatting>
  <conditionalFormatting sqref="G155">
    <cfRule type="cellIs" dxfId="29871" priority="1262" operator="greaterThan">
      <formula>L155</formula>
    </cfRule>
    <cfRule type="cellIs" dxfId="29870" priority="1263" operator="lessThan">
      <formula>J155</formula>
    </cfRule>
  </conditionalFormatting>
  <conditionalFormatting sqref="M155">
    <cfRule type="cellIs" dxfId="29869" priority="1147" operator="lessThan">
      <formula>0.25</formula>
    </cfRule>
  </conditionalFormatting>
  <conditionalFormatting sqref="F175">
    <cfRule type="containsText" dxfId="29868" priority="1142" operator="containsText" text="TAXI">
      <formula>NOT(ISERROR(SEARCH("TAXI",F175)))</formula>
    </cfRule>
    <cfRule type="containsText" dxfId="29867" priority="1143" operator="containsText" text="SSMM">
      <formula>NOT(ISERROR(SEARCH("SSMM",F175)))</formula>
    </cfRule>
    <cfRule type="containsText" dxfId="29866" priority="1144" operator="containsText" text="BMTR">
      <formula>NOT(ISERROR(SEARCH("BMTR",F175)))</formula>
    </cfRule>
  </conditionalFormatting>
  <conditionalFormatting sqref="F175">
    <cfRule type="containsText" dxfId="29865" priority="1139" operator="containsText" text="TAXI">
      <formula>NOT(ISERROR(SEARCH("TAXI",F175)))</formula>
    </cfRule>
    <cfRule type="containsText" dxfId="29864" priority="1140" operator="containsText" text="SSMM">
      <formula>NOT(ISERROR(SEARCH("SSMM",F175)))</formula>
    </cfRule>
    <cfRule type="containsText" dxfId="29863" priority="1141" operator="containsText" text="BMTR">
      <formula>NOT(ISERROR(SEARCH("BMTR",F175)))</formula>
    </cfRule>
  </conditionalFormatting>
  <conditionalFormatting sqref="F175">
    <cfRule type="containsText" dxfId="29862" priority="1136" operator="containsText" text="TAXI">
      <formula>NOT(ISERROR(SEARCH("TAXI",F175)))</formula>
    </cfRule>
    <cfRule type="containsText" dxfId="29861" priority="1137" operator="containsText" text="SSMM">
      <formula>NOT(ISERROR(SEARCH("SSMM",F175)))</formula>
    </cfRule>
    <cfRule type="containsText" dxfId="29860" priority="1138" operator="containsText" text="BMTR">
      <formula>NOT(ISERROR(SEARCH("BMTR",F175)))</formula>
    </cfRule>
  </conditionalFormatting>
  <conditionalFormatting sqref="F175">
    <cfRule type="containsText" dxfId="29859" priority="1133" operator="containsText" text="TAXI">
      <formula>NOT(ISERROR(SEARCH("TAXI",F175)))</formula>
    </cfRule>
    <cfRule type="containsText" dxfId="29858" priority="1134" operator="containsText" text="SSMM">
      <formula>NOT(ISERROR(SEARCH("SSMM",F175)))</formula>
    </cfRule>
    <cfRule type="containsText" dxfId="29857" priority="1135" operator="containsText" text="BMTR">
      <formula>NOT(ISERROR(SEARCH("BMTR",F175)))</formula>
    </cfRule>
  </conditionalFormatting>
  <conditionalFormatting sqref="F175">
    <cfRule type="containsText" dxfId="29856" priority="1130" operator="containsText" text="TAXI">
      <formula>NOT(ISERROR(SEARCH("TAXI",F175)))</formula>
    </cfRule>
    <cfRule type="containsText" dxfId="29855" priority="1131" operator="containsText" text="SSMM">
      <formula>NOT(ISERROR(SEARCH("SSMM",F175)))</formula>
    </cfRule>
    <cfRule type="containsText" dxfId="29854" priority="1132" operator="containsText" text="BMTR">
      <formula>NOT(ISERROR(SEARCH("BMTR",F175)))</formula>
    </cfRule>
  </conditionalFormatting>
  <conditionalFormatting sqref="F175">
    <cfRule type="containsText" dxfId="29853" priority="1127" operator="containsText" text="TAXI">
      <formula>NOT(ISERROR(SEARCH("TAXI",F175)))</formula>
    </cfRule>
    <cfRule type="containsText" dxfId="29852" priority="1128" operator="containsText" text="SSMM">
      <formula>NOT(ISERROR(SEARCH("SSMM",F175)))</formula>
    </cfRule>
    <cfRule type="containsText" dxfId="29851" priority="1129" operator="containsText" text="BMTR">
      <formula>NOT(ISERROR(SEARCH("BMTR",F175)))</formula>
    </cfRule>
  </conditionalFormatting>
  <conditionalFormatting sqref="F175">
    <cfRule type="containsText" dxfId="29850" priority="1124" operator="containsText" text="TAXI">
      <formula>NOT(ISERROR(SEARCH("TAXI",F175)))</formula>
    </cfRule>
    <cfRule type="containsText" dxfId="29849" priority="1125" operator="containsText" text="SSMM">
      <formula>NOT(ISERROR(SEARCH("SSMM",F175)))</formula>
    </cfRule>
    <cfRule type="containsText" dxfId="29848" priority="1126" operator="containsText" text="BMTR">
      <formula>NOT(ISERROR(SEARCH("BMTR",F175)))</formula>
    </cfRule>
  </conditionalFormatting>
  <conditionalFormatting sqref="F175">
    <cfRule type="containsText" dxfId="29847" priority="1121" operator="containsText" text="TAXI">
      <formula>NOT(ISERROR(SEARCH("TAXI",F175)))</formula>
    </cfRule>
    <cfRule type="containsText" dxfId="29846" priority="1122" operator="containsText" text="SSMM">
      <formula>NOT(ISERROR(SEARCH("SSMM",F175)))</formula>
    </cfRule>
    <cfRule type="containsText" dxfId="29845" priority="1123" operator="containsText" text="BMTR">
      <formula>NOT(ISERROR(SEARCH("BMTR",F175)))</formula>
    </cfRule>
  </conditionalFormatting>
  <conditionalFormatting sqref="F175">
    <cfRule type="containsText" dxfId="29844" priority="1118" operator="containsText" text="TAXI">
      <formula>NOT(ISERROR(SEARCH("TAXI",F175)))</formula>
    </cfRule>
    <cfRule type="containsText" dxfId="29843" priority="1119" operator="containsText" text="SSMM">
      <formula>NOT(ISERROR(SEARCH("SSMM",F175)))</formula>
    </cfRule>
    <cfRule type="containsText" dxfId="29842" priority="1120" operator="containsText" text="BMTR">
      <formula>NOT(ISERROR(SEARCH("BMTR",F175)))</formula>
    </cfRule>
  </conditionalFormatting>
  <conditionalFormatting sqref="F175">
    <cfRule type="containsText" dxfId="29841" priority="1115" operator="containsText" text="TAXI">
      <formula>NOT(ISERROR(SEARCH("TAXI",F175)))</formula>
    </cfRule>
    <cfRule type="containsText" dxfId="29840" priority="1116" operator="containsText" text="SSMM">
      <formula>NOT(ISERROR(SEARCH("SSMM",F175)))</formula>
    </cfRule>
    <cfRule type="containsText" dxfId="29839" priority="1117" operator="containsText" text="BMTR">
      <formula>NOT(ISERROR(SEARCH("BMTR",F175)))</formula>
    </cfRule>
  </conditionalFormatting>
  <conditionalFormatting sqref="F175">
    <cfRule type="containsText" dxfId="29838" priority="1112" operator="containsText" text="TAXI">
      <formula>NOT(ISERROR(SEARCH("TAXI",F175)))</formula>
    </cfRule>
    <cfRule type="containsText" dxfId="29837" priority="1113" operator="containsText" text="SSMM">
      <formula>NOT(ISERROR(SEARCH("SSMM",F175)))</formula>
    </cfRule>
    <cfRule type="containsText" dxfId="29836" priority="1114" operator="containsText" text="BMTR">
      <formula>NOT(ISERROR(SEARCH("BMTR",F175)))</formula>
    </cfRule>
  </conditionalFormatting>
  <conditionalFormatting sqref="F175">
    <cfRule type="containsText" dxfId="29835" priority="1109" operator="containsText" text="TAXI">
      <formula>NOT(ISERROR(SEARCH("TAXI",F175)))</formula>
    </cfRule>
    <cfRule type="containsText" dxfId="29834" priority="1110" operator="containsText" text="SSMM">
      <formula>NOT(ISERROR(SEARCH("SSMM",F175)))</formula>
    </cfRule>
    <cfRule type="containsText" dxfId="29833" priority="1111" operator="containsText" text="BMTR">
      <formula>NOT(ISERROR(SEARCH("BMTR",F175)))</formula>
    </cfRule>
  </conditionalFormatting>
  <conditionalFormatting sqref="F175">
    <cfRule type="containsText" dxfId="29832" priority="1106" operator="containsText" text="TAXI">
      <formula>NOT(ISERROR(SEARCH("TAXI",F175)))</formula>
    </cfRule>
    <cfRule type="containsText" dxfId="29831" priority="1107" operator="containsText" text="SSMM">
      <formula>NOT(ISERROR(SEARCH("SSMM",F175)))</formula>
    </cfRule>
    <cfRule type="containsText" dxfId="29830" priority="1108" operator="containsText" text="BMTR">
      <formula>NOT(ISERROR(SEARCH("BMTR",F175)))</formula>
    </cfRule>
  </conditionalFormatting>
  <conditionalFormatting sqref="F175">
    <cfRule type="containsText" dxfId="29829" priority="1103" operator="containsText" text="TAXI">
      <formula>NOT(ISERROR(SEARCH("TAXI",F175)))</formula>
    </cfRule>
    <cfRule type="containsText" dxfId="29828" priority="1104" operator="containsText" text="SSMM">
      <formula>NOT(ISERROR(SEARCH("SSMM",F175)))</formula>
    </cfRule>
    <cfRule type="containsText" dxfId="29827" priority="1105" operator="containsText" text="BMTR">
      <formula>NOT(ISERROR(SEARCH("BMTR",F175)))</formula>
    </cfRule>
  </conditionalFormatting>
  <conditionalFormatting sqref="F175">
    <cfRule type="containsText" dxfId="29826" priority="1100" operator="containsText" text="TAXI">
      <formula>NOT(ISERROR(SEARCH("TAXI",F175)))</formula>
    </cfRule>
    <cfRule type="containsText" dxfId="29825" priority="1101" operator="containsText" text="SSMM">
      <formula>NOT(ISERROR(SEARCH("SSMM",F175)))</formula>
    </cfRule>
    <cfRule type="containsText" dxfId="29824" priority="1102" operator="containsText" text="BMTR">
      <formula>NOT(ISERROR(SEARCH("BMTR",F175)))</formula>
    </cfRule>
  </conditionalFormatting>
  <conditionalFormatting sqref="F175">
    <cfRule type="containsText" dxfId="29823" priority="1097" operator="containsText" text="TAXI">
      <formula>NOT(ISERROR(SEARCH("TAXI",F175)))</formula>
    </cfRule>
    <cfRule type="containsText" dxfId="29822" priority="1098" operator="containsText" text="SSMM">
      <formula>NOT(ISERROR(SEARCH("SSMM",F175)))</formula>
    </cfRule>
    <cfRule type="containsText" dxfId="29821" priority="1099" operator="containsText" text="BMTR">
      <formula>NOT(ISERROR(SEARCH("BMTR",F175)))</formula>
    </cfRule>
  </conditionalFormatting>
  <conditionalFormatting sqref="F175">
    <cfRule type="containsText" dxfId="29820" priority="1094" operator="containsText" text="TAXI">
      <formula>NOT(ISERROR(SEARCH("TAXI",F175)))</formula>
    </cfRule>
    <cfRule type="containsText" dxfId="29819" priority="1095" operator="containsText" text="SSMM">
      <formula>NOT(ISERROR(SEARCH("SSMM",F175)))</formula>
    </cfRule>
    <cfRule type="containsText" dxfId="29818" priority="1096" operator="containsText" text="BMTR">
      <formula>NOT(ISERROR(SEARCH("BMTR",F175)))</formula>
    </cfRule>
  </conditionalFormatting>
  <conditionalFormatting sqref="F175">
    <cfRule type="containsText" dxfId="29817" priority="1091" operator="containsText" text="TAXI">
      <formula>NOT(ISERROR(SEARCH("TAXI",F175)))</formula>
    </cfRule>
    <cfRule type="containsText" dxfId="29816" priority="1092" operator="containsText" text="SSMM">
      <formula>NOT(ISERROR(SEARCH("SSMM",F175)))</formula>
    </cfRule>
    <cfRule type="containsText" dxfId="29815" priority="1093" operator="containsText" text="BMTR">
      <formula>NOT(ISERROR(SEARCH("BMTR",F175)))</formula>
    </cfRule>
  </conditionalFormatting>
  <conditionalFormatting sqref="F175">
    <cfRule type="containsText" dxfId="29814" priority="1088" operator="containsText" text="TAXI">
      <formula>NOT(ISERROR(SEARCH("TAXI",F175)))</formula>
    </cfRule>
    <cfRule type="containsText" dxfId="29813" priority="1089" operator="containsText" text="SSMM">
      <formula>NOT(ISERROR(SEARCH("SSMM",F175)))</formula>
    </cfRule>
    <cfRule type="containsText" dxfId="29812" priority="1090" operator="containsText" text="BMTR">
      <formula>NOT(ISERROR(SEARCH("BMTR",F175)))</formula>
    </cfRule>
  </conditionalFormatting>
  <conditionalFormatting sqref="F175">
    <cfRule type="containsText" dxfId="29811" priority="1085" operator="containsText" text="TAXI">
      <formula>NOT(ISERROR(SEARCH("TAXI",F175)))</formula>
    </cfRule>
    <cfRule type="containsText" dxfId="29810" priority="1086" operator="containsText" text="SSMM">
      <formula>NOT(ISERROR(SEARCH("SSMM",F175)))</formula>
    </cfRule>
    <cfRule type="containsText" dxfId="29809" priority="1087" operator="containsText" text="BMTR">
      <formula>NOT(ISERROR(SEARCH("BMTR",F175)))</formula>
    </cfRule>
  </conditionalFormatting>
  <conditionalFormatting sqref="F175">
    <cfRule type="containsText" dxfId="29808" priority="1082" operator="containsText" text="TAXI">
      <formula>NOT(ISERROR(SEARCH("TAXI",F175)))</formula>
    </cfRule>
    <cfRule type="containsText" dxfId="29807" priority="1083" operator="containsText" text="SSMM">
      <formula>NOT(ISERROR(SEARCH("SSMM",F175)))</formula>
    </cfRule>
    <cfRule type="containsText" dxfId="29806" priority="1084" operator="containsText" text="BMTR">
      <formula>NOT(ISERROR(SEARCH("BMTR",F175)))</formula>
    </cfRule>
  </conditionalFormatting>
  <conditionalFormatting sqref="F175">
    <cfRule type="containsText" dxfId="29805" priority="1079" operator="containsText" text="TAXI">
      <formula>NOT(ISERROR(SEARCH("TAXI",F175)))</formula>
    </cfRule>
    <cfRule type="containsText" dxfId="29804" priority="1080" operator="containsText" text="SSMM">
      <formula>NOT(ISERROR(SEARCH("SSMM",F175)))</formula>
    </cfRule>
    <cfRule type="containsText" dxfId="29803" priority="1081" operator="containsText" text="BMTR">
      <formula>NOT(ISERROR(SEARCH("BMTR",F175)))</formula>
    </cfRule>
  </conditionalFormatting>
  <conditionalFormatting sqref="F175">
    <cfRule type="containsText" dxfId="29802" priority="1076" operator="containsText" text="TAXI">
      <formula>NOT(ISERROR(SEARCH("TAXI",F175)))</formula>
    </cfRule>
    <cfRule type="containsText" dxfId="29801" priority="1077" operator="containsText" text="SSMM">
      <formula>NOT(ISERROR(SEARCH("SSMM",F175)))</formula>
    </cfRule>
    <cfRule type="containsText" dxfId="29800" priority="1078" operator="containsText" text="BMTR">
      <formula>NOT(ISERROR(SEARCH("BMTR",F175)))</formula>
    </cfRule>
  </conditionalFormatting>
  <conditionalFormatting sqref="F175">
    <cfRule type="containsText" dxfId="29799" priority="1073" operator="containsText" text="TAXI">
      <formula>NOT(ISERROR(SEARCH("TAXI",F175)))</formula>
    </cfRule>
    <cfRule type="containsText" dxfId="29798" priority="1074" operator="containsText" text="SSMM">
      <formula>NOT(ISERROR(SEARCH("SSMM",F175)))</formula>
    </cfRule>
    <cfRule type="containsText" dxfId="29797" priority="1075" operator="containsText" text="BMTR">
      <formula>NOT(ISERROR(SEARCH("BMTR",F175)))</formula>
    </cfRule>
  </conditionalFormatting>
  <conditionalFormatting sqref="F175">
    <cfRule type="containsText" dxfId="29796" priority="1070" operator="containsText" text="TAXI">
      <formula>NOT(ISERROR(SEARCH("TAXI",F175)))</formula>
    </cfRule>
    <cfRule type="containsText" dxfId="29795" priority="1071" operator="containsText" text="SSMM">
      <formula>NOT(ISERROR(SEARCH("SSMM",F175)))</formula>
    </cfRule>
    <cfRule type="containsText" dxfId="29794" priority="1072" operator="containsText" text="BMTR">
      <formula>NOT(ISERROR(SEARCH("BMTR",F175)))</formula>
    </cfRule>
  </conditionalFormatting>
  <conditionalFormatting sqref="F175">
    <cfRule type="containsText" dxfId="29793" priority="1067" operator="containsText" text="TAXI">
      <formula>NOT(ISERROR(SEARCH("TAXI",F175)))</formula>
    </cfRule>
    <cfRule type="containsText" dxfId="29792" priority="1068" operator="containsText" text="SSMM">
      <formula>NOT(ISERROR(SEARCH("SSMM",F175)))</formula>
    </cfRule>
    <cfRule type="containsText" dxfId="29791" priority="1069" operator="containsText" text="BMTR">
      <formula>NOT(ISERROR(SEARCH("BMTR",F175)))</formula>
    </cfRule>
  </conditionalFormatting>
  <conditionalFormatting sqref="F175">
    <cfRule type="containsText" dxfId="29790" priority="1064" operator="containsText" text="TAXI">
      <formula>NOT(ISERROR(SEARCH("TAXI",F175)))</formula>
    </cfRule>
    <cfRule type="containsText" dxfId="29789" priority="1065" operator="containsText" text="SSMM">
      <formula>NOT(ISERROR(SEARCH("SSMM",F175)))</formula>
    </cfRule>
    <cfRule type="containsText" dxfId="29788" priority="1066" operator="containsText" text="BMTR">
      <formula>NOT(ISERROR(SEARCH("BMTR",F175)))</formula>
    </cfRule>
  </conditionalFormatting>
  <conditionalFormatting sqref="F175">
    <cfRule type="containsText" dxfId="29787" priority="1061" operator="containsText" text="TAXI">
      <formula>NOT(ISERROR(SEARCH("TAXI",F175)))</formula>
    </cfRule>
    <cfRule type="containsText" dxfId="29786" priority="1062" operator="containsText" text="SSMM">
      <formula>NOT(ISERROR(SEARCH("SSMM",F175)))</formula>
    </cfRule>
    <cfRule type="containsText" dxfId="29785" priority="1063" operator="containsText" text="BMTR">
      <formula>NOT(ISERROR(SEARCH("BMTR",F175)))</formula>
    </cfRule>
  </conditionalFormatting>
  <conditionalFormatting sqref="F175">
    <cfRule type="containsText" dxfId="29784" priority="1058" operator="containsText" text="TAXI">
      <formula>NOT(ISERROR(SEARCH("TAXI",F175)))</formula>
    </cfRule>
    <cfRule type="containsText" dxfId="29783" priority="1059" operator="containsText" text="SSMM">
      <formula>NOT(ISERROR(SEARCH("SSMM",F175)))</formula>
    </cfRule>
    <cfRule type="containsText" dxfId="29782" priority="1060" operator="containsText" text="BMTR">
      <formula>NOT(ISERROR(SEARCH("BMTR",F175)))</formula>
    </cfRule>
  </conditionalFormatting>
  <conditionalFormatting sqref="F175">
    <cfRule type="containsText" dxfId="29781" priority="1055" operator="containsText" text="TAXI">
      <formula>NOT(ISERROR(SEARCH("TAXI",F175)))</formula>
    </cfRule>
    <cfRule type="containsText" dxfId="29780" priority="1056" operator="containsText" text="SSMM">
      <formula>NOT(ISERROR(SEARCH("SSMM",F175)))</formula>
    </cfRule>
    <cfRule type="containsText" dxfId="29779" priority="1057" operator="containsText" text="BMTR">
      <formula>NOT(ISERROR(SEARCH("BMTR",F175)))</formula>
    </cfRule>
  </conditionalFormatting>
  <conditionalFormatting sqref="F175">
    <cfRule type="containsText" dxfId="29778" priority="1052" operator="containsText" text="TAXI">
      <formula>NOT(ISERROR(SEARCH("TAXI",F175)))</formula>
    </cfRule>
    <cfRule type="containsText" dxfId="29777" priority="1053" operator="containsText" text="SSMM">
      <formula>NOT(ISERROR(SEARCH("SSMM",F175)))</formula>
    </cfRule>
    <cfRule type="containsText" dxfId="29776" priority="1054" operator="containsText" text="BMTR">
      <formula>NOT(ISERROR(SEARCH("BMTR",F175)))</formula>
    </cfRule>
  </conditionalFormatting>
  <conditionalFormatting sqref="F175">
    <cfRule type="containsText" dxfId="29775" priority="1049" operator="containsText" text="TAXI">
      <formula>NOT(ISERROR(SEARCH("TAXI",F175)))</formula>
    </cfRule>
    <cfRule type="containsText" dxfId="29774" priority="1050" operator="containsText" text="SSMM">
      <formula>NOT(ISERROR(SEARCH("SSMM",F175)))</formula>
    </cfRule>
    <cfRule type="containsText" dxfId="29773" priority="1051" operator="containsText" text="BMTR">
      <formula>NOT(ISERROR(SEARCH("BMTR",F175)))</formula>
    </cfRule>
  </conditionalFormatting>
  <conditionalFormatting sqref="F175">
    <cfRule type="containsText" dxfId="29772" priority="1046" operator="containsText" text="TAXI">
      <formula>NOT(ISERROR(SEARCH("TAXI",F175)))</formula>
    </cfRule>
    <cfRule type="containsText" dxfId="29771" priority="1047" operator="containsText" text="SSMM">
      <formula>NOT(ISERROR(SEARCH("SSMM",F175)))</formula>
    </cfRule>
    <cfRule type="containsText" dxfId="29770" priority="1048" operator="containsText" text="BMTR">
      <formula>NOT(ISERROR(SEARCH("BMTR",F175)))</formula>
    </cfRule>
  </conditionalFormatting>
  <conditionalFormatting sqref="F175">
    <cfRule type="containsText" dxfId="29769" priority="1043" operator="containsText" text="TAXI">
      <formula>NOT(ISERROR(SEARCH("TAXI",F175)))</formula>
    </cfRule>
    <cfRule type="containsText" dxfId="29768" priority="1044" operator="containsText" text="SSMM">
      <formula>NOT(ISERROR(SEARCH("SSMM",F175)))</formula>
    </cfRule>
    <cfRule type="containsText" dxfId="29767" priority="1045" operator="containsText" text="BMTR">
      <formula>NOT(ISERROR(SEARCH("BMTR",F175)))</formula>
    </cfRule>
  </conditionalFormatting>
  <conditionalFormatting sqref="F175">
    <cfRule type="containsText" dxfId="29766" priority="1040" operator="containsText" text="TAXI">
      <formula>NOT(ISERROR(SEARCH("TAXI",F175)))</formula>
    </cfRule>
    <cfRule type="containsText" dxfId="29765" priority="1041" operator="containsText" text="SSMM">
      <formula>NOT(ISERROR(SEARCH("SSMM",F175)))</formula>
    </cfRule>
    <cfRule type="containsText" dxfId="29764" priority="1042" operator="containsText" text="BMTR">
      <formula>NOT(ISERROR(SEARCH("BMTR",F175)))</formula>
    </cfRule>
  </conditionalFormatting>
  <conditionalFormatting sqref="F175">
    <cfRule type="containsText" dxfId="29763" priority="1037" operator="containsText" text="TAXI">
      <formula>NOT(ISERROR(SEARCH("TAXI",F175)))</formula>
    </cfRule>
    <cfRule type="containsText" dxfId="29762" priority="1038" operator="containsText" text="SSMM">
      <formula>NOT(ISERROR(SEARCH("SSMM",F175)))</formula>
    </cfRule>
    <cfRule type="containsText" dxfId="29761" priority="1039" operator="containsText" text="BMTR">
      <formula>NOT(ISERROR(SEARCH("BMTR",F175)))</formula>
    </cfRule>
  </conditionalFormatting>
  <conditionalFormatting sqref="F175">
    <cfRule type="containsText" dxfId="29760" priority="1034" operator="containsText" text="TAXI">
      <formula>NOT(ISERROR(SEARCH("TAXI",F175)))</formula>
    </cfRule>
    <cfRule type="containsText" dxfId="29759" priority="1035" operator="containsText" text="SSMM">
      <formula>NOT(ISERROR(SEARCH("SSMM",F175)))</formula>
    </cfRule>
    <cfRule type="containsText" dxfId="29758" priority="1036" operator="containsText" text="BMTR">
      <formula>NOT(ISERROR(SEARCH("BMTR",F175)))</formula>
    </cfRule>
  </conditionalFormatting>
  <conditionalFormatting sqref="F175">
    <cfRule type="containsText" dxfId="29757" priority="1031" operator="containsText" text="TAXI">
      <formula>NOT(ISERROR(SEARCH("TAXI",F175)))</formula>
    </cfRule>
    <cfRule type="containsText" dxfId="29756" priority="1032" operator="containsText" text="SSMM">
      <formula>NOT(ISERROR(SEARCH("SSMM",F175)))</formula>
    </cfRule>
    <cfRule type="containsText" dxfId="29755" priority="1033" operator="containsText" text="BMTR">
      <formula>NOT(ISERROR(SEARCH("BMTR",F175)))</formula>
    </cfRule>
  </conditionalFormatting>
  <conditionalFormatting sqref="F175">
    <cfRule type="containsText" dxfId="29754" priority="1028" operator="containsText" text="TAXI">
      <formula>NOT(ISERROR(SEARCH("TAXI",F175)))</formula>
    </cfRule>
    <cfRule type="containsText" dxfId="29753" priority="1029" operator="containsText" text="SSMM">
      <formula>NOT(ISERROR(SEARCH("SSMM",F175)))</formula>
    </cfRule>
    <cfRule type="containsText" dxfId="29752" priority="1030" operator="containsText" text="BMTR">
      <formula>NOT(ISERROR(SEARCH("BMTR",F175)))</formula>
    </cfRule>
  </conditionalFormatting>
  <conditionalFormatting sqref="F175">
    <cfRule type="containsText" dxfId="29751" priority="1025" operator="containsText" text="TAXI">
      <formula>NOT(ISERROR(SEARCH("TAXI",F175)))</formula>
    </cfRule>
    <cfRule type="containsText" dxfId="29750" priority="1026" operator="containsText" text="SSMM">
      <formula>NOT(ISERROR(SEARCH("SSMM",F175)))</formula>
    </cfRule>
    <cfRule type="containsText" dxfId="29749" priority="1027" operator="containsText" text="BMTR">
      <formula>NOT(ISERROR(SEARCH("BMTR",F175)))</formula>
    </cfRule>
  </conditionalFormatting>
  <conditionalFormatting sqref="G175">
    <cfRule type="cellIs" dxfId="29748" priority="1145" operator="greaterThan">
      <formula>L175</formula>
    </cfRule>
    <cfRule type="cellIs" dxfId="29747" priority="1146" operator="lessThan">
      <formula>J175</formula>
    </cfRule>
  </conditionalFormatting>
  <conditionalFormatting sqref="M175">
    <cfRule type="cellIs" dxfId="29746" priority="1024" operator="lessThan">
      <formula>0.25</formula>
    </cfRule>
  </conditionalFormatting>
  <conditionalFormatting sqref="F150">
    <cfRule type="containsText" dxfId="29745" priority="1019" operator="containsText" text="TAXI">
      <formula>NOT(ISERROR(SEARCH("TAXI",F150)))</formula>
    </cfRule>
    <cfRule type="containsText" dxfId="29744" priority="1020" operator="containsText" text="SSMM">
      <formula>NOT(ISERROR(SEARCH("SSMM",F150)))</formula>
    </cfRule>
    <cfRule type="containsText" dxfId="29743" priority="1021" operator="containsText" text="BMTR">
      <formula>NOT(ISERROR(SEARCH("BMTR",F150)))</formula>
    </cfRule>
  </conditionalFormatting>
  <conditionalFormatting sqref="G150">
    <cfRule type="cellIs" dxfId="29742" priority="1022" operator="greaterThan">
      <formula>L150</formula>
    </cfRule>
    <cfRule type="cellIs" dxfId="29741" priority="1023" operator="lessThan">
      <formula>J150</formula>
    </cfRule>
  </conditionalFormatting>
  <conditionalFormatting sqref="M150">
    <cfRule type="cellIs" dxfId="29740" priority="1018" operator="lessThan">
      <formula>0.25</formula>
    </cfRule>
  </conditionalFormatting>
  <conditionalFormatting sqref="G274">
    <cfRule type="cellIs" dxfId="29739" priority="1016" operator="greaterThan">
      <formula>L274</formula>
    </cfRule>
    <cfRule type="cellIs" dxfId="29738" priority="1017" operator="lessThan">
      <formula>J274</formula>
    </cfRule>
  </conditionalFormatting>
  <conditionalFormatting sqref="F107">
    <cfRule type="containsText" dxfId="29737" priority="1011" operator="containsText" text="TAXI">
      <formula>NOT(ISERROR(SEARCH("TAXI",F107)))</formula>
    </cfRule>
    <cfRule type="containsText" dxfId="29736" priority="1012" operator="containsText" text="SSMM">
      <formula>NOT(ISERROR(SEARCH("SSMM",F107)))</formula>
    </cfRule>
    <cfRule type="containsText" dxfId="29735" priority="1013" operator="containsText" text="BMTR">
      <formula>NOT(ISERROR(SEARCH("BMTR",F107)))</formula>
    </cfRule>
  </conditionalFormatting>
  <conditionalFormatting sqref="G107">
    <cfRule type="cellIs" dxfId="29734" priority="1014" operator="greaterThan">
      <formula>L107</formula>
    </cfRule>
    <cfRule type="cellIs" dxfId="29733" priority="1015" operator="lessThan">
      <formula>J107</formula>
    </cfRule>
  </conditionalFormatting>
  <conditionalFormatting sqref="M107">
    <cfRule type="cellIs" dxfId="29732" priority="1010" operator="lessThan">
      <formula>0.25</formula>
    </cfRule>
  </conditionalFormatting>
  <conditionalFormatting sqref="F157">
    <cfRule type="containsText" dxfId="29731" priority="1005" operator="containsText" text="TAXI">
      <formula>NOT(ISERROR(SEARCH("TAXI",F157)))</formula>
    </cfRule>
    <cfRule type="containsText" dxfId="29730" priority="1006" operator="containsText" text="SSMM">
      <formula>NOT(ISERROR(SEARCH("SSMM",F157)))</formula>
    </cfRule>
    <cfRule type="containsText" dxfId="29729" priority="1007" operator="containsText" text="BMTR">
      <formula>NOT(ISERROR(SEARCH("BMTR",F157)))</formula>
    </cfRule>
  </conditionalFormatting>
  <conditionalFormatting sqref="F157">
    <cfRule type="containsText" dxfId="29728" priority="1002" operator="containsText" text="TAXI">
      <formula>NOT(ISERROR(SEARCH("TAXI",F157)))</formula>
    </cfRule>
    <cfRule type="containsText" dxfId="29727" priority="1003" operator="containsText" text="SSMM">
      <formula>NOT(ISERROR(SEARCH("SSMM",F157)))</formula>
    </cfRule>
    <cfRule type="containsText" dxfId="29726" priority="1004" operator="containsText" text="BMTR">
      <formula>NOT(ISERROR(SEARCH("BMTR",F157)))</formula>
    </cfRule>
  </conditionalFormatting>
  <conditionalFormatting sqref="F157">
    <cfRule type="containsText" dxfId="29725" priority="999" operator="containsText" text="TAXI">
      <formula>NOT(ISERROR(SEARCH("TAXI",F157)))</formula>
    </cfRule>
    <cfRule type="containsText" dxfId="29724" priority="1000" operator="containsText" text="SSMM">
      <formula>NOT(ISERROR(SEARCH("SSMM",F157)))</formula>
    </cfRule>
    <cfRule type="containsText" dxfId="29723" priority="1001" operator="containsText" text="BMTR">
      <formula>NOT(ISERROR(SEARCH("BMTR",F157)))</formula>
    </cfRule>
  </conditionalFormatting>
  <conditionalFormatting sqref="F157">
    <cfRule type="containsText" dxfId="29722" priority="996" operator="containsText" text="TAXI">
      <formula>NOT(ISERROR(SEARCH("TAXI",F157)))</formula>
    </cfRule>
    <cfRule type="containsText" dxfId="29721" priority="997" operator="containsText" text="SSMM">
      <formula>NOT(ISERROR(SEARCH("SSMM",F157)))</formula>
    </cfRule>
    <cfRule type="containsText" dxfId="29720" priority="998" operator="containsText" text="BMTR">
      <formula>NOT(ISERROR(SEARCH("BMTR",F157)))</formula>
    </cfRule>
  </conditionalFormatting>
  <conditionalFormatting sqref="F157">
    <cfRule type="containsText" dxfId="29719" priority="993" operator="containsText" text="TAXI">
      <formula>NOT(ISERROR(SEARCH("TAXI",F157)))</formula>
    </cfRule>
    <cfRule type="containsText" dxfId="29718" priority="994" operator="containsText" text="SSMM">
      <formula>NOT(ISERROR(SEARCH("SSMM",F157)))</formula>
    </cfRule>
    <cfRule type="containsText" dxfId="29717" priority="995" operator="containsText" text="BMTR">
      <formula>NOT(ISERROR(SEARCH("BMTR",F157)))</formula>
    </cfRule>
  </conditionalFormatting>
  <conditionalFormatting sqref="F157">
    <cfRule type="containsText" dxfId="29716" priority="990" operator="containsText" text="TAXI">
      <formula>NOT(ISERROR(SEARCH("TAXI",F157)))</formula>
    </cfRule>
    <cfRule type="containsText" dxfId="29715" priority="991" operator="containsText" text="SSMM">
      <formula>NOT(ISERROR(SEARCH("SSMM",F157)))</formula>
    </cfRule>
    <cfRule type="containsText" dxfId="29714" priority="992" operator="containsText" text="BMTR">
      <formula>NOT(ISERROR(SEARCH("BMTR",F157)))</formula>
    </cfRule>
  </conditionalFormatting>
  <conditionalFormatting sqref="F157">
    <cfRule type="containsText" dxfId="29713" priority="987" operator="containsText" text="TAXI">
      <formula>NOT(ISERROR(SEARCH("TAXI",F157)))</formula>
    </cfRule>
    <cfRule type="containsText" dxfId="29712" priority="988" operator="containsText" text="SSMM">
      <formula>NOT(ISERROR(SEARCH("SSMM",F157)))</formula>
    </cfRule>
    <cfRule type="containsText" dxfId="29711" priority="989" operator="containsText" text="BMTR">
      <formula>NOT(ISERROR(SEARCH("BMTR",F157)))</formula>
    </cfRule>
  </conditionalFormatting>
  <conditionalFormatting sqref="F157">
    <cfRule type="containsText" dxfId="29710" priority="984" operator="containsText" text="TAXI">
      <formula>NOT(ISERROR(SEARCH("TAXI",F157)))</formula>
    </cfRule>
    <cfRule type="containsText" dxfId="29709" priority="985" operator="containsText" text="SSMM">
      <formula>NOT(ISERROR(SEARCH("SSMM",F157)))</formula>
    </cfRule>
    <cfRule type="containsText" dxfId="29708" priority="986" operator="containsText" text="BMTR">
      <formula>NOT(ISERROR(SEARCH("BMTR",F157)))</formula>
    </cfRule>
  </conditionalFormatting>
  <conditionalFormatting sqref="F157">
    <cfRule type="containsText" dxfId="29707" priority="981" operator="containsText" text="TAXI">
      <formula>NOT(ISERROR(SEARCH("TAXI",F157)))</formula>
    </cfRule>
    <cfRule type="containsText" dxfId="29706" priority="982" operator="containsText" text="SSMM">
      <formula>NOT(ISERROR(SEARCH("SSMM",F157)))</formula>
    </cfRule>
    <cfRule type="containsText" dxfId="29705" priority="983" operator="containsText" text="BMTR">
      <formula>NOT(ISERROR(SEARCH("BMTR",F157)))</formula>
    </cfRule>
  </conditionalFormatting>
  <conditionalFormatting sqref="F157">
    <cfRule type="containsText" dxfId="29704" priority="978" operator="containsText" text="TAXI">
      <formula>NOT(ISERROR(SEARCH("TAXI",F157)))</formula>
    </cfRule>
    <cfRule type="containsText" dxfId="29703" priority="979" operator="containsText" text="SSMM">
      <formula>NOT(ISERROR(SEARCH("SSMM",F157)))</formula>
    </cfRule>
    <cfRule type="containsText" dxfId="29702" priority="980" operator="containsText" text="BMTR">
      <formula>NOT(ISERROR(SEARCH("BMTR",F157)))</formula>
    </cfRule>
  </conditionalFormatting>
  <conditionalFormatting sqref="F157">
    <cfRule type="containsText" dxfId="29701" priority="975" operator="containsText" text="TAXI">
      <formula>NOT(ISERROR(SEARCH("TAXI",F157)))</formula>
    </cfRule>
    <cfRule type="containsText" dxfId="29700" priority="976" operator="containsText" text="SSMM">
      <formula>NOT(ISERROR(SEARCH("SSMM",F157)))</formula>
    </cfRule>
    <cfRule type="containsText" dxfId="29699" priority="977" operator="containsText" text="BMTR">
      <formula>NOT(ISERROR(SEARCH("BMTR",F157)))</formula>
    </cfRule>
  </conditionalFormatting>
  <conditionalFormatting sqref="F157">
    <cfRule type="containsText" dxfId="29698" priority="972" operator="containsText" text="TAXI">
      <formula>NOT(ISERROR(SEARCH("TAXI",F157)))</formula>
    </cfRule>
    <cfRule type="containsText" dxfId="29697" priority="973" operator="containsText" text="SSMM">
      <formula>NOT(ISERROR(SEARCH("SSMM",F157)))</formula>
    </cfRule>
    <cfRule type="containsText" dxfId="29696" priority="974" operator="containsText" text="BMTR">
      <formula>NOT(ISERROR(SEARCH("BMTR",F157)))</formula>
    </cfRule>
  </conditionalFormatting>
  <conditionalFormatting sqref="F157">
    <cfRule type="containsText" dxfId="29695" priority="969" operator="containsText" text="TAXI">
      <formula>NOT(ISERROR(SEARCH("TAXI",F157)))</formula>
    </cfRule>
    <cfRule type="containsText" dxfId="29694" priority="970" operator="containsText" text="SSMM">
      <formula>NOT(ISERROR(SEARCH("SSMM",F157)))</formula>
    </cfRule>
    <cfRule type="containsText" dxfId="29693" priority="971" operator="containsText" text="BMTR">
      <formula>NOT(ISERROR(SEARCH("BMTR",F157)))</formula>
    </cfRule>
  </conditionalFormatting>
  <conditionalFormatting sqref="F157">
    <cfRule type="containsText" dxfId="29692" priority="966" operator="containsText" text="TAXI">
      <formula>NOT(ISERROR(SEARCH("TAXI",F157)))</formula>
    </cfRule>
    <cfRule type="containsText" dxfId="29691" priority="967" operator="containsText" text="SSMM">
      <formula>NOT(ISERROR(SEARCH("SSMM",F157)))</formula>
    </cfRule>
    <cfRule type="containsText" dxfId="29690" priority="968" operator="containsText" text="BMTR">
      <formula>NOT(ISERROR(SEARCH("BMTR",F157)))</formula>
    </cfRule>
  </conditionalFormatting>
  <conditionalFormatting sqref="F157">
    <cfRule type="containsText" dxfId="29689" priority="963" operator="containsText" text="TAXI">
      <formula>NOT(ISERROR(SEARCH("TAXI",F157)))</formula>
    </cfRule>
    <cfRule type="containsText" dxfId="29688" priority="964" operator="containsText" text="SSMM">
      <formula>NOT(ISERROR(SEARCH("SSMM",F157)))</formula>
    </cfRule>
    <cfRule type="containsText" dxfId="29687" priority="965" operator="containsText" text="BMTR">
      <formula>NOT(ISERROR(SEARCH("BMTR",F157)))</formula>
    </cfRule>
  </conditionalFormatting>
  <conditionalFormatting sqref="F157">
    <cfRule type="containsText" dxfId="29686" priority="960" operator="containsText" text="TAXI">
      <formula>NOT(ISERROR(SEARCH("TAXI",F157)))</formula>
    </cfRule>
    <cfRule type="containsText" dxfId="29685" priority="961" operator="containsText" text="SSMM">
      <formula>NOT(ISERROR(SEARCH("SSMM",F157)))</formula>
    </cfRule>
    <cfRule type="containsText" dxfId="29684" priority="962" operator="containsText" text="BMTR">
      <formula>NOT(ISERROR(SEARCH("BMTR",F157)))</formula>
    </cfRule>
  </conditionalFormatting>
  <conditionalFormatting sqref="F157">
    <cfRule type="containsText" dxfId="29683" priority="957" operator="containsText" text="TAXI">
      <formula>NOT(ISERROR(SEARCH("TAXI",F157)))</formula>
    </cfRule>
    <cfRule type="containsText" dxfId="29682" priority="958" operator="containsText" text="SSMM">
      <formula>NOT(ISERROR(SEARCH("SSMM",F157)))</formula>
    </cfRule>
    <cfRule type="containsText" dxfId="29681" priority="959" operator="containsText" text="BMTR">
      <formula>NOT(ISERROR(SEARCH("BMTR",F157)))</formula>
    </cfRule>
  </conditionalFormatting>
  <conditionalFormatting sqref="F157">
    <cfRule type="containsText" dxfId="29680" priority="954" operator="containsText" text="TAXI">
      <formula>NOT(ISERROR(SEARCH("TAXI",F157)))</formula>
    </cfRule>
    <cfRule type="containsText" dxfId="29679" priority="955" operator="containsText" text="SSMM">
      <formula>NOT(ISERROR(SEARCH("SSMM",F157)))</formula>
    </cfRule>
    <cfRule type="containsText" dxfId="29678" priority="956" operator="containsText" text="BMTR">
      <formula>NOT(ISERROR(SEARCH("BMTR",F157)))</formula>
    </cfRule>
  </conditionalFormatting>
  <conditionalFormatting sqref="F157">
    <cfRule type="containsText" dxfId="29677" priority="951" operator="containsText" text="TAXI">
      <formula>NOT(ISERROR(SEARCH("TAXI",F157)))</formula>
    </cfRule>
    <cfRule type="containsText" dxfId="29676" priority="952" operator="containsText" text="SSMM">
      <formula>NOT(ISERROR(SEARCH("SSMM",F157)))</formula>
    </cfRule>
    <cfRule type="containsText" dxfId="29675" priority="953" operator="containsText" text="BMTR">
      <formula>NOT(ISERROR(SEARCH("BMTR",F157)))</formula>
    </cfRule>
  </conditionalFormatting>
  <conditionalFormatting sqref="F157">
    <cfRule type="containsText" dxfId="29674" priority="948" operator="containsText" text="TAXI">
      <formula>NOT(ISERROR(SEARCH("TAXI",F157)))</formula>
    </cfRule>
    <cfRule type="containsText" dxfId="29673" priority="949" operator="containsText" text="SSMM">
      <formula>NOT(ISERROR(SEARCH("SSMM",F157)))</formula>
    </cfRule>
    <cfRule type="containsText" dxfId="29672" priority="950" operator="containsText" text="BMTR">
      <formula>NOT(ISERROR(SEARCH("BMTR",F157)))</formula>
    </cfRule>
  </conditionalFormatting>
  <conditionalFormatting sqref="F157">
    <cfRule type="containsText" dxfId="29671" priority="945" operator="containsText" text="TAXI">
      <formula>NOT(ISERROR(SEARCH("TAXI",F157)))</formula>
    </cfRule>
    <cfRule type="containsText" dxfId="29670" priority="946" operator="containsText" text="SSMM">
      <formula>NOT(ISERROR(SEARCH("SSMM",F157)))</formula>
    </cfRule>
    <cfRule type="containsText" dxfId="29669" priority="947" operator="containsText" text="BMTR">
      <formula>NOT(ISERROR(SEARCH("BMTR",F157)))</formula>
    </cfRule>
  </conditionalFormatting>
  <conditionalFormatting sqref="F157">
    <cfRule type="containsText" dxfId="29668" priority="942" operator="containsText" text="TAXI">
      <formula>NOT(ISERROR(SEARCH("TAXI",F157)))</formula>
    </cfRule>
    <cfRule type="containsText" dxfId="29667" priority="943" operator="containsText" text="SSMM">
      <formula>NOT(ISERROR(SEARCH("SSMM",F157)))</formula>
    </cfRule>
    <cfRule type="containsText" dxfId="29666" priority="944" operator="containsText" text="BMTR">
      <formula>NOT(ISERROR(SEARCH("BMTR",F157)))</formula>
    </cfRule>
  </conditionalFormatting>
  <conditionalFormatting sqref="F157">
    <cfRule type="containsText" dxfId="29665" priority="939" operator="containsText" text="TAXI">
      <formula>NOT(ISERROR(SEARCH("TAXI",F157)))</formula>
    </cfRule>
    <cfRule type="containsText" dxfId="29664" priority="940" operator="containsText" text="SSMM">
      <formula>NOT(ISERROR(SEARCH("SSMM",F157)))</formula>
    </cfRule>
    <cfRule type="containsText" dxfId="29663" priority="941" operator="containsText" text="BMTR">
      <formula>NOT(ISERROR(SEARCH("BMTR",F157)))</formula>
    </cfRule>
  </conditionalFormatting>
  <conditionalFormatting sqref="F157">
    <cfRule type="containsText" dxfId="29662" priority="936" operator="containsText" text="TAXI">
      <formula>NOT(ISERROR(SEARCH("TAXI",F157)))</formula>
    </cfRule>
    <cfRule type="containsText" dxfId="29661" priority="937" operator="containsText" text="SSMM">
      <formula>NOT(ISERROR(SEARCH("SSMM",F157)))</formula>
    </cfRule>
    <cfRule type="containsText" dxfId="29660" priority="938" operator="containsText" text="BMTR">
      <formula>NOT(ISERROR(SEARCH("BMTR",F157)))</formula>
    </cfRule>
  </conditionalFormatting>
  <conditionalFormatting sqref="F157">
    <cfRule type="containsText" dxfId="29659" priority="933" operator="containsText" text="TAXI">
      <formula>NOT(ISERROR(SEARCH("TAXI",F157)))</formula>
    </cfRule>
    <cfRule type="containsText" dxfId="29658" priority="934" operator="containsText" text="SSMM">
      <formula>NOT(ISERROR(SEARCH("SSMM",F157)))</formula>
    </cfRule>
    <cfRule type="containsText" dxfId="29657" priority="935" operator="containsText" text="BMTR">
      <formula>NOT(ISERROR(SEARCH("BMTR",F157)))</formula>
    </cfRule>
  </conditionalFormatting>
  <conditionalFormatting sqref="F157">
    <cfRule type="containsText" dxfId="29656" priority="930" operator="containsText" text="TAXI">
      <formula>NOT(ISERROR(SEARCH("TAXI",F157)))</formula>
    </cfRule>
    <cfRule type="containsText" dxfId="29655" priority="931" operator="containsText" text="SSMM">
      <formula>NOT(ISERROR(SEARCH("SSMM",F157)))</formula>
    </cfRule>
    <cfRule type="containsText" dxfId="29654" priority="932" operator="containsText" text="BMTR">
      <formula>NOT(ISERROR(SEARCH("BMTR",F157)))</formula>
    </cfRule>
  </conditionalFormatting>
  <conditionalFormatting sqref="F157">
    <cfRule type="containsText" dxfId="29653" priority="927" operator="containsText" text="TAXI">
      <formula>NOT(ISERROR(SEARCH("TAXI",F157)))</formula>
    </cfRule>
    <cfRule type="containsText" dxfId="29652" priority="928" operator="containsText" text="SSMM">
      <formula>NOT(ISERROR(SEARCH("SSMM",F157)))</formula>
    </cfRule>
    <cfRule type="containsText" dxfId="29651" priority="929" operator="containsText" text="BMTR">
      <formula>NOT(ISERROR(SEARCH("BMTR",F157)))</formula>
    </cfRule>
  </conditionalFormatting>
  <conditionalFormatting sqref="F157">
    <cfRule type="containsText" dxfId="29650" priority="924" operator="containsText" text="TAXI">
      <formula>NOT(ISERROR(SEARCH("TAXI",F157)))</formula>
    </cfRule>
    <cfRule type="containsText" dxfId="29649" priority="925" operator="containsText" text="SSMM">
      <formula>NOT(ISERROR(SEARCH("SSMM",F157)))</formula>
    </cfRule>
    <cfRule type="containsText" dxfId="29648" priority="926" operator="containsText" text="BMTR">
      <formula>NOT(ISERROR(SEARCH("BMTR",F157)))</formula>
    </cfRule>
  </conditionalFormatting>
  <conditionalFormatting sqref="F157">
    <cfRule type="containsText" dxfId="29647" priority="921" operator="containsText" text="TAXI">
      <formula>NOT(ISERROR(SEARCH("TAXI",F157)))</formula>
    </cfRule>
    <cfRule type="containsText" dxfId="29646" priority="922" operator="containsText" text="SSMM">
      <formula>NOT(ISERROR(SEARCH("SSMM",F157)))</formula>
    </cfRule>
    <cfRule type="containsText" dxfId="29645" priority="923" operator="containsText" text="BMTR">
      <formula>NOT(ISERROR(SEARCH("BMTR",F157)))</formula>
    </cfRule>
  </conditionalFormatting>
  <conditionalFormatting sqref="F157">
    <cfRule type="containsText" dxfId="29644" priority="918" operator="containsText" text="TAXI">
      <formula>NOT(ISERROR(SEARCH("TAXI",F157)))</formula>
    </cfRule>
    <cfRule type="containsText" dxfId="29643" priority="919" operator="containsText" text="SSMM">
      <formula>NOT(ISERROR(SEARCH("SSMM",F157)))</formula>
    </cfRule>
    <cfRule type="containsText" dxfId="29642" priority="920" operator="containsText" text="BMTR">
      <formula>NOT(ISERROR(SEARCH("BMTR",F157)))</formula>
    </cfRule>
  </conditionalFormatting>
  <conditionalFormatting sqref="F157">
    <cfRule type="containsText" dxfId="29641" priority="915" operator="containsText" text="TAXI">
      <formula>NOT(ISERROR(SEARCH("TAXI",F157)))</formula>
    </cfRule>
    <cfRule type="containsText" dxfId="29640" priority="916" operator="containsText" text="SSMM">
      <formula>NOT(ISERROR(SEARCH("SSMM",F157)))</formula>
    </cfRule>
    <cfRule type="containsText" dxfId="29639" priority="917" operator="containsText" text="BMTR">
      <formula>NOT(ISERROR(SEARCH("BMTR",F157)))</formula>
    </cfRule>
  </conditionalFormatting>
  <conditionalFormatting sqref="F157">
    <cfRule type="containsText" dxfId="29638" priority="912" operator="containsText" text="TAXI">
      <formula>NOT(ISERROR(SEARCH("TAXI",F157)))</formula>
    </cfRule>
    <cfRule type="containsText" dxfId="29637" priority="913" operator="containsText" text="SSMM">
      <formula>NOT(ISERROR(SEARCH("SSMM",F157)))</formula>
    </cfRule>
    <cfRule type="containsText" dxfId="29636" priority="914" operator="containsText" text="BMTR">
      <formula>NOT(ISERROR(SEARCH("BMTR",F157)))</formula>
    </cfRule>
  </conditionalFormatting>
  <conditionalFormatting sqref="F157">
    <cfRule type="containsText" dxfId="29635" priority="909" operator="containsText" text="TAXI">
      <formula>NOT(ISERROR(SEARCH("TAXI",F157)))</formula>
    </cfRule>
    <cfRule type="containsText" dxfId="29634" priority="910" operator="containsText" text="SSMM">
      <formula>NOT(ISERROR(SEARCH("SSMM",F157)))</formula>
    </cfRule>
    <cfRule type="containsText" dxfId="29633" priority="911" operator="containsText" text="BMTR">
      <formula>NOT(ISERROR(SEARCH("BMTR",F157)))</formula>
    </cfRule>
  </conditionalFormatting>
  <conditionalFormatting sqref="F157">
    <cfRule type="containsText" dxfId="29632" priority="906" operator="containsText" text="TAXI">
      <formula>NOT(ISERROR(SEARCH("TAXI",F157)))</formula>
    </cfRule>
    <cfRule type="containsText" dxfId="29631" priority="907" operator="containsText" text="SSMM">
      <formula>NOT(ISERROR(SEARCH("SSMM",F157)))</formula>
    </cfRule>
    <cfRule type="containsText" dxfId="29630" priority="908" operator="containsText" text="BMTR">
      <formula>NOT(ISERROR(SEARCH("BMTR",F157)))</formula>
    </cfRule>
  </conditionalFormatting>
  <conditionalFormatting sqref="F157">
    <cfRule type="containsText" dxfId="29629" priority="903" operator="containsText" text="TAXI">
      <formula>NOT(ISERROR(SEARCH("TAXI",F157)))</formula>
    </cfRule>
    <cfRule type="containsText" dxfId="29628" priority="904" operator="containsText" text="SSMM">
      <formula>NOT(ISERROR(SEARCH("SSMM",F157)))</formula>
    </cfRule>
    <cfRule type="containsText" dxfId="29627" priority="905" operator="containsText" text="BMTR">
      <formula>NOT(ISERROR(SEARCH("BMTR",F157)))</formula>
    </cfRule>
  </conditionalFormatting>
  <conditionalFormatting sqref="F157">
    <cfRule type="containsText" dxfId="29626" priority="900" operator="containsText" text="TAXI">
      <formula>NOT(ISERROR(SEARCH("TAXI",F157)))</formula>
    </cfRule>
    <cfRule type="containsText" dxfId="29625" priority="901" operator="containsText" text="SSMM">
      <formula>NOT(ISERROR(SEARCH("SSMM",F157)))</formula>
    </cfRule>
    <cfRule type="containsText" dxfId="29624" priority="902" operator="containsText" text="BMTR">
      <formula>NOT(ISERROR(SEARCH("BMTR",F157)))</formula>
    </cfRule>
  </conditionalFormatting>
  <conditionalFormatting sqref="F157">
    <cfRule type="containsText" dxfId="29623" priority="897" operator="containsText" text="TAXI">
      <formula>NOT(ISERROR(SEARCH("TAXI",F157)))</formula>
    </cfRule>
    <cfRule type="containsText" dxfId="29622" priority="898" operator="containsText" text="SSMM">
      <formula>NOT(ISERROR(SEARCH("SSMM",F157)))</formula>
    </cfRule>
    <cfRule type="containsText" dxfId="29621" priority="899" operator="containsText" text="BMTR">
      <formula>NOT(ISERROR(SEARCH("BMTR",F157)))</formula>
    </cfRule>
  </conditionalFormatting>
  <conditionalFormatting sqref="F157">
    <cfRule type="containsText" dxfId="29620" priority="894" operator="containsText" text="TAXI">
      <formula>NOT(ISERROR(SEARCH("TAXI",F157)))</formula>
    </cfRule>
    <cfRule type="containsText" dxfId="29619" priority="895" operator="containsText" text="SSMM">
      <formula>NOT(ISERROR(SEARCH("SSMM",F157)))</formula>
    </cfRule>
    <cfRule type="containsText" dxfId="29618" priority="896" operator="containsText" text="BMTR">
      <formula>NOT(ISERROR(SEARCH("BMTR",F157)))</formula>
    </cfRule>
  </conditionalFormatting>
  <conditionalFormatting sqref="G157">
    <cfRule type="cellIs" dxfId="29617" priority="1008" operator="greaterThan">
      <formula>L157</formula>
    </cfRule>
    <cfRule type="cellIs" dxfId="29616" priority="1009" operator="lessThan">
      <formula>J157</formula>
    </cfRule>
  </conditionalFormatting>
  <conditionalFormatting sqref="M157">
    <cfRule type="cellIs" dxfId="29615" priority="893" operator="lessThan">
      <formula>0.25</formula>
    </cfRule>
  </conditionalFormatting>
  <conditionalFormatting sqref="Q250:Q251 F250:F251">
    <cfRule type="containsText" dxfId="29614" priority="888" operator="containsText" text="TAXI">
      <formula>NOT(ISERROR(SEARCH("TAXI",F250)))</formula>
    </cfRule>
    <cfRule type="containsText" dxfId="29613" priority="889" operator="containsText" text="SSMM">
      <formula>NOT(ISERROR(SEARCH("SSMM",F250)))</formula>
    </cfRule>
    <cfRule type="containsText" dxfId="29612" priority="890" operator="containsText" text="BMTR">
      <formula>NOT(ISERROR(SEARCH("BMTR",F250)))</formula>
    </cfRule>
  </conditionalFormatting>
  <conditionalFormatting sqref="G250:G251">
    <cfRule type="cellIs" dxfId="29611" priority="891" operator="greaterThan">
      <formula>L250</formula>
    </cfRule>
    <cfRule type="cellIs" dxfId="29610" priority="892" operator="lessThan">
      <formula>J250</formula>
    </cfRule>
  </conditionalFormatting>
  <conditionalFormatting sqref="M250:M251">
    <cfRule type="cellIs" dxfId="29609" priority="887" operator="lessThan">
      <formula>0.25</formula>
    </cfRule>
  </conditionalFormatting>
  <conditionalFormatting sqref="F65">
    <cfRule type="containsText" dxfId="29608" priority="882" operator="containsText" text="TAXI">
      <formula>NOT(ISERROR(SEARCH("TAXI",F65)))</formula>
    </cfRule>
    <cfRule type="containsText" dxfId="29607" priority="883" operator="containsText" text="SSMM">
      <formula>NOT(ISERROR(SEARCH("SSMM",F65)))</formula>
    </cfRule>
    <cfRule type="containsText" dxfId="29606" priority="884" operator="containsText" text="BMTR">
      <formula>NOT(ISERROR(SEARCH("BMTR",F65)))</formula>
    </cfRule>
  </conditionalFormatting>
  <conditionalFormatting sqref="G65">
    <cfRule type="cellIs" dxfId="29605" priority="885" operator="greaterThan">
      <formula>L65</formula>
    </cfRule>
    <cfRule type="cellIs" dxfId="29604" priority="886" operator="lessThan">
      <formula>J65</formula>
    </cfRule>
  </conditionalFormatting>
  <conditionalFormatting sqref="M65">
    <cfRule type="cellIs" dxfId="29603" priority="881" operator="lessThan">
      <formula>0.25</formula>
    </cfRule>
  </conditionalFormatting>
  <conditionalFormatting sqref="F52">
    <cfRule type="containsText" dxfId="29602" priority="876" operator="containsText" text="TAXI">
      <formula>NOT(ISERROR(SEARCH("TAXI",F52)))</formula>
    </cfRule>
    <cfRule type="containsText" dxfId="29601" priority="877" operator="containsText" text="SSMM">
      <formula>NOT(ISERROR(SEARCH("SSMM",F52)))</formula>
    </cfRule>
    <cfRule type="containsText" dxfId="29600" priority="878" operator="containsText" text="BMTR">
      <formula>NOT(ISERROR(SEARCH("BMTR",F52)))</formula>
    </cfRule>
  </conditionalFormatting>
  <conditionalFormatting sqref="G52">
    <cfRule type="cellIs" dxfId="29599" priority="879" operator="greaterThan">
      <formula>L52</formula>
    </cfRule>
    <cfRule type="cellIs" dxfId="29598" priority="880" operator="lessThan">
      <formula>J52</formula>
    </cfRule>
  </conditionalFormatting>
  <conditionalFormatting sqref="M52">
    <cfRule type="cellIs" dxfId="29597" priority="875" operator="lessThan">
      <formula>0.25</formula>
    </cfRule>
  </conditionalFormatting>
  <conditionalFormatting sqref="F53">
    <cfRule type="containsText" dxfId="29596" priority="870" operator="containsText" text="TAXI">
      <formula>NOT(ISERROR(SEARCH("TAXI",F53)))</formula>
    </cfRule>
    <cfRule type="containsText" dxfId="29595" priority="871" operator="containsText" text="SSMM">
      <formula>NOT(ISERROR(SEARCH("SSMM",F53)))</formula>
    </cfRule>
    <cfRule type="containsText" dxfId="29594" priority="872" operator="containsText" text="BMTR">
      <formula>NOT(ISERROR(SEARCH("BMTR",F53)))</formula>
    </cfRule>
  </conditionalFormatting>
  <conditionalFormatting sqref="G53">
    <cfRule type="cellIs" dxfId="29593" priority="873" operator="greaterThan">
      <formula>L53</formula>
    </cfRule>
    <cfRule type="cellIs" dxfId="29592" priority="874" operator="lessThan">
      <formula>J53</formula>
    </cfRule>
  </conditionalFormatting>
  <conditionalFormatting sqref="M53">
    <cfRule type="cellIs" dxfId="29591" priority="869" operator="lessThan">
      <formula>0.25</formula>
    </cfRule>
  </conditionalFormatting>
  <conditionalFormatting sqref="G259">
    <cfRule type="cellIs" dxfId="29590" priority="867" operator="greaterThan">
      <formula>L259</formula>
    </cfRule>
    <cfRule type="cellIs" dxfId="29589" priority="868" operator="lessThan">
      <formula>J259</formula>
    </cfRule>
  </conditionalFormatting>
  <conditionalFormatting sqref="G276">
    <cfRule type="cellIs" dxfId="29588" priority="865" operator="greaterThan">
      <formula>L276</formula>
    </cfRule>
    <cfRule type="cellIs" dxfId="29587" priority="866" operator="lessThan">
      <formula>J276</formula>
    </cfRule>
  </conditionalFormatting>
  <conditionalFormatting sqref="F100">
    <cfRule type="containsText" dxfId="29586" priority="860" operator="containsText" text="TAXI">
      <formula>NOT(ISERROR(SEARCH("TAXI",F100)))</formula>
    </cfRule>
    <cfRule type="containsText" dxfId="29585" priority="861" operator="containsText" text="SSMM">
      <formula>NOT(ISERROR(SEARCH("SSMM",F100)))</formula>
    </cfRule>
    <cfRule type="containsText" dxfId="29584" priority="862" operator="containsText" text="BMTR">
      <formula>NOT(ISERROR(SEARCH("BMTR",F100)))</formula>
    </cfRule>
  </conditionalFormatting>
  <conditionalFormatting sqref="G100">
    <cfRule type="cellIs" dxfId="29583" priority="863" operator="greaterThan">
      <formula>L100</formula>
    </cfRule>
    <cfRule type="cellIs" dxfId="29582" priority="864" operator="lessThan">
      <formula>J100</formula>
    </cfRule>
  </conditionalFormatting>
  <conditionalFormatting sqref="M100">
    <cfRule type="cellIs" dxfId="29581" priority="859" operator="lessThan">
      <formula>0.25</formula>
    </cfRule>
  </conditionalFormatting>
  <conditionalFormatting sqref="Q252 F252">
    <cfRule type="containsText" dxfId="29580" priority="854" operator="containsText" text="TAXI">
      <formula>NOT(ISERROR(SEARCH("TAXI",F252)))</formula>
    </cfRule>
    <cfRule type="containsText" dxfId="29579" priority="855" operator="containsText" text="SSMM">
      <formula>NOT(ISERROR(SEARCH("SSMM",F252)))</formula>
    </cfRule>
    <cfRule type="containsText" dxfId="29578" priority="856" operator="containsText" text="BMTR">
      <formula>NOT(ISERROR(SEARCH("BMTR",F252)))</formula>
    </cfRule>
  </conditionalFormatting>
  <conditionalFormatting sqref="G252">
    <cfRule type="cellIs" dxfId="29577" priority="857" operator="greaterThan">
      <formula>L252</formula>
    </cfRule>
    <cfRule type="cellIs" dxfId="29576" priority="858" operator="lessThan">
      <formula>J252</formula>
    </cfRule>
  </conditionalFormatting>
  <conditionalFormatting sqref="M252">
    <cfRule type="cellIs" dxfId="29575" priority="853" operator="lessThan">
      <formula>0.25</formula>
    </cfRule>
  </conditionalFormatting>
  <conditionalFormatting sqref="G263:G264">
    <cfRule type="cellIs" dxfId="29574" priority="851" operator="greaterThan">
      <formula>L263</formula>
    </cfRule>
    <cfRule type="cellIs" dxfId="29573" priority="852" operator="lessThan">
      <formula>J263</formula>
    </cfRule>
  </conditionalFormatting>
  <conditionalFormatting sqref="F169">
    <cfRule type="containsText" dxfId="29572" priority="846" operator="containsText" text="TAXI">
      <formula>NOT(ISERROR(SEARCH("TAXI",F169)))</formula>
    </cfRule>
    <cfRule type="containsText" dxfId="29571" priority="847" operator="containsText" text="SSMM">
      <formula>NOT(ISERROR(SEARCH("SSMM",F169)))</formula>
    </cfRule>
    <cfRule type="containsText" dxfId="29570" priority="848" operator="containsText" text="BMTR">
      <formula>NOT(ISERROR(SEARCH("BMTR",F169)))</formula>
    </cfRule>
  </conditionalFormatting>
  <conditionalFormatting sqref="F169">
    <cfRule type="containsText" dxfId="29569" priority="843" operator="containsText" text="TAXI">
      <formula>NOT(ISERROR(SEARCH("TAXI",F169)))</formula>
    </cfRule>
    <cfRule type="containsText" dxfId="29568" priority="844" operator="containsText" text="SSMM">
      <formula>NOT(ISERROR(SEARCH("SSMM",F169)))</formula>
    </cfRule>
    <cfRule type="containsText" dxfId="29567" priority="845" operator="containsText" text="BMTR">
      <formula>NOT(ISERROR(SEARCH("BMTR",F169)))</formula>
    </cfRule>
  </conditionalFormatting>
  <conditionalFormatting sqref="F169">
    <cfRule type="containsText" dxfId="29566" priority="840" operator="containsText" text="TAXI">
      <formula>NOT(ISERROR(SEARCH("TAXI",F169)))</formula>
    </cfRule>
    <cfRule type="containsText" dxfId="29565" priority="841" operator="containsText" text="SSMM">
      <formula>NOT(ISERROR(SEARCH("SSMM",F169)))</formula>
    </cfRule>
    <cfRule type="containsText" dxfId="29564" priority="842" operator="containsText" text="BMTR">
      <formula>NOT(ISERROR(SEARCH("BMTR",F169)))</formula>
    </cfRule>
  </conditionalFormatting>
  <conditionalFormatting sqref="F169">
    <cfRule type="containsText" dxfId="29563" priority="837" operator="containsText" text="TAXI">
      <formula>NOT(ISERROR(SEARCH("TAXI",F169)))</formula>
    </cfRule>
    <cfRule type="containsText" dxfId="29562" priority="838" operator="containsText" text="SSMM">
      <formula>NOT(ISERROR(SEARCH("SSMM",F169)))</formula>
    </cfRule>
    <cfRule type="containsText" dxfId="29561" priority="839" operator="containsText" text="BMTR">
      <formula>NOT(ISERROR(SEARCH("BMTR",F169)))</formula>
    </cfRule>
  </conditionalFormatting>
  <conditionalFormatting sqref="F169">
    <cfRule type="containsText" dxfId="29560" priority="834" operator="containsText" text="TAXI">
      <formula>NOT(ISERROR(SEARCH("TAXI",F169)))</formula>
    </cfRule>
    <cfRule type="containsText" dxfId="29559" priority="835" operator="containsText" text="SSMM">
      <formula>NOT(ISERROR(SEARCH("SSMM",F169)))</formula>
    </cfRule>
    <cfRule type="containsText" dxfId="29558" priority="836" operator="containsText" text="BMTR">
      <formula>NOT(ISERROR(SEARCH("BMTR",F169)))</formula>
    </cfRule>
  </conditionalFormatting>
  <conditionalFormatting sqref="F169">
    <cfRule type="containsText" dxfId="29557" priority="831" operator="containsText" text="TAXI">
      <formula>NOT(ISERROR(SEARCH("TAXI",F169)))</formula>
    </cfRule>
    <cfRule type="containsText" dxfId="29556" priority="832" operator="containsText" text="SSMM">
      <formula>NOT(ISERROR(SEARCH("SSMM",F169)))</formula>
    </cfRule>
    <cfRule type="containsText" dxfId="29555" priority="833" operator="containsText" text="BMTR">
      <formula>NOT(ISERROR(SEARCH("BMTR",F169)))</formula>
    </cfRule>
  </conditionalFormatting>
  <conditionalFormatting sqref="F169">
    <cfRule type="containsText" dxfId="29554" priority="828" operator="containsText" text="TAXI">
      <formula>NOT(ISERROR(SEARCH("TAXI",F169)))</formula>
    </cfRule>
    <cfRule type="containsText" dxfId="29553" priority="829" operator="containsText" text="SSMM">
      <formula>NOT(ISERROR(SEARCH("SSMM",F169)))</formula>
    </cfRule>
    <cfRule type="containsText" dxfId="29552" priority="830" operator="containsText" text="BMTR">
      <formula>NOT(ISERROR(SEARCH("BMTR",F169)))</formula>
    </cfRule>
  </conditionalFormatting>
  <conditionalFormatting sqref="F169">
    <cfRule type="containsText" dxfId="29551" priority="825" operator="containsText" text="TAXI">
      <formula>NOT(ISERROR(SEARCH("TAXI",F169)))</formula>
    </cfRule>
    <cfRule type="containsText" dxfId="29550" priority="826" operator="containsText" text="SSMM">
      <formula>NOT(ISERROR(SEARCH("SSMM",F169)))</formula>
    </cfRule>
    <cfRule type="containsText" dxfId="29549" priority="827" operator="containsText" text="BMTR">
      <formula>NOT(ISERROR(SEARCH("BMTR",F169)))</formula>
    </cfRule>
  </conditionalFormatting>
  <conditionalFormatting sqref="F169">
    <cfRule type="containsText" dxfId="29548" priority="822" operator="containsText" text="TAXI">
      <formula>NOT(ISERROR(SEARCH("TAXI",F169)))</formula>
    </cfRule>
    <cfRule type="containsText" dxfId="29547" priority="823" operator="containsText" text="SSMM">
      <formula>NOT(ISERROR(SEARCH("SSMM",F169)))</formula>
    </cfRule>
    <cfRule type="containsText" dxfId="29546" priority="824" operator="containsText" text="BMTR">
      <formula>NOT(ISERROR(SEARCH("BMTR",F169)))</formula>
    </cfRule>
  </conditionalFormatting>
  <conditionalFormatting sqref="F169">
    <cfRule type="containsText" dxfId="29545" priority="819" operator="containsText" text="TAXI">
      <formula>NOT(ISERROR(SEARCH("TAXI",F169)))</formula>
    </cfRule>
    <cfRule type="containsText" dxfId="29544" priority="820" operator="containsText" text="SSMM">
      <formula>NOT(ISERROR(SEARCH("SSMM",F169)))</formula>
    </cfRule>
    <cfRule type="containsText" dxfId="29543" priority="821" operator="containsText" text="BMTR">
      <formula>NOT(ISERROR(SEARCH("BMTR",F169)))</formula>
    </cfRule>
  </conditionalFormatting>
  <conditionalFormatting sqref="F169">
    <cfRule type="containsText" dxfId="29542" priority="816" operator="containsText" text="TAXI">
      <formula>NOT(ISERROR(SEARCH("TAXI",F169)))</formula>
    </cfRule>
    <cfRule type="containsText" dxfId="29541" priority="817" operator="containsText" text="SSMM">
      <formula>NOT(ISERROR(SEARCH("SSMM",F169)))</formula>
    </cfRule>
    <cfRule type="containsText" dxfId="29540" priority="818" operator="containsText" text="BMTR">
      <formula>NOT(ISERROR(SEARCH("BMTR",F169)))</formula>
    </cfRule>
  </conditionalFormatting>
  <conditionalFormatting sqref="F169">
    <cfRule type="containsText" dxfId="29539" priority="813" operator="containsText" text="TAXI">
      <formula>NOT(ISERROR(SEARCH("TAXI",F169)))</formula>
    </cfRule>
    <cfRule type="containsText" dxfId="29538" priority="814" operator="containsText" text="SSMM">
      <formula>NOT(ISERROR(SEARCH("SSMM",F169)))</formula>
    </cfRule>
    <cfRule type="containsText" dxfId="29537" priority="815" operator="containsText" text="BMTR">
      <formula>NOT(ISERROR(SEARCH("BMTR",F169)))</formula>
    </cfRule>
  </conditionalFormatting>
  <conditionalFormatting sqref="F169">
    <cfRule type="containsText" dxfId="29536" priority="810" operator="containsText" text="TAXI">
      <formula>NOT(ISERROR(SEARCH("TAXI",F169)))</formula>
    </cfRule>
    <cfRule type="containsText" dxfId="29535" priority="811" operator="containsText" text="SSMM">
      <formula>NOT(ISERROR(SEARCH("SSMM",F169)))</formula>
    </cfRule>
    <cfRule type="containsText" dxfId="29534" priority="812" operator="containsText" text="BMTR">
      <formula>NOT(ISERROR(SEARCH("BMTR",F169)))</formula>
    </cfRule>
  </conditionalFormatting>
  <conditionalFormatting sqref="F169">
    <cfRule type="containsText" dxfId="29533" priority="807" operator="containsText" text="TAXI">
      <formula>NOT(ISERROR(SEARCH("TAXI",F169)))</formula>
    </cfRule>
    <cfRule type="containsText" dxfId="29532" priority="808" operator="containsText" text="SSMM">
      <formula>NOT(ISERROR(SEARCH("SSMM",F169)))</formula>
    </cfRule>
    <cfRule type="containsText" dxfId="29531" priority="809" operator="containsText" text="BMTR">
      <formula>NOT(ISERROR(SEARCH("BMTR",F169)))</formula>
    </cfRule>
  </conditionalFormatting>
  <conditionalFormatting sqref="F169">
    <cfRule type="containsText" dxfId="29530" priority="804" operator="containsText" text="TAXI">
      <formula>NOT(ISERROR(SEARCH("TAXI",F169)))</formula>
    </cfRule>
    <cfRule type="containsText" dxfId="29529" priority="805" operator="containsText" text="SSMM">
      <formula>NOT(ISERROR(SEARCH("SSMM",F169)))</formula>
    </cfRule>
    <cfRule type="containsText" dxfId="29528" priority="806" operator="containsText" text="BMTR">
      <formula>NOT(ISERROR(SEARCH("BMTR",F169)))</formula>
    </cfRule>
  </conditionalFormatting>
  <conditionalFormatting sqref="F169">
    <cfRule type="containsText" dxfId="29527" priority="801" operator="containsText" text="TAXI">
      <formula>NOT(ISERROR(SEARCH("TAXI",F169)))</formula>
    </cfRule>
    <cfRule type="containsText" dxfId="29526" priority="802" operator="containsText" text="SSMM">
      <formula>NOT(ISERROR(SEARCH("SSMM",F169)))</formula>
    </cfRule>
    <cfRule type="containsText" dxfId="29525" priority="803" operator="containsText" text="BMTR">
      <formula>NOT(ISERROR(SEARCH("BMTR",F169)))</formula>
    </cfRule>
  </conditionalFormatting>
  <conditionalFormatting sqref="F169">
    <cfRule type="containsText" dxfId="29524" priority="798" operator="containsText" text="TAXI">
      <formula>NOT(ISERROR(SEARCH("TAXI",F169)))</formula>
    </cfRule>
    <cfRule type="containsText" dxfId="29523" priority="799" operator="containsText" text="SSMM">
      <formula>NOT(ISERROR(SEARCH("SSMM",F169)))</formula>
    </cfRule>
    <cfRule type="containsText" dxfId="29522" priority="800" operator="containsText" text="BMTR">
      <formula>NOT(ISERROR(SEARCH("BMTR",F169)))</formula>
    </cfRule>
  </conditionalFormatting>
  <conditionalFormatting sqref="F169">
    <cfRule type="containsText" dxfId="29521" priority="795" operator="containsText" text="TAXI">
      <formula>NOT(ISERROR(SEARCH("TAXI",F169)))</formula>
    </cfRule>
    <cfRule type="containsText" dxfId="29520" priority="796" operator="containsText" text="SSMM">
      <formula>NOT(ISERROR(SEARCH("SSMM",F169)))</formula>
    </cfRule>
    <cfRule type="containsText" dxfId="29519" priority="797" operator="containsText" text="BMTR">
      <formula>NOT(ISERROR(SEARCH("BMTR",F169)))</formula>
    </cfRule>
  </conditionalFormatting>
  <conditionalFormatting sqref="F169">
    <cfRule type="containsText" dxfId="29518" priority="792" operator="containsText" text="TAXI">
      <formula>NOT(ISERROR(SEARCH("TAXI",F169)))</formula>
    </cfRule>
    <cfRule type="containsText" dxfId="29517" priority="793" operator="containsText" text="SSMM">
      <formula>NOT(ISERROR(SEARCH("SSMM",F169)))</formula>
    </cfRule>
    <cfRule type="containsText" dxfId="29516" priority="794" operator="containsText" text="BMTR">
      <formula>NOT(ISERROR(SEARCH("BMTR",F169)))</formula>
    </cfRule>
  </conditionalFormatting>
  <conditionalFormatting sqref="F169">
    <cfRule type="containsText" dxfId="29515" priority="789" operator="containsText" text="TAXI">
      <formula>NOT(ISERROR(SEARCH("TAXI",F169)))</formula>
    </cfRule>
    <cfRule type="containsText" dxfId="29514" priority="790" operator="containsText" text="SSMM">
      <formula>NOT(ISERROR(SEARCH("SSMM",F169)))</formula>
    </cfRule>
    <cfRule type="containsText" dxfId="29513" priority="791" operator="containsText" text="BMTR">
      <formula>NOT(ISERROR(SEARCH("BMTR",F169)))</formula>
    </cfRule>
  </conditionalFormatting>
  <conditionalFormatting sqref="F169">
    <cfRule type="containsText" dxfId="29512" priority="786" operator="containsText" text="TAXI">
      <formula>NOT(ISERROR(SEARCH("TAXI",F169)))</formula>
    </cfRule>
    <cfRule type="containsText" dxfId="29511" priority="787" operator="containsText" text="SSMM">
      <formula>NOT(ISERROR(SEARCH("SSMM",F169)))</formula>
    </cfRule>
    <cfRule type="containsText" dxfId="29510" priority="788" operator="containsText" text="BMTR">
      <formula>NOT(ISERROR(SEARCH("BMTR",F169)))</formula>
    </cfRule>
  </conditionalFormatting>
  <conditionalFormatting sqref="F169">
    <cfRule type="containsText" dxfId="29509" priority="783" operator="containsText" text="TAXI">
      <formula>NOT(ISERROR(SEARCH("TAXI",F169)))</formula>
    </cfRule>
    <cfRule type="containsText" dxfId="29508" priority="784" operator="containsText" text="SSMM">
      <formula>NOT(ISERROR(SEARCH("SSMM",F169)))</formula>
    </cfRule>
    <cfRule type="containsText" dxfId="29507" priority="785" operator="containsText" text="BMTR">
      <formula>NOT(ISERROR(SEARCH("BMTR",F169)))</formula>
    </cfRule>
  </conditionalFormatting>
  <conditionalFormatting sqref="F169">
    <cfRule type="containsText" dxfId="29506" priority="780" operator="containsText" text="TAXI">
      <formula>NOT(ISERROR(SEARCH("TAXI",F169)))</formula>
    </cfRule>
    <cfRule type="containsText" dxfId="29505" priority="781" operator="containsText" text="SSMM">
      <formula>NOT(ISERROR(SEARCH("SSMM",F169)))</formula>
    </cfRule>
    <cfRule type="containsText" dxfId="29504" priority="782" operator="containsText" text="BMTR">
      <formula>NOT(ISERROR(SEARCH("BMTR",F169)))</formula>
    </cfRule>
  </conditionalFormatting>
  <conditionalFormatting sqref="F169">
    <cfRule type="containsText" dxfId="29503" priority="777" operator="containsText" text="TAXI">
      <formula>NOT(ISERROR(SEARCH("TAXI",F169)))</formula>
    </cfRule>
    <cfRule type="containsText" dxfId="29502" priority="778" operator="containsText" text="SSMM">
      <formula>NOT(ISERROR(SEARCH("SSMM",F169)))</formula>
    </cfRule>
    <cfRule type="containsText" dxfId="29501" priority="779" operator="containsText" text="BMTR">
      <formula>NOT(ISERROR(SEARCH("BMTR",F169)))</formula>
    </cfRule>
  </conditionalFormatting>
  <conditionalFormatting sqref="F169">
    <cfRule type="containsText" dxfId="29500" priority="774" operator="containsText" text="TAXI">
      <formula>NOT(ISERROR(SEARCH("TAXI",F169)))</formula>
    </cfRule>
    <cfRule type="containsText" dxfId="29499" priority="775" operator="containsText" text="SSMM">
      <formula>NOT(ISERROR(SEARCH("SSMM",F169)))</formula>
    </cfRule>
    <cfRule type="containsText" dxfId="29498" priority="776" operator="containsText" text="BMTR">
      <formula>NOT(ISERROR(SEARCH("BMTR",F169)))</formula>
    </cfRule>
  </conditionalFormatting>
  <conditionalFormatting sqref="F169">
    <cfRule type="containsText" dxfId="29497" priority="771" operator="containsText" text="TAXI">
      <formula>NOT(ISERROR(SEARCH("TAXI",F169)))</formula>
    </cfRule>
    <cfRule type="containsText" dxfId="29496" priority="772" operator="containsText" text="SSMM">
      <formula>NOT(ISERROR(SEARCH("SSMM",F169)))</formula>
    </cfRule>
    <cfRule type="containsText" dxfId="29495" priority="773" operator="containsText" text="BMTR">
      <formula>NOT(ISERROR(SEARCH("BMTR",F169)))</formula>
    </cfRule>
  </conditionalFormatting>
  <conditionalFormatting sqref="F169">
    <cfRule type="containsText" dxfId="29494" priority="768" operator="containsText" text="TAXI">
      <formula>NOT(ISERROR(SEARCH("TAXI",F169)))</formula>
    </cfRule>
    <cfRule type="containsText" dxfId="29493" priority="769" operator="containsText" text="SSMM">
      <formula>NOT(ISERROR(SEARCH("SSMM",F169)))</formula>
    </cfRule>
    <cfRule type="containsText" dxfId="29492" priority="770" operator="containsText" text="BMTR">
      <formula>NOT(ISERROR(SEARCH("BMTR",F169)))</formula>
    </cfRule>
  </conditionalFormatting>
  <conditionalFormatting sqref="F169">
    <cfRule type="containsText" dxfId="29491" priority="765" operator="containsText" text="TAXI">
      <formula>NOT(ISERROR(SEARCH("TAXI",F169)))</formula>
    </cfRule>
    <cfRule type="containsText" dxfId="29490" priority="766" operator="containsText" text="SSMM">
      <formula>NOT(ISERROR(SEARCH("SSMM",F169)))</formula>
    </cfRule>
    <cfRule type="containsText" dxfId="29489" priority="767" operator="containsText" text="BMTR">
      <formula>NOT(ISERROR(SEARCH("BMTR",F169)))</formula>
    </cfRule>
  </conditionalFormatting>
  <conditionalFormatting sqref="F169">
    <cfRule type="containsText" dxfId="29488" priority="762" operator="containsText" text="TAXI">
      <formula>NOT(ISERROR(SEARCH("TAXI",F169)))</formula>
    </cfRule>
    <cfRule type="containsText" dxfId="29487" priority="763" operator="containsText" text="SSMM">
      <formula>NOT(ISERROR(SEARCH("SSMM",F169)))</formula>
    </cfRule>
    <cfRule type="containsText" dxfId="29486" priority="764" operator="containsText" text="BMTR">
      <formula>NOT(ISERROR(SEARCH("BMTR",F169)))</formula>
    </cfRule>
  </conditionalFormatting>
  <conditionalFormatting sqref="F169">
    <cfRule type="containsText" dxfId="29485" priority="759" operator="containsText" text="TAXI">
      <formula>NOT(ISERROR(SEARCH("TAXI",F169)))</formula>
    </cfRule>
    <cfRule type="containsText" dxfId="29484" priority="760" operator="containsText" text="SSMM">
      <formula>NOT(ISERROR(SEARCH("SSMM",F169)))</formula>
    </cfRule>
    <cfRule type="containsText" dxfId="29483" priority="761" operator="containsText" text="BMTR">
      <formula>NOT(ISERROR(SEARCH("BMTR",F169)))</formula>
    </cfRule>
  </conditionalFormatting>
  <conditionalFormatting sqref="F169">
    <cfRule type="containsText" dxfId="29482" priority="756" operator="containsText" text="TAXI">
      <formula>NOT(ISERROR(SEARCH("TAXI",F169)))</formula>
    </cfRule>
    <cfRule type="containsText" dxfId="29481" priority="757" operator="containsText" text="SSMM">
      <formula>NOT(ISERROR(SEARCH("SSMM",F169)))</formula>
    </cfRule>
    <cfRule type="containsText" dxfId="29480" priority="758" operator="containsText" text="BMTR">
      <formula>NOT(ISERROR(SEARCH("BMTR",F169)))</formula>
    </cfRule>
  </conditionalFormatting>
  <conditionalFormatting sqref="F169">
    <cfRule type="containsText" dxfId="29479" priority="753" operator="containsText" text="TAXI">
      <formula>NOT(ISERROR(SEARCH("TAXI",F169)))</formula>
    </cfRule>
    <cfRule type="containsText" dxfId="29478" priority="754" operator="containsText" text="SSMM">
      <formula>NOT(ISERROR(SEARCH("SSMM",F169)))</formula>
    </cfRule>
    <cfRule type="containsText" dxfId="29477" priority="755" operator="containsText" text="BMTR">
      <formula>NOT(ISERROR(SEARCH("BMTR",F169)))</formula>
    </cfRule>
  </conditionalFormatting>
  <conditionalFormatting sqref="F169">
    <cfRule type="containsText" dxfId="29476" priority="750" operator="containsText" text="TAXI">
      <formula>NOT(ISERROR(SEARCH("TAXI",F169)))</formula>
    </cfRule>
    <cfRule type="containsText" dxfId="29475" priority="751" operator="containsText" text="SSMM">
      <formula>NOT(ISERROR(SEARCH("SSMM",F169)))</formula>
    </cfRule>
    <cfRule type="containsText" dxfId="29474" priority="752" operator="containsText" text="BMTR">
      <formula>NOT(ISERROR(SEARCH("BMTR",F169)))</formula>
    </cfRule>
  </conditionalFormatting>
  <conditionalFormatting sqref="F169">
    <cfRule type="containsText" dxfId="29473" priority="747" operator="containsText" text="TAXI">
      <formula>NOT(ISERROR(SEARCH("TAXI",F169)))</formula>
    </cfRule>
    <cfRule type="containsText" dxfId="29472" priority="748" operator="containsText" text="SSMM">
      <formula>NOT(ISERROR(SEARCH("SSMM",F169)))</formula>
    </cfRule>
    <cfRule type="containsText" dxfId="29471" priority="749" operator="containsText" text="BMTR">
      <formula>NOT(ISERROR(SEARCH("BMTR",F169)))</formula>
    </cfRule>
  </conditionalFormatting>
  <conditionalFormatting sqref="F169">
    <cfRule type="containsText" dxfId="29470" priority="744" operator="containsText" text="TAXI">
      <formula>NOT(ISERROR(SEARCH("TAXI",F169)))</formula>
    </cfRule>
    <cfRule type="containsText" dxfId="29469" priority="745" operator="containsText" text="SSMM">
      <formula>NOT(ISERROR(SEARCH("SSMM",F169)))</formula>
    </cfRule>
    <cfRule type="containsText" dxfId="29468" priority="746" operator="containsText" text="BMTR">
      <formula>NOT(ISERROR(SEARCH("BMTR",F169)))</formula>
    </cfRule>
  </conditionalFormatting>
  <conditionalFormatting sqref="F169">
    <cfRule type="containsText" dxfId="29467" priority="741" operator="containsText" text="TAXI">
      <formula>NOT(ISERROR(SEARCH("TAXI",F169)))</formula>
    </cfRule>
    <cfRule type="containsText" dxfId="29466" priority="742" operator="containsText" text="SSMM">
      <formula>NOT(ISERROR(SEARCH("SSMM",F169)))</formula>
    </cfRule>
    <cfRule type="containsText" dxfId="29465" priority="743" operator="containsText" text="BMTR">
      <formula>NOT(ISERROR(SEARCH("BMTR",F169)))</formula>
    </cfRule>
  </conditionalFormatting>
  <conditionalFormatting sqref="F169">
    <cfRule type="containsText" dxfId="29464" priority="738" operator="containsText" text="TAXI">
      <formula>NOT(ISERROR(SEARCH("TAXI",F169)))</formula>
    </cfRule>
    <cfRule type="containsText" dxfId="29463" priority="739" operator="containsText" text="SSMM">
      <formula>NOT(ISERROR(SEARCH("SSMM",F169)))</formula>
    </cfRule>
    <cfRule type="containsText" dxfId="29462" priority="740" operator="containsText" text="BMTR">
      <formula>NOT(ISERROR(SEARCH("BMTR",F169)))</formula>
    </cfRule>
  </conditionalFormatting>
  <conditionalFormatting sqref="F169">
    <cfRule type="containsText" dxfId="29461" priority="735" operator="containsText" text="TAXI">
      <formula>NOT(ISERROR(SEARCH("TAXI",F169)))</formula>
    </cfRule>
    <cfRule type="containsText" dxfId="29460" priority="736" operator="containsText" text="SSMM">
      <formula>NOT(ISERROR(SEARCH("SSMM",F169)))</formula>
    </cfRule>
    <cfRule type="containsText" dxfId="29459" priority="737" operator="containsText" text="BMTR">
      <formula>NOT(ISERROR(SEARCH("BMTR",F169)))</formula>
    </cfRule>
  </conditionalFormatting>
  <conditionalFormatting sqref="F169">
    <cfRule type="containsText" dxfId="29458" priority="732" operator="containsText" text="TAXI">
      <formula>NOT(ISERROR(SEARCH("TAXI",F169)))</formula>
    </cfRule>
    <cfRule type="containsText" dxfId="29457" priority="733" operator="containsText" text="SSMM">
      <formula>NOT(ISERROR(SEARCH("SSMM",F169)))</formula>
    </cfRule>
    <cfRule type="containsText" dxfId="29456" priority="734" operator="containsText" text="BMTR">
      <formula>NOT(ISERROR(SEARCH("BMTR",F169)))</formula>
    </cfRule>
  </conditionalFormatting>
  <conditionalFormatting sqref="F169">
    <cfRule type="containsText" dxfId="29455" priority="729" operator="containsText" text="TAXI">
      <formula>NOT(ISERROR(SEARCH("TAXI",F169)))</formula>
    </cfRule>
    <cfRule type="containsText" dxfId="29454" priority="730" operator="containsText" text="SSMM">
      <formula>NOT(ISERROR(SEARCH("SSMM",F169)))</formula>
    </cfRule>
    <cfRule type="containsText" dxfId="29453" priority="731" operator="containsText" text="BMTR">
      <formula>NOT(ISERROR(SEARCH("BMTR",F169)))</formula>
    </cfRule>
  </conditionalFormatting>
  <conditionalFormatting sqref="F169">
    <cfRule type="containsText" dxfId="29452" priority="726" operator="containsText" text="TAXI">
      <formula>NOT(ISERROR(SEARCH("TAXI",F169)))</formula>
    </cfRule>
    <cfRule type="containsText" dxfId="29451" priority="727" operator="containsText" text="SSMM">
      <formula>NOT(ISERROR(SEARCH("SSMM",F169)))</formula>
    </cfRule>
    <cfRule type="containsText" dxfId="29450" priority="728" operator="containsText" text="BMTR">
      <formula>NOT(ISERROR(SEARCH("BMTR",F169)))</formula>
    </cfRule>
  </conditionalFormatting>
  <conditionalFormatting sqref="F169">
    <cfRule type="containsText" dxfId="29449" priority="723" operator="containsText" text="TAXI">
      <formula>NOT(ISERROR(SEARCH("TAXI",F169)))</formula>
    </cfRule>
    <cfRule type="containsText" dxfId="29448" priority="724" operator="containsText" text="SSMM">
      <formula>NOT(ISERROR(SEARCH("SSMM",F169)))</formula>
    </cfRule>
    <cfRule type="containsText" dxfId="29447" priority="725" operator="containsText" text="BMTR">
      <formula>NOT(ISERROR(SEARCH("BMTR",F169)))</formula>
    </cfRule>
  </conditionalFormatting>
  <conditionalFormatting sqref="F169">
    <cfRule type="containsText" dxfId="29446" priority="720" operator="containsText" text="TAXI">
      <formula>NOT(ISERROR(SEARCH("TAXI",F169)))</formula>
    </cfRule>
    <cfRule type="containsText" dxfId="29445" priority="721" operator="containsText" text="SSMM">
      <formula>NOT(ISERROR(SEARCH("SSMM",F169)))</formula>
    </cfRule>
    <cfRule type="containsText" dxfId="29444" priority="722" operator="containsText" text="BMTR">
      <formula>NOT(ISERROR(SEARCH("BMTR",F169)))</formula>
    </cfRule>
  </conditionalFormatting>
  <conditionalFormatting sqref="F169">
    <cfRule type="containsText" dxfId="29443" priority="717" operator="containsText" text="TAXI">
      <formula>NOT(ISERROR(SEARCH("TAXI",F169)))</formula>
    </cfRule>
    <cfRule type="containsText" dxfId="29442" priority="718" operator="containsText" text="SSMM">
      <formula>NOT(ISERROR(SEARCH("SSMM",F169)))</formula>
    </cfRule>
    <cfRule type="containsText" dxfId="29441" priority="719" operator="containsText" text="BMTR">
      <formula>NOT(ISERROR(SEARCH("BMTR",F169)))</formula>
    </cfRule>
  </conditionalFormatting>
  <conditionalFormatting sqref="F169">
    <cfRule type="containsText" dxfId="29440" priority="714" operator="containsText" text="TAXI">
      <formula>NOT(ISERROR(SEARCH("TAXI",F169)))</formula>
    </cfRule>
    <cfRule type="containsText" dxfId="29439" priority="715" operator="containsText" text="SSMM">
      <formula>NOT(ISERROR(SEARCH("SSMM",F169)))</formula>
    </cfRule>
    <cfRule type="containsText" dxfId="29438" priority="716" operator="containsText" text="BMTR">
      <formula>NOT(ISERROR(SEARCH("BMTR",F169)))</formula>
    </cfRule>
  </conditionalFormatting>
  <conditionalFormatting sqref="F169">
    <cfRule type="containsText" dxfId="29437" priority="711" operator="containsText" text="TAXI">
      <formula>NOT(ISERROR(SEARCH("TAXI",F169)))</formula>
    </cfRule>
    <cfRule type="containsText" dxfId="29436" priority="712" operator="containsText" text="SSMM">
      <formula>NOT(ISERROR(SEARCH("SSMM",F169)))</formula>
    </cfRule>
    <cfRule type="containsText" dxfId="29435" priority="713" operator="containsText" text="BMTR">
      <formula>NOT(ISERROR(SEARCH("BMTR",F169)))</formula>
    </cfRule>
  </conditionalFormatting>
  <conditionalFormatting sqref="F169">
    <cfRule type="containsText" dxfId="29434" priority="708" operator="containsText" text="TAXI">
      <formula>NOT(ISERROR(SEARCH("TAXI",F169)))</formula>
    </cfRule>
    <cfRule type="containsText" dxfId="29433" priority="709" operator="containsText" text="SSMM">
      <formula>NOT(ISERROR(SEARCH("SSMM",F169)))</formula>
    </cfRule>
    <cfRule type="containsText" dxfId="29432" priority="710" operator="containsText" text="BMTR">
      <formula>NOT(ISERROR(SEARCH("BMTR",F169)))</formula>
    </cfRule>
  </conditionalFormatting>
  <conditionalFormatting sqref="F169">
    <cfRule type="containsText" dxfId="29431" priority="705" operator="containsText" text="TAXI">
      <formula>NOT(ISERROR(SEARCH("TAXI",F169)))</formula>
    </cfRule>
    <cfRule type="containsText" dxfId="29430" priority="706" operator="containsText" text="SSMM">
      <formula>NOT(ISERROR(SEARCH("SSMM",F169)))</formula>
    </cfRule>
    <cfRule type="containsText" dxfId="29429" priority="707" operator="containsText" text="BMTR">
      <formula>NOT(ISERROR(SEARCH("BMTR",F169)))</formula>
    </cfRule>
  </conditionalFormatting>
  <conditionalFormatting sqref="F169">
    <cfRule type="containsText" dxfId="29428" priority="702" operator="containsText" text="TAXI">
      <formula>NOT(ISERROR(SEARCH("TAXI",F169)))</formula>
    </cfRule>
    <cfRule type="containsText" dxfId="29427" priority="703" operator="containsText" text="SSMM">
      <formula>NOT(ISERROR(SEARCH("SSMM",F169)))</formula>
    </cfRule>
    <cfRule type="containsText" dxfId="29426" priority="704" operator="containsText" text="BMTR">
      <formula>NOT(ISERROR(SEARCH("BMTR",F169)))</formula>
    </cfRule>
  </conditionalFormatting>
  <conditionalFormatting sqref="F169">
    <cfRule type="containsText" dxfId="29425" priority="699" operator="containsText" text="TAXI">
      <formula>NOT(ISERROR(SEARCH("TAXI",F169)))</formula>
    </cfRule>
    <cfRule type="containsText" dxfId="29424" priority="700" operator="containsText" text="SSMM">
      <formula>NOT(ISERROR(SEARCH("SSMM",F169)))</formula>
    </cfRule>
    <cfRule type="containsText" dxfId="29423" priority="701" operator="containsText" text="BMTR">
      <formula>NOT(ISERROR(SEARCH("BMTR",F169)))</formula>
    </cfRule>
  </conditionalFormatting>
  <conditionalFormatting sqref="F169">
    <cfRule type="containsText" dxfId="29422" priority="696" operator="containsText" text="TAXI">
      <formula>NOT(ISERROR(SEARCH("TAXI",F169)))</formula>
    </cfRule>
    <cfRule type="containsText" dxfId="29421" priority="697" operator="containsText" text="SSMM">
      <formula>NOT(ISERROR(SEARCH("SSMM",F169)))</formula>
    </cfRule>
    <cfRule type="containsText" dxfId="29420" priority="698" operator="containsText" text="BMTR">
      <formula>NOT(ISERROR(SEARCH("BMTR",F169)))</formula>
    </cfRule>
  </conditionalFormatting>
  <conditionalFormatting sqref="F169">
    <cfRule type="containsText" dxfId="29419" priority="693" operator="containsText" text="TAXI">
      <formula>NOT(ISERROR(SEARCH("TAXI",F169)))</formula>
    </cfRule>
    <cfRule type="containsText" dxfId="29418" priority="694" operator="containsText" text="SSMM">
      <formula>NOT(ISERROR(SEARCH("SSMM",F169)))</formula>
    </cfRule>
    <cfRule type="containsText" dxfId="29417" priority="695" operator="containsText" text="BMTR">
      <formula>NOT(ISERROR(SEARCH("BMTR",F169)))</formula>
    </cfRule>
  </conditionalFormatting>
  <conditionalFormatting sqref="F169">
    <cfRule type="containsText" dxfId="29416" priority="690" operator="containsText" text="TAXI">
      <formula>NOT(ISERROR(SEARCH("TAXI",F169)))</formula>
    </cfRule>
    <cfRule type="containsText" dxfId="29415" priority="691" operator="containsText" text="SSMM">
      <formula>NOT(ISERROR(SEARCH("SSMM",F169)))</formula>
    </cfRule>
    <cfRule type="containsText" dxfId="29414" priority="692" operator="containsText" text="BMTR">
      <formula>NOT(ISERROR(SEARCH("BMTR",F169)))</formula>
    </cfRule>
  </conditionalFormatting>
  <conditionalFormatting sqref="F169">
    <cfRule type="containsText" dxfId="29413" priority="687" operator="containsText" text="TAXI">
      <formula>NOT(ISERROR(SEARCH("TAXI",F169)))</formula>
    </cfRule>
    <cfRule type="containsText" dxfId="29412" priority="688" operator="containsText" text="SSMM">
      <formula>NOT(ISERROR(SEARCH("SSMM",F169)))</formula>
    </cfRule>
    <cfRule type="containsText" dxfId="29411" priority="689" operator="containsText" text="BMTR">
      <formula>NOT(ISERROR(SEARCH("BMTR",F169)))</formula>
    </cfRule>
  </conditionalFormatting>
  <conditionalFormatting sqref="F169">
    <cfRule type="containsText" dxfId="29410" priority="684" operator="containsText" text="TAXI">
      <formula>NOT(ISERROR(SEARCH("TAXI",F169)))</formula>
    </cfRule>
    <cfRule type="containsText" dxfId="29409" priority="685" operator="containsText" text="SSMM">
      <formula>NOT(ISERROR(SEARCH("SSMM",F169)))</formula>
    </cfRule>
    <cfRule type="containsText" dxfId="29408" priority="686" operator="containsText" text="BMTR">
      <formula>NOT(ISERROR(SEARCH("BMTR",F169)))</formula>
    </cfRule>
  </conditionalFormatting>
  <conditionalFormatting sqref="F169">
    <cfRule type="containsText" dxfId="29407" priority="681" operator="containsText" text="TAXI">
      <formula>NOT(ISERROR(SEARCH("TAXI",F169)))</formula>
    </cfRule>
    <cfRule type="containsText" dxfId="29406" priority="682" operator="containsText" text="SSMM">
      <formula>NOT(ISERROR(SEARCH("SSMM",F169)))</formula>
    </cfRule>
    <cfRule type="containsText" dxfId="29405" priority="683" operator="containsText" text="BMTR">
      <formula>NOT(ISERROR(SEARCH("BMTR",F169)))</formula>
    </cfRule>
  </conditionalFormatting>
  <conditionalFormatting sqref="F169">
    <cfRule type="containsText" dxfId="29404" priority="678" operator="containsText" text="TAXI">
      <formula>NOT(ISERROR(SEARCH("TAXI",F169)))</formula>
    </cfRule>
    <cfRule type="containsText" dxfId="29403" priority="679" operator="containsText" text="SSMM">
      <formula>NOT(ISERROR(SEARCH("SSMM",F169)))</formula>
    </cfRule>
    <cfRule type="containsText" dxfId="29402" priority="680" operator="containsText" text="BMTR">
      <formula>NOT(ISERROR(SEARCH("BMTR",F169)))</formula>
    </cfRule>
  </conditionalFormatting>
  <conditionalFormatting sqref="F169">
    <cfRule type="containsText" dxfId="29401" priority="675" operator="containsText" text="TAXI">
      <formula>NOT(ISERROR(SEARCH("TAXI",F169)))</formula>
    </cfRule>
    <cfRule type="containsText" dxfId="29400" priority="676" operator="containsText" text="SSMM">
      <formula>NOT(ISERROR(SEARCH("SSMM",F169)))</formula>
    </cfRule>
    <cfRule type="containsText" dxfId="29399" priority="677" operator="containsText" text="BMTR">
      <formula>NOT(ISERROR(SEARCH("BMTR",F169)))</formula>
    </cfRule>
  </conditionalFormatting>
  <conditionalFormatting sqref="F169">
    <cfRule type="containsText" dxfId="29398" priority="672" operator="containsText" text="TAXI">
      <formula>NOT(ISERROR(SEARCH("TAXI",F169)))</formula>
    </cfRule>
    <cfRule type="containsText" dxfId="29397" priority="673" operator="containsText" text="SSMM">
      <formula>NOT(ISERROR(SEARCH("SSMM",F169)))</formula>
    </cfRule>
    <cfRule type="containsText" dxfId="29396" priority="674" operator="containsText" text="BMTR">
      <formula>NOT(ISERROR(SEARCH("BMTR",F169)))</formula>
    </cfRule>
  </conditionalFormatting>
  <conditionalFormatting sqref="F169">
    <cfRule type="containsText" dxfId="29395" priority="669" operator="containsText" text="TAXI">
      <formula>NOT(ISERROR(SEARCH("TAXI",F169)))</formula>
    </cfRule>
    <cfRule type="containsText" dxfId="29394" priority="670" operator="containsText" text="SSMM">
      <formula>NOT(ISERROR(SEARCH("SSMM",F169)))</formula>
    </cfRule>
    <cfRule type="containsText" dxfId="29393" priority="671" operator="containsText" text="BMTR">
      <formula>NOT(ISERROR(SEARCH("BMTR",F169)))</formula>
    </cfRule>
  </conditionalFormatting>
  <conditionalFormatting sqref="F169">
    <cfRule type="containsText" dxfId="29392" priority="666" operator="containsText" text="TAXI">
      <formula>NOT(ISERROR(SEARCH("TAXI",F169)))</formula>
    </cfRule>
    <cfRule type="containsText" dxfId="29391" priority="667" operator="containsText" text="SSMM">
      <formula>NOT(ISERROR(SEARCH("SSMM",F169)))</formula>
    </cfRule>
    <cfRule type="containsText" dxfId="29390" priority="668" operator="containsText" text="BMTR">
      <formula>NOT(ISERROR(SEARCH("BMTR",F169)))</formula>
    </cfRule>
  </conditionalFormatting>
  <conditionalFormatting sqref="F169">
    <cfRule type="containsText" dxfId="29389" priority="663" operator="containsText" text="TAXI">
      <formula>NOT(ISERROR(SEARCH("TAXI",F169)))</formula>
    </cfRule>
    <cfRule type="containsText" dxfId="29388" priority="664" operator="containsText" text="SSMM">
      <formula>NOT(ISERROR(SEARCH("SSMM",F169)))</formula>
    </cfRule>
    <cfRule type="containsText" dxfId="29387" priority="665" operator="containsText" text="BMTR">
      <formula>NOT(ISERROR(SEARCH("BMTR",F169)))</formula>
    </cfRule>
  </conditionalFormatting>
  <conditionalFormatting sqref="F169">
    <cfRule type="containsText" dxfId="29386" priority="660" operator="containsText" text="TAXI">
      <formula>NOT(ISERROR(SEARCH("TAXI",F169)))</formula>
    </cfRule>
    <cfRule type="containsText" dxfId="29385" priority="661" operator="containsText" text="SSMM">
      <formula>NOT(ISERROR(SEARCH("SSMM",F169)))</formula>
    </cfRule>
    <cfRule type="containsText" dxfId="29384" priority="662" operator="containsText" text="BMTR">
      <formula>NOT(ISERROR(SEARCH("BMTR",F169)))</formula>
    </cfRule>
  </conditionalFormatting>
  <conditionalFormatting sqref="F169">
    <cfRule type="containsText" dxfId="29383" priority="657" operator="containsText" text="TAXI">
      <formula>NOT(ISERROR(SEARCH("TAXI",F169)))</formula>
    </cfRule>
    <cfRule type="containsText" dxfId="29382" priority="658" operator="containsText" text="SSMM">
      <formula>NOT(ISERROR(SEARCH("SSMM",F169)))</formula>
    </cfRule>
    <cfRule type="containsText" dxfId="29381" priority="659" operator="containsText" text="BMTR">
      <formula>NOT(ISERROR(SEARCH("BMTR",F169)))</formula>
    </cfRule>
  </conditionalFormatting>
  <conditionalFormatting sqref="F169">
    <cfRule type="containsText" dxfId="29380" priority="654" operator="containsText" text="TAXI">
      <formula>NOT(ISERROR(SEARCH("TAXI",F169)))</formula>
    </cfRule>
    <cfRule type="containsText" dxfId="29379" priority="655" operator="containsText" text="SSMM">
      <formula>NOT(ISERROR(SEARCH("SSMM",F169)))</formula>
    </cfRule>
    <cfRule type="containsText" dxfId="29378" priority="656" operator="containsText" text="BMTR">
      <formula>NOT(ISERROR(SEARCH("BMTR",F169)))</formula>
    </cfRule>
  </conditionalFormatting>
  <conditionalFormatting sqref="F169">
    <cfRule type="containsText" dxfId="29377" priority="651" operator="containsText" text="TAXI">
      <formula>NOT(ISERROR(SEARCH("TAXI",F169)))</formula>
    </cfRule>
    <cfRule type="containsText" dxfId="29376" priority="652" operator="containsText" text="SSMM">
      <formula>NOT(ISERROR(SEARCH("SSMM",F169)))</formula>
    </cfRule>
    <cfRule type="containsText" dxfId="29375" priority="653" operator="containsText" text="BMTR">
      <formula>NOT(ISERROR(SEARCH("BMTR",F169)))</formula>
    </cfRule>
  </conditionalFormatting>
  <conditionalFormatting sqref="F169">
    <cfRule type="containsText" dxfId="29374" priority="648" operator="containsText" text="TAXI">
      <formula>NOT(ISERROR(SEARCH("TAXI",F169)))</formula>
    </cfRule>
    <cfRule type="containsText" dxfId="29373" priority="649" operator="containsText" text="SSMM">
      <formula>NOT(ISERROR(SEARCH("SSMM",F169)))</formula>
    </cfRule>
    <cfRule type="containsText" dxfId="29372" priority="650" operator="containsText" text="BMTR">
      <formula>NOT(ISERROR(SEARCH("BMTR",F169)))</formula>
    </cfRule>
  </conditionalFormatting>
  <conditionalFormatting sqref="F169">
    <cfRule type="containsText" dxfId="29371" priority="645" operator="containsText" text="TAXI">
      <formula>NOT(ISERROR(SEARCH("TAXI",F169)))</formula>
    </cfRule>
    <cfRule type="containsText" dxfId="29370" priority="646" operator="containsText" text="SSMM">
      <formula>NOT(ISERROR(SEARCH("SSMM",F169)))</formula>
    </cfRule>
    <cfRule type="containsText" dxfId="29369" priority="647" operator="containsText" text="BMTR">
      <formula>NOT(ISERROR(SEARCH("BMTR",F169)))</formula>
    </cfRule>
  </conditionalFormatting>
  <conditionalFormatting sqref="F169">
    <cfRule type="containsText" dxfId="29368" priority="642" operator="containsText" text="TAXI">
      <formula>NOT(ISERROR(SEARCH("TAXI",F169)))</formula>
    </cfRule>
    <cfRule type="containsText" dxfId="29367" priority="643" operator="containsText" text="SSMM">
      <formula>NOT(ISERROR(SEARCH("SSMM",F169)))</formula>
    </cfRule>
    <cfRule type="containsText" dxfId="29366" priority="644" operator="containsText" text="BMTR">
      <formula>NOT(ISERROR(SEARCH("BMTR",F169)))</formula>
    </cfRule>
  </conditionalFormatting>
  <conditionalFormatting sqref="F169">
    <cfRule type="containsText" dxfId="29365" priority="639" operator="containsText" text="TAXI">
      <formula>NOT(ISERROR(SEARCH("TAXI",F169)))</formula>
    </cfRule>
    <cfRule type="containsText" dxfId="29364" priority="640" operator="containsText" text="SSMM">
      <formula>NOT(ISERROR(SEARCH("SSMM",F169)))</formula>
    </cfRule>
    <cfRule type="containsText" dxfId="29363" priority="641" operator="containsText" text="BMTR">
      <formula>NOT(ISERROR(SEARCH("BMTR",F169)))</formula>
    </cfRule>
  </conditionalFormatting>
  <conditionalFormatting sqref="F169">
    <cfRule type="containsText" dxfId="29362" priority="636" operator="containsText" text="TAXI">
      <formula>NOT(ISERROR(SEARCH("TAXI",F169)))</formula>
    </cfRule>
    <cfRule type="containsText" dxfId="29361" priority="637" operator="containsText" text="SSMM">
      <formula>NOT(ISERROR(SEARCH("SSMM",F169)))</formula>
    </cfRule>
    <cfRule type="containsText" dxfId="29360" priority="638" operator="containsText" text="BMTR">
      <formula>NOT(ISERROR(SEARCH("BMTR",F169)))</formula>
    </cfRule>
  </conditionalFormatting>
  <conditionalFormatting sqref="F169">
    <cfRule type="containsText" dxfId="29359" priority="633" operator="containsText" text="TAXI">
      <formula>NOT(ISERROR(SEARCH("TAXI",F169)))</formula>
    </cfRule>
    <cfRule type="containsText" dxfId="29358" priority="634" operator="containsText" text="SSMM">
      <formula>NOT(ISERROR(SEARCH("SSMM",F169)))</formula>
    </cfRule>
    <cfRule type="containsText" dxfId="29357" priority="635" operator="containsText" text="BMTR">
      <formula>NOT(ISERROR(SEARCH("BMTR",F169)))</formula>
    </cfRule>
  </conditionalFormatting>
  <conditionalFormatting sqref="F169">
    <cfRule type="containsText" dxfId="29356" priority="630" operator="containsText" text="TAXI">
      <formula>NOT(ISERROR(SEARCH("TAXI",F169)))</formula>
    </cfRule>
    <cfRule type="containsText" dxfId="29355" priority="631" operator="containsText" text="SSMM">
      <formula>NOT(ISERROR(SEARCH("SSMM",F169)))</formula>
    </cfRule>
    <cfRule type="containsText" dxfId="29354" priority="632" operator="containsText" text="BMTR">
      <formula>NOT(ISERROR(SEARCH("BMTR",F169)))</formula>
    </cfRule>
  </conditionalFormatting>
  <conditionalFormatting sqref="F169">
    <cfRule type="containsText" dxfId="29353" priority="627" operator="containsText" text="TAXI">
      <formula>NOT(ISERROR(SEARCH("TAXI",F169)))</formula>
    </cfRule>
    <cfRule type="containsText" dxfId="29352" priority="628" operator="containsText" text="SSMM">
      <formula>NOT(ISERROR(SEARCH("SSMM",F169)))</formula>
    </cfRule>
    <cfRule type="containsText" dxfId="29351" priority="629" operator="containsText" text="BMTR">
      <formula>NOT(ISERROR(SEARCH("BMTR",F169)))</formula>
    </cfRule>
  </conditionalFormatting>
  <conditionalFormatting sqref="F169">
    <cfRule type="containsText" dxfId="29350" priority="624" operator="containsText" text="TAXI">
      <formula>NOT(ISERROR(SEARCH("TAXI",F169)))</formula>
    </cfRule>
    <cfRule type="containsText" dxfId="29349" priority="625" operator="containsText" text="SSMM">
      <formula>NOT(ISERROR(SEARCH("SSMM",F169)))</formula>
    </cfRule>
    <cfRule type="containsText" dxfId="29348" priority="626" operator="containsText" text="BMTR">
      <formula>NOT(ISERROR(SEARCH("BMTR",F169)))</formula>
    </cfRule>
  </conditionalFormatting>
  <conditionalFormatting sqref="F169">
    <cfRule type="containsText" dxfId="29347" priority="621" operator="containsText" text="TAXI">
      <formula>NOT(ISERROR(SEARCH("TAXI",F169)))</formula>
    </cfRule>
    <cfRule type="containsText" dxfId="29346" priority="622" operator="containsText" text="SSMM">
      <formula>NOT(ISERROR(SEARCH("SSMM",F169)))</formula>
    </cfRule>
    <cfRule type="containsText" dxfId="29345" priority="623" operator="containsText" text="BMTR">
      <formula>NOT(ISERROR(SEARCH("BMTR",F169)))</formula>
    </cfRule>
  </conditionalFormatting>
  <conditionalFormatting sqref="F169">
    <cfRule type="containsText" dxfId="29344" priority="618" operator="containsText" text="TAXI">
      <formula>NOT(ISERROR(SEARCH("TAXI",F169)))</formula>
    </cfRule>
    <cfRule type="containsText" dxfId="29343" priority="619" operator="containsText" text="SSMM">
      <formula>NOT(ISERROR(SEARCH("SSMM",F169)))</formula>
    </cfRule>
    <cfRule type="containsText" dxfId="29342" priority="620" operator="containsText" text="BMTR">
      <formula>NOT(ISERROR(SEARCH("BMTR",F169)))</formula>
    </cfRule>
  </conditionalFormatting>
  <conditionalFormatting sqref="F169">
    <cfRule type="containsText" dxfId="29341" priority="615" operator="containsText" text="TAXI">
      <formula>NOT(ISERROR(SEARCH("TAXI",F169)))</formula>
    </cfRule>
    <cfRule type="containsText" dxfId="29340" priority="616" operator="containsText" text="SSMM">
      <formula>NOT(ISERROR(SEARCH("SSMM",F169)))</formula>
    </cfRule>
    <cfRule type="containsText" dxfId="29339" priority="617" operator="containsText" text="BMTR">
      <formula>NOT(ISERROR(SEARCH("BMTR",F169)))</formula>
    </cfRule>
  </conditionalFormatting>
  <conditionalFormatting sqref="F169">
    <cfRule type="containsText" dxfId="29338" priority="612" operator="containsText" text="TAXI">
      <formula>NOT(ISERROR(SEARCH("TAXI",F169)))</formula>
    </cfRule>
    <cfRule type="containsText" dxfId="29337" priority="613" operator="containsText" text="SSMM">
      <formula>NOT(ISERROR(SEARCH("SSMM",F169)))</formula>
    </cfRule>
    <cfRule type="containsText" dxfId="29336" priority="614" operator="containsText" text="BMTR">
      <formula>NOT(ISERROR(SEARCH("BMTR",F169)))</formula>
    </cfRule>
  </conditionalFormatting>
  <conditionalFormatting sqref="F169">
    <cfRule type="containsText" dxfId="29335" priority="609" operator="containsText" text="TAXI">
      <formula>NOT(ISERROR(SEARCH("TAXI",F169)))</formula>
    </cfRule>
    <cfRule type="containsText" dxfId="29334" priority="610" operator="containsText" text="SSMM">
      <formula>NOT(ISERROR(SEARCH("SSMM",F169)))</formula>
    </cfRule>
    <cfRule type="containsText" dxfId="29333" priority="611" operator="containsText" text="BMTR">
      <formula>NOT(ISERROR(SEARCH("BMTR",F169)))</formula>
    </cfRule>
  </conditionalFormatting>
  <conditionalFormatting sqref="F169">
    <cfRule type="containsText" dxfId="29332" priority="606" operator="containsText" text="TAXI">
      <formula>NOT(ISERROR(SEARCH("TAXI",F169)))</formula>
    </cfRule>
    <cfRule type="containsText" dxfId="29331" priority="607" operator="containsText" text="SSMM">
      <formula>NOT(ISERROR(SEARCH("SSMM",F169)))</formula>
    </cfRule>
    <cfRule type="containsText" dxfId="29330" priority="608" operator="containsText" text="BMTR">
      <formula>NOT(ISERROR(SEARCH("BMTR",F169)))</formula>
    </cfRule>
  </conditionalFormatting>
  <conditionalFormatting sqref="F169">
    <cfRule type="containsText" dxfId="29329" priority="603" operator="containsText" text="TAXI">
      <formula>NOT(ISERROR(SEARCH("TAXI",F169)))</formula>
    </cfRule>
    <cfRule type="containsText" dxfId="29328" priority="604" operator="containsText" text="SSMM">
      <formula>NOT(ISERROR(SEARCH("SSMM",F169)))</formula>
    </cfRule>
    <cfRule type="containsText" dxfId="29327" priority="605" operator="containsText" text="BMTR">
      <formula>NOT(ISERROR(SEARCH("BMTR",F169)))</formula>
    </cfRule>
  </conditionalFormatting>
  <conditionalFormatting sqref="F169">
    <cfRule type="containsText" dxfId="29326" priority="600" operator="containsText" text="TAXI">
      <formula>NOT(ISERROR(SEARCH("TAXI",F169)))</formula>
    </cfRule>
    <cfRule type="containsText" dxfId="29325" priority="601" operator="containsText" text="SSMM">
      <formula>NOT(ISERROR(SEARCH("SSMM",F169)))</formula>
    </cfRule>
    <cfRule type="containsText" dxfId="29324" priority="602" operator="containsText" text="BMTR">
      <formula>NOT(ISERROR(SEARCH("BMTR",F169)))</formula>
    </cfRule>
  </conditionalFormatting>
  <conditionalFormatting sqref="F169">
    <cfRule type="containsText" dxfId="29323" priority="597" operator="containsText" text="TAXI">
      <formula>NOT(ISERROR(SEARCH("TAXI",F169)))</formula>
    </cfRule>
    <cfRule type="containsText" dxfId="29322" priority="598" operator="containsText" text="SSMM">
      <formula>NOT(ISERROR(SEARCH("SSMM",F169)))</formula>
    </cfRule>
    <cfRule type="containsText" dxfId="29321" priority="599" operator="containsText" text="BMTR">
      <formula>NOT(ISERROR(SEARCH("BMTR",F169)))</formula>
    </cfRule>
  </conditionalFormatting>
  <conditionalFormatting sqref="F169">
    <cfRule type="containsText" dxfId="29320" priority="594" operator="containsText" text="TAXI">
      <formula>NOT(ISERROR(SEARCH("TAXI",F169)))</formula>
    </cfRule>
    <cfRule type="containsText" dxfId="29319" priority="595" operator="containsText" text="SSMM">
      <formula>NOT(ISERROR(SEARCH("SSMM",F169)))</formula>
    </cfRule>
    <cfRule type="containsText" dxfId="29318" priority="596" operator="containsText" text="BMTR">
      <formula>NOT(ISERROR(SEARCH("BMTR",F169)))</formula>
    </cfRule>
  </conditionalFormatting>
  <conditionalFormatting sqref="F169">
    <cfRule type="containsText" dxfId="29317" priority="591" operator="containsText" text="TAXI">
      <formula>NOT(ISERROR(SEARCH("TAXI",F169)))</formula>
    </cfRule>
    <cfRule type="containsText" dxfId="29316" priority="592" operator="containsText" text="SSMM">
      <formula>NOT(ISERROR(SEARCH("SSMM",F169)))</formula>
    </cfRule>
    <cfRule type="containsText" dxfId="29315" priority="593" operator="containsText" text="BMTR">
      <formula>NOT(ISERROR(SEARCH("BMTR",F169)))</formula>
    </cfRule>
  </conditionalFormatting>
  <conditionalFormatting sqref="F169">
    <cfRule type="containsText" dxfId="29314" priority="588" operator="containsText" text="TAXI">
      <formula>NOT(ISERROR(SEARCH("TAXI",F169)))</formula>
    </cfRule>
    <cfRule type="containsText" dxfId="29313" priority="589" operator="containsText" text="SSMM">
      <formula>NOT(ISERROR(SEARCH("SSMM",F169)))</formula>
    </cfRule>
    <cfRule type="containsText" dxfId="29312" priority="590" operator="containsText" text="BMTR">
      <formula>NOT(ISERROR(SEARCH("BMTR",F169)))</formula>
    </cfRule>
  </conditionalFormatting>
  <conditionalFormatting sqref="F169">
    <cfRule type="containsText" dxfId="29311" priority="585" operator="containsText" text="TAXI">
      <formula>NOT(ISERROR(SEARCH("TAXI",F169)))</formula>
    </cfRule>
    <cfRule type="containsText" dxfId="29310" priority="586" operator="containsText" text="SSMM">
      <formula>NOT(ISERROR(SEARCH("SSMM",F169)))</formula>
    </cfRule>
    <cfRule type="containsText" dxfId="29309" priority="587" operator="containsText" text="BMTR">
      <formula>NOT(ISERROR(SEARCH("BMTR",F169)))</formula>
    </cfRule>
  </conditionalFormatting>
  <conditionalFormatting sqref="F169">
    <cfRule type="containsText" dxfId="29308" priority="582" operator="containsText" text="TAXI">
      <formula>NOT(ISERROR(SEARCH("TAXI",F169)))</formula>
    </cfRule>
    <cfRule type="containsText" dxfId="29307" priority="583" operator="containsText" text="SSMM">
      <formula>NOT(ISERROR(SEARCH("SSMM",F169)))</formula>
    </cfRule>
    <cfRule type="containsText" dxfId="29306" priority="584" operator="containsText" text="BMTR">
      <formula>NOT(ISERROR(SEARCH("BMTR",F169)))</formula>
    </cfRule>
  </conditionalFormatting>
  <conditionalFormatting sqref="F169">
    <cfRule type="containsText" dxfId="29305" priority="579" operator="containsText" text="TAXI">
      <formula>NOT(ISERROR(SEARCH("TAXI",F169)))</formula>
    </cfRule>
    <cfRule type="containsText" dxfId="29304" priority="580" operator="containsText" text="SSMM">
      <formula>NOT(ISERROR(SEARCH("SSMM",F169)))</formula>
    </cfRule>
    <cfRule type="containsText" dxfId="29303" priority="581" operator="containsText" text="BMTR">
      <formula>NOT(ISERROR(SEARCH("BMTR",F169)))</formula>
    </cfRule>
  </conditionalFormatting>
  <conditionalFormatting sqref="F169">
    <cfRule type="containsText" dxfId="29302" priority="576" operator="containsText" text="TAXI">
      <formula>NOT(ISERROR(SEARCH("TAXI",F169)))</formula>
    </cfRule>
    <cfRule type="containsText" dxfId="29301" priority="577" operator="containsText" text="SSMM">
      <formula>NOT(ISERROR(SEARCH("SSMM",F169)))</formula>
    </cfRule>
    <cfRule type="containsText" dxfId="29300" priority="578" operator="containsText" text="BMTR">
      <formula>NOT(ISERROR(SEARCH("BMTR",F169)))</formula>
    </cfRule>
  </conditionalFormatting>
  <conditionalFormatting sqref="F169">
    <cfRule type="containsText" dxfId="29299" priority="573" operator="containsText" text="TAXI">
      <formula>NOT(ISERROR(SEARCH("TAXI",F169)))</formula>
    </cfRule>
    <cfRule type="containsText" dxfId="29298" priority="574" operator="containsText" text="SSMM">
      <formula>NOT(ISERROR(SEARCH("SSMM",F169)))</formula>
    </cfRule>
    <cfRule type="containsText" dxfId="29297" priority="575" operator="containsText" text="BMTR">
      <formula>NOT(ISERROR(SEARCH("BMTR",F169)))</formula>
    </cfRule>
  </conditionalFormatting>
  <conditionalFormatting sqref="F169">
    <cfRule type="containsText" dxfId="29296" priority="570" operator="containsText" text="TAXI">
      <formula>NOT(ISERROR(SEARCH("TAXI",F169)))</formula>
    </cfRule>
    <cfRule type="containsText" dxfId="29295" priority="571" operator="containsText" text="SSMM">
      <formula>NOT(ISERROR(SEARCH("SSMM",F169)))</formula>
    </cfRule>
    <cfRule type="containsText" dxfId="29294" priority="572" operator="containsText" text="BMTR">
      <formula>NOT(ISERROR(SEARCH("BMTR",F169)))</formula>
    </cfRule>
  </conditionalFormatting>
  <conditionalFormatting sqref="F169">
    <cfRule type="containsText" dxfId="29293" priority="567" operator="containsText" text="TAXI">
      <formula>NOT(ISERROR(SEARCH("TAXI",F169)))</formula>
    </cfRule>
    <cfRule type="containsText" dxfId="29292" priority="568" operator="containsText" text="SSMM">
      <formula>NOT(ISERROR(SEARCH("SSMM",F169)))</formula>
    </cfRule>
    <cfRule type="containsText" dxfId="29291" priority="569" operator="containsText" text="BMTR">
      <formula>NOT(ISERROR(SEARCH("BMTR",F169)))</formula>
    </cfRule>
  </conditionalFormatting>
  <conditionalFormatting sqref="F169">
    <cfRule type="containsText" dxfId="29290" priority="564" operator="containsText" text="TAXI">
      <formula>NOT(ISERROR(SEARCH("TAXI",F169)))</formula>
    </cfRule>
    <cfRule type="containsText" dxfId="29289" priority="565" operator="containsText" text="SSMM">
      <formula>NOT(ISERROR(SEARCH("SSMM",F169)))</formula>
    </cfRule>
    <cfRule type="containsText" dxfId="29288" priority="566" operator="containsText" text="BMTR">
      <formula>NOT(ISERROR(SEARCH("BMTR",F169)))</formula>
    </cfRule>
  </conditionalFormatting>
  <conditionalFormatting sqref="F169">
    <cfRule type="containsText" dxfId="29287" priority="561" operator="containsText" text="TAXI">
      <formula>NOT(ISERROR(SEARCH("TAXI",F169)))</formula>
    </cfRule>
    <cfRule type="containsText" dxfId="29286" priority="562" operator="containsText" text="SSMM">
      <formula>NOT(ISERROR(SEARCH("SSMM",F169)))</formula>
    </cfRule>
    <cfRule type="containsText" dxfId="29285" priority="563" operator="containsText" text="BMTR">
      <formula>NOT(ISERROR(SEARCH("BMTR",F169)))</formula>
    </cfRule>
  </conditionalFormatting>
  <conditionalFormatting sqref="F169">
    <cfRule type="containsText" dxfId="29284" priority="558" operator="containsText" text="TAXI">
      <formula>NOT(ISERROR(SEARCH("TAXI",F169)))</formula>
    </cfRule>
    <cfRule type="containsText" dxfId="29283" priority="559" operator="containsText" text="SSMM">
      <formula>NOT(ISERROR(SEARCH("SSMM",F169)))</formula>
    </cfRule>
    <cfRule type="containsText" dxfId="29282" priority="560" operator="containsText" text="BMTR">
      <formula>NOT(ISERROR(SEARCH("BMTR",F169)))</formula>
    </cfRule>
  </conditionalFormatting>
  <conditionalFormatting sqref="F169">
    <cfRule type="containsText" dxfId="29281" priority="555" operator="containsText" text="TAXI">
      <formula>NOT(ISERROR(SEARCH("TAXI",F169)))</formula>
    </cfRule>
    <cfRule type="containsText" dxfId="29280" priority="556" operator="containsText" text="SSMM">
      <formula>NOT(ISERROR(SEARCH("SSMM",F169)))</formula>
    </cfRule>
    <cfRule type="containsText" dxfId="29279" priority="557" operator="containsText" text="BMTR">
      <formula>NOT(ISERROR(SEARCH("BMTR",F169)))</formula>
    </cfRule>
  </conditionalFormatting>
  <conditionalFormatting sqref="F169">
    <cfRule type="containsText" dxfId="29278" priority="552" operator="containsText" text="TAXI">
      <formula>NOT(ISERROR(SEARCH("TAXI",F169)))</formula>
    </cfRule>
    <cfRule type="containsText" dxfId="29277" priority="553" operator="containsText" text="SSMM">
      <formula>NOT(ISERROR(SEARCH("SSMM",F169)))</formula>
    </cfRule>
    <cfRule type="containsText" dxfId="29276" priority="554" operator="containsText" text="BMTR">
      <formula>NOT(ISERROR(SEARCH("BMTR",F169)))</formula>
    </cfRule>
  </conditionalFormatting>
  <conditionalFormatting sqref="F169">
    <cfRule type="containsText" dxfId="29275" priority="549" operator="containsText" text="TAXI">
      <formula>NOT(ISERROR(SEARCH("TAXI",F169)))</formula>
    </cfRule>
    <cfRule type="containsText" dxfId="29274" priority="550" operator="containsText" text="SSMM">
      <formula>NOT(ISERROR(SEARCH("SSMM",F169)))</formula>
    </cfRule>
    <cfRule type="containsText" dxfId="29273" priority="551" operator="containsText" text="BMTR">
      <formula>NOT(ISERROR(SEARCH("BMTR",F169)))</formula>
    </cfRule>
  </conditionalFormatting>
  <conditionalFormatting sqref="F169">
    <cfRule type="containsText" dxfId="29272" priority="546" operator="containsText" text="TAXI">
      <formula>NOT(ISERROR(SEARCH("TAXI",F169)))</formula>
    </cfRule>
    <cfRule type="containsText" dxfId="29271" priority="547" operator="containsText" text="SSMM">
      <formula>NOT(ISERROR(SEARCH("SSMM",F169)))</formula>
    </cfRule>
    <cfRule type="containsText" dxfId="29270" priority="548" operator="containsText" text="BMTR">
      <formula>NOT(ISERROR(SEARCH("BMTR",F169)))</formula>
    </cfRule>
  </conditionalFormatting>
  <conditionalFormatting sqref="F169">
    <cfRule type="containsText" dxfId="29269" priority="543" operator="containsText" text="TAXI">
      <formula>NOT(ISERROR(SEARCH("TAXI",F169)))</formula>
    </cfRule>
    <cfRule type="containsText" dxfId="29268" priority="544" operator="containsText" text="SSMM">
      <formula>NOT(ISERROR(SEARCH("SSMM",F169)))</formula>
    </cfRule>
    <cfRule type="containsText" dxfId="29267" priority="545" operator="containsText" text="BMTR">
      <formula>NOT(ISERROR(SEARCH("BMTR",F169)))</formula>
    </cfRule>
  </conditionalFormatting>
  <conditionalFormatting sqref="F169">
    <cfRule type="containsText" dxfId="29266" priority="540" operator="containsText" text="TAXI">
      <formula>NOT(ISERROR(SEARCH("TAXI",F169)))</formula>
    </cfRule>
    <cfRule type="containsText" dxfId="29265" priority="541" operator="containsText" text="SSMM">
      <formula>NOT(ISERROR(SEARCH("SSMM",F169)))</formula>
    </cfRule>
    <cfRule type="containsText" dxfId="29264" priority="542" operator="containsText" text="BMTR">
      <formula>NOT(ISERROR(SEARCH("BMTR",F169)))</formula>
    </cfRule>
  </conditionalFormatting>
  <conditionalFormatting sqref="F169">
    <cfRule type="containsText" dxfId="29263" priority="537" operator="containsText" text="TAXI">
      <formula>NOT(ISERROR(SEARCH("TAXI",F169)))</formula>
    </cfRule>
    <cfRule type="containsText" dxfId="29262" priority="538" operator="containsText" text="SSMM">
      <formula>NOT(ISERROR(SEARCH("SSMM",F169)))</formula>
    </cfRule>
    <cfRule type="containsText" dxfId="29261" priority="539" operator="containsText" text="BMTR">
      <formula>NOT(ISERROR(SEARCH("BMTR",F169)))</formula>
    </cfRule>
  </conditionalFormatting>
  <conditionalFormatting sqref="F169">
    <cfRule type="containsText" dxfId="29260" priority="534" operator="containsText" text="TAXI">
      <formula>NOT(ISERROR(SEARCH("TAXI",F169)))</formula>
    </cfRule>
    <cfRule type="containsText" dxfId="29259" priority="535" operator="containsText" text="SSMM">
      <formula>NOT(ISERROR(SEARCH("SSMM",F169)))</formula>
    </cfRule>
    <cfRule type="containsText" dxfId="29258" priority="536" operator="containsText" text="BMTR">
      <formula>NOT(ISERROR(SEARCH("BMTR",F169)))</formula>
    </cfRule>
  </conditionalFormatting>
  <conditionalFormatting sqref="F169">
    <cfRule type="containsText" dxfId="29257" priority="531" operator="containsText" text="TAXI">
      <formula>NOT(ISERROR(SEARCH("TAXI",F169)))</formula>
    </cfRule>
    <cfRule type="containsText" dxfId="29256" priority="532" operator="containsText" text="SSMM">
      <formula>NOT(ISERROR(SEARCH("SSMM",F169)))</formula>
    </cfRule>
    <cfRule type="containsText" dxfId="29255" priority="533" operator="containsText" text="BMTR">
      <formula>NOT(ISERROR(SEARCH("BMTR",F169)))</formula>
    </cfRule>
  </conditionalFormatting>
  <conditionalFormatting sqref="F169">
    <cfRule type="containsText" dxfId="29254" priority="528" operator="containsText" text="TAXI">
      <formula>NOT(ISERROR(SEARCH("TAXI",F169)))</formula>
    </cfRule>
    <cfRule type="containsText" dxfId="29253" priority="529" operator="containsText" text="SSMM">
      <formula>NOT(ISERROR(SEARCH("SSMM",F169)))</formula>
    </cfRule>
    <cfRule type="containsText" dxfId="29252" priority="530" operator="containsText" text="BMTR">
      <formula>NOT(ISERROR(SEARCH("BMTR",F169)))</formula>
    </cfRule>
  </conditionalFormatting>
  <conditionalFormatting sqref="F169">
    <cfRule type="containsText" dxfId="29251" priority="525" operator="containsText" text="TAXI">
      <formula>NOT(ISERROR(SEARCH("TAXI",F169)))</formula>
    </cfRule>
    <cfRule type="containsText" dxfId="29250" priority="526" operator="containsText" text="SSMM">
      <formula>NOT(ISERROR(SEARCH("SSMM",F169)))</formula>
    </cfRule>
    <cfRule type="containsText" dxfId="29249" priority="527" operator="containsText" text="BMTR">
      <formula>NOT(ISERROR(SEARCH("BMTR",F169)))</formula>
    </cfRule>
  </conditionalFormatting>
  <conditionalFormatting sqref="F169">
    <cfRule type="containsText" dxfId="29248" priority="522" operator="containsText" text="TAXI">
      <formula>NOT(ISERROR(SEARCH("TAXI",F169)))</formula>
    </cfRule>
    <cfRule type="containsText" dxfId="29247" priority="523" operator="containsText" text="SSMM">
      <formula>NOT(ISERROR(SEARCH("SSMM",F169)))</formula>
    </cfRule>
    <cfRule type="containsText" dxfId="29246" priority="524" operator="containsText" text="BMTR">
      <formula>NOT(ISERROR(SEARCH("BMTR",F169)))</formula>
    </cfRule>
  </conditionalFormatting>
  <conditionalFormatting sqref="F169">
    <cfRule type="containsText" dxfId="29245" priority="519" operator="containsText" text="TAXI">
      <formula>NOT(ISERROR(SEARCH("TAXI",F169)))</formula>
    </cfRule>
    <cfRule type="containsText" dxfId="29244" priority="520" operator="containsText" text="SSMM">
      <formula>NOT(ISERROR(SEARCH("SSMM",F169)))</formula>
    </cfRule>
    <cfRule type="containsText" dxfId="29243" priority="521" operator="containsText" text="BMTR">
      <formula>NOT(ISERROR(SEARCH("BMTR",F169)))</formula>
    </cfRule>
  </conditionalFormatting>
  <conditionalFormatting sqref="F169">
    <cfRule type="containsText" dxfId="29242" priority="516" operator="containsText" text="TAXI">
      <formula>NOT(ISERROR(SEARCH("TAXI",F169)))</formula>
    </cfRule>
    <cfRule type="containsText" dxfId="29241" priority="517" operator="containsText" text="SSMM">
      <formula>NOT(ISERROR(SEARCH("SSMM",F169)))</formula>
    </cfRule>
    <cfRule type="containsText" dxfId="29240" priority="518" operator="containsText" text="BMTR">
      <formula>NOT(ISERROR(SEARCH("BMTR",F169)))</formula>
    </cfRule>
  </conditionalFormatting>
  <conditionalFormatting sqref="F169">
    <cfRule type="containsText" dxfId="29239" priority="513" operator="containsText" text="TAXI">
      <formula>NOT(ISERROR(SEARCH("TAXI",F169)))</formula>
    </cfRule>
    <cfRule type="containsText" dxfId="29238" priority="514" operator="containsText" text="SSMM">
      <formula>NOT(ISERROR(SEARCH("SSMM",F169)))</formula>
    </cfRule>
    <cfRule type="containsText" dxfId="29237" priority="515" operator="containsText" text="BMTR">
      <formula>NOT(ISERROR(SEARCH("BMTR",F169)))</formula>
    </cfRule>
  </conditionalFormatting>
  <conditionalFormatting sqref="F169">
    <cfRule type="containsText" dxfId="29236" priority="510" operator="containsText" text="TAXI">
      <formula>NOT(ISERROR(SEARCH("TAXI",F169)))</formula>
    </cfRule>
    <cfRule type="containsText" dxfId="29235" priority="511" operator="containsText" text="SSMM">
      <formula>NOT(ISERROR(SEARCH("SSMM",F169)))</formula>
    </cfRule>
    <cfRule type="containsText" dxfId="29234" priority="512" operator="containsText" text="BMTR">
      <formula>NOT(ISERROR(SEARCH("BMTR",F169)))</formula>
    </cfRule>
  </conditionalFormatting>
  <conditionalFormatting sqref="F169">
    <cfRule type="containsText" dxfId="29233" priority="507" operator="containsText" text="TAXI">
      <formula>NOT(ISERROR(SEARCH("TAXI",F169)))</formula>
    </cfRule>
    <cfRule type="containsText" dxfId="29232" priority="508" operator="containsText" text="SSMM">
      <formula>NOT(ISERROR(SEARCH("SSMM",F169)))</formula>
    </cfRule>
    <cfRule type="containsText" dxfId="29231" priority="509" operator="containsText" text="BMTR">
      <formula>NOT(ISERROR(SEARCH("BMTR",F169)))</formula>
    </cfRule>
  </conditionalFormatting>
  <conditionalFormatting sqref="F169">
    <cfRule type="containsText" dxfId="29230" priority="504" operator="containsText" text="TAXI">
      <formula>NOT(ISERROR(SEARCH("TAXI",F169)))</formula>
    </cfRule>
    <cfRule type="containsText" dxfId="29229" priority="505" operator="containsText" text="SSMM">
      <formula>NOT(ISERROR(SEARCH("SSMM",F169)))</formula>
    </cfRule>
    <cfRule type="containsText" dxfId="29228" priority="506" operator="containsText" text="BMTR">
      <formula>NOT(ISERROR(SEARCH("BMTR",F169)))</formula>
    </cfRule>
  </conditionalFormatting>
  <conditionalFormatting sqref="F169">
    <cfRule type="containsText" dxfId="29227" priority="501" operator="containsText" text="TAXI">
      <formula>NOT(ISERROR(SEARCH("TAXI",F169)))</formula>
    </cfRule>
    <cfRule type="containsText" dxfId="29226" priority="502" operator="containsText" text="SSMM">
      <formula>NOT(ISERROR(SEARCH("SSMM",F169)))</formula>
    </cfRule>
    <cfRule type="containsText" dxfId="29225" priority="503" operator="containsText" text="BMTR">
      <formula>NOT(ISERROR(SEARCH("BMTR",F169)))</formula>
    </cfRule>
  </conditionalFormatting>
  <conditionalFormatting sqref="F169">
    <cfRule type="containsText" dxfId="29224" priority="498" operator="containsText" text="TAXI">
      <formula>NOT(ISERROR(SEARCH("TAXI",F169)))</formula>
    </cfRule>
    <cfRule type="containsText" dxfId="29223" priority="499" operator="containsText" text="SSMM">
      <formula>NOT(ISERROR(SEARCH("SSMM",F169)))</formula>
    </cfRule>
    <cfRule type="containsText" dxfId="29222" priority="500" operator="containsText" text="BMTR">
      <formula>NOT(ISERROR(SEARCH("BMTR",F169)))</formula>
    </cfRule>
  </conditionalFormatting>
  <conditionalFormatting sqref="F169">
    <cfRule type="containsText" dxfId="29221" priority="495" operator="containsText" text="TAXI">
      <formula>NOT(ISERROR(SEARCH("TAXI",F169)))</formula>
    </cfRule>
    <cfRule type="containsText" dxfId="29220" priority="496" operator="containsText" text="SSMM">
      <formula>NOT(ISERROR(SEARCH("SSMM",F169)))</formula>
    </cfRule>
    <cfRule type="containsText" dxfId="29219" priority="497" operator="containsText" text="BMTR">
      <formula>NOT(ISERROR(SEARCH("BMTR",F169)))</formula>
    </cfRule>
  </conditionalFormatting>
  <conditionalFormatting sqref="F169">
    <cfRule type="containsText" dxfId="29218" priority="492" operator="containsText" text="TAXI">
      <formula>NOT(ISERROR(SEARCH("TAXI",F169)))</formula>
    </cfRule>
    <cfRule type="containsText" dxfId="29217" priority="493" operator="containsText" text="SSMM">
      <formula>NOT(ISERROR(SEARCH("SSMM",F169)))</formula>
    </cfRule>
    <cfRule type="containsText" dxfId="29216" priority="494" operator="containsText" text="BMTR">
      <formula>NOT(ISERROR(SEARCH("BMTR",F169)))</formula>
    </cfRule>
  </conditionalFormatting>
  <conditionalFormatting sqref="F169">
    <cfRule type="containsText" dxfId="29215" priority="489" operator="containsText" text="TAXI">
      <formula>NOT(ISERROR(SEARCH("TAXI",F169)))</formula>
    </cfRule>
    <cfRule type="containsText" dxfId="29214" priority="490" operator="containsText" text="SSMM">
      <formula>NOT(ISERROR(SEARCH("SSMM",F169)))</formula>
    </cfRule>
    <cfRule type="containsText" dxfId="29213" priority="491" operator="containsText" text="BMTR">
      <formula>NOT(ISERROR(SEARCH("BMTR",F169)))</formula>
    </cfRule>
  </conditionalFormatting>
  <conditionalFormatting sqref="F169">
    <cfRule type="containsText" dxfId="29212" priority="486" operator="containsText" text="TAXI">
      <formula>NOT(ISERROR(SEARCH("TAXI",F169)))</formula>
    </cfRule>
    <cfRule type="containsText" dxfId="29211" priority="487" operator="containsText" text="SSMM">
      <formula>NOT(ISERROR(SEARCH("SSMM",F169)))</formula>
    </cfRule>
    <cfRule type="containsText" dxfId="29210" priority="488" operator="containsText" text="BMTR">
      <formula>NOT(ISERROR(SEARCH("BMTR",F169)))</formula>
    </cfRule>
  </conditionalFormatting>
  <conditionalFormatting sqref="F169">
    <cfRule type="containsText" dxfId="29209" priority="483" operator="containsText" text="TAXI">
      <formula>NOT(ISERROR(SEARCH("TAXI",F169)))</formula>
    </cfRule>
    <cfRule type="containsText" dxfId="29208" priority="484" operator="containsText" text="SSMM">
      <formula>NOT(ISERROR(SEARCH("SSMM",F169)))</formula>
    </cfRule>
    <cfRule type="containsText" dxfId="29207" priority="485" operator="containsText" text="BMTR">
      <formula>NOT(ISERROR(SEARCH("BMTR",F169)))</formula>
    </cfRule>
  </conditionalFormatting>
  <conditionalFormatting sqref="F169">
    <cfRule type="containsText" dxfId="29206" priority="480" operator="containsText" text="TAXI">
      <formula>NOT(ISERROR(SEARCH("TAXI",F169)))</formula>
    </cfRule>
    <cfRule type="containsText" dxfId="29205" priority="481" operator="containsText" text="SSMM">
      <formula>NOT(ISERROR(SEARCH("SSMM",F169)))</formula>
    </cfRule>
    <cfRule type="containsText" dxfId="29204" priority="482" operator="containsText" text="BMTR">
      <formula>NOT(ISERROR(SEARCH("BMTR",F169)))</formula>
    </cfRule>
  </conditionalFormatting>
  <conditionalFormatting sqref="F169">
    <cfRule type="containsText" dxfId="29203" priority="477" operator="containsText" text="TAXI">
      <formula>NOT(ISERROR(SEARCH("TAXI",F169)))</formula>
    </cfRule>
    <cfRule type="containsText" dxfId="29202" priority="478" operator="containsText" text="SSMM">
      <formula>NOT(ISERROR(SEARCH("SSMM",F169)))</formula>
    </cfRule>
    <cfRule type="containsText" dxfId="29201" priority="479" operator="containsText" text="BMTR">
      <formula>NOT(ISERROR(SEARCH("BMTR",F169)))</formula>
    </cfRule>
  </conditionalFormatting>
  <conditionalFormatting sqref="F169">
    <cfRule type="containsText" dxfId="29200" priority="474" operator="containsText" text="TAXI">
      <formula>NOT(ISERROR(SEARCH("TAXI",F169)))</formula>
    </cfRule>
    <cfRule type="containsText" dxfId="29199" priority="475" operator="containsText" text="SSMM">
      <formula>NOT(ISERROR(SEARCH("SSMM",F169)))</formula>
    </cfRule>
    <cfRule type="containsText" dxfId="29198" priority="476" operator="containsText" text="BMTR">
      <formula>NOT(ISERROR(SEARCH("BMTR",F169)))</formula>
    </cfRule>
  </conditionalFormatting>
  <conditionalFormatting sqref="F169">
    <cfRule type="containsText" dxfId="29197" priority="471" operator="containsText" text="TAXI">
      <formula>NOT(ISERROR(SEARCH("TAXI",F169)))</formula>
    </cfRule>
    <cfRule type="containsText" dxfId="29196" priority="472" operator="containsText" text="SSMM">
      <formula>NOT(ISERROR(SEARCH("SSMM",F169)))</formula>
    </cfRule>
    <cfRule type="containsText" dxfId="29195" priority="473" operator="containsText" text="BMTR">
      <formula>NOT(ISERROR(SEARCH("BMTR",F169)))</formula>
    </cfRule>
  </conditionalFormatting>
  <conditionalFormatting sqref="F169">
    <cfRule type="containsText" dxfId="29194" priority="468" operator="containsText" text="TAXI">
      <formula>NOT(ISERROR(SEARCH("TAXI",F169)))</formula>
    </cfRule>
    <cfRule type="containsText" dxfId="29193" priority="469" operator="containsText" text="SSMM">
      <formula>NOT(ISERROR(SEARCH("SSMM",F169)))</formula>
    </cfRule>
    <cfRule type="containsText" dxfId="29192" priority="470" operator="containsText" text="BMTR">
      <formula>NOT(ISERROR(SEARCH("BMTR",F169)))</formula>
    </cfRule>
  </conditionalFormatting>
  <conditionalFormatting sqref="F169">
    <cfRule type="containsText" dxfId="29191" priority="465" operator="containsText" text="TAXI">
      <formula>NOT(ISERROR(SEARCH("TAXI",F169)))</formula>
    </cfRule>
    <cfRule type="containsText" dxfId="29190" priority="466" operator="containsText" text="SSMM">
      <formula>NOT(ISERROR(SEARCH("SSMM",F169)))</formula>
    </cfRule>
    <cfRule type="containsText" dxfId="29189" priority="467" operator="containsText" text="BMTR">
      <formula>NOT(ISERROR(SEARCH("BMTR",F169)))</formula>
    </cfRule>
  </conditionalFormatting>
  <conditionalFormatting sqref="F169">
    <cfRule type="containsText" dxfId="29188" priority="462" operator="containsText" text="TAXI">
      <formula>NOT(ISERROR(SEARCH("TAXI",F169)))</formula>
    </cfRule>
    <cfRule type="containsText" dxfId="29187" priority="463" operator="containsText" text="SSMM">
      <formula>NOT(ISERROR(SEARCH("SSMM",F169)))</formula>
    </cfRule>
    <cfRule type="containsText" dxfId="29186" priority="464" operator="containsText" text="BMTR">
      <formula>NOT(ISERROR(SEARCH("BMTR",F169)))</formula>
    </cfRule>
  </conditionalFormatting>
  <conditionalFormatting sqref="F169">
    <cfRule type="containsText" dxfId="29185" priority="459" operator="containsText" text="TAXI">
      <formula>NOT(ISERROR(SEARCH("TAXI",F169)))</formula>
    </cfRule>
    <cfRule type="containsText" dxfId="29184" priority="460" operator="containsText" text="SSMM">
      <formula>NOT(ISERROR(SEARCH("SSMM",F169)))</formula>
    </cfRule>
    <cfRule type="containsText" dxfId="29183" priority="461" operator="containsText" text="BMTR">
      <formula>NOT(ISERROR(SEARCH("BMTR",F169)))</formula>
    </cfRule>
  </conditionalFormatting>
  <conditionalFormatting sqref="F169">
    <cfRule type="containsText" dxfId="29182" priority="456" operator="containsText" text="TAXI">
      <formula>NOT(ISERROR(SEARCH("TAXI",F169)))</formula>
    </cfRule>
    <cfRule type="containsText" dxfId="29181" priority="457" operator="containsText" text="SSMM">
      <formula>NOT(ISERROR(SEARCH("SSMM",F169)))</formula>
    </cfRule>
    <cfRule type="containsText" dxfId="29180" priority="458" operator="containsText" text="BMTR">
      <formula>NOT(ISERROR(SEARCH("BMTR",F169)))</formula>
    </cfRule>
  </conditionalFormatting>
  <conditionalFormatting sqref="G169">
    <cfRule type="cellIs" dxfId="29179" priority="849" operator="greaterThan">
      <formula>L169</formula>
    </cfRule>
    <cfRule type="cellIs" dxfId="29178" priority="850" operator="lessThan">
      <formula>J169</formula>
    </cfRule>
  </conditionalFormatting>
  <conditionalFormatting sqref="M169">
    <cfRule type="cellIs" dxfId="29177" priority="455" operator="lessThan">
      <formula>0.25</formula>
    </cfRule>
  </conditionalFormatting>
  <conditionalFormatting sqref="F91">
    <cfRule type="containsText" dxfId="29176" priority="450" operator="containsText" text="TAXI">
      <formula>NOT(ISERROR(SEARCH("TAXI",F91)))</formula>
    </cfRule>
    <cfRule type="containsText" dxfId="29175" priority="451" operator="containsText" text="SSMM">
      <formula>NOT(ISERROR(SEARCH("SSMM",F91)))</formula>
    </cfRule>
    <cfRule type="containsText" dxfId="29174" priority="452" operator="containsText" text="BMTR">
      <formula>NOT(ISERROR(SEARCH("BMTR",F91)))</formula>
    </cfRule>
  </conditionalFormatting>
  <conditionalFormatting sqref="G91">
    <cfRule type="cellIs" dxfId="29173" priority="453" operator="greaterThan">
      <formula>L91</formula>
    </cfRule>
    <cfRule type="cellIs" dxfId="29172" priority="454" operator="lessThan">
      <formula>J91</formula>
    </cfRule>
  </conditionalFormatting>
  <conditionalFormatting sqref="M91">
    <cfRule type="cellIs" dxfId="29171" priority="449" operator="lessThan">
      <formula>0.25</formula>
    </cfRule>
  </conditionalFormatting>
  <conditionalFormatting sqref="F73">
    <cfRule type="containsText" dxfId="29170" priority="444" operator="containsText" text="TAXI">
      <formula>NOT(ISERROR(SEARCH("TAXI",F73)))</formula>
    </cfRule>
    <cfRule type="containsText" dxfId="29169" priority="445" operator="containsText" text="SSMM">
      <formula>NOT(ISERROR(SEARCH("SSMM",F73)))</formula>
    </cfRule>
    <cfRule type="containsText" dxfId="29168" priority="446" operator="containsText" text="BMTR">
      <formula>NOT(ISERROR(SEARCH("BMTR",F73)))</formula>
    </cfRule>
  </conditionalFormatting>
  <conditionalFormatting sqref="G73">
    <cfRule type="cellIs" dxfId="29167" priority="447" operator="greaterThan">
      <formula>L73</formula>
    </cfRule>
    <cfRule type="cellIs" dxfId="29166" priority="448" operator="lessThan">
      <formula>J73</formula>
    </cfRule>
  </conditionalFormatting>
  <conditionalFormatting sqref="M73">
    <cfRule type="cellIs" dxfId="29165" priority="443" operator="lessThan">
      <formula>0.25</formula>
    </cfRule>
  </conditionalFormatting>
  <conditionalFormatting sqref="F171:F172">
    <cfRule type="containsText" dxfId="29164" priority="438" operator="containsText" text="TAXI">
      <formula>NOT(ISERROR(SEARCH("TAXI",F171)))</formula>
    </cfRule>
    <cfRule type="containsText" dxfId="29163" priority="439" operator="containsText" text="SSMM">
      <formula>NOT(ISERROR(SEARCH("SSMM",F171)))</formula>
    </cfRule>
    <cfRule type="containsText" dxfId="29162" priority="440" operator="containsText" text="BMTR">
      <formula>NOT(ISERROR(SEARCH("BMTR",F171)))</formula>
    </cfRule>
  </conditionalFormatting>
  <conditionalFormatting sqref="F171:F172">
    <cfRule type="containsText" dxfId="29161" priority="435" operator="containsText" text="TAXI">
      <formula>NOT(ISERROR(SEARCH("TAXI",F171)))</formula>
    </cfRule>
    <cfRule type="containsText" dxfId="29160" priority="436" operator="containsText" text="SSMM">
      <formula>NOT(ISERROR(SEARCH("SSMM",F171)))</formula>
    </cfRule>
    <cfRule type="containsText" dxfId="29159" priority="437" operator="containsText" text="BMTR">
      <formula>NOT(ISERROR(SEARCH("BMTR",F171)))</formula>
    </cfRule>
  </conditionalFormatting>
  <conditionalFormatting sqref="F171:F172">
    <cfRule type="containsText" dxfId="29158" priority="432" operator="containsText" text="TAXI">
      <formula>NOT(ISERROR(SEARCH("TAXI",F171)))</formula>
    </cfRule>
    <cfRule type="containsText" dxfId="29157" priority="433" operator="containsText" text="SSMM">
      <formula>NOT(ISERROR(SEARCH("SSMM",F171)))</formula>
    </cfRule>
    <cfRule type="containsText" dxfId="29156" priority="434" operator="containsText" text="BMTR">
      <formula>NOT(ISERROR(SEARCH("BMTR",F171)))</formula>
    </cfRule>
  </conditionalFormatting>
  <conditionalFormatting sqref="F171:F172">
    <cfRule type="containsText" dxfId="29155" priority="429" operator="containsText" text="TAXI">
      <formula>NOT(ISERROR(SEARCH("TAXI",F171)))</formula>
    </cfRule>
    <cfRule type="containsText" dxfId="29154" priority="430" operator="containsText" text="SSMM">
      <formula>NOT(ISERROR(SEARCH("SSMM",F171)))</formula>
    </cfRule>
    <cfRule type="containsText" dxfId="29153" priority="431" operator="containsText" text="BMTR">
      <formula>NOT(ISERROR(SEARCH("BMTR",F171)))</formula>
    </cfRule>
  </conditionalFormatting>
  <conditionalFormatting sqref="F171:F172">
    <cfRule type="containsText" dxfId="29152" priority="426" operator="containsText" text="TAXI">
      <formula>NOT(ISERROR(SEARCH("TAXI",F171)))</formula>
    </cfRule>
    <cfRule type="containsText" dxfId="29151" priority="427" operator="containsText" text="SSMM">
      <formula>NOT(ISERROR(SEARCH("SSMM",F171)))</formula>
    </cfRule>
    <cfRule type="containsText" dxfId="29150" priority="428" operator="containsText" text="BMTR">
      <formula>NOT(ISERROR(SEARCH("BMTR",F171)))</formula>
    </cfRule>
  </conditionalFormatting>
  <conditionalFormatting sqref="F171:F172">
    <cfRule type="containsText" dxfId="29149" priority="423" operator="containsText" text="TAXI">
      <formula>NOT(ISERROR(SEARCH("TAXI",F171)))</formula>
    </cfRule>
    <cfRule type="containsText" dxfId="29148" priority="424" operator="containsText" text="SSMM">
      <formula>NOT(ISERROR(SEARCH("SSMM",F171)))</formula>
    </cfRule>
    <cfRule type="containsText" dxfId="29147" priority="425" operator="containsText" text="BMTR">
      <formula>NOT(ISERROR(SEARCH("BMTR",F171)))</formula>
    </cfRule>
  </conditionalFormatting>
  <conditionalFormatting sqref="F171:F172">
    <cfRule type="containsText" dxfId="29146" priority="420" operator="containsText" text="TAXI">
      <formula>NOT(ISERROR(SEARCH("TAXI",F171)))</formula>
    </cfRule>
    <cfRule type="containsText" dxfId="29145" priority="421" operator="containsText" text="SSMM">
      <formula>NOT(ISERROR(SEARCH("SSMM",F171)))</formula>
    </cfRule>
    <cfRule type="containsText" dxfId="29144" priority="422" operator="containsText" text="BMTR">
      <formula>NOT(ISERROR(SEARCH("BMTR",F171)))</formula>
    </cfRule>
  </conditionalFormatting>
  <conditionalFormatting sqref="F171:F172">
    <cfRule type="containsText" dxfId="29143" priority="417" operator="containsText" text="TAXI">
      <formula>NOT(ISERROR(SEARCH("TAXI",F171)))</formula>
    </cfRule>
    <cfRule type="containsText" dxfId="29142" priority="418" operator="containsText" text="SSMM">
      <formula>NOT(ISERROR(SEARCH("SSMM",F171)))</formula>
    </cfRule>
    <cfRule type="containsText" dxfId="29141" priority="419" operator="containsText" text="BMTR">
      <formula>NOT(ISERROR(SEARCH("BMTR",F171)))</formula>
    </cfRule>
  </conditionalFormatting>
  <conditionalFormatting sqref="F171:F172">
    <cfRule type="containsText" dxfId="29140" priority="414" operator="containsText" text="TAXI">
      <formula>NOT(ISERROR(SEARCH("TAXI",F171)))</formula>
    </cfRule>
    <cfRule type="containsText" dxfId="29139" priority="415" operator="containsText" text="SSMM">
      <formula>NOT(ISERROR(SEARCH("SSMM",F171)))</formula>
    </cfRule>
    <cfRule type="containsText" dxfId="29138" priority="416" operator="containsText" text="BMTR">
      <formula>NOT(ISERROR(SEARCH("BMTR",F171)))</formula>
    </cfRule>
  </conditionalFormatting>
  <conditionalFormatting sqref="F171:F172">
    <cfRule type="containsText" dxfId="29137" priority="411" operator="containsText" text="TAXI">
      <formula>NOT(ISERROR(SEARCH("TAXI",F171)))</formula>
    </cfRule>
    <cfRule type="containsText" dxfId="29136" priority="412" operator="containsText" text="SSMM">
      <formula>NOT(ISERROR(SEARCH("SSMM",F171)))</formula>
    </cfRule>
    <cfRule type="containsText" dxfId="29135" priority="413" operator="containsText" text="BMTR">
      <formula>NOT(ISERROR(SEARCH("BMTR",F171)))</formula>
    </cfRule>
  </conditionalFormatting>
  <conditionalFormatting sqref="F171:F172">
    <cfRule type="containsText" dxfId="29134" priority="408" operator="containsText" text="TAXI">
      <formula>NOT(ISERROR(SEARCH("TAXI",F171)))</formula>
    </cfRule>
    <cfRule type="containsText" dxfId="29133" priority="409" operator="containsText" text="SSMM">
      <formula>NOT(ISERROR(SEARCH("SSMM",F171)))</formula>
    </cfRule>
    <cfRule type="containsText" dxfId="29132" priority="410" operator="containsText" text="BMTR">
      <formula>NOT(ISERROR(SEARCH("BMTR",F171)))</formula>
    </cfRule>
  </conditionalFormatting>
  <conditionalFormatting sqref="F171:F172">
    <cfRule type="containsText" dxfId="29131" priority="405" operator="containsText" text="TAXI">
      <formula>NOT(ISERROR(SEARCH("TAXI",F171)))</formula>
    </cfRule>
    <cfRule type="containsText" dxfId="29130" priority="406" operator="containsText" text="SSMM">
      <formula>NOT(ISERROR(SEARCH("SSMM",F171)))</formula>
    </cfRule>
    <cfRule type="containsText" dxfId="29129" priority="407" operator="containsText" text="BMTR">
      <formula>NOT(ISERROR(SEARCH("BMTR",F171)))</formula>
    </cfRule>
  </conditionalFormatting>
  <conditionalFormatting sqref="F171:F172">
    <cfRule type="containsText" dxfId="29128" priority="402" operator="containsText" text="TAXI">
      <formula>NOT(ISERROR(SEARCH("TAXI",F171)))</formula>
    </cfRule>
    <cfRule type="containsText" dxfId="29127" priority="403" operator="containsText" text="SSMM">
      <formula>NOT(ISERROR(SEARCH("SSMM",F171)))</formula>
    </cfRule>
    <cfRule type="containsText" dxfId="29126" priority="404" operator="containsText" text="BMTR">
      <formula>NOT(ISERROR(SEARCH("BMTR",F171)))</formula>
    </cfRule>
  </conditionalFormatting>
  <conditionalFormatting sqref="F171:F172">
    <cfRule type="containsText" dxfId="29125" priority="399" operator="containsText" text="TAXI">
      <formula>NOT(ISERROR(SEARCH("TAXI",F171)))</formula>
    </cfRule>
    <cfRule type="containsText" dxfId="29124" priority="400" operator="containsText" text="SSMM">
      <formula>NOT(ISERROR(SEARCH("SSMM",F171)))</formula>
    </cfRule>
    <cfRule type="containsText" dxfId="29123" priority="401" operator="containsText" text="BMTR">
      <formula>NOT(ISERROR(SEARCH("BMTR",F171)))</formula>
    </cfRule>
  </conditionalFormatting>
  <conditionalFormatting sqref="F171:F172">
    <cfRule type="containsText" dxfId="29122" priority="396" operator="containsText" text="TAXI">
      <formula>NOT(ISERROR(SEARCH("TAXI",F171)))</formula>
    </cfRule>
    <cfRule type="containsText" dxfId="29121" priority="397" operator="containsText" text="SSMM">
      <formula>NOT(ISERROR(SEARCH("SSMM",F171)))</formula>
    </cfRule>
    <cfRule type="containsText" dxfId="29120" priority="398" operator="containsText" text="BMTR">
      <formula>NOT(ISERROR(SEARCH("BMTR",F171)))</formula>
    </cfRule>
  </conditionalFormatting>
  <conditionalFormatting sqref="F171:F172">
    <cfRule type="containsText" dxfId="29119" priority="393" operator="containsText" text="TAXI">
      <formula>NOT(ISERROR(SEARCH("TAXI",F171)))</formula>
    </cfRule>
    <cfRule type="containsText" dxfId="29118" priority="394" operator="containsText" text="SSMM">
      <formula>NOT(ISERROR(SEARCH("SSMM",F171)))</formula>
    </cfRule>
    <cfRule type="containsText" dxfId="29117" priority="395" operator="containsText" text="BMTR">
      <formula>NOT(ISERROR(SEARCH("BMTR",F171)))</formula>
    </cfRule>
  </conditionalFormatting>
  <conditionalFormatting sqref="F171:F172">
    <cfRule type="containsText" dxfId="29116" priority="390" operator="containsText" text="TAXI">
      <formula>NOT(ISERROR(SEARCH("TAXI",F171)))</formula>
    </cfRule>
    <cfRule type="containsText" dxfId="29115" priority="391" operator="containsText" text="SSMM">
      <formula>NOT(ISERROR(SEARCH("SSMM",F171)))</formula>
    </cfRule>
    <cfRule type="containsText" dxfId="29114" priority="392" operator="containsText" text="BMTR">
      <formula>NOT(ISERROR(SEARCH("BMTR",F171)))</formula>
    </cfRule>
  </conditionalFormatting>
  <conditionalFormatting sqref="F171:F172">
    <cfRule type="containsText" dxfId="29113" priority="387" operator="containsText" text="TAXI">
      <formula>NOT(ISERROR(SEARCH("TAXI",F171)))</formula>
    </cfRule>
    <cfRule type="containsText" dxfId="29112" priority="388" operator="containsText" text="SSMM">
      <formula>NOT(ISERROR(SEARCH("SSMM",F171)))</formula>
    </cfRule>
    <cfRule type="containsText" dxfId="29111" priority="389" operator="containsText" text="BMTR">
      <formula>NOT(ISERROR(SEARCH("BMTR",F171)))</formula>
    </cfRule>
  </conditionalFormatting>
  <conditionalFormatting sqref="F171:F172">
    <cfRule type="containsText" dxfId="29110" priority="384" operator="containsText" text="TAXI">
      <formula>NOT(ISERROR(SEARCH("TAXI",F171)))</formula>
    </cfRule>
    <cfRule type="containsText" dxfId="29109" priority="385" operator="containsText" text="SSMM">
      <formula>NOT(ISERROR(SEARCH("SSMM",F171)))</formula>
    </cfRule>
    <cfRule type="containsText" dxfId="29108" priority="386" operator="containsText" text="BMTR">
      <formula>NOT(ISERROR(SEARCH("BMTR",F171)))</formula>
    </cfRule>
  </conditionalFormatting>
  <conditionalFormatting sqref="F171:F172">
    <cfRule type="containsText" dxfId="29107" priority="381" operator="containsText" text="TAXI">
      <formula>NOT(ISERROR(SEARCH("TAXI",F171)))</formula>
    </cfRule>
    <cfRule type="containsText" dxfId="29106" priority="382" operator="containsText" text="SSMM">
      <formula>NOT(ISERROR(SEARCH("SSMM",F171)))</formula>
    </cfRule>
    <cfRule type="containsText" dxfId="29105" priority="383" operator="containsText" text="BMTR">
      <formula>NOT(ISERROR(SEARCH("BMTR",F171)))</formula>
    </cfRule>
  </conditionalFormatting>
  <conditionalFormatting sqref="F171:F172">
    <cfRule type="containsText" dxfId="29104" priority="378" operator="containsText" text="TAXI">
      <formula>NOT(ISERROR(SEARCH("TAXI",F171)))</formula>
    </cfRule>
    <cfRule type="containsText" dxfId="29103" priority="379" operator="containsText" text="SSMM">
      <formula>NOT(ISERROR(SEARCH("SSMM",F171)))</formula>
    </cfRule>
    <cfRule type="containsText" dxfId="29102" priority="380" operator="containsText" text="BMTR">
      <formula>NOT(ISERROR(SEARCH("BMTR",F171)))</formula>
    </cfRule>
  </conditionalFormatting>
  <conditionalFormatting sqref="F171:F172">
    <cfRule type="containsText" dxfId="29101" priority="375" operator="containsText" text="TAXI">
      <formula>NOT(ISERROR(SEARCH("TAXI",F171)))</formula>
    </cfRule>
    <cfRule type="containsText" dxfId="29100" priority="376" operator="containsText" text="SSMM">
      <formula>NOT(ISERROR(SEARCH("SSMM",F171)))</formula>
    </cfRule>
    <cfRule type="containsText" dxfId="29099" priority="377" operator="containsText" text="BMTR">
      <formula>NOT(ISERROR(SEARCH("BMTR",F171)))</formula>
    </cfRule>
  </conditionalFormatting>
  <conditionalFormatting sqref="F171:F172">
    <cfRule type="containsText" dxfId="29098" priority="372" operator="containsText" text="TAXI">
      <formula>NOT(ISERROR(SEARCH("TAXI",F171)))</formula>
    </cfRule>
    <cfRule type="containsText" dxfId="29097" priority="373" operator="containsText" text="SSMM">
      <formula>NOT(ISERROR(SEARCH("SSMM",F171)))</formula>
    </cfRule>
    <cfRule type="containsText" dxfId="29096" priority="374" operator="containsText" text="BMTR">
      <formula>NOT(ISERROR(SEARCH("BMTR",F171)))</formula>
    </cfRule>
  </conditionalFormatting>
  <conditionalFormatting sqref="F171:F172">
    <cfRule type="containsText" dxfId="29095" priority="369" operator="containsText" text="TAXI">
      <formula>NOT(ISERROR(SEARCH("TAXI",F171)))</formula>
    </cfRule>
    <cfRule type="containsText" dxfId="29094" priority="370" operator="containsText" text="SSMM">
      <formula>NOT(ISERROR(SEARCH("SSMM",F171)))</formula>
    </cfRule>
    <cfRule type="containsText" dxfId="29093" priority="371" operator="containsText" text="BMTR">
      <formula>NOT(ISERROR(SEARCH("BMTR",F171)))</formula>
    </cfRule>
  </conditionalFormatting>
  <conditionalFormatting sqref="F171:F172">
    <cfRule type="containsText" dxfId="29092" priority="366" operator="containsText" text="TAXI">
      <formula>NOT(ISERROR(SEARCH("TAXI",F171)))</formula>
    </cfRule>
    <cfRule type="containsText" dxfId="29091" priority="367" operator="containsText" text="SSMM">
      <formula>NOT(ISERROR(SEARCH("SSMM",F171)))</formula>
    </cfRule>
    <cfRule type="containsText" dxfId="29090" priority="368" operator="containsText" text="BMTR">
      <formula>NOT(ISERROR(SEARCH("BMTR",F171)))</formula>
    </cfRule>
  </conditionalFormatting>
  <conditionalFormatting sqref="F171:F172">
    <cfRule type="containsText" dxfId="29089" priority="363" operator="containsText" text="TAXI">
      <formula>NOT(ISERROR(SEARCH("TAXI",F171)))</formula>
    </cfRule>
    <cfRule type="containsText" dxfId="29088" priority="364" operator="containsText" text="SSMM">
      <formula>NOT(ISERROR(SEARCH("SSMM",F171)))</formula>
    </cfRule>
    <cfRule type="containsText" dxfId="29087" priority="365" operator="containsText" text="BMTR">
      <formula>NOT(ISERROR(SEARCH("BMTR",F171)))</formula>
    </cfRule>
  </conditionalFormatting>
  <conditionalFormatting sqref="F171:F172">
    <cfRule type="containsText" dxfId="29086" priority="360" operator="containsText" text="TAXI">
      <formula>NOT(ISERROR(SEARCH("TAXI",F171)))</formula>
    </cfRule>
    <cfRule type="containsText" dxfId="29085" priority="361" operator="containsText" text="SSMM">
      <formula>NOT(ISERROR(SEARCH("SSMM",F171)))</formula>
    </cfRule>
    <cfRule type="containsText" dxfId="29084" priority="362" operator="containsText" text="BMTR">
      <formula>NOT(ISERROR(SEARCH("BMTR",F171)))</formula>
    </cfRule>
  </conditionalFormatting>
  <conditionalFormatting sqref="F171:F172">
    <cfRule type="containsText" dxfId="29083" priority="357" operator="containsText" text="TAXI">
      <formula>NOT(ISERROR(SEARCH("TAXI",F171)))</formula>
    </cfRule>
    <cfRule type="containsText" dxfId="29082" priority="358" operator="containsText" text="SSMM">
      <formula>NOT(ISERROR(SEARCH("SSMM",F171)))</formula>
    </cfRule>
    <cfRule type="containsText" dxfId="29081" priority="359" operator="containsText" text="BMTR">
      <formula>NOT(ISERROR(SEARCH("BMTR",F171)))</formula>
    </cfRule>
  </conditionalFormatting>
  <conditionalFormatting sqref="F171:F172">
    <cfRule type="containsText" dxfId="29080" priority="354" operator="containsText" text="TAXI">
      <formula>NOT(ISERROR(SEARCH("TAXI",F171)))</formula>
    </cfRule>
    <cfRule type="containsText" dxfId="29079" priority="355" operator="containsText" text="SSMM">
      <formula>NOT(ISERROR(SEARCH("SSMM",F171)))</formula>
    </cfRule>
    <cfRule type="containsText" dxfId="29078" priority="356" operator="containsText" text="BMTR">
      <formula>NOT(ISERROR(SEARCH("BMTR",F171)))</formula>
    </cfRule>
  </conditionalFormatting>
  <conditionalFormatting sqref="F171:F172">
    <cfRule type="containsText" dxfId="29077" priority="351" operator="containsText" text="TAXI">
      <formula>NOT(ISERROR(SEARCH("TAXI",F171)))</formula>
    </cfRule>
    <cfRule type="containsText" dxfId="29076" priority="352" operator="containsText" text="SSMM">
      <formula>NOT(ISERROR(SEARCH("SSMM",F171)))</formula>
    </cfRule>
    <cfRule type="containsText" dxfId="29075" priority="353" operator="containsText" text="BMTR">
      <formula>NOT(ISERROR(SEARCH("BMTR",F171)))</formula>
    </cfRule>
  </conditionalFormatting>
  <conditionalFormatting sqref="F171:F172">
    <cfRule type="containsText" dxfId="29074" priority="348" operator="containsText" text="TAXI">
      <formula>NOT(ISERROR(SEARCH("TAXI",F171)))</formula>
    </cfRule>
    <cfRule type="containsText" dxfId="29073" priority="349" operator="containsText" text="SSMM">
      <formula>NOT(ISERROR(SEARCH("SSMM",F171)))</formula>
    </cfRule>
    <cfRule type="containsText" dxfId="29072" priority="350" operator="containsText" text="BMTR">
      <formula>NOT(ISERROR(SEARCH("BMTR",F171)))</formula>
    </cfRule>
  </conditionalFormatting>
  <conditionalFormatting sqref="F171:F172">
    <cfRule type="containsText" dxfId="29071" priority="345" operator="containsText" text="TAXI">
      <formula>NOT(ISERROR(SEARCH("TAXI",F171)))</formula>
    </cfRule>
    <cfRule type="containsText" dxfId="29070" priority="346" operator="containsText" text="SSMM">
      <formula>NOT(ISERROR(SEARCH("SSMM",F171)))</formula>
    </cfRule>
    <cfRule type="containsText" dxfId="29069" priority="347" operator="containsText" text="BMTR">
      <formula>NOT(ISERROR(SEARCH("BMTR",F171)))</formula>
    </cfRule>
  </conditionalFormatting>
  <conditionalFormatting sqref="F171:F172">
    <cfRule type="containsText" dxfId="29068" priority="342" operator="containsText" text="TAXI">
      <formula>NOT(ISERROR(SEARCH("TAXI",F171)))</formula>
    </cfRule>
    <cfRule type="containsText" dxfId="29067" priority="343" operator="containsText" text="SSMM">
      <formula>NOT(ISERROR(SEARCH("SSMM",F171)))</formula>
    </cfRule>
    <cfRule type="containsText" dxfId="29066" priority="344" operator="containsText" text="BMTR">
      <formula>NOT(ISERROR(SEARCH("BMTR",F171)))</formula>
    </cfRule>
  </conditionalFormatting>
  <conditionalFormatting sqref="F171:F172">
    <cfRule type="containsText" dxfId="29065" priority="339" operator="containsText" text="TAXI">
      <formula>NOT(ISERROR(SEARCH("TAXI",F171)))</formula>
    </cfRule>
    <cfRule type="containsText" dxfId="29064" priority="340" operator="containsText" text="SSMM">
      <formula>NOT(ISERROR(SEARCH("SSMM",F171)))</formula>
    </cfRule>
    <cfRule type="containsText" dxfId="29063" priority="341" operator="containsText" text="BMTR">
      <formula>NOT(ISERROR(SEARCH("BMTR",F171)))</formula>
    </cfRule>
  </conditionalFormatting>
  <conditionalFormatting sqref="F171:F172">
    <cfRule type="containsText" dxfId="29062" priority="336" operator="containsText" text="TAXI">
      <formula>NOT(ISERROR(SEARCH("TAXI",F171)))</formula>
    </cfRule>
    <cfRule type="containsText" dxfId="29061" priority="337" operator="containsText" text="SSMM">
      <formula>NOT(ISERROR(SEARCH("SSMM",F171)))</formula>
    </cfRule>
    <cfRule type="containsText" dxfId="29060" priority="338" operator="containsText" text="BMTR">
      <formula>NOT(ISERROR(SEARCH("BMTR",F171)))</formula>
    </cfRule>
  </conditionalFormatting>
  <conditionalFormatting sqref="F171:F172">
    <cfRule type="containsText" dxfId="29059" priority="333" operator="containsText" text="TAXI">
      <formula>NOT(ISERROR(SEARCH("TAXI",F171)))</formula>
    </cfRule>
    <cfRule type="containsText" dxfId="29058" priority="334" operator="containsText" text="SSMM">
      <formula>NOT(ISERROR(SEARCH("SSMM",F171)))</formula>
    </cfRule>
    <cfRule type="containsText" dxfId="29057" priority="335" operator="containsText" text="BMTR">
      <formula>NOT(ISERROR(SEARCH("BMTR",F171)))</formula>
    </cfRule>
  </conditionalFormatting>
  <conditionalFormatting sqref="F171:F172">
    <cfRule type="containsText" dxfId="29056" priority="330" operator="containsText" text="TAXI">
      <formula>NOT(ISERROR(SEARCH("TAXI",F171)))</formula>
    </cfRule>
    <cfRule type="containsText" dxfId="29055" priority="331" operator="containsText" text="SSMM">
      <formula>NOT(ISERROR(SEARCH("SSMM",F171)))</formula>
    </cfRule>
    <cfRule type="containsText" dxfId="29054" priority="332" operator="containsText" text="BMTR">
      <formula>NOT(ISERROR(SEARCH("BMTR",F171)))</formula>
    </cfRule>
  </conditionalFormatting>
  <conditionalFormatting sqref="F171:F172">
    <cfRule type="containsText" dxfId="29053" priority="327" operator="containsText" text="TAXI">
      <formula>NOT(ISERROR(SEARCH("TAXI",F171)))</formula>
    </cfRule>
    <cfRule type="containsText" dxfId="29052" priority="328" operator="containsText" text="SSMM">
      <formula>NOT(ISERROR(SEARCH("SSMM",F171)))</formula>
    </cfRule>
    <cfRule type="containsText" dxfId="29051" priority="329" operator="containsText" text="BMTR">
      <formula>NOT(ISERROR(SEARCH("BMTR",F171)))</formula>
    </cfRule>
  </conditionalFormatting>
  <conditionalFormatting sqref="F171:F172">
    <cfRule type="containsText" dxfId="29050" priority="324" operator="containsText" text="TAXI">
      <formula>NOT(ISERROR(SEARCH("TAXI",F171)))</formula>
    </cfRule>
    <cfRule type="containsText" dxfId="29049" priority="325" operator="containsText" text="SSMM">
      <formula>NOT(ISERROR(SEARCH("SSMM",F171)))</formula>
    </cfRule>
    <cfRule type="containsText" dxfId="29048" priority="326" operator="containsText" text="BMTR">
      <formula>NOT(ISERROR(SEARCH("BMTR",F171)))</formula>
    </cfRule>
  </conditionalFormatting>
  <conditionalFormatting sqref="F171:F172">
    <cfRule type="containsText" dxfId="29047" priority="321" operator="containsText" text="TAXI">
      <formula>NOT(ISERROR(SEARCH("TAXI",F171)))</formula>
    </cfRule>
    <cfRule type="containsText" dxfId="29046" priority="322" operator="containsText" text="SSMM">
      <formula>NOT(ISERROR(SEARCH("SSMM",F171)))</formula>
    </cfRule>
    <cfRule type="containsText" dxfId="29045" priority="323" operator="containsText" text="BMTR">
      <formula>NOT(ISERROR(SEARCH("BMTR",F171)))</formula>
    </cfRule>
  </conditionalFormatting>
  <conditionalFormatting sqref="F171:F172">
    <cfRule type="containsText" dxfId="29044" priority="318" operator="containsText" text="TAXI">
      <formula>NOT(ISERROR(SEARCH("TAXI",F171)))</formula>
    </cfRule>
    <cfRule type="containsText" dxfId="29043" priority="319" operator="containsText" text="SSMM">
      <formula>NOT(ISERROR(SEARCH("SSMM",F171)))</formula>
    </cfRule>
    <cfRule type="containsText" dxfId="29042" priority="320" operator="containsText" text="BMTR">
      <formula>NOT(ISERROR(SEARCH("BMTR",F171)))</formula>
    </cfRule>
  </conditionalFormatting>
  <conditionalFormatting sqref="F171:F172">
    <cfRule type="containsText" dxfId="29041" priority="315" operator="containsText" text="TAXI">
      <formula>NOT(ISERROR(SEARCH("TAXI",F171)))</formula>
    </cfRule>
    <cfRule type="containsText" dxfId="29040" priority="316" operator="containsText" text="SSMM">
      <formula>NOT(ISERROR(SEARCH("SSMM",F171)))</formula>
    </cfRule>
    <cfRule type="containsText" dxfId="29039" priority="317" operator="containsText" text="BMTR">
      <formula>NOT(ISERROR(SEARCH("BMTR",F171)))</formula>
    </cfRule>
  </conditionalFormatting>
  <conditionalFormatting sqref="F171:F172">
    <cfRule type="containsText" dxfId="29038" priority="312" operator="containsText" text="TAXI">
      <formula>NOT(ISERROR(SEARCH("TAXI",F171)))</formula>
    </cfRule>
    <cfRule type="containsText" dxfId="29037" priority="313" operator="containsText" text="SSMM">
      <formula>NOT(ISERROR(SEARCH("SSMM",F171)))</formula>
    </cfRule>
    <cfRule type="containsText" dxfId="29036" priority="314" operator="containsText" text="BMTR">
      <formula>NOT(ISERROR(SEARCH("BMTR",F171)))</formula>
    </cfRule>
  </conditionalFormatting>
  <conditionalFormatting sqref="F171:F172">
    <cfRule type="containsText" dxfId="29035" priority="309" operator="containsText" text="TAXI">
      <formula>NOT(ISERROR(SEARCH("TAXI",F171)))</formula>
    </cfRule>
    <cfRule type="containsText" dxfId="29034" priority="310" operator="containsText" text="SSMM">
      <formula>NOT(ISERROR(SEARCH("SSMM",F171)))</formula>
    </cfRule>
    <cfRule type="containsText" dxfId="29033" priority="311" operator="containsText" text="BMTR">
      <formula>NOT(ISERROR(SEARCH("BMTR",F171)))</formula>
    </cfRule>
  </conditionalFormatting>
  <conditionalFormatting sqref="F171:F172">
    <cfRule type="containsText" dxfId="29032" priority="306" operator="containsText" text="TAXI">
      <formula>NOT(ISERROR(SEARCH("TAXI",F171)))</formula>
    </cfRule>
    <cfRule type="containsText" dxfId="29031" priority="307" operator="containsText" text="SSMM">
      <formula>NOT(ISERROR(SEARCH("SSMM",F171)))</formula>
    </cfRule>
    <cfRule type="containsText" dxfId="29030" priority="308" operator="containsText" text="BMTR">
      <formula>NOT(ISERROR(SEARCH("BMTR",F171)))</formula>
    </cfRule>
  </conditionalFormatting>
  <conditionalFormatting sqref="F171:F172">
    <cfRule type="containsText" dxfId="29029" priority="303" operator="containsText" text="TAXI">
      <formula>NOT(ISERROR(SEARCH("TAXI",F171)))</formula>
    </cfRule>
    <cfRule type="containsText" dxfId="29028" priority="304" operator="containsText" text="SSMM">
      <formula>NOT(ISERROR(SEARCH("SSMM",F171)))</formula>
    </cfRule>
    <cfRule type="containsText" dxfId="29027" priority="305" operator="containsText" text="BMTR">
      <formula>NOT(ISERROR(SEARCH("BMTR",F171)))</formula>
    </cfRule>
  </conditionalFormatting>
  <conditionalFormatting sqref="F171:F172">
    <cfRule type="containsText" dxfId="29026" priority="300" operator="containsText" text="TAXI">
      <formula>NOT(ISERROR(SEARCH("TAXI",F171)))</formula>
    </cfRule>
    <cfRule type="containsText" dxfId="29025" priority="301" operator="containsText" text="SSMM">
      <formula>NOT(ISERROR(SEARCH("SSMM",F171)))</formula>
    </cfRule>
    <cfRule type="containsText" dxfId="29024" priority="302" operator="containsText" text="BMTR">
      <formula>NOT(ISERROR(SEARCH("BMTR",F171)))</formula>
    </cfRule>
  </conditionalFormatting>
  <conditionalFormatting sqref="F171:F172">
    <cfRule type="containsText" dxfId="29023" priority="297" operator="containsText" text="TAXI">
      <formula>NOT(ISERROR(SEARCH("TAXI",F171)))</formula>
    </cfRule>
    <cfRule type="containsText" dxfId="29022" priority="298" operator="containsText" text="SSMM">
      <formula>NOT(ISERROR(SEARCH("SSMM",F171)))</formula>
    </cfRule>
    <cfRule type="containsText" dxfId="29021" priority="299" operator="containsText" text="BMTR">
      <formula>NOT(ISERROR(SEARCH("BMTR",F171)))</formula>
    </cfRule>
  </conditionalFormatting>
  <conditionalFormatting sqref="F171:F172">
    <cfRule type="containsText" dxfId="29020" priority="294" operator="containsText" text="TAXI">
      <formula>NOT(ISERROR(SEARCH("TAXI",F171)))</formula>
    </cfRule>
    <cfRule type="containsText" dxfId="29019" priority="295" operator="containsText" text="SSMM">
      <formula>NOT(ISERROR(SEARCH("SSMM",F171)))</formula>
    </cfRule>
    <cfRule type="containsText" dxfId="29018" priority="296" operator="containsText" text="BMTR">
      <formula>NOT(ISERROR(SEARCH("BMTR",F171)))</formula>
    </cfRule>
  </conditionalFormatting>
  <conditionalFormatting sqref="F171:F172">
    <cfRule type="containsText" dxfId="29017" priority="291" operator="containsText" text="TAXI">
      <formula>NOT(ISERROR(SEARCH("TAXI",F171)))</formula>
    </cfRule>
    <cfRule type="containsText" dxfId="29016" priority="292" operator="containsText" text="SSMM">
      <formula>NOT(ISERROR(SEARCH("SSMM",F171)))</formula>
    </cfRule>
    <cfRule type="containsText" dxfId="29015" priority="293" operator="containsText" text="BMTR">
      <formula>NOT(ISERROR(SEARCH("BMTR",F171)))</formula>
    </cfRule>
  </conditionalFormatting>
  <conditionalFormatting sqref="F171:F172">
    <cfRule type="containsText" dxfId="29014" priority="288" operator="containsText" text="TAXI">
      <formula>NOT(ISERROR(SEARCH("TAXI",F171)))</formula>
    </cfRule>
    <cfRule type="containsText" dxfId="29013" priority="289" operator="containsText" text="SSMM">
      <formula>NOT(ISERROR(SEARCH("SSMM",F171)))</formula>
    </cfRule>
    <cfRule type="containsText" dxfId="29012" priority="290" operator="containsText" text="BMTR">
      <formula>NOT(ISERROR(SEARCH("BMTR",F171)))</formula>
    </cfRule>
  </conditionalFormatting>
  <conditionalFormatting sqref="F171:F172">
    <cfRule type="containsText" dxfId="29011" priority="285" operator="containsText" text="TAXI">
      <formula>NOT(ISERROR(SEARCH("TAXI",F171)))</formula>
    </cfRule>
    <cfRule type="containsText" dxfId="29010" priority="286" operator="containsText" text="SSMM">
      <formula>NOT(ISERROR(SEARCH("SSMM",F171)))</formula>
    </cfRule>
    <cfRule type="containsText" dxfId="29009" priority="287" operator="containsText" text="BMTR">
      <formula>NOT(ISERROR(SEARCH("BMTR",F171)))</formula>
    </cfRule>
  </conditionalFormatting>
  <conditionalFormatting sqref="F171:F172">
    <cfRule type="containsText" dxfId="29008" priority="282" operator="containsText" text="TAXI">
      <formula>NOT(ISERROR(SEARCH("TAXI",F171)))</formula>
    </cfRule>
    <cfRule type="containsText" dxfId="29007" priority="283" operator="containsText" text="SSMM">
      <formula>NOT(ISERROR(SEARCH("SSMM",F171)))</formula>
    </cfRule>
    <cfRule type="containsText" dxfId="29006" priority="284" operator="containsText" text="BMTR">
      <formula>NOT(ISERROR(SEARCH("BMTR",F171)))</formula>
    </cfRule>
  </conditionalFormatting>
  <conditionalFormatting sqref="F171:F172">
    <cfRule type="containsText" dxfId="29005" priority="279" operator="containsText" text="TAXI">
      <formula>NOT(ISERROR(SEARCH("TAXI",F171)))</formula>
    </cfRule>
    <cfRule type="containsText" dxfId="29004" priority="280" operator="containsText" text="SSMM">
      <formula>NOT(ISERROR(SEARCH("SSMM",F171)))</formula>
    </cfRule>
    <cfRule type="containsText" dxfId="29003" priority="281" operator="containsText" text="BMTR">
      <formula>NOT(ISERROR(SEARCH("BMTR",F171)))</formula>
    </cfRule>
  </conditionalFormatting>
  <conditionalFormatting sqref="F171:F172">
    <cfRule type="containsText" dxfId="29002" priority="276" operator="containsText" text="TAXI">
      <formula>NOT(ISERROR(SEARCH("TAXI",F171)))</formula>
    </cfRule>
    <cfRule type="containsText" dxfId="29001" priority="277" operator="containsText" text="SSMM">
      <formula>NOT(ISERROR(SEARCH("SSMM",F171)))</formula>
    </cfRule>
    <cfRule type="containsText" dxfId="29000" priority="278" operator="containsText" text="BMTR">
      <formula>NOT(ISERROR(SEARCH("BMTR",F171)))</formula>
    </cfRule>
  </conditionalFormatting>
  <conditionalFormatting sqref="F171:F172">
    <cfRule type="containsText" dxfId="28999" priority="273" operator="containsText" text="TAXI">
      <formula>NOT(ISERROR(SEARCH("TAXI",F171)))</formula>
    </cfRule>
    <cfRule type="containsText" dxfId="28998" priority="274" operator="containsText" text="SSMM">
      <formula>NOT(ISERROR(SEARCH("SSMM",F171)))</formula>
    </cfRule>
    <cfRule type="containsText" dxfId="28997" priority="275" operator="containsText" text="BMTR">
      <formula>NOT(ISERROR(SEARCH("BMTR",F171)))</formula>
    </cfRule>
  </conditionalFormatting>
  <conditionalFormatting sqref="F171:F172">
    <cfRule type="containsText" dxfId="28996" priority="270" operator="containsText" text="TAXI">
      <formula>NOT(ISERROR(SEARCH("TAXI",F171)))</formula>
    </cfRule>
    <cfRule type="containsText" dxfId="28995" priority="271" operator="containsText" text="SSMM">
      <formula>NOT(ISERROR(SEARCH("SSMM",F171)))</formula>
    </cfRule>
    <cfRule type="containsText" dxfId="28994" priority="272" operator="containsText" text="BMTR">
      <formula>NOT(ISERROR(SEARCH("BMTR",F171)))</formula>
    </cfRule>
  </conditionalFormatting>
  <conditionalFormatting sqref="F171:F172">
    <cfRule type="containsText" dxfId="28993" priority="267" operator="containsText" text="TAXI">
      <formula>NOT(ISERROR(SEARCH("TAXI",F171)))</formula>
    </cfRule>
    <cfRule type="containsText" dxfId="28992" priority="268" operator="containsText" text="SSMM">
      <formula>NOT(ISERROR(SEARCH("SSMM",F171)))</formula>
    </cfRule>
    <cfRule type="containsText" dxfId="28991" priority="269" operator="containsText" text="BMTR">
      <formula>NOT(ISERROR(SEARCH("BMTR",F171)))</formula>
    </cfRule>
  </conditionalFormatting>
  <conditionalFormatting sqref="F171:F172">
    <cfRule type="containsText" dxfId="28990" priority="264" operator="containsText" text="TAXI">
      <formula>NOT(ISERROR(SEARCH("TAXI",F171)))</formula>
    </cfRule>
    <cfRule type="containsText" dxfId="28989" priority="265" operator="containsText" text="SSMM">
      <formula>NOT(ISERROR(SEARCH("SSMM",F171)))</formula>
    </cfRule>
    <cfRule type="containsText" dxfId="28988" priority="266" operator="containsText" text="BMTR">
      <formula>NOT(ISERROR(SEARCH("BMTR",F171)))</formula>
    </cfRule>
  </conditionalFormatting>
  <conditionalFormatting sqref="F171:F172">
    <cfRule type="containsText" dxfId="28987" priority="261" operator="containsText" text="TAXI">
      <formula>NOT(ISERROR(SEARCH("TAXI",F171)))</formula>
    </cfRule>
    <cfRule type="containsText" dxfId="28986" priority="262" operator="containsText" text="SSMM">
      <formula>NOT(ISERROR(SEARCH("SSMM",F171)))</formula>
    </cfRule>
    <cfRule type="containsText" dxfId="28985" priority="263" operator="containsText" text="BMTR">
      <formula>NOT(ISERROR(SEARCH("BMTR",F171)))</formula>
    </cfRule>
  </conditionalFormatting>
  <conditionalFormatting sqref="F171:F172">
    <cfRule type="containsText" dxfId="28984" priority="258" operator="containsText" text="TAXI">
      <formula>NOT(ISERROR(SEARCH("TAXI",F171)))</formula>
    </cfRule>
    <cfRule type="containsText" dxfId="28983" priority="259" operator="containsText" text="SSMM">
      <formula>NOT(ISERROR(SEARCH("SSMM",F171)))</formula>
    </cfRule>
    <cfRule type="containsText" dxfId="28982" priority="260" operator="containsText" text="BMTR">
      <formula>NOT(ISERROR(SEARCH("BMTR",F171)))</formula>
    </cfRule>
  </conditionalFormatting>
  <conditionalFormatting sqref="F171:F172">
    <cfRule type="containsText" dxfId="28981" priority="255" operator="containsText" text="TAXI">
      <formula>NOT(ISERROR(SEARCH("TAXI",F171)))</formula>
    </cfRule>
    <cfRule type="containsText" dxfId="28980" priority="256" operator="containsText" text="SSMM">
      <formula>NOT(ISERROR(SEARCH("SSMM",F171)))</formula>
    </cfRule>
    <cfRule type="containsText" dxfId="28979" priority="257" operator="containsText" text="BMTR">
      <formula>NOT(ISERROR(SEARCH("BMTR",F171)))</formula>
    </cfRule>
  </conditionalFormatting>
  <conditionalFormatting sqref="F171:F172">
    <cfRule type="containsText" dxfId="28978" priority="252" operator="containsText" text="TAXI">
      <formula>NOT(ISERROR(SEARCH("TAXI",F171)))</formula>
    </cfRule>
    <cfRule type="containsText" dxfId="28977" priority="253" operator="containsText" text="SSMM">
      <formula>NOT(ISERROR(SEARCH("SSMM",F171)))</formula>
    </cfRule>
    <cfRule type="containsText" dxfId="28976" priority="254" operator="containsText" text="BMTR">
      <formula>NOT(ISERROR(SEARCH("BMTR",F171)))</formula>
    </cfRule>
  </conditionalFormatting>
  <conditionalFormatting sqref="F171:F172">
    <cfRule type="containsText" dxfId="28975" priority="249" operator="containsText" text="TAXI">
      <formula>NOT(ISERROR(SEARCH("TAXI",F171)))</formula>
    </cfRule>
    <cfRule type="containsText" dxfId="28974" priority="250" operator="containsText" text="SSMM">
      <formula>NOT(ISERROR(SEARCH("SSMM",F171)))</formula>
    </cfRule>
    <cfRule type="containsText" dxfId="28973" priority="251" operator="containsText" text="BMTR">
      <formula>NOT(ISERROR(SEARCH("BMTR",F171)))</formula>
    </cfRule>
  </conditionalFormatting>
  <conditionalFormatting sqref="F171:F172">
    <cfRule type="containsText" dxfId="28972" priority="246" operator="containsText" text="TAXI">
      <formula>NOT(ISERROR(SEARCH("TAXI",F171)))</formula>
    </cfRule>
    <cfRule type="containsText" dxfId="28971" priority="247" operator="containsText" text="SSMM">
      <formula>NOT(ISERROR(SEARCH("SSMM",F171)))</formula>
    </cfRule>
    <cfRule type="containsText" dxfId="28970" priority="248" operator="containsText" text="BMTR">
      <formula>NOT(ISERROR(SEARCH("BMTR",F171)))</formula>
    </cfRule>
  </conditionalFormatting>
  <conditionalFormatting sqref="F171:F172">
    <cfRule type="containsText" dxfId="28969" priority="243" operator="containsText" text="TAXI">
      <formula>NOT(ISERROR(SEARCH("TAXI",F171)))</formula>
    </cfRule>
    <cfRule type="containsText" dxfId="28968" priority="244" operator="containsText" text="SSMM">
      <formula>NOT(ISERROR(SEARCH("SSMM",F171)))</formula>
    </cfRule>
    <cfRule type="containsText" dxfId="28967" priority="245" operator="containsText" text="BMTR">
      <formula>NOT(ISERROR(SEARCH("BMTR",F171)))</formula>
    </cfRule>
  </conditionalFormatting>
  <conditionalFormatting sqref="F171:F172">
    <cfRule type="containsText" dxfId="28966" priority="240" operator="containsText" text="TAXI">
      <formula>NOT(ISERROR(SEARCH("TAXI",F171)))</formula>
    </cfRule>
    <cfRule type="containsText" dxfId="28965" priority="241" operator="containsText" text="SSMM">
      <formula>NOT(ISERROR(SEARCH("SSMM",F171)))</formula>
    </cfRule>
    <cfRule type="containsText" dxfId="28964" priority="242" operator="containsText" text="BMTR">
      <formula>NOT(ISERROR(SEARCH("BMTR",F171)))</formula>
    </cfRule>
  </conditionalFormatting>
  <conditionalFormatting sqref="F171:F172">
    <cfRule type="containsText" dxfId="28963" priority="237" operator="containsText" text="TAXI">
      <formula>NOT(ISERROR(SEARCH("TAXI",F171)))</formula>
    </cfRule>
    <cfRule type="containsText" dxfId="28962" priority="238" operator="containsText" text="SSMM">
      <formula>NOT(ISERROR(SEARCH("SSMM",F171)))</formula>
    </cfRule>
    <cfRule type="containsText" dxfId="28961" priority="239" operator="containsText" text="BMTR">
      <formula>NOT(ISERROR(SEARCH("BMTR",F171)))</formula>
    </cfRule>
  </conditionalFormatting>
  <conditionalFormatting sqref="F171:F172">
    <cfRule type="containsText" dxfId="28960" priority="234" operator="containsText" text="TAXI">
      <formula>NOT(ISERROR(SEARCH("TAXI",F171)))</formula>
    </cfRule>
    <cfRule type="containsText" dxfId="28959" priority="235" operator="containsText" text="SSMM">
      <formula>NOT(ISERROR(SEARCH("SSMM",F171)))</formula>
    </cfRule>
    <cfRule type="containsText" dxfId="28958" priority="236" operator="containsText" text="BMTR">
      <formula>NOT(ISERROR(SEARCH("BMTR",F171)))</formula>
    </cfRule>
  </conditionalFormatting>
  <conditionalFormatting sqref="F171:F172">
    <cfRule type="containsText" dxfId="28957" priority="231" operator="containsText" text="TAXI">
      <formula>NOT(ISERROR(SEARCH("TAXI",F171)))</formula>
    </cfRule>
    <cfRule type="containsText" dxfId="28956" priority="232" operator="containsText" text="SSMM">
      <formula>NOT(ISERROR(SEARCH("SSMM",F171)))</formula>
    </cfRule>
    <cfRule type="containsText" dxfId="28955" priority="233" operator="containsText" text="BMTR">
      <formula>NOT(ISERROR(SEARCH("BMTR",F171)))</formula>
    </cfRule>
  </conditionalFormatting>
  <conditionalFormatting sqref="F171:F172">
    <cfRule type="containsText" dxfId="28954" priority="228" operator="containsText" text="TAXI">
      <formula>NOT(ISERROR(SEARCH("TAXI",F171)))</formula>
    </cfRule>
    <cfRule type="containsText" dxfId="28953" priority="229" operator="containsText" text="SSMM">
      <formula>NOT(ISERROR(SEARCH("SSMM",F171)))</formula>
    </cfRule>
    <cfRule type="containsText" dxfId="28952" priority="230" operator="containsText" text="BMTR">
      <formula>NOT(ISERROR(SEARCH("BMTR",F171)))</formula>
    </cfRule>
  </conditionalFormatting>
  <conditionalFormatting sqref="F171:F172">
    <cfRule type="containsText" dxfId="28951" priority="225" operator="containsText" text="TAXI">
      <formula>NOT(ISERROR(SEARCH("TAXI",F171)))</formula>
    </cfRule>
    <cfRule type="containsText" dxfId="28950" priority="226" operator="containsText" text="SSMM">
      <formula>NOT(ISERROR(SEARCH("SSMM",F171)))</formula>
    </cfRule>
    <cfRule type="containsText" dxfId="28949" priority="227" operator="containsText" text="BMTR">
      <formula>NOT(ISERROR(SEARCH("BMTR",F171)))</formula>
    </cfRule>
  </conditionalFormatting>
  <conditionalFormatting sqref="F171:F172">
    <cfRule type="containsText" dxfId="28948" priority="222" operator="containsText" text="TAXI">
      <formula>NOT(ISERROR(SEARCH("TAXI",F171)))</formula>
    </cfRule>
    <cfRule type="containsText" dxfId="28947" priority="223" operator="containsText" text="SSMM">
      <formula>NOT(ISERROR(SEARCH("SSMM",F171)))</formula>
    </cfRule>
    <cfRule type="containsText" dxfId="28946" priority="224" operator="containsText" text="BMTR">
      <formula>NOT(ISERROR(SEARCH("BMTR",F171)))</formula>
    </cfRule>
  </conditionalFormatting>
  <conditionalFormatting sqref="F171:F172">
    <cfRule type="containsText" dxfId="28945" priority="219" operator="containsText" text="TAXI">
      <formula>NOT(ISERROR(SEARCH("TAXI",F171)))</formula>
    </cfRule>
    <cfRule type="containsText" dxfId="28944" priority="220" operator="containsText" text="SSMM">
      <formula>NOT(ISERROR(SEARCH("SSMM",F171)))</formula>
    </cfRule>
    <cfRule type="containsText" dxfId="28943" priority="221" operator="containsText" text="BMTR">
      <formula>NOT(ISERROR(SEARCH("BMTR",F171)))</formula>
    </cfRule>
  </conditionalFormatting>
  <conditionalFormatting sqref="F171:F172">
    <cfRule type="containsText" dxfId="28942" priority="216" operator="containsText" text="TAXI">
      <formula>NOT(ISERROR(SEARCH("TAXI",F171)))</formula>
    </cfRule>
    <cfRule type="containsText" dxfId="28941" priority="217" operator="containsText" text="SSMM">
      <formula>NOT(ISERROR(SEARCH("SSMM",F171)))</formula>
    </cfRule>
    <cfRule type="containsText" dxfId="28940" priority="218" operator="containsText" text="BMTR">
      <formula>NOT(ISERROR(SEARCH("BMTR",F171)))</formula>
    </cfRule>
  </conditionalFormatting>
  <conditionalFormatting sqref="F171:F172">
    <cfRule type="containsText" dxfId="28939" priority="213" operator="containsText" text="TAXI">
      <formula>NOT(ISERROR(SEARCH("TAXI",F171)))</formula>
    </cfRule>
    <cfRule type="containsText" dxfId="28938" priority="214" operator="containsText" text="SSMM">
      <formula>NOT(ISERROR(SEARCH("SSMM",F171)))</formula>
    </cfRule>
    <cfRule type="containsText" dxfId="28937" priority="215" operator="containsText" text="BMTR">
      <formula>NOT(ISERROR(SEARCH("BMTR",F171)))</formula>
    </cfRule>
  </conditionalFormatting>
  <conditionalFormatting sqref="F171:F172">
    <cfRule type="containsText" dxfId="28936" priority="210" operator="containsText" text="TAXI">
      <formula>NOT(ISERROR(SEARCH("TAXI",F171)))</formula>
    </cfRule>
    <cfRule type="containsText" dxfId="28935" priority="211" operator="containsText" text="SSMM">
      <formula>NOT(ISERROR(SEARCH("SSMM",F171)))</formula>
    </cfRule>
    <cfRule type="containsText" dxfId="28934" priority="212" operator="containsText" text="BMTR">
      <formula>NOT(ISERROR(SEARCH("BMTR",F171)))</formula>
    </cfRule>
  </conditionalFormatting>
  <conditionalFormatting sqref="F171:F172">
    <cfRule type="containsText" dxfId="28933" priority="207" operator="containsText" text="TAXI">
      <formula>NOT(ISERROR(SEARCH("TAXI",F171)))</formula>
    </cfRule>
    <cfRule type="containsText" dxfId="28932" priority="208" operator="containsText" text="SSMM">
      <formula>NOT(ISERROR(SEARCH("SSMM",F171)))</formula>
    </cfRule>
    <cfRule type="containsText" dxfId="28931" priority="209" operator="containsText" text="BMTR">
      <formula>NOT(ISERROR(SEARCH("BMTR",F171)))</formula>
    </cfRule>
  </conditionalFormatting>
  <conditionalFormatting sqref="F171:F172">
    <cfRule type="containsText" dxfId="28930" priority="204" operator="containsText" text="TAXI">
      <formula>NOT(ISERROR(SEARCH("TAXI",F171)))</formula>
    </cfRule>
    <cfRule type="containsText" dxfId="28929" priority="205" operator="containsText" text="SSMM">
      <formula>NOT(ISERROR(SEARCH("SSMM",F171)))</formula>
    </cfRule>
    <cfRule type="containsText" dxfId="28928" priority="206" operator="containsText" text="BMTR">
      <formula>NOT(ISERROR(SEARCH("BMTR",F171)))</formula>
    </cfRule>
  </conditionalFormatting>
  <conditionalFormatting sqref="F171:F172">
    <cfRule type="containsText" dxfId="28927" priority="201" operator="containsText" text="TAXI">
      <formula>NOT(ISERROR(SEARCH("TAXI",F171)))</formula>
    </cfRule>
    <cfRule type="containsText" dxfId="28926" priority="202" operator="containsText" text="SSMM">
      <formula>NOT(ISERROR(SEARCH("SSMM",F171)))</formula>
    </cfRule>
    <cfRule type="containsText" dxfId="28925" priority="203" operator="containsText" text="BMTR">
      <formula>NOT(ISERROR(SEARCH("BMTR",F171)))</formula>
    </cfRule>
  </conditionalFormatting>
  <conditionalFormatting sqref="F171:F172">
    <cfRule type="containsText" dxfId="28924" priority="198" operator="containsText" text="TAXI">
      <formula>NOT(ISERROR(SEARCH("TAXI",F171)))</formula>
    </cfRule>
    <cfRule type="containsText" dxfId="28923" priority="199" operator="containsText" text="SSMM">
      <formula>NOT(ISERROR(SEARCH("SSMM",F171)))</formula>
    </cfRule>
    <cfRule type="containsText" dxfId="28922" priority="200" operator="containsText" text="BMTR">
      <formula>NOT(ISERROR(SEARCH("BMTR",F171)))</formula>
    </cfRule>
  </conditionalFormatting>
  <conditionalFormatting sqref="F171:F172">
    <cfRule type="containsText" dxfId="28921" priority="195" operator="containsText" text="TAXI">
      <formula>NOT(ISERROR(SEARCH("TAXI",F171)))</formula>
    </cfRule>
    <cfRule type="containsText" dxfId="28920" priority="196" operator="containsText" text="SSMM">
      <formula>NOT(ISERROR(SEARCH("SSMM",F171)))</formula>
    </cfRule>
    <cfRule type="containsText" dxfId="28919" priority="197" operator="containsText" text="BMTR">
      <formula>NOT(ISERROR(SEARCH("BMTR",F171)))</formula>
    </cfRule>
  </conditionalFormatting>
  <conditionalFormatting sqref="F171:F172">
    <cfRule type="containsText" dxfId="28918" priority="192" operator="containsText" text="TAXI">
      <formula>NOT(ISERROR(SEARCH("TAXI",F171)))</formula>
    </cfRule>
    <cfRule type="containsText" dxfId="28917" priority="193" operator="containsText" text="SSMM">
      <formula>NOT(ISERROR(SEARCH("SSMM",F171)))</formula>
    </cfRule>
    <cfRule type="containsText" dxfId="28916" priority="194" operator="containsText" text="BMTR">
      <formula>NOT(ISERROR(SEARCH("BMTR",F171)))</formula>
    </cfRule>
  </conditionalFormatting>
  <conditionalFormatting sqref="F171:F172">
    <cfRule type="containsText" dxfId="28915" priority="189" operator="containsText" text="TAXI">
      <formula>NOT(ISERROR(SEARCH("TAXI",F171)))</formula>
    </cfRule>
    <cfRule type="containsText" dxfId="28914" priority="190" operator="containsText" text="SSMM">
      <formula>NOT(ISERROR(SEARCH("SSMM",F171)))</formula>
    </cfRule>
    <cfRule type="containsText" dxfId="28913" priority="191" operator="containsText" text="BMTR">
      <formula>NOT(ISERROR(SEARCH("BMTR",F171)))</formula>
    </cfRule>
  </conditionalFormatting>
  <conditionalFormatting sqref="F171:F172">
    <cfRule type="containsText" dxfId="28912" priority="186" operator="containsText" text="TAXI">
      <formula>NOT(ISERROR(SEARCH("TAXI",F171)))</formula>
    </cfRule>
    <cfRule type="containsText" dxfId="28911" priority="187" operator="containsText" text="SSMM">
      <formula>NOT(ISERROR(SEARCH("SSMM",F171)))</formula>
    </cfRule>
    <cfRule type="containsText" dxfId="28910" priority="188" operator="containsText" text="BMTR">
      <formula>NOT(ISERROR(SEARCH("BMTR",F171)))</formula>
    </cfRule>
  </conditionalFormatting>
  <conditionalFormatting sqref="F171:F172">
    <cfRule type="containsText" dxfId="28909" priority="183" operator="containsText" text="TAXI">
      <formula>NOT(ISERROR(SEARCH("TAXI",F171)))</formula>
    </cfRule>
    <cfRule type="containsText" dxfId="28908" priority="184" operator="containsText" text="SSMM">
      <formula>NOT(ISERROR(SEARCH("SSMM",F171)))</formula>
    </cfRule>
    <cfRule type="containsText" dxfId="28907" priority="185" operator="containsText" text="BMTR">
      <formula>NOT(ISERROR(SEARCH("BMTR",F171)))</formula>
    </cfRule>
  </conditionalFormatting>
  <conditionalFormatting sqref="F171:F172">
    <cfRule type="containsText" dxfId="28906" priority="180" operator="containsText" text="TAXI">
      <formula>NOT(ISERROR(SEARCH("TAXI",F171)))</formula>
    </cfRule>
    <cfRule type="containsText" dxfId="28905" priority="181" operator="containsText" text="SSMM">
      <formula>NOT(ISERROR(SEARCH("SSMM",F171)))</formula>
    </cfRule>
    <cfRule type="containsText" dxfId="28904" priority="182" operator="containsText" text="BMTR">
      <formula>NOT(ISERROR(SEARCH("BMTR",F171)))</formula>
    </cfRule>
  </conditionalFormatting>
  <conditionalFormatting sqref="F171:F172">
    <cfRule type="containsText" dxfId="28903" priority="177" operator="containsText" text="TAXI">
      <formula>NOT(ISERROR(SEARCH("TAXI",F171)))</formula>
    </cfRule>
    <cfRule type="containsText" dxfId="28902" priority="178" operator="containsText" text="SSMM">
      <formula>NOT(ISERROR(SEARCH("SSMM",F171)))</formula>
    </cfRule>
    <cfRule type="containsText" dxfId="28901" priority="179" operator="containsText" text="BMTR">
      <formula>NOT(ISERROR(SEARCH("BMTR",F171)))</formula>
    </cfRule>
  </conditionalFormatting>
  <conditionalFormatting sqref="F171:F172">
    <cfRule type="containsText" dxfId="28900" priority="174" operator="containsText" text="TAXI">
      <formula>NOT(ISERROR(SEARCH("TAXI",F171)))</formula>
    </cfRule>
    <cfRule type="containsText" dxfId="28899" priority="175" operator="containsText" text="SSMM">
      <formula>NOT(ISERROR(SEARCH("SSMM",F171)))</formula>
    </cfRule>
    <cfRule type="containsText" dxfId="28898" priority="176" operator="containsText" text="BMTR">
      <formula>NOT(ISERROR(SEARCH("BMTR",F171)))</formula>
    </cfRule>
  </conditionalFormatting>
  <conditionalFormatting sqref="F171:F172">
    <cfRule type="containsText" dxfId="28897" priority="171" operator="containsText" text="TAXI">
      <formula>NOT(ISERROR(SEARCH("TAXI",F171)))</formula>
    </cfRule>
    <cfRule type="containsText" dxfId="28896" priority="172" operator="containsText" text="SSMM">
      <formula>NOT(ISERROR(SEARCH("SSMM",F171)))</formula>
    </cfRule>
    <cfRule type="containsText" dxfId="28895" priority="173" operator="containsText" text="BMTR">
      <formula>NOT(ISERROR(SEARCH("BMTR",F171)))</formula>
    </cfRule>
  </conditionalFormatting>
  <conditionalFormatting sqref="F171:F172">
    <cfRule type="containsText" dxfId="28894" priority="168" operator="containsText" text="TAXI">
      <formula>NOT(ISERROR(SEARCH("TAXI",F171)))</formula>
    </cfRule>
    <cfRule type="containsText" dxfId="28893" priority="169" operator="containsText" text="SSMM">
      <formula>NOT(ISERROR(SEARCH("SSMM",F171)))</formula>
    </cfRule>
    <cfRule type="containsText" dxfId="28892" priority="170" operator="containsText" text="BMTR">
      <formula>NOT(ISERROR(SEARCH("BMTR",F171)))</formula>
    </cfRule>
  </conditionalFormatting>
  <conditionalFormatting sqref="F171:F172">
    <cfRule type="containsText" dxfId="28891" priority="165" operator="containsText" text="TAXI">
      <formula>NOT(ISERROR(SEARCH("TAXI",F171)))</formula>
    </cfRule>
    <cfRule type="containsText" dxfId="28890" priority="166" operator="containsText" text="SSMM">
      <formula>NOT(ISERROR(SEARCH("SSMM",F171)))</formula>
    </cfRule>
    <cfRule type="containsText" dxfId="28889" priority="167" operator="containsText" text="BMTR">
      <formula>NOT(ISERROR(SEARCH("BMTR",F171)))</formula>
    </cfRule>
  </conditionalFormatting>
  <conditionalFormatting sqref="F171:F172">
    <cfRule type="containsText" dxfId="28888" priority="162" operator="containsText" text="TAXI">
      <formula>NOT(ISERROR(SEARCH("TAXI",F171)))</formula>
    </cfRule>
    <cfRule type="containsText" dxfId="28887" priority="163" operator="containsText" text="SSMM">
      <formula>NOT(ISERROR(SEARCH("SSMM",F171)))</formula>
    </cfRule>
    <cfRule type="containsText" dxfId="28886" priority="164" operator="containsText" text="BMTR">
      <formula>NOT(ISERROR(SEARCH("BMTR",F171)))</formula>
    </cfRule>
  </conditionalFormatting>
  <conditionalFormatting sqref="F171:F172">
    <cfRule type="containsText" dxfId="28885" priority="159" operator="containsText" text="TAXI">
      <formula>NOT(ISERROR(SEARCH("TAXI",F171)))</formula>
    </cfRule>
    <cfRule type="containsText" dxfId="28884" priority="160" operator="containsText" text="SSMM">
      <formula>NOT(ISERROR(SEARCH("SSMM",F171)))</formula>
    </cfRule>
    <cfRule type="containsText" dxfId="28883" priority="161" operator="containsText" text="BMTR">
      <formula>NOT(ISERROR(SEARCH("BMTR",F171)))</formula>
    </cfRule>
  </conditionalFormatting>
  <conditionalFormatting sqref="F171:F172">
    <cfRule type="containsText" dxfId="28882" priority="156" operator="containsText" text="TAXI">
      <formula>NOT(ISERROR(SEARCH("TAXI",F171)))</formula>
    </cfRule>
    <cfRule type="containsText" dxfId="28881" priority="157" operator="containsText" text="SSMM">
      <formula>NOT(ISERROR(SEARCH("SSMM",F171)))</formula>
    </cfRule>
    <cfRule type="containsText" dxfId="28880" priority="158" operator="containsText" text="BMTR">
      <formula>NOT(ISERROR(SEARCH("BMTR",F171)))</formula>
    </cfRule>
  </conditionalFormatting>
  <conditionalFormatting sqref="F171:F172">
    <cfRule type="containsText" dxfId="28879" priority="153" operator="containsText" text="TAXI">
      <formula>NOT(ISERROR(SEARCH("TAXI",F171)))</formula>
    </cfRule>
    <cfRule type="containsText" dxfId="28878" priority="154" operator="containsText" text="SSMM">
      <formula>NOT(ISERROR(SEARCH("SSMM",F171)))</formula>
    </cfRule>
    <cfRule type="containsText" dxfId="28877" priority="155" operator="containsText" text="BMTR">
      <formula>NOT(ISERROR(SEARCH("BMTR",F171)))</formula>
    </cfRule>
  </conditionalFormatting>
  <conditionalFormatting sqref="F171:F172">
    <cfRule type="containsText" dxfId="28876" priority="150" operator="containsText" text="TAXI">
      <formula>NOT(ISERROR(SEARCH("TAXI",F171)))</formula>
    </cfRule>
    <cfRule type="containsText" dxfId="28875" priority="151" operator="containsText" text="SSMM">
      <formula>NOT(ISERROR(SEARCH("SSMM",F171)))</formula>
    </cfRule>
    <cfRule type="containsText" dxfId="28874" priority="152" operator="containsText" text="BMTR">
      <formula>NOT(ISERROR(SEARCH("BMTR",F171)))</formula>
    </cfRule>
  </conditionalFormatting>
  <conditionalFormatting sqref="F171:F172">
    <cfRule type="containsText" dxfId="28873" priority="147" operator="containsText" text="TAXI">
      <formula>NOT(ISERROR(SEARCH("TAXI",F171)))</formula>
    </cfRule>
    <cfRule type="containsText" dxfId="28872" priority="148" operator="containsText" text="SSMM">
      <formula>NOT(ISERROR(SEARCH("SSMM",F171)))</formula>
    </cfRule>
    <cfRule type="containsText" dxfId="28871" priority="149" operator="containsText" text="BMTR">
      <formula>NOT(ISERROR(SEARCH("BMTR",F171)))</formula>
    </cfRule>
  </conditionalFormatting>
  <conditionalFormatting sqref="F171:F172">
    <cfRule type="containsText" dxfId="28870" priority="144" operator="containsText" text="TAXI">
      <formula>NOT(ISERROR(SEARCH("TAXI",F171)))</formula>
    </cfRule>
    <cfRule type="containsText" dxfId="28869" priority="145" operator="containsText" text="SSMM">
      <formula>NOT(ISERROR(SEARCH("SSMM",F171)))</formula>
    </cfRule>
    <cfRule type="containsText" dxfId="28868" priority="146" operator="containsText" text="BMTR">
      <formula>NOT(ISERROR(SEARCH("BMTR",F171)))</formula>
    </cfRule>
  </conditionalFormatting>
  <conditionalFormatting sqref="F171:F172">
    <cfRule type="containsText" dxfId="28867" priority="141" operator="containsText" text="TAXI">
      <formula>NOT(ISERROR(SEARCH("TAXI",F171)))</formula>
    </cfRule>
    <cfRule type="containsText" dxfId="28866" priority="142" operator="containsText" text="SSMM">
      <formula>NOT(ISERROR(SEARCH("SSMM",F171)))</formula>
    </cfRule>
    <cfRule type="containsText" dxfId="28865" priority="143" operator="containsText" text="BMTR">
      <formula>NOT(ISERROR(SEARCH("BMTR",F171)))</formula>
    </cfRule>
  </conditionalFormatting>
  <conditionalFormatting sqref="F171:F172">
    <cfRule type="containsText" dxfId="28864" priority="138" operator="containsText" text="TAXI">
      <formula>NOT(ISERROR(SEARCH("TAXI",F171)))</formula>
    </cfRule>
    <cfRule type="containsText" dxfId="28863" priority="139" operator="containsText" text="SSMM">
      <formula>NOT(ISERROR(SEARCH("SSMM",F171)))</formula>
    </cfRule>
    <cfRule type="containsText" dxfId="28862" priority="140" operator="containsText" text="BMTR">
      <formula>NOT(ISERROR(SEARCH("BMTR",F171)))</formula>
    </cfRule>
  </conditionalFormatting>
  <conditionalFormatting sqref="F171:F172">
    <cfRule type="containsText" dxfId="28861" priority="135" operator="containsText" text="TAXI">
      <formula>NOT(ISERROR(SEARCH("TAXI",F171)))</formula>
    </cfRule>
    <cfRule type="containsText" dxfId="28860" priority="136" operator="containsText" text="SSMM">
      <formula>NOT(ISERROR(SEARCH("SSMM",F171)))</formula>
    </cfRule>
    <cfRule type="containsText" dxfId="28859" priority="137" operator="containsText" text="BMTR">
      <formula>NOT(ISERROR(SEARCH("BMTR",F171)))</formula>
    </cfRule>
  </conditionalFormatting>
  <conditionalFormatting sqref="F171:F172">
    <cfRule type="containsText" dxfId="28858" priority="132" operator="containsText" text="TAXI">
      <formula>NOT(ISERROR(SEARCH("TAXI",F171)))</formula>
    </cfRule>
    <cfRule type="containsText" dxfId="28857" priority="133" operator="containsText" text="SSMM">
      <formula>NOT(ISERROR(SEARCH("SSMM",F171)))</formula>
    </cfRule>
    <cfRule type="containsText" dxfId="28856" priority="134" operator="containsText" text="BMTR">
      <formula>NOT(ISERROR(SEARCH("BMTR",F171)))</formula>
    </cfRule>
  </conditionalFormatting>
  <conditionalFormatting sqref="F171:F172">
    <cfRule type="containsText" dxfId="28855" priority="129" operator="containsText" text="TAXI">
      <formula>NOT(ISERROR(SEARCH("TAXI",F171)))</formula>
    </cfRule>
    <cfRule type="containsText" dxfId="28854" priority="130" operator="containsText" text="SSMM">
      <formula>NOT(ISERROR(SEARCH("SSMM",F171)))</formula>
    </cfRule>
    <cfRule type="containsText" dxfId="28853" priority="131" operator="containsText" text="BMTR">
      <formula>NOT(ISERROR(SEARCH("BMTR",F171)))</formula>
    </cfRule>
  </conditionalFormatting>
  <conditionalFormatting sqref="F171:F172">
    <cfRule type="containsText" dxfId="28852" priority="126" operator="containsText" text="TAXI">
      <formula>NOT(ISERROR(SEARCH("TAXI",F171)))</formula>
    </cfRule>
    <cfRule type="containsText" dxfId="28851" priority="127" operator="containsText" text="SSMM">
      <formula>NOT(ISERROR(SEARCH("SSMM",F171)))</formula>
    </cfRule>
    <cfRule type="containsText" dxfId="28850" priority="128" operator="containsText" text="BMTR">
      <formula>NOT(ISERROR(SEARCH("BMTR",F171)))</formula>
    </cfRule>
  </conditionalFormatting>
  <conditionalFormatting sqref="F171:F172">
    <cfRule type="containsText" dxfId="28849" priority="123" operator="containsText" text="TAXI">
      <formula>NOT(ISERROR(SEARCH("TAXI",F171)))</formula>
    </cfRule>
    <cfRule type="containsText" dxfId="28848" priority="124" operator="containsText" text="SSMM">
      <formula>NOT(ISERROR(SEARCH("SSMM",F171)))</formula>
    </cfRule>
    <cfRule type="containsText" dxfId="28847" priority="125" operator="containsText" text="BMTR">
      <formula>NOT(ISERROR(SEARCH("BMTR",F171)))</formula>
    </cfRule>
  </conditionalFormatting>
  <conditionalFormatting sqref="F171:F172">
    <cfRule type="containsText" dxfId="28846" priority="120" operator="containsText" text="TAXI">
      <formula>NOT(ISERROR(SEARCH("TAXI",F171)))</formula>
    </cfRule>
    <cfRule type="containsText" dxfId="28845" priority="121" operator="containsText" text="SSMM">
      <formula>NOT(ISERROR(SEARCH("SSMM",F171)))</formula>
    </cfRule>
    <cfRule type="containsText" dxfId="28844" priority="122" operator="containsText" text="BMTR">
      <formula>NOT(ISERROR(SEARCH("BMTR",F171)))</formula>
    </cfRule>
  </conditionalFormatting>
  <conditionalFormatting sqref="F171:F172">
    <cfRule type="containsText" dxfId="28843" priority="117" operator="containsText" text="TAXI">
      <formula>NOT(ISERROR(SEARCH("TAXI",F171)))</formula>
    </cfRule>
    <cfRule type="containsText" dxfId="28842" priority="118" operator="containsText" text="SSMM">
      <formula>NOT(ISERROR(SEARCH("SSMM",F171)))</formula>
    </cfRule>
    <cfRule type="containsText" dxfId="28841" priority="119" operator="containsText" text="BMTR">
      <formula>NOT(ISERROR(SEARCH("BMTR",F171)))</formula>
    </cfRule>
  </conditionalFormatting>
  <conditionalFormatting sqref="F171:F172">
    <cfRule type="containsText" dxfId="28840" priority="114" operator="containsText" text="TAXI">
      <formula>NOT(ISERROR(SEARCH("TAXI",F171)))</formula>
    </cfRule>
    <cfRule type="containsText" dxfId="28839" priority="115" operator="containsText" text="SSMM">
      <formula>NOT(ISERROR(SEARCH("SSMM",F171)))</formula>
    </cfRule>
    <cfRule type="containsText" dxfId="28838" priority="116" operator="containsText" text="BMTR">
      <formula>NOT(ISERROR(SEARCH("BMTR",F171)))</formula>
    </cfRule>
  </conditionalFormatting>
  <conditionalFormatting sqref="F171:F172">
    <cfRule type="containsText" dxfId="28837" priority="111" operator="containsText" text="TAXI">
      <formula>NOT(ISERROR(SEARCH("TAXI",F171)))</formula>
    </cfRule>
    <cfRule type="containsText" dxfId="28836" priority="112" operator="containsText" text="SSMM">
      <formula>NOT(ISERROR(SEARCH("SSMM",F171)))</formula>
    </cfRule>
    <cfRule type="containsText" dxfId="28835" priority="113" operator="containsText" text="BMTR">
      <formula>NOT(ISERROR(SEARCH("BMTR",F171)))</formula>
    </cfRule>
  </conditionalFormatting>
  <conditionalFormatting sqref="F171:F172">
    <cfRule type="containsText" dxfId="28834" priority="108" operator="containsText" text="TAXI">
      <formula>NOT(ISERROR(SEARCH("TAXI",F171)))</formula>
    </cfRule>
    <cfRule type="containsText" dxfId="28833" priority="109" operator="containsText" text="SSMM">
      <formula>NOT(ISERROR(SEARCH("SSMM",F171)))</formula>
    </cfRule>
    <cfRule type="containsText" dxfId="28832" priority="110" operator="containsText" text="BMTR">
      <formula>NOT(ISERROR(SEARCH("BMTR",F171)))</formula>
    </cfRule>
  </conditionalFormatting>
  <conditionalFormatting sqref="F171:F172">
    <cfRule type="containsText" dxfId="28831" priority="105" operator="containsText" text="TAXI">
      <formula>NOT(ISERROR(SEARCH("TAXI",F171)))</formula>
    </cfRule>
    <cfRule type="containsText" dxfId="28830" priority="106" operator="containsText" text="SSMM">
      <formula>NOT(ISERROR(SEARCH("SSMM",F171)))</formula>
    </cfRule>
    <cfRule type="containsText" dxfId="28829" priority="107" operator="containsText" text="BMTR">
      <formula>NOT(ISERROR(SEARCH("BMTR",F171)))</formula>
    </cfRule>
  </conditionalFormatting>
  <conditionalFormatting sqref="F171:F172">
    <cfRule type="containsText" dxfId="28828" priority="102" operator="containsText" text="TAXI">
      <formula>NOT(ISERROR(SEARCH("TAXI",F171)))</formula>
    </cfRule>
    <cfRule type="containsText" dxfId="28827" priority="103" operator="containsText" text="SSMM">
      <formula>NOT(ISERROR(SEARCH("SSMM",F171)))</formula>
    </cfRule>
    <cfRule type="containsText" dxfId="28826" priority="104" operator="containsText" text="BMTR">
      <formula>NOT(ISERROR(SEARCH("BMTR",F171)))</formula>
    </cfRule>
  </conditionalFormatting>
  <conditionalFormatting sqref="F171:F172">
    <cfRule type="containsText" dxfId="28825" priority="99" operator="containsText" text="TAXI">
      <formula>NOT(ISERROR(SEARCH("TAXI",F171)))</formula>
    </cfRule>
    <cfRule type="containsText" dxfId="28824" priority="100" operator="containsText" text="SSMM">
      <formula>NOT(ISERROR(SEARCH("SSMM",F171)))</formula>
    </cfRule>
    <cfRule type="containsText" dxfId="28823" priority="101" operator="containsText" text="BMTR">
      <formula>NOT(ISERROR(SEARCH("BMTR",F171)))</formula>
    </cfRule>
  </conditionalFormatting>
  <conditionalFormatting sqref="F171:F172">
    <cfRule type="containsText" dxfId="28822" priority="96" operator="containsText" text="TAXI">
      <formula>NOT(ISERROR(SEARCH("TAXI",F171)))</formula>
    </cfRule>
    <cfRule type="containsText" dxfId="28821" priority="97" operator="containsText" text="SSMM">
      <formula>NOT(ISERROR(SEARCH("SSMM",F171)))</formula>
    </cfRule>
    <cfRule type="containsText" dxfId="28820" priority="98" operator="containsText" text="BMTR">
      <formula>NOT(ISERROR(SEARCH("BMTR",F171)))</formula>
    </cfRule>
  </conditionalFormatting>
  <conditionalFormatting sqref="F171:F172">
    <cfRule type="containsText" dxfId="28819" priority="93" operator="containsText" text="TAXI">
      <formula>NOT(ISERROR(SEARCH("TAXI",F171)))</formula>
    </cfRule>
    <cfRule type="containsText" dxfId="28818" priority="94" operator="containsText" text="SSMM">
      <formula>NOT(ISERROR(SEARCH("SSMM",F171)))</formula>
    </cfRule>
    <cfRule type="containsText" dxfId="28817" priority="95" operator="containsText" text="BMTR">
      <formula>NOT(ISERROR(SEARCH("BMTR",F171)))</formula>
    </cfRule>
  </conditionalFormatting>
  <conditionalFormatting sqref="F171:F172">
    <cfRule type="containsText" dxfId="28816" priority="90" operator="containsText" text="TAXI">
      <formula>NOT(ISERROR(SEARCH("TAXI",F171)))</formula>
    </cfRule>
    <cfRule type="containsText" dxfId="28815" priority="91" operator="containsText" text="SSMM">
      <formula>NOT(ISERROR(SEARCH("SSMM",F171)))</formula>
    </cfRule>
    <cfRule type="containsText" dxfId="28814" priority="92" operator="containsText" text="BMTR">
      <formula>NOT(ISERROR(SEARCH("BMTR",F171)))</formula>
    </cfRule>
  </conditionalFormatting>
  <conditionalFormatting sqref="F171:F172">
    <cfRule type="containsText" dxfId="28813" priority="87" operator="containsText" text="TAXI">
      <formula>NOT(ISERROR(SEARCH("TAXI",F171)))</formula>
    </cfRule>
    <cfRule type="containsText" dxfId="28812" priority="88" operator="containsText" text="SSMM">
      <formula>NOT(ISERROR(SEARCH("SSMM",F171)))</formula>
    </cfRule>
    <cfRule type="containsText" dxfId="28811" priority="89" operator="containsText" text="BMTR">
      <formula>NOT(ISERROR(SEARCH("BMTR",F171)))</formula>
    </cfRule>
  </conditionalFormatting>
  <conditionalFormatting sqref="F171:F172">
    <cfRule type="containsText" dxfId="28810" priority="84" operator="containsText" text="TAXI">
      <formula>NOT(ISERROR(SEARCH("TAXI",F171)))</formula>
    </cfRule>
    <cfRule type="containsText" dxfId="28809" priority="85" operator="containsText" text="SSMM">
      <formula>NOT(ISERROR(SEARCH("SSMM",F171)))</formula>
    </cfRule>
    <cfRule type="containsText" dxfId="28808" priority="86" operator="containsText" text="BMTR">
      <formula>NOT(ISERROR(SEARCH("BMTR",F171)))</formula>
    </cfRule>
  </conditionalFormatting>
  <conditionalFormatting sqref="F171:F172">
    <cfRule type="containsText" dxfId="28807" priority="81" operator="containsText" text="TAXI">
      <formula>NOT(ISERROR(SEARCH("TAXI",F171)))</formula>
    </cfRule>
    <cfRule type="containsText" dxfId="28806" priority="82" operator="containsText" text="SSMM">
      <formula>NOT(ISERROR(SEARCH("SSMM",F171)))</formula>
    </cfRule>
    <cfRule type="containsText" dxfId="28805" priority="83" operator="containsText" text="BMTR">
      <formula>NOT(ISERROR(SEARCH("BMTR",F171)))</formula>
    </cfRule>
  </conditionalFormatting>
  <conditionalFormatting sqref="F171:F172">
    <cfRule type="containsText" dxfId="28804" priority="78" operator="containsText" text="TAXI">
      <formula>NOT(ISERROR(SEARCH("TAXI",F171)))</formula>
    </cfRule>
    <cfRule type="containsText" dxfId="28803" priority="79" operator="containsText" text="SSMM">
      <formula>NOT(ISERROR(SEARCH("SSMM",F171)))</formula>
    </cfRule>
    <cfRule type="containsText" dxfId="28802" priority="80" operator="containsText" text="BMTR">
      <formula>NOT(ISERROR(SEARCH("BMTR",F171)))</formula>
    </cfRule>
  </conditionalFormatting>
  <conditionalFormatting sqref="F171:F172">
    <cfRule type="containsText" dxfId="28801" priority="75" operator="containsText" text="TAXI">
      <formula>NOT(ISERROR(SEARCH("TAXI",F171)))</formula>
    </cfRule>
    <cfRule type="containsText" dxfId="28800" priority="76" operator="containsText" text="SSMM">
      <formula>NOT(ISERROR(SEARCH("SSMM",F171)))</formula>
    </cfRule>
    <cfRule type="containsText" dxfId="28799" priority="77" operator="containsText" text="BMTR">
      <formula>NOT(ISERROR(SEARCH("BMTR",F171)))</formula>
    </cfRule>
  </conditionalFormatting>
  <conditionalFormatting sqref="F171:F172">
    <cfRule type="containsText" dxfId="28798" priority="72" operator="containsText" text="TAXI">
      <formula>NOT(ISERROR(SEARCH("TAXI",F171)))</formula>
    </cfRule>
    <cfRule type="containsText" dxfId="28797" priority="73" operator="containsText" text="SSMM">
      <formula>NOT(ISERROR(SEARCH("SSMM",F171)))</formula>
    </cfRule>
    <cfRule type="containsText" dxfId="28796" priority="74" operator="containsText" text="BMTR">
      <formula>NOT(ISERROR(SEARCH("BMTR",F171)))</formula>
    </cfRule>
  </conditionalFormatting>
  <conditionalFormatting sqref="F171:F172">
    <cfRule type="containsText" dxfId="28795" priority="69" operator="containsText" text="TAXI">
      <formula>NOT(ISERROR(SEARCH("TAXI",F171)))</formula>
    </cfRule>
    <cfRule type="containsText" dxfId="28794" priority="70" operator="containsText" text="SSMM">
      <formula>NOT(ISERROR(SEARCH("SSMM",F171)))</formula>
    </cfRule>
    <cfRule type="containsText" dxfId="28793" priority="71" operator="containsText" text="BMTR">
      <formula>NOT(ISERROR(SEARCH("BMTR",F171)))</formula>
    </cfRule>
  </conditionalFormatting>
  <conditionalFormatting sqref="F171:F172">
    <cfRule type="containsText" dxfId="28792" priority="66" operator="containsText" text="TAXI">
      <formula>NOT(ISERROR(SEARCH("TAXI",F171)))</formula>
    </cfRule>
    <cfRule type="containsText" dxfId="28791" priority="67" operator="containsText" text="SSMM">
      <formula>NOT(ISERROR(SEARCH("SSMM",F171)))</formula>
    </cfRule>
    <cfRule type="containsText" dxfId="28790" priority="68" operator="containsText" text="BMTR">
      <formula>NOT(ISERROR(SEARCH("BMTR",F171)))</formula>
    </cfRule>
  </conditionalFormatting>
  <conditionalFormatting sqref="F171:F172">
    <cfRule type="containsText" dxfId="28789" priority="63" operator="containsText" text="TAXI">
      <formula>NOT(ISERROR(SEARCH("TAXI",F171)))</formula>
    </cfRule>
    <cfRule type="containsText" dxfId="28788" priority="64" operator="containsText" text="SSMM">
      <formula>NOT(ISERROR(SEARCH("SSMM",F171)))</formula>
    </cfRule>
    <cfRule type="containsText" dxfId="28787" priority="65" operator="containsText" text="BMTR">
      <formula>NOT(ISERROR(SEARCH("BMTR",F171)))</formula>
    </cfRule>
  </conditionalFormatting>
  <conditionalFormatting sqref="F171:F172">
    <cfRule type="containsText" dxfId="28786" priority="60" operator="containsText" text="TAXI">
      <formula>NOT(ISERROR(SEARCH("TAXI",F171)))</formula>
    </cfRule>
    <cfRule type="containsText" dxfId="28785" priority="61" operator="containsText" text="SSMM">
      <formula>NOT(ISERROR(SEARCH("SSMM",F171)))</formula>
    </cfRule>
    <cfRule type="containsText" dxfId="28784" priority="62" operator="containsText" text="BMTR">
      <formula>NOT(ISERROR(SEARCH("BMTR",F171)))</formula>
    </cfRule>
  </conditionalFormatting>
  <conditionalFormatting sqref="F171:F172">
    <cfRule type="containsText" dxfId="28783" priority="57" operator="containsText" text="TAXI">
      <formula>NOT(ISERROR(SEARCH("TAXI",F171)))</formula>
    </cfRule>
    <cfRule type="containsText" dxfId="28782" priority="58" operator="containsText" text="SSMM">
      <formula>NOT(ISERROR(SEARCH("SSMM",F171)))</formula>
    </cfRule>
    <cfRule type="containsText" dxfId="28781" priority="59" operator="containsText" text="BMTR">
      <formula>NOT(ISERROR(SEARCH("BMTR",F171)))</formula>
    </cfRule>
  </conditionalFormatting>
  <conditionalFormatting sqref="F171:F172">
    <cfRule type="containsText" dxfId="28780" priority="54" operator="containsText" text="TAXI">
      <formula>NOT(ISERROR(SEARCH("TAXI",F171)))</formula>
    </cfRule>
    <cfRule type="containsText" dxfId="28779" priority="55" operator="containsText" text="SSMM">
      <formula>NOT(ISERROR(SEARCH("SSMM",F171)))</formula>
    </cfRule>
    <cfRule type="containsText" dxfId="28778" priority="56" operator="containsText" text="BMTR">
      <formula>NOT(ISERROR(SEARCH("BMTR",F171)))</formula>
    </cfRule>
  </conditionalFormatting>
  <conditionalFormatting sqref="F171:F172">
    <cfRule type="containsText" dxfId="28777" priority="51" operator="containsText" text="TAXI">
      <formula>NOT(ISERROR(SEARCH("TAXI",F171)))</formula>
    </cfRule>
    <cfRule type="containsText" dxfId="28776" priority="52" operator="containsText" text="SSMM">
      <formula>NOT(ISERROR(SEARCH("SSMM",F171)))</formula>
    </cfRule>
    <cfRule type="containsText" dxfId="28775" priority="53" operator="containsText" text="BMTR">
      <formula>NOT(ISERROR(SEARCH("BMTR",F171)))</formula>
    </cfRule>
  </conditionalFormatting>
  <conditionalFormatting sqref="F171:F172">
    <cfRule type="containsText" dxfId="28774" priority="48" operator="containsText" text="TAXI">
      <formula>NOT(ISERROR(SEARCH("TAXI",F171)))</formula>
    </cfRule>
    <cfRule type="containsText" dxfId="28773" priority="49" operator="containsText" text="SSMM">
      <formula>NOT(ISERROR(SEARCH("SSMM",F171)))</formula>
    </cfRule>
    <cfRule type="containsText" dxfId="28772" priority="50" operator="containsText" text="BMTR">
      <formula>NOT(ISERROR(SEARCH("BMTR",F171)))</formula>
    </cfRule>
  </conditionalFormatting>
  <conditionalFormatting sqref="F171:F172">
    <cfRule type="containsText" dxfId="28771" priority="45" operator="containsText" text="TAXI">
      <formula>NOT(ISERROR(SEARCH("TAXI",F171)))</formula>
    </cfRule>
    <cfRule type="containsText" dxfId="28770" priority="46" operator="containsText" text="SSMM">
      <formula>NOT(ISERROR(SEARCH("SSMM",F171)))</formula>
    </cfRule>
    <cfRule type="containsText" dxfId="28769" priority="47" operator="containsText" text="BMTR">
      <formula>NOT(ISERROR(SEARCH("BMTR",F171)))</formula>
    </cfRule>
  </conditionalFormatting>
  <conditionalFormatting sqref="F171:F172">
    <cfRule type="containsText" dxfId="28768" priority="42" operator="containsText" text="TAXI">
      <formula>NOT(ISERROR(SEARCH("TAXI",F171)))</formula>
    </cfRule>
    <cfRule type="containsText" dxfId="28767" priority="43" operator="containsText" text="SSMM">
      <formula>NOT(ISERROR(SEARCH("SSMM",F171)))</formula>
    </cfRule>
    <cfRule type="containsText" dxfId="28766" priority="44" operator="containsText" text="BMTR">
      <formula>NOT(ISERROR(SEARCH("BMTR",F171)))</formula>
    </cfRule>
  </conditionalFormatting>
  <conditionalFormatting sqref="F171:F172">
    <cfRule type="containsText" dxfId="28765" priority="39" operator="containsText" text="TAXI">
      <formula>NOT(ISERROR(SEARCH("TAXI",F171)))</formula>
    </cfRule>
    <cfRule type="containsText" dxfId="28764" priority="40" operator="containsText" text="SSMM">
      <formula>NOT(ISERROR(SEARCH("SSMM",F171)))</formula>
    </cfRule>
    <cfRule type="containsText" dxfId="28763" priority="41" operator="containsText" text="BMTR">
      <formula>NOT(ISERROR(SEARCH("BMTR",F171)))</formula>
    </cfRule>
  </conditionalFormatting>
  <conditionalFormatting sqref="F171:F172">
    <cfRule type="containsText" dxfId="28762" priority="36" operator="containsText" text="TAXI">
      <formula>NOT(ISERROR(SEARCH("TAXI",F171)))</formula>
    </cfRule>
    <cfRule type="containsText" dxfId="28761" priority="37" operator="containsText" text="SSMM">
      <formula>NOT(ISERROR(SEARCH("SSMM",F171)))</formula>
    </cfRule>
    <cfRule type="containsText" dxfId="28760" priority="38" operator="containsText" text="BMTR">
      <formula>NOT(ISERROR(SEARCH("BMTR",F171)))</formula>
    </cfRule>
  </conditionalFormatting>
  <conditionalFormatting sqref="F171:F172">
    <cfRule type="containsText" dxfId="28759" priority="33" operator="containsText" text="TAXI">
      <formula>NOT(ISERROR(SEARCH("TAXI",F171)))</formula>
    </cfRule>
    <cfRule type="containsText" dxfId="28758" priority="34" operator="containsText" text="SSMM">
      <formula>NOT(ISERROR(SEARCH("SSMM",F171)))</formula>
    </cfRule>
    <cfRule type="containsText" dxfId="28757" priority="35" operator="containsText" text="BMTR">
      <formula>NOT(ISERROR(SEARCH("BMTR",F171)))</formula>
    </cfRule>
  </conditionalFormatting>
  <conditionalFormatting sqref="F171:F172">
    <cfRule type="containsText" dxfId="28756" priority="30" operator="containsText" text="TAXI">
      <formula>NOT(ISERROR(SEARCH("TAXI",F171)))</formula>
    </cfRule>
    <cfRule type="containsText" dxfId="28755" priority="31" operator="containsText" text="SSMM">
      <formula>NOT(ISERROR(SEARCH("SSMM",F171)))</formula>
    </cfRule>
    <cfRule type="containsText" dxfId="28754" priority="32" operator="containsText" text="BMTR">
      <formula>NOT(ISERROR(SEARCH("BMTR",F171)))</formula>
    </cfRule>
  </conditionalFormatting>
  <conditionalFormatting sqref="F171:F172">
    <cfRule type="containsText" dxfId="28753" priority="27" operator="containsText" text="TAXI">
      <formula>NOT(ISERROR(SEARCH("TAXI",F171)))</formula>
    </cfRule>
    <cfRule type="containsText" dxfId="28752" priority="28" operator="containsText" text="SSMM">
      <formula>NOT(ISERROR(SEARCH("SSMM",F171)))</formula>
    </cfRule>
    <cfRule type="containsText" dxfId="28751" priority="29" operator="containsText" text="BMTR">
      <formula>NOT(ISERROR(SEARCH("BMTR",F171)))</formula>
    </cfRule>
  </conditionalFormatting>
  <conditionalFormatting sqref="F171:F172">
    <cfRule type="containsText" dxfId="28750" priority="24" operator="containsText" text="TAXI">
      <formula>NOT(ISERROR(SEARCH("TAXI",F171)))</formula>
    </cfRule>
    <cfRule type="containsText" dxfId="28749" priority="25" operator="containsText" text="SSMM">
      <formula>NOT(ISERROR(SEARCH("SSMM",F171)))</formula>
    </cfRule>
    <cfRule type="containsText" dxfId="28748" priority="26" operator="containsText" text="BMTR">
      <formula>NOT(ISERROR(SEARCH("BMTR",F171)))</formula>
    </cfRule>
  </conditionalFormatting>
  <conditionalFormatting sqref="F171:F172">
    <cfRule type="containsText" dxfId="28747" priority="21" operator="containsText" text="TAXI">
      <formula>NOT(ISERROR(SEARCH("TAXI",F171)))</formula>
    </cfRule>
    <cfRule type="containsText" dxfId="28746" priority="22" operator="containsText" text="SSMM">
      <formula>NOT(ISERROR(SEARCH("SSMM",F171)))</formula>
    </cfRule>
    <cfRule type="containsText" dxfId="28745" priority="23" operator="containsText" text="BMTR">
      <formula>NOT(ISERROR(SEARCH("BMTR",F171)))</formula>
    </cfRule>
  </conditionalFormatting>
  <conditionalFormatting sqref="F171:F172">
    <cfRule type="containsText" dxfId="28744" priority="18" operator="containsText" text="TAXI">
      <formula>NOT(ISERROR(SEARCH("TAXI",F171)))</formula>
    </cfRule>
    <cfRule type="containsText" dxfId="28743" priority="19" operator="containsText" text="SSMM">
      <formula>NOT(ISERROR(SEARCH("SSMM",F171)))</formula>
    </cfRule>
    <cfRule type="containsText" dxfId="28742" priority="20" operator="containsText" text="BMTR">
      <formula>NOT(ISERROR(SEARCH("BMTR",F171)))</formula>
    </cfRule>
  </conditionalFormatting>
  <conditionalFormatting sqref="F171:F172">
    <cfRule type="containsText" dxfId="28741" priority="15" operator="containsText" text="TAXI">
      <formula>NOT(ISERROR(SEARCH("TAXI",F171)))</formula>
    </cfRule>
    <cfRule type="containsText" dxfId="28740" priority="16" operator="containsText" text="SSMM">
      <formula>NOT(ISERROR(SEARCH("SSMM",F171)))</formula>
    </cfRule>
    <cfRule type="containsText" dxfId="28739" priority="17" operator="containsText" text="BMTR">
      <formula>NOT(ISERROR(SEARCH("BMTR",F171)))</formula>
    </cfRule>
  </conditionalFormatting>
  <conditionalFormatting sqref="F171:F172">
    <cfRule type="containsText" dxfId="28738" priority="12" operator="containsText" text="TAXI">
      <formula>NOT(ISERROR(SEARCH("TAXI",F171)))</formula>
    </cfRule>
    <cfRule type="containsText" dxfId="28737" priority="13" operator="containsText" text="SSMM">
      <formula>NOT(ISERROR(SEARCH("SSMM",F171)))</formula>
    </cfRule>
    <cfRule type="containsText" dxfId="28736" priority="14" operator="containsText" text="BMTR">
      <formula>NOT(ISERROR(SEARCH("BMTR",F171)))</formula>
    </cfRule>
  </conditionalFormatting>
  <conditionalFormatting sqref="G171:G172">
    <cfRule type="cellIs" dxfId="28735" priority="441" operator="greaterThan">
      <formula>L171</formula>
    </cfRule>
    <cfRule type="cellIs" dxfId="28734" priority="442" operator="lessThan">
      <formula>J171</formula>
    </cfRule>
  </conditionalFormatting>
  <conditionalFormatting sqref="M171:M172">
    <cfRule type="cellIs" dxfId="28733" priority="11" operator="lessThan">
      <formula>0.25</formula>
    </cfRule>
  </conditionalFormatting>
  <conditionalFormatting sqref="G265">
    <cfRule type="cellIs" dxfId="28732" priority="9" operator="greaterThan">
      <formula>L265</formula>
    </cfRule>
    <cfRule type="cellIs" dxfId="28731" priority="10" operator="lessThan">
      <formula>J265</formula>
    </cfRule>
  </conditionalFormatting>
  <conditionalFormatting sqref="Q253 F253">
    <cfRule type="containsText" dxfId="28730" priority="2" operator="containsText" text="TAXI">
      <formula>NOT(ISERROR(SEARCH("TAXI",F253)))</formula>
    </cfRule>
    <cfRule type="containsText" dxfId="28729" priority="3" operator="containsText" text="SSMM">
      <formula>NOT(ISERROR(SEARCH("SSMM",F253)))</formula>
    </cfRule>
    <cfRule type="containsText" dxfId="28728" priority="4" operator="containsText" text="BMTR">
      <formula>NOT(ISERROR(SEARCH("BMTR",F253)))</formula>
    </cfRule>
  </conditionalFormatting>
  <conditionalFormatting sqref="G253">
    <cfRule type="cellIs" dxfId="28727" priority="5" operator="greaterThan">
      <formula>L253</formula>
    </cfRule>
    <cfRule type="cellIs" dxfId="28726" priority="6" operator="lessThan">
      <formula>J253</formula>
    </cfRule>
  </conditionalFormatting>
  <conditionalFormatting sqref="M253">
    <cfRule type="cellIs" dxfId="28725" priority="1" operator="lessThan">
      <formula>0.25</formula>
    </cfRule>
  </conditionalFormatting>
  <pageMargins left="0.7" right="0.7" top="0.75" bottom="0.75" header="0.3" footer="0.3"/>
  <pageSetup orientation="portrait" horizontalDpi="4294967294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tabColor rgb="FF66CCFF"/>
  </sheetPr>
  <dimension ref="A1:T631"/>
  <sheetViews>
    <sheetView topLeftCell="A4" zoomScaleNormal="100" workbookViewId="0">
      <selection activeCell="G19" sqref="G19"/>
    </sheetView>
  </sheetViews>
  <sheetFormatPr defaultColWidth="9.140625" defaultRowHeight="12.75" x14ac:dyDescent="0.2"/>
  <cols>
    <col min="1" max="1" width="7" style="507" customWidth="1"/>
    <col min="2" max="2" width="32.5703125" style="507" bestFit="1" customWidth="1"/>
    <col min="3" max="3" width="13.5703125" style="507" customWidth="1"/>
    <col min="4" max="4" width="20.7109375" style="507" customWidth="1"/>
    <col min="5" max="5" width="19" style="507" bestFit="1" customWidth="1"/>
    <col min="6" max="6" width="33.7109375" style="507" bestFit="1" customWidth="1"/>
    <col min="7" max="7" width="23.85546875" style="507" bestFit="1" customWidth="1"/>
    <col min="8" max="8" width="19.28515625" style="507" bestFit="1" customWidth="1"/>
    <col min="9" max="9" width="22" style="507" bestFit="1" customWidth="1"/>
    <col min="10" max="10" width="22.85546875" style="507" bestFit="1" customWidth="1"/>
    <col min="11" max="11" width="28.85546875" style="507" bestFit="1" customWidth="1"/>
    <col min="12" max="12" width="20.5703125" style="507" bestFit="1" customWidth="1"/>
    <col min="13" max="13" width="31.28515625" style="182" bestFit="1" customWidth="1"/>
    <col min="14" max="14" width="20.28515625" style="490" bestFit="1" customWidth="1"/>
    <col min="15" max="15" width="9.7109375" style="490" customWidth="1"/>
    <col min="16" max="16" width="12.140625" style="490" customWidth="1"/>
    <col min="17" max="17" width="11.85546875" style="182" bestFit="1" customWidth="1"/>
    <col min="18" max="19" width="15.5703125" style="182" bestFit="1" customWidth="1"/>
    <col min="20" max="20" width="15" style="1" customWidth="1"/>
    <col min="21" max="16384" width="9.140625" style="1"/>
  </cols>
  <sheetData>
    <row r="1" spans="1:20" x14ac:dyDescent="0.2">
      <c r="A1" s="1"/>
      <c r="B1" s="1"/>
      <c r="C1" s="1"/>
      <c r="D1" s="1"/>
      <c r="E1" s="1"/>
      <c r="F1" s="1"/>
      <c r="G1" s="139"/>
      <c r="H1" s="1"/>
      <c r="I1" s="567" t="s">
        <v>1124</v>
      </c>
      <c r="J1" s="567"/>
      <c r="K1" s="567"/>
      <c r="L1" s="567"/>
      <c r="M1" s="567"/>
      <c r="N1" s="567"/>
      <c r="O1" s="567"/>
      <c r="P1" s="567"/>
      <c r="Q1" s="1"/>
      <c r="R1" s="1"/>
      <c r="S1" s="1"/>
    </row>
    <row r="2" spans="1:20" x14ac:dyDescent="0.2">
      <c r="A2" s="1"/>
      <c r="B2" s="180" t="s">
        <v>1099</v>
      </c>
      <c r="C2" s="487">
        <v>43690</v>
      </c>
      <c r="D2" s="4" t="s">
        <v>203</v>
      </c>
      <c r="E2" s="264"/>
      <c r="F2" s="365"/>
      <c r="G2" s="24"/>
      <c r="H2" s="1"/>
      <c r="I2" s="1"/>
      <c r="J2" s="459"/>
      <c r="K2" s="93" t="s">
        <v>907</v>
      </c>
      <c r="L2" s="93"/>
      <c r="M2" s="1"/>
      <c r="N2" s="281"/>
      <c r="O2" s="38"/>
      <c r="P2" s="38"/>
      <c r="Q2" s="1"/>
      <c r="R2" s="1"/>
      <c r="S2" s="1"/>
    </row>
    <row r="3" spans="1:20" x14ac:dyDescent="0.2">
      <c r="A3" s="1"/>
      <c r="B3" s="1"/>
      <c r="C3" s="365"/>
      <c r="D3" s="5" t="s">
        <v>204</v>
      </c>
      <c r="E3" s="263"/>
      <c r="F3" s="365"/>
      <c r="G3" s="24"/>
      <c r="H3" s="1"/>
      <c r="I3" s="11" t="s">
        <v>8</v>
      </c>
      <c r="J3" s="452"/>
      <c r="K3" s="373" t="s">
        <v>1112</v>
      </c>
      <c r="L3" s="460" t="e">
        <f>J3+K3</f>
        <v>#VALUE!</v>
      </c>
      <c r="M3" s="139" t="s">
        <v>1113</v>
      </c>
      <c r="N3" s="370"/>
      <c r="O3" s="38"/>
      <c r="P3" s="38"/>
      <c r="Q3" s="1"/>
      <c r="R3" s="1"/>
      <c r="S3" s="1"/>
    </row>
    <row r="4" spans="1:20" x14ac:dyDescent="0.2">
      <c r="A4" s="1"/>
      <c r="B4" s="1"/>
      <c r="C4" s="365"/>
      <c r="D4" s="5" t="s">
        <v>152</v>
      </c>
      <c r="E4" s="484"/>
      <c r="F4" s="365"/>
      <c r="G4" s="24"/>
      <c r="H4" s="180"/>
      <c r="I4" s="70" t="s">
        <v>182</v>
      </c>
      <c r="J4" s="449"/>
      <c r="K4" s="453"/>
      <c r="L4" s="1"/>
      <c r="M4" s="1"/>
      <c r="N4" s="149"/>
      <c r="O4" s="38"/>
      <c r="P4" s="38"/>
      <c r="Q4" s="1"/>
      <c r="R4" s="1"/>
      <c r="S4" s="1"/>
    </row>
    <row r="5" spans="1:20" x14ac:dyDescent="0.2">
      <c r="A5" s="1"/>
      <c r="B5" s="1"/>
      <c r="C5" s="365"/>
      <c r="D5" s="5" t="s">
        <v>11</v>
      </c>
      <c r="E5" s="16"/>
      <c r="F5" s="365"/>
      <c r="G5" s="24"/>
      <c r="H5" s="1"/>
      <c r="I5" s="448"/>
      <c r="J5" s="21"/>
      <c r="K5" s="6"/>
      <c r="L5" s="1"/>
      <c r="M5" s="1"/>
      <c r="N5" s="38"/>
      <c r="O5" s="38"/>
      <c r="P5" s="38"/>
      <c r="Q5" s="1"/>
      <c r="R5" s="1"/>
      <c r="S5" s="1"/>
    </row>
    <row r="6" spans="1:20" x14ac:dyDescent="0.2">
      <c r="A6" s="1"/>
      <c r="B6" s="1"/>
      <c r="C6" s="365"/>
      <c r="D6" s="17" t="s">
        <v>12</v>
      </c>
      <c r="E6" s="485"/>
      <c r="F6" s="365"/>
      <c r="G6" s="24"/>
      <c r="H6" s="1"/>
      <c r="I6" s="133"/>
      <c r="J6" s="134"/>
      <c r="K6" s="6"/>
      <c r="L6" s="1"/>
      <c r="M6" s="1"/>
      <c r="N6" s="38"/>
      <c r="O6" s="38"/>
      <c r="P6" s="38"/>
      <c r="Q6" s="1"/>
      <c r="R6" s="1"/>
      <c r="S6" s="1"/>
    </row>
    <row r="7" spans="1:20" x14ac:dyDescent="0.2">
      <c r="A7" s="1"/>
      <c r="B7" s="1"/>
      <c r="C7" s="487">
        <f>C2+1</f>
        <v>43691</v>
      </c>
      <c r="D7" s="5" t="s">
        <v>5</v>
      </c>
      <c r="E7" s="282">
        <f>+E2+J3+E4</f>
        <v>0</v>
      </c>
      <c r="F7" s="365"/>
      <c r="G7" s="139"/>
      <c r="H7" s="1"/>
      <c r="I7" s="145"/>
      <c r="J7" s="144"/>
      <c r="K7" s="75"/>
      <c r="L7" s="346"/>
      <c r="M7" s="390"/>
      <c r="N7" s="197"/>
      <c r="O7" s="38"/>
      <c r="P7" s="38"/>
      <c r="Q7" s="1"/>
      <c r="R7" s="1"/>
      <c r="S7" s="1"/>
    </row>
    <row r="8" spans="1:20" x14ac:dyDescent="0.2">
      <c r="A8" s="1"/>
      <c r="B8" s="1"/>
      <c r="C8" s="1"/>
      <c r="D8" s="5" t="s">
        <v>11</v>
      </c>
      <c r="E8" s="283">
        <f>+E5+E6</f>
        <v>0</v>
      </c>
      <c r="F8" s="365"/>
      <c r="G8" s="24"/>
      <c r="H8" s="175"/>
      <c r="I8" s="175"/>
      <c r="J8" s="134"/>
      <c r="K8" s="175"/>
      <c r="L8" s="175"/>
      <c r="M8" s="1"/>
      <c r="N8" s="38"/>
      <c r="O8" s="38"/>
      <c r="P8" s="38"/>
      <c r="Q8" s="1"/>
      <c r="R8" s="1"/>
      <c r="S8" s="1"/>
    </row>
    <row r="9" spans="1:20" x14ac:dyDescent="0.2">
      <c r="A9" s="1"/>
      <c r="B9" s="1"/>
      <c r="C9" s="1"/>
      <c r="D9" s="5" t="s">
        <v>10</v>
      </c>
      <c r="E9" s="477" t="e">
        <f>+E7/E8</f>
        <v>#DIV/0!</v>
      </c>
      <c r="F9" s="365"/>
      <c r="G9" s="139"/>
      <c r="H9" s="175"/>
      <c r="I9" s="486"/>
      <c r="J9" s="424"/>
      <c r="K9" s="444"/>
      <c r="L9" s="444"/>
      <c r="M9" s="1"/>
      <c r="N9" s="38"/>
      <c r="O9" s="38"/>
      <c r="P9" s="38"/>
      <c r="Q9" s="367"/>
      <c r="R9" s="346"/>
      <c r="S9" s="367"/>
      <c r="T9" s="367"/>
    </row>
    <row r="10" spans="1:20" ht="18.75" x14ac:dyDescent="0.2">
      <c r="A10" s="1"/>
      <c r="B10" s="1"/>
      <c r="C10" s="1"/>
      <c r="D10" s="127" t="s">
        <v>6</v>
      </c>
      <c r="E10" s="478" t="e">
        <f>+E9/E3-1</f>
        <v>#DIV/0!</v>
      </c>
      <c r="F10" s="129"/>
      <c r="G10" s="390"/>
      <c r="H10" s="175"/>
      <c r="I10" s="445"/>
      <c r="J10" s="445"/>
      <c r="K10" s="446"/>
      <c r="L10" s="447"/>
      <c r="M10" s="131"/>
      <c r="N10" s="38"/>
      <c r="O10" s="38"/>
      <c r="P10" s="38"/>
      <c r="Q10" s="367"/>
      <c r="R10" s="367"/>
      <c r="S10" s="367"/>
      <c r="T10" s="367"/>
    </row>
    <row r="11" spans="1:20" x14ac:dyDescent="0.2">
      <c r="A11" s="1"/>
      <c r="B11" s="6"/>
      <c r="C11" s="6"/>
      <c r="D11" s="1"/>
      <c r="E11" s="1"/>
      <c r="F11" s="40"/>
      <c r="G11" s="59"/>
      <c r="H11" s="175"/>
      <c r="I11" s="406"/>
      <c r="J11" s="406"/>
      <c r="K11" s="406"/>
      <c r="L11" s="175"/>
      <c r="M11" s="1"/>
      <c r="N11" s="38"/>
      <c r="O11" s="38"/>
      <c r="P11" s="38"/>
      <c r="Q11" s="367"/>
      <c r="R11" s="346"/>
      <c r="S11" s="346"/>
      <c r="T11" s="346"/>
    </row>
    <row r="12" spans="1:20" x14ac:dyDescent="0.2">
      <c r="A12" s="1"/>
      <c r="B12" s="7" t="s">
        <v>788</v>
      </c>
      <c r="C12" s="1"/>
      <c r="D12" s="1"/>
      <c r="E12" s="1"/>
      <c r="F12" s="41"/>
      <c r="G12" s="59"/>
      <c r="H12" s="1"/>
      <c r="I12" s="1"/>
      <c r="J12" s="1"/>
      <c r="K12" s="1"/>
      <c r="L12" s="1"/>
      <c r="M12" s="1"/>
      <c r="N12" s="38"/>
      <c r="O12" s="38"/>
      <c r="P12" s="38"/>
      <c r="Q12" s="367"/>
      <c r="R12" s="159"/>
      <c r="S12" s="367"/>
      <c r="T12" s="367"/>
    </row>
    <row r="13" spans="1:20" s="367" customFormat="1" x14ac:dyDescent="0.2">
      <c r="A13" s="365"/>
      <c r="B13" s="473"/>
      <c r="C13" s="365"/>
      <c r="D13" s="365"/>
      <c r="E13" s="365"/>
      <c r="F13" s="479"/>
      <c r="G13" s="480"/>
      <c r="H13" s="365"/>
      <c r="I13" s="365"/>
      <c r="J13" s="480"/>
      <c r="K13" s="480"/>
      <c r="L13" s="480"/>
      <c r="M13" s="480"/>
      <c r="N13" s="35"/>
      <c r="O13" s="35"/>
      <c r="P13" s="481"/>
      <c r="Q13" s="365"/>
      <c r="R13" s="482"/>
      <c r="S13" s="365"/>
      <c r="T13" s="365"/>
    </row>
    <row r="14" spans="1:20" x14ac:dyDescent="0.2">
      <c r="A14" s="365"/>
      <c r="B14" s="365"/>
      <c r="C14" s="365"/>
      <c r="D14" s="365"/>
      <c r="E14" s="365"/>
      <c r="F14" s="365"/>
      <c r="G14" s="365"/>
      <c r="H14" s="458"/>
      <c r="I14" s="365"/>
      <c r="J14" s="365"/>
      <c r="K14" s="365"/>
      <c r="L14" s="365"/>
      <c r="M14" s="365"/>
      <c r="N14" s="568"/>
      <c r="O14" s="568"/>
      <c r="P14" s="568"/>
      <c r="Q14" s="365"/>
      <c r="R14" s="365"/>
      <c r="S14" s="365"/>
      <c r="T14" s="365"/>
    </row>
    <row r="15" spans="1:20" ht="12.75" customHeight="1" x14ac:dyDescent="0.2">
      <c r="A15" s="596" t="s">
        <v>3</v>
      </c>
      <c r="B15" s="560" t="s">
        <v>170</v>
      </c>
      <c r="C15" s="598" t="s">
        <v>9</v>
      </c>
      <c r="D15" s="562" t="s">
        <v>749</v>
      </c>
      <c r="E15" s="564" t="s">
        <v>748</v>
      </c>
      <c r="F15" s="562" t="s">
        <v>751</v>
      </c>
      <c r="G15" s="562" t="s">
        <v>750</v>
      </c>
      <c r="H15" s="562" t="s">
        <v>151</v>
      </c>
      <c r="I15" s="562" t="s">
        <v>752</v>
      </c>
      <c r="J15" s="562" t="s">
        <v>753</v>
      </c>
      <c r="K15" s="566" t="s">
        <v>4</v>
      </c>
      <c r="L15" s="566"/>
      <c r="M15" s="4"/>
      <c r="N15" s="591"/>
      <c r="O15" s="591"/>
      <c r="P15" s="591"/>
      <c r="Q15" s="4"/>
      <c r="R15" s="4"/>
      <c r="S15" s="4"/>
    </row>
    <row r="16" spans="1:20" s="3" customFormat="1" x14ac:dyDescent="0.2">
      <c r="A16" s="597"/>
      <c r="B16" s="561"/>
      <c r="C16" s="599"/>
      <c r="D16" s="563"/>
      <c r="E16" s="565"/>
      <c r="F16" s="563"/>
      <c r="G16" s="563"/>
      <c r="H16" s="563"/>
      <c r="I16" s="563"/>
      <c r="J16" s="563"/>
      <c r="K16" s="483" t="s">
        <v>1</v>
      </c>
      <c r="L16" s="483" t="s">
        <v>0</v>
      </c>
      <c r="M16" s="590" t="s">
        <v>198</v>
      </c>
      <c r="N16" s="592" t="s">
        <v>74</v>
      </c>
      <c r="O16" s="593" t="s">
        <v>75</v>
      </c>
      <c r="P16" s="592" t="s">
        <v>76</v>
      </c>
      <c r="Q16" s="594" t="s">
        <v>171</v>
      </c>
      <c r="R16" s="595" t="s">
        <v>780</v>
      </c>
      <c r="S16" s="595" t="s">
        <v>202</v>
      </c>
      <c r="T16" s="55"/>
    </row>
    <row r="17" spans="1:20" s="365" customFormat="1" x14ac:dyDescent="0.2">
      <c r="A17" s="498"/>
      <c r="B17" s="498"/>
      <c r="C17" s="499"/>
      <c r="D17" s="600"/>
      <c r="E17" s="500"/>
      <c r="F17" s="501"/>
      <c r="G17" s="501"/>
      <c r="H17" s="502"/>
      <c r="I17" s="500">
        <f>+E17*F17/100</f>
        <v>0</v>
      </c>
      <c r="J17" s="500">
        <f t="shared" ref="J17:J80" si="0">+E17*G17/100</f>
        <v>0</v>
      </c>
      <c r="K17" s="500">
        <f>+H17+J17-I17</f>
        <v>0</v>
      </c>
      <c r="L17" s="503" t="e">
        <f>+K17/I17</f>
        <v>#DIV/0!</v>
      </c>
      <c r="M17" s="488" t="e">
        <f>+E17*G17%/$E$7</f>
        <v>#DIV/0!</v>
      </c>
      <c r="N17" s="383"/>
      <c r="O17" s="383">
        <f>G17</f>
        <v>0</v>
      </c>
      <c r="P17" s="383"/>
      <c r="Q17" s="181"/>
      <c r="R17" s="489"/>
      <c r="S17" s="489"/>
      <c r="T17" s="428"/>
    </row>
    <row r="18" spans="1:20" s="365" customFormat="1" x14ac:dyDescent="0.2">
      <c r="A18" s="498"/>
      <c r="B18" s="498"/>
      <c r="C18" s="110"/>
      <c r="D18" s="600"/>
      <c r="E18" s="492"/>
      <c r="F18" s="504"/>
      <c r="G18" s="504"/>
      <c r="H18" s="505"/>
      <c r="I18" s="492">
        <f t="shared" ref="I18:I81" si="1">+E18*F18/100</f>
        <v>0</v>
      </c>
      <c r="J18" s="492">
        <f t="shared" si="0"/>
        <v>0</v>
      </c>
      <c r="K18" s="492">
        <f t="shared" ref="K18:K81" si="2">+H18+J18-I18</f>
        <v>0</v>
      </c>
      <c r="L18" s="506" t="e">
        <f t="shared" ref="L18:L81" si="3">+K18/I18</f>
        <v>#DIV/0!</v>
      </c>
      <c r="M18" s="488" t="e">
        <f t="shared" ref="M18:M81" si="4">+E18*G18%/$E$7</f>
        <v>#DIV/0!</v>
      </c>
      <c r="N18" s="383"/>
      <c r="O18" s="383">
        <f t="shared" ref="O18:O81" si="5">G18</f>
        <v>0</v>
      </c>
      <c r="P18" s="383"/>
      <c r="Q18" s="181"/>
      <c r="R18" s="181"/>
      <c r="S18" s="181"/>
      <c r="T18" s="366"/>
    </row>
    <row r="19" spans="1:20" s="365" customFormat="1" x14ac:dyDescent="0.2">
      <c r="A19" s="498"/>
      <c r="B19" s="498"/>
      <c r="C19" s="110"/>
      <c r="D19" s="600"/>
      <c r="E19" s="492"/>
      <c r="F19" s="504"/>
      <c r="G19" s="504"/>
      <c r="H19" s="505"/>
      <c r="I19" s="492">
        <f t="shared" si="1"/>
        <v>0</v>
      </c>
      <c r="J19" s="492">
        <f t="shared" si="0"/>
        <v>0</v>
      </c>
      <c r="K19" s="492">
        <f t="shared" si="2"/>
        <v>0</v>
      </c>
      <c r="L19" s="506" t="e">
        <f t="shared" si="3"/>
        <v>#DIV/0!</v>
      </c>
      <c r="M19" s="488" t="e">
        <f t="shared" si="4"/>
        <v>#DIV/0!</v>
      </c>
      <c r="N19" s="383"/>
      <c r="O19" s="383">
        <f t="shared" si="5"/>
        <v>0</v>
      </c>
      <c r="P19" s="383"/>
      <c r="Q19" s="181"/>
      <c r="R19" s="181"/>
      <c r="S19" s="181"/>
      <c r="T19" s="366"/>
    </row>
    <row r="20" spans="1:20" s="365" customFormat="1" ht="13.5" customHeight="1" x14ac:dyDescent="0.2">
      <c r="A20" s="498"/>
      <c r="B20" s="498"/>
      <c r="C20" s="110"/>
      <c r="D20" s="600"/>
      <c r="E20" s="492"/>
      <c r="F20" s="504"/>
      <c r="G20" s="504"/>
      <c r="H20" s="505"/>
      <c r="I20" s="492">
        <f t="shared" si="1"/>
        <v>0</v>
      </c>
      <c r="J20" s="492">
        <f t="shared" si="0"/>
        <v>0</v>
      </c>
      <c r="K20" s="492">
        <f t="shared" si="2"/>
        <v>0</v>
      </c>
      <c r="L20" s="506" t="e">
        <f t="shared" si="3"/>
        <v>#DIV/0!</v>
      </c>
      <c r="M20" s="488" t="e">
        <f t="shared" si="4"/>
        <v>#DIV/0!</v>
      </c>
      <c r="N20" s="383"/>
      <c r="O20" s="383">
        <f t="shared" si="5"/>
        <v>0</v>
      </c>
      <c r="P20" s="383"/>
      <c r="Q20" s="181"/>
      <c r="R20" s="181"/>
      <c r="S20" s="181"/>
      <c r="T20" s="366"/>
    </row>
    <row r="21" spans="1:20" s="365" customFormat="1" x14ac:dyDescent="0.2">
      <c r="A21" s="498"/>
      <c r="B21" s="498"/>
      <c r="C21" s="110"/>
      <c r="D21" s="600"/>
      <c r="E21" s="492"/>
      <c r="F21" s="504"/>
      <c r="G21" s="504"/>
      <c r="H21" s="505"/>
      <c r="I21" s="492">
        <f t="shared" si="1"/>
        <v>0</v>
      </c>
      <c r="J21" s="492">
        <f t="shared" si="0"/>
        <v>0</v>
      </c>
      <c r="K21" s="492">
        <f t="shared" si="2"/>
        <v>0</v>
      </c>
      <c r="L21" s="506" t="e">
        <f t="shared" si="3"/>
        <v>#DIV/0!</v>
      </c>
      <c r="M21" s="488" t="e">
        <f t="shared" si="4"/>
        <v>#DIV/0!</v>
      </c>
      <c r="N21" s="383"/>
      <c r="O21" s="383">
        <f t="shared" si="5"/>
        <v>0</v>
      </c>
      <c r="P21" s="383"/>
      <c r="Q21" s="181"/>
      <c r="R21" s="181"/>
      <c r="S21" s="181"/>
      <c r="T21" s="366"/>
    </row>
    <row r="22" spans="1:20" s="365" customFormat="1" x14ac:dyDescent="0.2">
      <c r="A22" s="498"/>
      <c r="B22" s="498"/>
      <c r="C22" s="110"/>
      <c r="D22" s="600"/>
      <c r="E22" s="492"/>
      <c r="F22" s="504"/>
      <c r="G22" s="504"/>
      <c r="H22" s="505"/>
      <c r="I22" s="492">
        <f t="shared" si="1"/>
        <v>0</v>
      </c>
      <c r="J22" s="492">
        <f t="shared" si="0"/>
        <v>0</v>
      </c>
      <c r="K22" s="492">
        <f t="shared" si="2"/>
        <v>0</v>
      </c>
      <c r="L22" s="506" t="e">
        <f t="shared" si="3"/>
        <v>#DIV/0!</v>
      </c>
      <c r="M22" s="488" t="e">
        <f t="shared" si="4"/>
        <v>#DIV/0!</v>
      </c>
      <c r="N22" s="383"/>
      <c r="O22" s="383">
        <f t="shared" si="5"/>
        <v>0</v>
      </c>
      <c r="P22" s="383"/>
      <c r="Q22" s="181"/>
      <c r="R22" s="181"/>
      <c r="S22" s="181"/>
      <c r="T22" s="366"/>
    </row>
    <row r="23" spans="1:20" s="365" customFormat="1" x14ac:dyDescent="0.2">
      <c r="A23" s="498"/>
      <c r="B23" s="498"/>
      <c r="C23" s="110"/>
      <c r="D23" s="600"/>
      <c r="E23" s="492"/>
      <c r="F23" s="504"/>
      <c r="G23" s="504"/>
      <c r="H23" s="505"/>
      <c r="I23" s="492">
        <f t="shared" si="1"/>
        <v>0</v>
      </c>
      <c r="J23" s="492">
        <f t="shared" si="0"/>
        <v>0</v>
      </c>
      <c r="K23" s="492">
        <f t="shared" si="2"/>
        <v>0</v>
      </c>
      <c r="L23" s="506" t="e">
        <f t="shared" si="3"/>
        <v>#DIV/0!</v>
      </c>
      <c r="M23" s="488" t="e">
        <f t="shared" si="4"/>
        <v>#DIV/0!</v>
      </c>
      <c r="N23" s="383"/>
      <c r="O23" s="383">
        <f t="shared" si="5"/>
        <v>0</v>
      </c>
      <c r="P23" s="383"/>
      <c r="Q23" s="181"/>
      <c r="R23" s="181"/>
      <c r="S23" s="181"/>
      <c r="T23" s="366"/>
    </row>
    <row r="24" spans="1:20" s="365" customFormat="1" ht="13.5" customHeight="1" x14ac:dyDescent="0.2">
      <c r="A24" s="498"/>
      <c r="B24" s="498"/>
      <c r="C24" s="110"/>
      <c r="D24" s="600"/>
      <c r="E24" s="492"/>
      <c r="F24" s="504"/>
      <c r="G24" s="504"/>
      <c r="H24" s="505"/>
      <c r="I24" s="492">
        <f t="shared" si="1"/>
        <v>0</v>
      </c>
      <c r="J24" s="492">
        <f t="shared" si="0"/>
        <v>0</v>
      </c>
      <c r="K24" s="492">
        <f t="shared" si="2"/>
        <v>0</v>
      </c>
      <c r="L24" s="506" t="e">
        <f t="shared" si="3"/>
        <v>#DIV/0!</v>
      </c>
      <c r="M24" s="488" t="e">
        <f t="shared" si="4"/>
        <v>#DIV/0!</v>
      </c>
      <c r="N24" s="383"/>
      <c r="O24" s="383">
        <f t="shared" si="5"/>
        <v>0</v>
      </c>
      <c r="P24" s="383"/>
      <c r="Q24" s="181"/>
      <c r="R24" s="181"/>
      <c r="S24" s="181"/>
      <c r="T24" s="366"/>
    </row>
    <row r="25" spans="1:20" s="365" customFormat="1" x14ac:dyDescent="0.2">
      <c r="A25" s="498"/>
      <c r="B25" s="498"/>
      <c r="C25" s="110"/>
      <c r="D25" s="600"/>
      <c r="E25" s="492"/>
      <c r="F25" s="504"/>
      <c r="G25" s="504"/>
      <c r="H25" s="505"/>
      <c r="I25" s="492">
        <f t="shared" si="1"/>
        <v>0</v>
      </c>
      <c r="J25" s="492">
        <f t="shared" si="0"/>
        <v>0</v>
      </c>
      <c r="K25" s="492">
        <f t="shared" si="2"/>
        <v>0</v>
      </c>
      <c r="L25" s="506" t="e">
        <f t="shared" si="3"/>
        <v>#DIV/0!</v>
      </c>
      <c r="M25" s="488" t="e">
        <f t="shared" si="4"/>
        <v>#DIV/0!</v>
      </c>
      <c r="N25" s="383"/>
      <c r="O25" s="383">
        <f t="shared" si="5"/>
        <v>0</v>
      </c>
      <c r="P25" s="383"/>
      <c r="Q25" s="181"/>
      <c r="R25" s="181"/>
      <c r="S25" s="181"/>
      <c r="T25" s="366"/>
    </row>
    <row r="26" spans="1:20" s="365" customFormat="1" x14ac:dyDescent="0.2">
      <c r="A26" s="498"/>
      <c r="B26" s="498"/>
      <c r="C26" s="110"/>
      <c r="D26" s="600"/>
      <c r="E26" s="492"/>
      <c r="F26" s="504"/>
      <c r="G26" s="504"/>
      <c r="H26" s="505"/>
      <c r="I26" s="492">
        <f t="shared" si="1"/>
        <v>0</v>
      </c>
      <c r="J26" s="492">
        <f t="shared" si="0"/>
        <v>0</v>
      </c>
      <c r="K26" s="492">
        <f t="shared" si="2"/>
        <v>0</v>
      </c>
      <c r="L26" s="506" t="e">
        <f t="shared" si="3"/>
        <v>#DIV/0!</v>
      </c>
      <c r="M26" s="488" t="e">
        <f t="shared" si="4"/>
        <v>#DIV/0!</v>
      </c>
      <c r="N26" s="383"/>
      <c r="O26" s="383">
        <f t="shared" si="5"/>
        <v>0</v>
      </c>
      <c r="P26" s="383"/>
      <c r="Q26" s="181"/>
      <c r="R26" s="181"/>
      <c r="S26" s="181"/>
      <c r="T26" s="366"/>
    </row>
    <row r="27" spans="1:20" s="365" customFormat="1" x14ac:dyDescent="0.2">
      <c r="A27" s="498"/>
      <c r="B27" s="498"/>
      <c r="C27" s="110"/>
      <c r="D27" s="600"/>
      <c r="E27" s="492"/>
      <c r="F27" s="504"/>
      <c r="G27" s="504"/>
      <c r="H27" s="505"/>
      <c r="I27" s="492">
        <f t="shared" si="1"/>
        <v>0</v>
      </c>
      <c r="J27" s="492">
        <f>+E27*G27/100</f>
        <v>0</v>
      </c>
      <c r="K27" s="492">
        <f t="shared" si="2"/>
        <v>0</v>
      </c>
      <c r="L27" s="506" t="e">
        <f t="shared" si="3"/>
        <v>#DIV/0!</v>
      </c>
      <c r="M27" s="488" t="e">
        <f t="shared" si="4"/>
        <v>#DIV/0!</v>
      </c>
      <c r="N27" s="383"/>
      <c r="O27" s="383">
        <f t="shared" si="5"/>
        <v>0</v>
      </c>
      <c r="P27" s="383"/>
      <c r="Q27" s="181"/>
      <c r="R27" s="181"/>
      <c r="S27" s="181"/>
      <c r="T27" s="366"/>
    </row>
    <row r="28" spans="1:20" s="365" customFormat="1" x14ac:dyDescent="0.2">
      <c r="A28" s="498"/>
      <c r="B28" s="498"/>
      <c r="C28" s="110"/>
      <c r="D28" s="600"/>
      <c r="E28" s="492"/>
      <c r="F28" s="504"/>
      <c r="G28" s="504"/>
      <c r="H28" s="505"/>
      <c r="I28" s="492">
        <f t="shared" si="1"/>
        <v>0</v>
      </c>
      <c r="J28" s="492">
        <f t="shared" si="0"/>
        <v>0</v>
      </c>
      <c r="K28" s="492">
        <f t="shared" si="2"/>
        <v>0</v>
      </c>
      <c r="L28" s="506" t="e">
        <f t="shared" si="3"/>
        <v>#DIV/0!</v>
      </c>
      <c r="M28" s="488" t="e">
        <f t="shared" si="4"/>
        <v>#DIV/0!</v>
      </c>
      <c r="N28" s="383"/>
      <c r="O28" s="383">
        <f t="shared" si="5"/>
        <v>0</v>
      </c>
      <c r="P28" s="383"/>
      <c r="Q28" s="181"/>
      <c r="R28" s="181"/>
      <c r="S28" s="181"/>
      <c r="T28" s="366"/>
    </row>
    <row r="29" spans="1:20" s="365" customFormat="1" x14ac:dyDescent="0.2">
      <c r="A29" s="498"/>
      <c r="B29" s="498"/>
      <c r="C29" s="110"/>
      <c r="D29" s="600"/>
      <c r="E29" s="492"/>
      <c r="F29" s="504"/>
      <c r="G29" s="504"/>
      <c r="H29" s="505"/>
      <c r="I29" s="492">
        <f t="shared" si="1"/>
        <v>0</v>
      </c>
      <c r="J29" s="492">
        <f t="shared" si="0"/>
        <v>0</v>
      </c>
      <c r="K29" s="492">
        <f t="shared" si="2"/>
        <v>0</v>
      </c>
      <c r="L29" s="506" t="e">
        <f t="shared" si="3"/>
        <v>#DIV/0!</v>
      </c>
      <c r="M29" s="488" t="e">
        <f t="shared" si="4"/>
        <v>#DIV/0!</v>
      </c>
      <c r="N29" s="383"/>
      <c r="O29" s="383">
        <f t="shared" si="5"/>
        <v>0</v>
      </c>
      <c r="P29" s="383"/>
      <c r="Q29" s="181"/>
      <c r="R29" s="181"/>
      <c r="S29" s="181"/>
      <c r="T29" s="366"/>
    </row>
    <row r="30" spans="1:20" s="365" customFormat="1" x14ac:dyDescent="0.2">
      <c r="A30" s="498"/>
      <c r="B30" s="498"/>
      <c r="C30" s="110"/>
      <c r="D30" s="600"/>
      <c r="E30" s="492"/>
      <c r="F30" s="504"/>
      <c r="G30" s="504"/>
      <c r="H30" s="505"/>
      <c r="I30" s="492">
        <f t="shared" si="1"/>
        <v>0</v>
      </c>
      <c r="J30" s="492">
        <f t="shared" si="0"/>
        <v>0</v>
      </c>
      <c r="K30" s="492">
        <f t="shared" si="2"/>
        <v>0</v>
      </c>
      <c r="L30" s="506" t="e">
        <f t="shared" si="3"/>
        <v>#DIV/0!</v>
      </c>
      <c r="M30" s="488" t="e">
        <f t="shared" si="4"/>
        <v>#DIV/0!</v>
      </c>
      <c r="N30" s="383"/>
      <c r="O30" s="383">
        <f t="shared" si="5"/>
        <v>0</v>
      </c>
      <c r="P30" s="383"/>
      <c r="Q30" s="181"/>
      <c r="R30" s="181"/>
      <c r="S30" s="181"/>
      <c r="T30" s="366"/>
    </row>
    <row r="31" spans="1:20" s="217" customFormat="1" x14ac:dyDescent="0.2">
      <c r="A31" s="498"/>
      <c r="B31" s="498"/>
      <c r="C31" s="110"/>
      <c r="D31" s="600"/>
      <c r="E31" s="492"/>
      <c r="F31" s="501"/>
      <c r="G31" s="504"/>
      <c r="H31" s="505"/>
      <c r="I31" s="492">
        <f t="shared" si="1"/>
        <v>0</v>
      </c>
      <c r="J31" s="492">
        <f t="shared" si="0"/>
        <v>0</v>
      </c>
      <c r="K31" s="492">
        <f t="shared" si="2"/>
        <v>0</v>
      </c>
      <c r="L31" s="506" t="e">
        <f t="shared" si="3"/>
        <v>#DIV/0!</v>
      </c>
      <c r="M31" s="488" t="e">
        <f t="shared" si="4"/>
        <v>#DIV/0!</v>
      </c>
      <c r="N31" s="383"/>
      <c r="O31" s="383">
        <f t="shared" si="5"/>
        <v>0</v>
      </c>
      <c r="P31" s="383"/>
      <c r="Q31" s="181"/>
      <c r="R31" s="181"/>
      <c r="S31" s="181"/>
      <c r="T31" s="366"/>
    </row>
    <row r="32" spans="1:20" s="365" customFormat="1" x14ac:dyDescent="0.2">
      <c r="A32" s="498"/>
      <c r="B32" s="498"/>
      <c r="C32" s="110"/>
      <c r="D32" s="600"/>
      <c r="E32" s="492"/>
      <c r="F32" s="504"/>
      <c r="G32" s="504"/>
      <c r="H32" s="505"/>
      <c r="I32" s="492">
        <f t="shared" si="1"/>
        <v>0</v>
      </c>
      <c r="J32" s="492">
        <f t="shared" si="0"/>
        <v>0</v>
      </c>
      <c r="K32" s="492">
        <f t="shared" si="2"/>
        <v>0</v>
      </c>
      <c r="L32" s="506" t="e">
        <f t="shared" si="3"/>
        <v>#DIV/0!</v>
      </c>
      <c r="M32" s="488" t="e">
        <f t="shared" si="4"/>
        <v>#DIV/0!</v>
      </c>
      <c r="N32" s="383"/>
      <c r="O32" s="383">
        <f t="shared" si="5"/>
        <v>0</v>
      </c>
      <c r="P32" s="383"/>
      <c r="Q32" s="181"/>
      <c r="R32" s="181"/>
      <c r="S32" s="181"/>
      <c r="T32" s="366"/>
    </row>
    <row r="33" spans="1:15" x14ac:dyDescent="0.2">
      <c r="A33" s="498"/>
      <c r="B33" s="498"/>
      <c r="D33" s="600"/>
      <c r="E33" s="492"/>
      <c r="H33" s="505"/>
      <c r="I33" s="492">
        <f t="shared" si="1"/>
        <v>0</v>
      </c>
      <c r="J33" s="492">
        <f t="shared" si="0"/>
        <v>0</v>
      </c>
      <c r="K33" s="492">
        <f t="shared" si="2"/>
        <v>0</v>
      </c>
      <c r="L33" s="506" t="e">
        <f t="shared" si="3"/>
        <v>#DIV/0!</v>
      </c>
      <c r="M33" s="488" t="e">
        <f t="shared" si="4"/>
        <v>#DIV/0!</v>
      </c>
      <c r="O33" s="383">
        <f t="shared" si="5"/>
        <v>0</v>
      </c>
    </row>
    <row r="34" spans="1:15" x14ac:dyDescent="0.2">
      <c r="A34" s="498"/>
      <c r="B34" s="498"/>
      <c r="D34" s="600"/>
      <c r="E34" s="492"/>
      <c r="H34" s="505"/>
      <c r="I34" s="492">
        <f t="shared" si="1"/>
        <v>0</v>
      </c>
      <c r="J34" s="492">
        <f t="shared" si="0"/>
        <v>0</v>
      </c>
      <c r="K34" s="492">
        <f t="shared" si="2"/>
        <v>0</v>
      </c>
      <c r="L34" s="506" t="e">
        <f t="shared" si="3"/>
        <v>#DIV/0!</v>
      </c>
      <c r="M34" s="488" t="e">
        <f t="shared" si="4"/>
        <v>#DIV/0!</v>
      </c>
      <c r="O34" s="383">
        <f t="shared" si="5"/>
        <v>0</v>
      </c>
    </row>
    <row r="35" spans="1:15" x14ac:dyDescent="0.2">
      <c r="A35" s="498"/>
      <c r="B35" s="498"/>
      <c r="D35" s="600"/>
      <c r="E35" s="492"/>
      <c r="H35" s="505"/>
      <c r="I35" s="492">
        <f t="shared" si="1"/>
        <v>0</v>
      </c>
      <c r="J35" s="492">
        <f t="shared" si="0"/>
        <v>0</v>
      </c>
      <c r="K35" s="492">
        <f t="shared" si="2"/>
        <v>0</v>
      </c>
      <c r="L35" s="506" t="e">
        <f t="shared" si="3"/>
        <v>#DIV/0!</v>
      </c>
      <c r="M35" s="488" t="e">
        <f t="shared" si="4"/>
        <v>#DIV/0!</v>
      </c>
      <c r="O35" s="383">
        <f t="shared" si="5"/>
        <v>0</v>
      </c>
    </row>
    <row r="36" spans="1:15" x14ac:dyDescent="0.2">
      <c r="A36" s="498"/>
      <c r="B36" s="498"/>
      <c r="D36" s="600"/>
      <c r="E36" s="492"/>
      <c r="H36" s="505"/>
      <c r="I36" s="492">
        <f t="shared" si="1"/>
        <v>0</v>
      </c>
      <c r="J36" s="492">
        <f t="shared" si="0"/>
        <v>0</v>
      </c>
      <c r="K36" s="492">
        <f t="shared" si="2"/>
        <v>0</v>
      </c>
      <c r="L36" s="506" t="e">
        <f t="shared" si="3"/>
        <v>#DIV/0!</v>
      </c>
      <c r="M36" s="488" t="e">
        <f t="shared" si="4"/>
        <v>#DIV/0!</v>
      </c>
      <c r="O36" s="383">
        <f t="shared" si="5"/>
        <v>0</v>
      </c>
    </row>
    <row r="37" spans="1:15" x14ac:dyDescent="0.2">
      <c r="A37" s="498"/>
      <c r="B37" s="498"/>
      <c r="D37" s="600"/>
      <c r="E37" s="492"/>
      <c r="H37" s="505"/>
      <c r="I37" s="492">
        <f t="shared" si="1"/>
        <v>0</v>
      </c>
      <c r="J37" s="492">
        <f t="shared" si="0"/>
        <v>0</v>
      </c>
      <c r="K37" s="492">
        <f t="shared" si="2"/>
        <v>0</v>
      </c>
      <c r="L37" s="506" t="e">
        <f t="shared" si="3"/>
        <v>#DIV/0!</v>
      </c>
      <c r="M37" s="488" t="e">
        <f t="shared" si="4"/>
        <v>#DIV/0!</v>
      </c>
      <c r="O37" s="383">
        <f t="shared" si="5"/>
        <v>0</v>
      </c>
    </row>
    <row r="38" spans="1:15" x14ac:dyDescent="0.2">
      <c r="A38" s="498"/>
      <c r="B38" s="498"/>
      <c r="D38" s="600"/>
      <c r="E38" s="492"/>
      <c r="H38" s="505"/>
      <c r="I38" s="492">
        <f t="shared" si="1"/>
        <v>0</v>
      </c>
      <c r="J38" s="492">
        <f t="shared" si="0"/>
        <v>0</v>
      </c>
      <c r="K38" s="492">
        <f t="shared" si="2"/>
        <v>0</v>
      </c>
      <c r="L38" s="506" t="e">
        <f t="shared" si="3"/>
        <v>#DIV/0!</v>
      </c>
      <c r="M38" s="488" t="e">
        <f t="shared" si="4"/>
        <v>#DIV/0!</v>
      </c>
      <c r="O38" s="383">
        <f t="shared" si="5"/>
        <v>0</v>
      </c>
    </row>
    <row r="39" spans="1:15" x14ac:dyDescent="0.2">
      <c r="A39" s="498"/>
      <c r="B39" s="498"/>
      <c r="D39" s="600"/>
      <c r="E39" s="492"/>
      <c r="H39" s="505"/>
      <c r="I39" s="492">
        <f t="shared" si="1"/>
        <v>0</v>
      </c>
      <c r="J39" s="492">
        <f t="shared" si="0"/>
        <v>0</v>
      </c>
      <c r="K39" s="492">
        <f t="shared" si="2"/>
        <v>0</v>
      </c>
      <c r="L39" s="506" t="e">
        <f t="shared" si="3"/>
        <v>#DIV/0!</v>
      </c>
      <c r="M39" s="488" t="e">
        <f t="shared" si="4"/>
        <v>#DIV/0!</v>
      </c>
      <c r="O39" s="383">
        <f t="shared" si="5"/>
        <v>0</v>
      </c>
    </row>
    <row r="40" spans="1:15" x14ac:dyDescent="0.2">
      <c r="A40" s="498"/>
      <c r="B40" s="498"/>
      <c r="D40" s="600"/>
      <c r="E40" s="492"/>
      <c r="H40" s="505"/>
      <c r="I40" s="492">
        <f t="shared" si="1"/>
        <v>0</v>
      </c>
      <c r="J40" s="492">
        <f t="shared" si="0"/>
        <v>0</v>
      </c>
      <c r="K40" s="492">
        <f t="shared" si="2"/>
        <v>0</v>
      </c>
      <c r="L40" s="506" t="e">
        <f t="shared" si="3"/>
        <v>#DIV/0!</v>
      </c>
      <c r="M40" s="488" t="e">
        <f t="shared" si="4"/>
        <v>#DIV/0!</v>
      </c>
      <c r="O40" s="383">
        <f t="shared" si="5"/>
        <v>0</v>
      </c>
    </row>
    <row r="41" spans="1:15" x14ac:dyDescent="0.2">
      <c r="A41" s="498"/>
      <c r="B41" s="498"/>
      <c r="D41" s="600"/>
      <c r="E41" s="492"/>
      <c r="H41" s="505"/>
      <c r="I41" s="492">
        <f t="shared" si="1"/>
        <v>0</v>
      </c>
      <c r="J41" s="492">
        <f t="shared" si="0"/>
        <v>0</v>
      </c>
      <c r="K41" s="492">
        <f t="shared" si="2"/>
        <v>0</v>
      </c>
      <c r="L41" s="506" t="e">
        <f t="shared" si="3"/>
        <v>#DIV/0!</v>
      </c>
      <c r="M41" s="488" t="e">
        <f t="shared" si="4"/>
        <v>#DIV/0!</v>
      </c>
      <c r="O41" s="383">
        <f t="shared" si="5"/>
        <v>0</v>
      </c>
    </row>
    <row r="42" spans="1:15" x14ac:dyDescent="0.2">
      <c r="A42" s="498"/>
      <c r="B42" s="498"/>
      <c r="D42" s="600"/>
      <c r="E42" s="492"/>
      <c r="H42" s="505"/>
      <c r="I42" s="492">
        <f t="shared" si="1"/>
        <v>0</v>
      </c>
      <c r="J42" s="492">
        <f t="shared" si="0"/>
        <v>0</v>
      </c>
      <c r="K42" s="492">
        <f t="shared" si="2"/>
        <v>0</v>
      </c>
      <c r="L42" s="506" t="e">
        <f t="shared" si="3"/>
        <v>#DIV/0!</v>
      </c>
      <c r="M42" s="488" t="e">
        <f t="shared" si="4"/>
        <v>#DIV/0!</v>
      </c>
      <c r="O42" s="383">
        <f t="shared" si="5"/>
        <v>0</v>
      </c>
    </row>
    <row r="43" spans="1:15" x14ac:dyDescent="0.2">
      <c r="A43" s="498"/>
      <c r="B43" s="498"/>
      <c r="D43" s="600"/>
      <c r="E43" s="492"/>
      <c r="H43" s="505"/>
      <c r="I43" s="492">
        <f t="shared" si="1"/>
        <v>0</v>
      </c>
      <c r="J43" s="492">
        <f t="shared" si="0"/>
        <v>0</v>
      </c>
      <c r="K43" s="492">
        <f t="shared" si="2"/>
        <v>0</v>
      </c>
      <c r="L43" s="506" t="e">
        <f t="shared" si="3"/>
        <v>#DIV/0!</v>
      </c>
      <c r="M43" s="488" t="e">
        <f t="shared" si="4"/>
        <v>#DIV/0!</v>
      </c>
      <c r="O43" s="383">
        <f t="shared" si="5"/>
        <v>0</v>
      </c>
    </row>
    <row r="44" spans="1:15" x14ac:dyDescent="0.2">
      <c r="A44" s="498"/>
      <c r="B44" s="498"/>
      <c r="D44" s="600"/>
      <c r="E44" s="492"/>
      <c r="H44" s="505"/>
      <c r="I44" s="492">
        <f t="shared" si="1"/>
        <v>0</v>
      </c>
      <c r="J44" s="492">
        <f t="shared" si="0"/>
        <v>0</v>
      </c>
      <c r="K44" s="492">
        <f t="shared" si="2"/>
        <v>0</v>
      </c>
      <c r="L44" s="506" t="e">
        <f t="shared" si="3"/>
        <v>#DIV/0!</v>
      </c>
      <c r="M44" s="488" t="e">
        <f t="shared" si="4"/>
        <v>#DIV/0!</v>
      </c>
      <c r="O44" s="383">
        <f t="shared" si="5"/>
        <v>0</v>
      </c>
    </row>
    <row r="45" spans="1:15" x14ac:dyDescent="0.2">
      <c r="A45" s="498"/>
      <c r="B45" s="498"/>
      <c r="D45" s="600"/>
      <c r="E45" s="492"/>
      <c r="H45" s="505"/>
      <c r="I45" s="492">
        <f t="shared" si="1"/>
        <v>0</v>
      </c>
      <c r="J45" s="492">
        <f t="shared" si="0"/>
        <v>0</v>
      </c>
      <c r="K45" s="492">
        <f t="shared" si="2"/>
        <v>0</v>
      </c>
      <c r="L45" s="506" t="e">
        <f t="shared" si="3"/>
        <v>#DIV/0!</v>
      </c>
      <c r="M45" s="488" t="e">
        <f t="shared" si="4"/>
        <v>#DIV/0!</v>
      </c>
      <c r="O45" s="383">
        <f t="shared" si="5"/>
        <v>0</v>
      </c>
    </row>
    <row r="46" spans="1:15" x14ac:dyDescent="0.2">
      <c r="A46" s="498"/>
      <c r="B46" s="498"/>
      <c r="D46" s="600"/>
      <c r="E46" s="492"/>
      <c r="H46" s="505"/>
      <c r="I46" s="492">
        <f t="shared" si="1"/>
        <v>0</v>
      </c>
      <c r="J46" s="492">
        <f t="shared" si="0"/>
        <v>0</v>
      </c>
      <c r="K46" s="492">
        <f t="shared" si="2"/>
        <v>0</v>
      </c>
      <c r="L46" s="506" t="e">
        <f t="shared" si="3"/>
        <v>#DIV/0!</v>
      </c>
      <c r="M46" s="488" t="e">
        <f t="shared" si="4"/>
        <v>#DIV/0!</v>
      </c>
      <c r="O46" s="383">
        <f t="shared" si="5"/>
        <v>0</v>
      </c>
    </row>
    <row r="47" spans="1:15" x14ac:dyDescent="0.2">
      <c r="A47" s="498"/>
      <c r="B47" s="498"/>
      <c r="D47" s="600"/>
      <c r="E47" s="492"/>
      <c r="H47" s="505"/>
      <c r="I47" s="492">
        <f t="shared" si="1"/>
        <v>0</v>
      </c>
      <c r="J47" s="492">
        <f t="shared" si="0"/>
        <v>0</v>
      </c>
      <c r="K47" s="492">
        <f t="shared" si="2"/>
        <v>0</v>
      </c>
      <c r="L47" s="506" t="e">
        <f t="shared" si="3"/>
        <v>#DIV/0!</v>
      </c>
      <c r="M47" s="488" t="e">
        <f t="shared" si="4"/>
        <v>#DIV/0!</v>
      </c>
      <c r="O47" s="383">
        <f t="shared" si="5"/>
        <v>0</v>
      </c>
    </row>
    <row r="48" spans="1:15" x14ac:dyDescent="0.2">
      <c r="A48" s="498"/>
      <c r="B48" s="498"/>
      <c r="D48" s="600"/>
      <c r="E48" s="492"/>
      <c r="H48" s="505"/>
      <c r="I48" s="492">
        <f t="shared" si="1"/>
        <v>0</v>
      </c>
      <c r="J48" s="492">
        <f t="shared" si="0"/>
        <v>0</v>
      </c>
      <c r="K48" s="492">
        <f t="shared" si="2"/>
        <v>0</v>
      </c>
      <c r="L48" s="506" t="e">
        <f t="shared" si="3"/>
        <v>#DIV/0!</v>
      </c>
      <c r="M48" s="488" t="e">
        <f t="shared" si="4"/>
        <v>#DIV/0!</v>
      </c>
      <c r="O48" s="383">
        <f t="shared" si="5"/>
        <v>0</v>
      </c>
    </row>
    <row r="49" spans="1:15" x14ac:dyDescent="0.2">
      <c r="A49" s="498"/>
      <c r="B49" s="498"/>
      <c r="D49" s="600"/>
      <c r="E49" s="492"/>
      <c r="H49" s="505"/>
      <c r="I49" s="492">
        <f t="shared" si="1"/>
        <v>0</v>
      </c>
      <c r="J49" s="492">
        <f t="shared" si="0"/>
        <v>0</v>
      </c>
      <c r="K49" s="492">
        <f t="shared" si="2"/>
        <v>0</v>
      </c>
      <c r="L49" s="506" t="e">
        <f t="shared" si="3"/>
        <v>#DIV/0!</v>
      </c>
      <c r="M49" s="488" t="e">
        <f t="shared" si="4"/>
        <v>#DIV/0!</v>
      </c>
      <c r="O49" s="383">
        <f t="shared" si="5"/>
        <v>0</v>
      </c>
    </row>
    <row r="50" spans="1:15" x14ac:dyDescent="0.2">
      <c r="A50" s="498"/>
      <c r="B50" s="498"/>
      <c r="D50" s="600"/>
      <c r="E50" s="492"/>
      <c r="H50" s="505"/>
      <c r="I50" s="492">
        <f t="shared" si="1"/>
        <v>0</v>
      </c>
      <c r="J50" s="492">
        <f t="shared" si="0"/>
        <v>0</v>
      </c>
      <c r="K50" s="492">
        <f t="shared" si="2"/>
        <v>0</v>
      </c>
      <c r="L50" s="506" t="e">
        <f t="shared" si="3"/>
        <v>#DIV/0!</v>
      </c>
      <c r="M50" s="488" t="e">
        <f t="shared" si="4"/>
        <v>#DIV/0!</v>
      </c>
      <c r="O50" s="383">
        <f t="shared" si="5"/>
        <v>0</v>
      </c>
    </row>
    <row r="51" spans="1:15" x14ac:dyDescent="0.2">
      <c r="A51" s="498"/>
      <c r="B51" s="498"/>
      <c r="D51" s="600"/>
      <c r="E51" s="492"/>
      <c r="H51" s="505"/>
      <c r="I51" s="492">
        <f t="shared" si="1"/>
        <v>0</v>
      </c>
      <c r="J51" s="492">
        <f t="shared" si="0"/>
        <v>0</v>
      </c>
      <c r="K51" s="492">
        <f t="shared" si="2"/>
        <v>0</v>
      </c>
      <c r="L51" s="506" t="e">
        <f t="shared" si="3"/>
        <v>#DIV/0!</v>
      </c>
      <c r="M51" s="488" t="e">
        <f t="shared" si="4"/>
        <v>#DIV/0!</v>
      </c>
      <c r="O51" s="383">
        <f t="shared" si="5"/>
        <v>0</v>
      </c>
    </row>
    <row r="52" spans="1:15" x14ac:dyDescent="0.2">
      <c r="A52" s="498"/>
      <c r="B52" s="498"/>
      <c r="D52" s="600"/>
      <c r="E52" s="492"/>
      <c r="H52" s="505"/>
      <c r="I52" s="492">
        <f t="shared" si="1"/>
        <v>0</v>
      </c>
      <c r="J52" s="492">
        <f t="shared" si="0"/>
        <v>0</v>
      </c>
      <c r="K52" s="492">
        <f t="shared" si="2"/>
        <v>0</v>
      </c>
      <c r="L52" s="506" t="e">
        <f t="shared" si="3"/>
        <v>#DIV/0!</v>
      </c>
      <c r="M52" s="488" t="e">
        <f t="shared" si="4"/>
        <v>#DIV/0!</v>
      </c>
      <c r="O52" s="383">
        <f t="shared" si="5"/>
        <v>0</v>
      </c>
    </row>
    <row r="53" spans="1:15" x14ac:dyDescent="0.2">
      <c r="A53" s="498"/>
      <c r="B53" s="498"/>
      <c r="D53" s="600"/>
      <c r="E53" s="492"/>
      <c r="H53" s="505"/>
      <c r="I53" s="492">
        <f t="shared" si="1"/>
        <v>0</v>
      </c>
      <c r="J53" s="492">
        <f t="shared" si="0"/>
        <v>0</v>
      </c>
      <c r="K53" s="492">
        <f t="shared" si="2"/>
        <v>0</v>
      </c>
      <c r="L53" s="506" t="e">
        <f t="shared" si="3"/>
        <v>#DIV/0!</v>
      </c>
      <c r="M53" s="488" t="e">
        <f t="shared" si="4"/>
        <v>#DIV/0!</v>
      </c>
      <c r="O53" s="383">
        <f t="shared" si="5"/>
        <v>0</v>
      </c>
    </row>
    <row r="54" spans="1:15" x14ac:dyDescent="0.2">
      <c r="A54" s="498"/>
      <c r="B54" s="498"/>
      <c r="D54" s="600"/>
      <c r="E54" s="492"/>
      <c r="H54" s="505"/>
      <c r="I54" s="492">
        <f t="shared" si="1"/>
        <v>0</v>
      </c>
      <c r="J54" s="492">
        <f t="shared" si="0"/>
        <v>0</v>
      </c>
      <c r="K54" s="492">
        <f t="shared" si="2"/>
        <v>0</v>
      </c>
      <c r="L54" s="506" t="e">
        <f t="shared" si="3"/>
        <v>#DIV/0!</v>
      </c>
      <c r="M54" s="488" t="e">
        <f t="shared" si="4"/>
        <v>#DIV/0!</v>
      </c>
      <c r="O54" s="383">
        <f t="shared" si="5"/>
        <v>0</v>
      </c>
    </row>
    <row r="55" spans="1:15" x14ac:dyDescent="0.2">
      <c r="A55" s="498"/>
      <c r="B55" s="498"/>
      <c r="D55" s="600"/>
      <c r="E55" s="492"/>
      <c r="H55" s="505"/>
      <c r="I55" s="492">
        <f t="shared" si="1"/>
        <v>0</v>
      </c>
      <c r="J55" s="492">
        <f t="shared" si="0"/>
        <v>0</v>
      </c>
      <c r="K55" s="492">
        <f t="shared" si="2"/>
        <v>0</v>
      </c>
      <c r="L55" s="506" t="e">
        <f t="shared" si="3"/>
        <v>#DIV/0!</v>
      </c>
      <c r="M55" s="488" t="e">
        <f t="shared" si="4"/>
        <v>#DIV/0!</v>
      </c>
      <c r="O55" s="383">
        <f t="shared" si="5"/>
        <v>0</v>
      </c>
    </row>
    <row r="56" spans="1:15" x14ac:dyDescent="0.2">
      <c r="A56" s="498"/>
      <c r="B56" s="498"/>
      <c r="D56" s="600"/>
      <c r="E56" s="492"/>
      <c r="H56" s="505"/>
      <c r="I56" s="492">
        <f t="shared" si="1"/>
        <v>0</v>
      </c>
      <c r="J56" s="492">
        <f t="shared" si="0"/>
        <v>0</v>
      </c>
      <c r="K56" s="492">
        <f t="shared" si="2"/>
        <v>0</v>
      </c>
      <c r="L56" s="506" t="e">
        <f t="shared" si="3"/>
        <v>#DIV/0!</v>
      </c>
      <c r="M56" s="488" t="e">
        <f t="shared" si="4"/>
        <v>#DIV/0!</v>
      </c>
      <c r="O56" s="383">
        <f t="shared" si="5"/>
        <v>0</v>
      </c>
    </row>
    <row r="57" spans="1:15" x14ac:dyDescent="0.2">
      <c r="A57" s="498"/>
      <c r="B57" s="498"/>
      <c r="D57" s="600"/>
      <c r="E57" s="492"/>
      <c r="H57" s="505"/>
      <c r="I57" s="492">
        <f t="shared" si="1"/>
        <v>0</v>
      </c>
      <c r="J57" s="492">
        <f t="shared" si="0"/>
        <v>0</v>
      </c>
      <c r="K57" s="492">
        <f t="shared" si="2"/>
        <v>0</v>
      </c>
      <c r="L57" s="506" t="e">
        <f t="shared" si="3"/>
        <v>#DIV/0!</v>
      </c>
      <c r="M57" s="488" t="e">
        <f t="shared" si="4"/>
        <v>#DIV/0!</v>
      </c>
      <c r="O57" s="383">
        <f t="shared" si="5"/>
        <v>0</v>
      </c>
    </row>
    <row r="58" spans="1:15" x14ac:dyDescent="0.2">
      <c r="A58" s="498"/>
      <c r="B58" s="498"/>
      <c r="D58" s="600"/>
      <c r="E58" s="492"/>
      <c r="H58" s="505"/>
      <c r="I58" s="492">
        <f t="shared" si="1"/>
        <v>0</v>
      </c>
      <c r="J58" s="492">
        <f t="shared" si="0"/>
        <v>0</v>
      </c>
      <c r="K58" s="492">
        <f t="shared" si="2"/>
        <v>0</v>
      </c>
      <c r="L58" s="506" t="e">
        <f t="shared" si="3"/>
        <v>#DIV/0!</v>
      </c>
      <c r="M58" s="488" t="e">
        <f t="shared" si="4"/>
        <v>#DIV/0!</v>
      </c>
      <c r="O58" s="383">
        <f t="shared" si="5"/>
        <v>0</v>
      </c>
    </row>
    <row r="59" spans="1:15" x14ac:dyDescent="0.2">
      <c r="A59" s="498"/>
      <c r="B59" s="498"/>
      <c r="D59" s="600"/>
      <c r="E59" s="492"/>
      <c r="H59" s="505"/>
      <c r="I59" s="492">
        <f t="shared" si="1"/>
        <v>0</v>
      </c>
      <c r="J59" s="492">
        <f t="shared" si="0"/>
        <v>0</v>
      </c>
      <c r="K59" s="492">
        <f t="shared" si="2"/>
        <v>0</v>
      </c>
      <c r="L59" s="506" t="e">
        <f t="shared" si="3"/>
        <v>#DIV/0!</v>
      </c>
      <c r="M59" s="488" t="e">
        <f t="shared" si="4"/>
        <v>#DIV/0!</v>
      </c>
      <c r="O59" s="383">
        <f t="shared" si="5"/>
        <v>0</v>
      </c>
    </row>
    <row r="60" spans="1:15" x14ac:dyDescent="0.2">
      <c r="A60" s="498"/>
      <c r="B60" s="498"/>
      <c r="D60" s="600"/>
      <c r="E60" s="492"/>
      <c r="H60" s="505"/>
      <c r="I60" s="492">
        <f t="shared" si="1"/>
        <v>0</v>
      </c>
      <c r="J60" s="492">
        <f t="shared" si="0"/>
        <v>0</v>
      </c>
      <c r="K60" s="492">
        <f t="shared" si="2"/>
        <v>0</v>
      </c>
      <c r="L60" s="506" t="e">
        <f t="shared" si="3"/>
        <v>#DIV/0!</v>
      </c>
      <c r="M60" s="488" t="e">
        <f t="shared" si="4"/>
        <v>#DIV/0!</v>
      </c>
      <c r="O60" s="383">
        <f t="shared" si="5"/>
        <v>0</v>
      </c>
    </row>
    <row r="61" spans="1:15" x14ac:dyDescent="0.2">
      <c r="A61" s="498"/>
      <c r="B61" s="498"/>
      <c r="D61" s="600"/>
      <c r="E61" s="492"/>
      <c r="H61" s="505"/>
      <c r="I61" s="492">
        <f t="shared" si="1"/>
        <v>0</v>
      </c>
      <c r="J61" s="492">
        <f t="shared" si="0"/>
        <v>0</v>
      </c>
      <c r="K61" s="492">
        <f t="shared" si="2"/>
        <v>0</v>
      </c>
      <c r="L61" s="506" t="e">
        <f t="shared" si="3"/>
        <v>#DIV/0!</v>
      </c>
      <c r="M61" s="488" t="e">
        <f t="shared" si="4"/>
        <v>#DIV/0!</v>
      </c>
      <c r="O61" s="383">
        <f t="shared" si="5"/>
        <v>0</v>
      </c>
    </row>
    <row r="62" spans="1:15" x14ac:dyDescent="0.2">
      <c r="A62" s="498"/>
      <c r="B62" s="498"/>
      <c r="D62" s="600"/>
      <c r="E62" s="492"/>
      <c r="H62" s="505"/>
      <c r="I62" s="492">
        <f t="shared" si="1"/>
        <v>0</v>
      </c>
      <c r="J62" s="492">
        <f t="shared" si="0"/>
        <v>0</v>
      </c>
      <c r="K62" s="492">
        <f t="shared" si="2"/>
        <v>0</v>
      </c>
      <c r="L62" s="506" t="e">
        <f t="shared" si="3"/>
        <v>#DIV/0!</v>
      </c>
      <c r="M62" s="488" t="e">
        <f t="shared" si="4"/>
        <v>#DIV/0!</v>
      </c>
      <c r="O62" s="383">
        <f t="shared" si="5"/>
        <v>0</v>
      </c>
    </row>
    <row r="63" spans="1:15" x14ac:dyDescent="0.2">
      <c r="A63" s="498"/>
      <c r="B63" s="498"/>
      <c r="D63" s="600"/>
      <c r="E63" s="492"/>
      <c r="H63" s="505"/>
      <c r="I63" s="492">
        <f t="shared" si="1"/>
        <v>0</v>
      </c>
      <c r="J63" s="492">
        <f t="shared" si="0"/>
        <v>0</v>
      </c>
      <c r="K63" s="492">
        <f t="shared" si="2"/>
        <v>0</v>
      </c>
      <c r="L63" s="506" t="e">
        <f t="shared" si="3"/>
        <v>#DIV/0!</v>
      </c>
      <c r="M63" s="488" t="e">
        <f t="shared" si="4"/>
        <v>#DIV/0!</v>
      </c>
      <c r="O63" s="383">
        <f t="shared" si="5"/>
        <v>0</v>
      </c>
    </row>
    <row r="64" spans="1:15" x14ac:dyDescent="0.2">
      <c r="A64" s="498"/>
      <c r="B64" s="498"/>
      <c r="D64" s="600"/>
      <c r="E64" s="492"/>
      <c r="H64" s="505"/>
      <c r="I64" s="492">
        <f t="shared" si="1"/>
        <v>0</v>
      </c>
      <c r="J64" s="492">
        <f t="shared" si="0"/>
        <v>0</v>
      </c>
      <c r="K64" s="492">
        <f t="shared" si="2"/>
        <v>0</v>
      </c>
      <c r="L64" s="506" t="e">
        <f t="shared" si="3"/>
        <v>#DIV/0!</v>
      </c>
      <c r="M64" s="488" t="e">
        <f t="shared" si="4"/>
        <v>#DIV/0!</v>
      </c>
      <c r="O64" s="383">
        <f t="shared" si="5"/>
        <v>0</v>
      </c>
    </row>
    <row r="65" spans="1:15" x14ac:dyDescent="0.2">
      <c r="A65" s="498"/>
      <c r="B65" s="498"/>
      <c r="D65" s="600"/>
      <c r="E65" s="492"/>
      <c r="H65" s="505"/>
      <c r="I65" s="492">
        <f t="shared" si="1"/>
        <v>0</v>
      </c>
      <c r="J65" s="492">
        <f t="shared" si="0"/>
        <v>0</v>
      </c>
      <c r="K65" s="492">
        <f t="shared" si="2"/>
        <v>0</v>
      </c>
      <c r="L65" s="506" t="e">
        <f t="shared" si="3"/>
        <v>#DIV/0!</v>
      </c>
      <c r="M65" s="488" t="e">
        <f t="shared" si="4"/>
        <v>#DIV/0!</v>
      </c>
      <c r="O65" s="383">
        <f t="shared" si="5"/>
        <v>0</v>
      </c>
    </row>
    <row r="66" spans="1:15" x14ac:dyDescent="0.2">
      <c r="A66" s="498"/>
      <c r="B66" s="498"/>
      <c r="D66" s="600"/>
      <c r="E66" s="492"/>
      <c r="H66" s="505"/>
      <c r="I66" s="492">
        <f t="shared" si="1"/>
        <v>0</v>
      </c>
      <c r="J66" s="492">
        <f t="shared" si="0"/>
        <v>0</v>
      </c>
      <c r="K66" s="492">
        <f t="shared" si="2"/>
        <v>0</v>
      </c>
      <c r="L66" s="506" t="e">
        <f t="shared" si="3"/>
        <v>#DIV/0!</v>
      </c>
      <c r="M66" s="488" t="e">
        <f t="shared" si="4"/>
        <v>#DIV/0!</v>
      </c>
      <c r="O66" s="383">
        <f t="shared" si="5"/>
        <v>0</v>
      </c>
    </row>
    <row r="67" spans="1:15" x14ac:dyDescent="0.2">
      <c r="A67" s="498"/>
      <c r="B67" s="498"/>
      <c r="D67" s="600"/>
      <c r="E67" s="492"/>
      <c r="H67" s="505"/>
      <c r="I67" s="492">
        <f t="shared" si="1"/>
        <v>0</v>
      </c>
      <c r="J67" s="492">
        <f t="shared" si="0"/>
        <v>0</v>
      </c>
      <c r="K67" s="492">
        <f t="shared" si="2"/>
        <v>0</v>
      </c>
      <c r="L67" s="506" t="e">
        <f t="shared" si="3"/>
        <v>#DIV/0!</v>
      </c>
      <c r="M67" s="488" t="e">
        <f t="shared" si="4"/>
        <v>#DIV/0!</v>
      </c>
      <c r="O67" s="383">
        <f t="shared" si="5"/>
        <v>0</v>
      </c>
    </row>
    <row r="68" spans="1:15" x14ac:dyDescent="0.2">
      <c r="A68" s="498"/>
      <c r="B68" s="498"/>
      <c r="D68" s="600"/>
      <c r="E68" s="492"/>
      <c r="H68" s="505"/>
      <c r="I68" s="492">
        <f t="shared" si="1"/>
        <v>0</v>
      </c>
      <c r="J68" s="492">
        <f t="shared" si="0"/>
        <v>0</v>
      </c>
      <c r="K68" s="492">
        <f t="shared" si="2"/>
        <v>0</v>
      </c>
      <c r="L68" s="506" t="e">
        <f t="shared" si="3"/>
        <v>#DIV/0!</v>
      </c>
      <c r="M68" s="488" t="e">
        <f t="shared" si="4"/>
        <v>#DIV/0!</v>
      </c>
      <c r="O68" s="383">
        <f t="shared" si="5"/>
        <v>0</v>
      </c>
    </row>
    <row r="69" spans="1:15" x14ac:dyDescent="0.2">
      <c r="A69" s="498"/>
      <c r="B69" s="498"/>
      <c r="D69" s="600"/>
      <c r="E69" s="492"/>
      <c r="H69" s="505"/>
      <c r="I69" s="492">
        <f t="shared" si="1"/>
        <v>0</v>
      </c>
      <c r="J69" s="492">
        <f t="shared" si="0"/>
        <v>0</v>
      </c>
      <c r="K69" s="492">
        <f t="shared" si="2"/>
        <v>0</v>
      </c>
      <c r="L69" s="506" t="e">
        <f t="shared" si="3"/>
        <v>#DIV/0!</v>
      </c>
      <c r="M69" s="488" t="e">
        <f t="shared" si="4"/>
        <v>#DIV/0!</v>
      </c>
      <c r="O69" s="383">
        <f t="shared" si="5"/>
        <v>0</v>
      </c>
    </row>
    <row r="70" spans="1:15" x14ac:dyDescent="0.2">
      <c r="A70" s="498"/>
      <c r="B70" s="498"/>
      <c r="D70" s="600"/>
      <c r="E70" s="492"/>
      <c r="H70" s="505"/>
      <c r="I70" s="492">
        <f t="shared" si="1"/>
        <v>0</v>
      </c>
      <c r="J70" s="492">
        <f t="shared" si="0"/>
        <v>0</v>
      </c>
      <c r="K70" s="492">
        <f t="shared" si="2"/>
        <v>0</v>
      </c>
      <c r="L70" s="506" t="e">
        <f t="shared" si="3"/>
        <v>#DIV/0!</v>
      </c>
      <c r="M70" s="488" t="e">
        <f t="shared" si="4"/>
        <v>#DIV/0!</v>
      </c>
      <c r="O70" s="383">
        <f t="shared" si="5"/>
        <v>0</v>
      </c>
    </row>
    <row r="71" spans="1:15" x14ac:dyDescent="0.2">
      <c r="A71" s="498"/>
      <c r="B71" s="498"/>
      <c r="D71" s="600"/>
      <c r="E71" s="492"/>
      <c r="H71" s="505"/>
      <c r="I71" s="492">
        <f t="shared" si="1"/>
        <v>0</v>
      </c>
      <c r="J71" s="492">
        <f t="shared" si="0"/>
        <v>0</v>
      </c>
      <c r="K71" s="492">
        <f t="shared" si="2"/>
        <v>0</v>
      </c>
      <c r="L71" s="506" t="e">
        <f t="shared" si="3"/>
        <v>#DIV/0!</v>
      </c>
      <c r="M71" s="488" t="e">
        <f t="shared" si="4"/>
        <v>#DIV/0!</v>
      </c>
      <c r="O71" s="383">
        <f t="shared" si="5"/>
        <v>0</v>
      </c>
    </row>
    <row r="72" spans="1:15" x14ac:dyDescent="0.2">
      <c r="A72" s="498"/>
      <c r="B72" s="498"/>
      <c r="D72" s="600"/>
      <c r="E72" s="492"/>
      <c r="H72" s="505"/>
      <c r="I72" s="492">
        <f t="shared" si="1"/>
        <v>0</v>
      </c>
      <c r="J72" s="492">
        <f t="shared" si="0"/>
        <v>0</v>
      </c>
      <c r="K72" s="492">
        <f t="shared" si="2"/>
        <v>0</v>
      </c>
      <c r="L72" s="506" t="e">
        <f t="shared" si="3"/>
        <v>#DIV/0!</v>
      </c>
      <c r="M72" s="488" t="e">
        <f t="shared" si="4"/>
        <v>#DIV/0!</v>
      </c>
      <c r="O72" s="383">
        <f t="shared" si="5"/>
        <v>0</v>
      </c>
    </row>
    <row r="73" spans="1:15" x14ac:dyDescent="0.2">
      <c r="A73" s="498"/>
      <c r="B73" s="498"/>
      <c r="D73" s="600"/>
      <c r="E73" s="492"/>
      <c r="H73" s="505"/>
      <c r="I73" s="492">
        <f t="shared" si="1"/>
        <v>0</v>
      </c>
      <c r="J73" s="492">
        <f t="shared" si="0"/>
        <v>0</v>
      </c>
      <c r="K73" s="492">
        <f t="shared" si="2"/>
        <v>0</v>
      </c>
      <c r="L73" s="506" t="e">
        <f t="shared" si="3"/>
        <v>#DIV/0!</v>
      </c>
      <c r="M73" s="488" t="e">
        <f t="shared" si="4"/>
        <v>#DIV/0!</v>
      </c>
      <c r="O73" s="383">
        <f t="shared" si="5"/>
        <v>0</v>
      </c>
    </row>
    <row r="74" spans="1:15" x14ac:dyDescent="0.2">
      <c r="A74" s="498"/>
      <c r="B74" s="498"/>
      <c r="D74" s="600"/>
      <c r="E74" s="492"/>
      <c r="H74" s="505"/>
      <c r="I74" s="492">
        <f t="shared" si="1"/>
        <v>0</v>
      </c>
      <c r="J74" s="492">
        <f t="shared" si="0"/>
        <v>0</v>
      </c>
      <c r="K74" s="492">
        <f t="shared" si="2"/>
        <v>0</v>
      </c>
      <c r="L74" s="506" t="e">
        <f t="shared" si="3"/>
        <v>#DIV/0!</v>
      </c>
      <c r="M74" s="488" t="e">
        <f t="shared" si="4"/>
        <v>#DIV/0!</v>
      </c>
      <c r="O74" s="383">
        <f t="shared" si="5"/>
        <v>0</v>
      </c>
    </row>
    <row r="75" spans="1:15" x14ac:dyDescent="0.2">
      <c r="A75" s="498"/>
      <c r="B75" s="498"/>
      <c r="D75" s="600"/>
      <c r="E75" s="492"/>
      <c r="H75" s="505"/>
      <c r="I75" s="492">
        <f t="shared" si="1"/>
        <v>0</v>
      </c>
      <c r="J75" s="492">
        <f t="shared" si="0"/>
        <v>0</v>
      </c>
      <c r="K75" s="492">
        <f t="shared" si="2"/>
        <v>0</v>
      </c>
      <c r="L75" s="506" t="e">
        <f t="shared" si="3"/>
        <v>#DIV/0!</v>
      </c>
      <c r="M75" s="488" t="e">
        <f t="shared" si="4"/>
        <v>#DIV/0!</v>
      </c>
      <c r="O75" s="383">
        <f t="shared" si="5"/>
        <v>0</v>
      </c>
    </row>
    <row r="76" spans="1:15" x14ac:dyDescent="0.2">
      <c r="A76" s="498"/>
      <c r="B76" s="498"/>
      <c r="D76" s="600"/>
      <c r="E76" s="492"/>
      <c r="H76" s="505"/>
      <c r="I76" s="492">
        <f t="shared" si="1"/>
        <v>0</v>
      </c>
      <c r="J76" s="492">
        <f t="shared" si="0"/>
        <v>0</v>
      </c>
      <c r="K76" s="492">
        <f t="shared" si="2"/>
        <v>0</v>
      </c>
      <c r="L76" s="506" t="e">
        <f t="shared" si="3"/>
        <v>#DIV/0!</v>
      </c>
      <c r="M76" s="488" t="e">
        <f t="shared" si="4"/>
        <v>#DIV/0!</v>
      </c>
      <c r="O76" s="383">
        <f t="shared" si="5"/>
        <v>0</v>
      </c>
    </row>
    <row r="77" spans="1:15" x14ac:dyDescent="0.2">
      <c r="A77" s="498"/>
      <c r="B77" s="498"/>
      <c r="D77" s="600"/>
      <c r="E77" s="492"/>
      <c r="H77" s="505"/>
      <c r="I77" s="492">
        <f t="shared" si="1"/>
        <v>0</v>
      </c>
      <c r="J77" s="492">
        <f t="shared" si="0"/>
        <v>0</v>
      </c>
      <c r="K77" s="492">
        <f t="shared" si="2"/>
        <v>0</v>
      </c>
      <c r="L77" s="506" t="e">
        <f t="shared" si="3"/>
        <v>#DIV/0!</v>
      </c>
      <c r="M77" s="488" t="e">
        <f t="shared" si="4"/>
        <v>#DIV/0!</v>
      </c>
      <c r="O77" s="383">
        <f t="shared" si="5"/>
        <v>0</v>
      </c>
    </row>
    <row r="78" spans="1:15" x14ac:dyDescent="0.2">
      <c r="A78" s="498"/>
      <c r="B78" s="498"/>
      <c r="D78" s="600"/>
      <c r="E78" s="492"/>
      <c r="H78" s="505"/>
      <c r="I78" s="492">
        <f t="shared" si="1"/>
        <v>0</v>
      </c>
      <c r="J78" s="492">
        <f t="shared" si="0"/>
        <v>0</v>
      </c>
      <c r="K78" s="492">
        <f t="shared" si="2"/>
        <v>0</v>
      </c>
      <c r="L78" s="506" t="e">
        <f t="shared" si="3"/>
        <v>#DIV/0!</v>
      </c>
      <c r="M78" s="488" t="e">
        <f t="shared" si="4"/>
        <v>#DIV/0!</v>
      </c>
      <c r="O78" s="383">
        <f t="shared" si="5"/>
        <v>0</v>
      </c>
    </row>
    <row r="79" spans="1:15" x14ac:dyDescent="0.2">
      <c r="A79" s="498"/>
      <c r="B79" s="498"/>
      <c r="D79" s="600"/>
      <c r="E79" s="492"/>
      <c r="H79" s="505"/>
      <c r="I79" s="492">
        <f t="shared" si="1"/>
        <v>0</v>
      </c>
      <c r="J79" s="492">
        <f t="shared" si="0"/>
        <v>0</v>
      </c>
      <c r="K79" s="492">
        <f t="shared" si="2"/>
        <v>0</v>
      </c>
      <c r="L79" s="506" t="e">
        <f t="shared" si="3"/>
        <v>#DIV/0!</v>
      </c>
      <c r="M79" s="488" t="e">
        <f t="shared" si="4"/>
        <v>#DIV/0!</v>
      </c>
      <c r="O79" s="383">
        <f t="shared" si="5"/>
        <v>0</v>
      </c>
    </row>
    <row r="80" spans="1:15" x14ac:dyDescent="0.2">
      <c r="A80" s="498"/>
      <c r="B80" s="498"/>
      <c r="D80" s="600"/>
      <c r="E80" s="492"/>
      <c r="H80" s="505"/>
      <c r="I80" s="492">
        <f t="shared" si="1"/>
        <v>0</v>
      </c>
      <c r="J80" s="492">
        <f t="shared" si="0"/>
        <v>0</v>
      </c>
      <c r="K80" s="492">
        <f t="shared" si="2"/>
        <v>0</v>
      </c>
      <c r="L80" s="506" t="e">
        <f t="shared" si="3"/>
        <v>#DIV/0!</v>
      </c>
      <c r="M80" s="488" t="e">
        <f t="shared" si="4"/>
        <v>#DIV/0!</v>
      </c>
      <c r="O80" s="383">
        <f t="shared" si="5"/>
        <v>0</v>
      </c>
    </row>
    <row r="81" spans="1:15" x14ac:dyDescent="0.2">
      <c r="A81" s="498"/>
      <c r="B81" s="498"/>
      <c r="D81" s="600"/>
      <c r="E81" s="492"/>
      <c r="H81" s="505"/>
      <c r="I81" s="492">
        <f t="shared" si="1"/>
        <v>0</v>
      </c>
      <c r="J81" s="492">
        <f t="shared" ref="J81:J144" si="6">+E81*G81/100</f>
        <v>0</v>
      </c>
      <c r="K81" s="492">
        <f t="shared" si="2"/>
        <v>0</v>
      </c>
      <c r="L81" s="506" t="e">
        <f t="shared" si="3"/>
        <v>#DIV/0!</v>
      </c>
      <c r="M81" s="488" t="e">
        <f t="shared" si="4"/>
        <v>#DIV/0!</v>
      </c>
      <c r="O81" s="383">
        <f t="shared" si="5"/>
        <v>0</v>
      </c>
    </row>
    <row r="82" spans="1:15" x14ac:dyDescent="0.2">
      <c r="A82" s="498"/>
      <c r="B82" s="498"/>
      <c r="D82" s="600"/>
      <c r="E82" s="492"/>
      <c r="H82" s="505"/>
      <c r="I82" s="492">
        <f t="shared" ref="I82:I145" si="7">+E82*F82/100</f>
        <v>0</v>
      </c>
      <c r="J82" s="492">
        <f t="shared" si="6"/>
        <v>0</v>
      </c>
      <c r="K82" s="492">
        <f t="shared" ref="K82:K145" si="8">+H82+J82-I82</f>
        <v>0</v>
      </c>
      <c r="L82" s="506" t="e">
        <f t="shared" ref="L82:L145" si="9">+K82/I82</f>
        <v>#DIV/0!</v>
      </c>
      <c r="M82" s="488" t="e">
        <f t="shared" ref="M82:M145" si="10">+E82*G82%/$E$7</f>
        <v>#DIV/0!</v>
      </c>
      <c r="O82" s="383">
        <f t="shared" ref="O82:O145" si="11">G82</f>
        <v>0</v>
      </c>
    </row>
    <row r="83" spans="1:15" x14ac:dyDescent="0.2">
      <c r="A83" s="498"/>
      <c r="B83" s="498"/>
      <c r="D83" s="600"/>
      <c r="E83" s="492"/>
      <c r="H83" s="505"/>
      <c r="I83" s="492">
        <f t="shared" si="7"/>
        <v>0</v>
      </c>
      <c r="J83" s="492">
        <f t="shared" si="6"/>
        <v>0</v>
      </c>
      <c r="K83" s="492">
        <f t="shared" si="8"/>
        <v>0</v>
      </c>
      <c r="L83" s="506" t="e">
        <f t="shared" si="9"/>
        <v>#DIV/0!</v>
      </c>
      <c r="M83" s="488" t="e">
        <f t="shared" si="10"/>
        <v>#DIV/0!</v>
      </c>
      <c r="O83" s="383">
        <f t="shared" si="11"/>
        <v>0</v>
      </c>
    </row>
    <row r="84" spans="1:15" x14ac:dyDescent="0.2">
      <c r="A84" s="498"/>
      <c r="B84" s="498"/>
      <c r="D84" s="600"/>
      <c r="E84" s="492"/>
      <c r="H84" s="505"/>
      <c r="I84" s="492">
        <f t="shared" si="7"/>
        <v>0</v>
      </c>
      <c r="J84" s="492">
        <f t="shared" si="6"/>
        <v>0</v>
      </c>
      <c r="K84" s="492">
        <f t="shared" si="8"/>
        <v>0</v>
      </c>
      <c r="L84" s="506" t="e">
        <f t="shared" si="9"/>
        <v>#DIV/0!</v>
      </c>
      <c r="M84" s="488" t="e">
        <f t="shared" si="10"/>
        <v>#DIV/0!</v>
      </c>
      <c r="O84" s="383">
        <f t="shared" si="11"/>
        <v>0</v>
      </c>
    </row>
    <row r="85" spans="1:15" x14ac:dyDescent="0.2">
      <c r="A85" s="498"/>
      <c r="B85" s="498"/>
      <c r="D85" s="600"/>
      <c r="E85" s="492"/>
      <c r="H85" s="505"/>
      <c r="I85" s="492">
        <f t="shared" si="7"/>
        <v>0</v>
      </c>
      <c r="J85" s="492">
        <f t="shared" si="6"/>
        <v>0</v>
      </c>
      <c r="K85" s="492">
        <f t="shared" si="8"/>
        <v>0</v>
      </c>
      <c r="L85" s="506" t="e">
        <f t="shared" si="9"/>
        <v>#DIV/0!</v>
      </c>
      <c r="M85" s="488" t="e">
        <f t="shared" si="10"/>
        <v>#DIV/0!</v>
      </c>
      <c r="O85" s="383">
        <f t="shared" si="11"/>
        <v>0</v>
      </c>
    </row>
    <row r="86" spans="1:15" x14ac:dyDescent="0.2">
      <c r="A86" s="498"/>
      <c r="B86" s="498"/>
      <c r="D86" s="600"/>
      <c r="E86" s="492"/>
      <c r="H86" s="505"/>
      <c r="I86" s="492">
        <f t="shared" si="7"/>
        <v>0</v>
      </c>
      <c r="J86" s="492">
        <f t="shared" si="6"/>
        <v>0</v>
      </c>
      <c r="K86" s="492">
        <f t="shared" si="8"/>
        <v>0</v>
      </c>
      <c r="L86" s="506" t="e">
        <f t="shared" si="9"/>
        <v>#DIV/0!</v>
      </c>
      <c r="M86" s="488" t="e">
        <f t="shared" si="10"/>
        <v>#DIV/0!</v>
      </c>
      <c r="O86" s="383">
        <f t="shared" si="11"/>
        <v>0</v>
      </c>
    </row>
    <row r="87" spans="1:15" x14ac:dyDescent="0.2">
      <c r="A87" s="498"/>
      <c r="B87" s="498"/>
      <c r="D87" s="600"/>
      <c r="E87" s="492"/>
      <c r="H87" s="505"/>
      <c r="I87" s="492">
        <f t="shared" si="7"/>
        <v>0</v>
      </c>
      <c r="J87" s="492">
        <f t="shared" si="6"/>
        <v>0</v>
      </c>
      <c r="K87" s="492">
        <f t="shared" si="8"/>
        <v>0</v>
      </c>
      <c r="L87" s="506" t="e">
        <f t="shared" si="9"/>
        <v>#DIV/0!</v>
      </c>
      <c r="M87" s="488" t="e">
        <f t="shared" si="10"/>
        <v>#DIV/0!</v>
      </c>
      <c r="O87" s="383">
        <f t="shared" si="11"/>
        <v>0</v>
      </c>
    </row>
    <row r="88" spans="1:15" x14ac:dyDescent="0.2">
      <c r="A88" s="498"/>
      <c r="B88" s="498"/>
      <c r="D88" s="600"/>
      <c r="E88" s="492"/>
      <c r="H88" s="505"/>
      <c r="I88" s="492">
        <f t="shared" si="7"/>
        <v>0</v>
      </c>
      <c r="J88" s="492">
        <f t="shared" si="6"/>
        <v>0</v>
      </c>
      <c r="K88" s="492">
        <f t="shared" si="8"/>
        <v>0</v>
      </c>
      <c r="L88" s="506" t="e">
        <f t="shared" si="9"/>
        <v>#DIV/0!</v>
      </c>
      <c r="M88" s="488" t="e">
        <f t="shared" si="10"/>
        <v>#DIV/0!</v>
      </c>
      <c r="O88" s="383">
        <f t="shared" si="11"/>
        <v>0</v>
      </c>
    </row>
    <row r="89" spans="1:15" x14ac:dyDescent="0.2">
      <c r="A89" s="498"/>
      <c r="B89" s="498"/>
      <c r="D89" s="600"/>
      <c r="E89" s="492"/>
      <c r="H89" s="505"/>
      <c r="I89" s="492">
        <f t="shared" si="7"/>
        <v>0</v>
      </c>
      <c r="J89" s="492">
        <f t="shared" si="6"/>
        <v>0</v>
      </c>
      <c r="K89" s="492">
        <f t="shared" si="8"/>
        <v>0</v>
      </c>
      <c r="L89" s="506" t="e">
        <f t="shared" si="9"/>
        <v>#DIV/0!</v>
      </c>
      <c r="M89" s="488" t="e">
        <f t="shared" si="10"/>
        <v>#DIV/0!</v>
      </c>
      <c r="O89" s="383">
        <f t="shared" si="11"/>
        <v>0</v>
      </c>
    </row>
    <row r="90" spans="1:15" x14ac:dyDescent="0.2">
      <c r="A90" s="498"/>
      <c r="B90" s="498"/>
      <c r="D90" s="600"/>
      <c r="E90" s="492"/>
      <c r="H90" s="505"/>
      <c r="I90" s="492">
        <f t="shared" si="7"/>
        <v>0</v>
      </c>
      <c r="J90" s="492">
        <f t="shared" si="6"/>
        <v>0</v>
      </c>
      <c r="K90" s="492">
        <f t="shared" si="8"/>
        <v>0</v>
      </c>
      <c r="L90" s="506" t="e">
        <f t="shared" si="9"/>
        <v>#DIV/0!</v>
      </c>
      <c r="M90" s="488" t="e">
        <f t="shared" si="10"/>
        <v>#DIV/0!</v>
      </c>
      <c r="O90" s="383">
        <f t="shared" si="11"/>
        <v>0</v>
      </c>
    </row>
    <row r="91" spans="1:15" x14ac:dyDescent="0.2">
      <c r="A91" s="498"/>
      <c r="B91" s="498"/>
      <c r="D91" s="600"/>
      <c r="E91" s="492"/>
      <c r="H91" s="505"/>
      <c r="I91" s="492">
        <f t="shared" si="7"/>
        <v>0</v>
      </c>
      <c r="J91" s="492">
        <f t="shared" si="6"/>
        <v>0</v>
      </c>
      <c r="K91" s="492">
        <f t="shared" si="8"/>
        <v>0</v>
      </c>
      <c r="L91" s="506" t="e">
        <f t="shared" si="9"/>
        <v>#DIV/0!</v>
      </c>
      <c r="M91" s="488" t="e">
        <f t="shared" si="10"/>
        <v>#DIV/0!</v>
      </c>
      <c r="O91" s="383">
        <f t="shared" si="11"/>
        <v>0</v>
      </c>
    </row>
    <row r="92" spans="1:15" x14ac:dyDescent="0.2">
      <c r="A92" s="498"/>
      <c r="B92" s="498"/>
      <c r="D92" s="600"/>
      <c r="E92" s="492"/>
      <c r="H92" s="505"/>
      <c r="I92" s="492">
        <f t="shared" si="7"/>
        <v>0</v>
      </c>
      <c r="J92" s="492">
        <f t="shared" si="6"/>
        <v>0</v>
      </c>
      <c r="K92" s="492">
        <f t="shared" si="8"/>
        <v>0</v>
      </c>
      <c r="L92" s="506" t="e">
        <f t="shared" si="9"/>
        <v>#DIV/0!</v>
      </c>
      <c r="M92" s="488" t="e">
        <f t="shared" si="10"/>
        <v>#DIV/0!</v>
      </c>
      <c r="O92" s="383">
        <f t="shared" si="11"/>
        <v>0</v>
      </c>
    </row>
    <row r="93" spans="1:15" x14ac:dyDescent="0.2">
      <c r="A93" s="498"/>
      <c r="B93" s="498"/>
      <c r="D93" s="600"/>
      <c r="E93" s="492"/>
      <c r="H93" s="505"/>
      <c r="I93" s="492">
        <f t="shared" si="7"/>
        <v>0</v>
      </c>
      <c r="J93" s="492">
        <f t="shared" si="6"/>
        <v>0</v>
      </c>
      <c r="K93" s="492">
        <f t="shared" si="8"/>
        <v>0</v>
      </c>
      <c r="L93" s="506" t="e">
        <f t="shared" si="9"/>
        <v>#DIV/0!</v>
      </c>
      <c r="M93" s="488" t="e">
        <f t="shared" si="10"/>
        <v>#DIV/0!</v>
      </c>
      <c r="O93" s="383">
        <f t="shared" si="11"/>
        <v>0</v>
      </c>
    </row>
    <row r="94" spans="1:15" x14ac:dyDescent="0.2">
      <c r="A94" s="498"/>
      <c r="B94" s="498"/>
      <c r="D94" s="600"/>
      <c r="E94" s="492"/>
      <c r="H94" s="505"/>
      <c r="I94" s="492">
        <f t="shared" si="7"/>
        <v>0</v>
      </c>
      <c r="J94" s="492">
        <f t="shared" si="6"/>
        <v>0</v>
      </c>
      <c r="K94" s="492">
        <f t="shared" si="8"/>
        <v>0</v>
      </c>
      <c r="L94" s="506" t="e">
        <f t="shared" si="9"/>
        <v>#DIV/0!</v>
      </c>
      <c r="M94" s="488" t="e">
        <f t="shared" si="10"/>
        <v>#DIV/0!</v>
      </c>
      <c r="O94" s="383">
        <f t="shared" si="11"/>
        <v>0</v>
      </c>
    </row>
    <row r="95" spans="1:15" x14ac:dyDescent="0.2">
      <c r="A95" s="498"/>
      <c r="B95" s="498"/>
      <c r="D95" s="600"/>
      <c r="E95" s="492"/>
      <c r="H95" s="505"/>
      <c r="I95" s="492">
        <f t="shared" si="7"/>
        <v>0</v>
      </c>
      <c r="J95" s="492">
        <f t="shared" si="6"/>
        <v>0</v>
      </c>
      <c r="K95" s="492">
        <f t="shared" si="8"/>
        <v>0</v>
      </c>
      <c r="L95" s="506" t="e">
        <f t="shared" si="9"/>
        <v>#DIV/0!</v>
      </c>
      <c r="M95" s="488" t="e">
        <f t="shared" si="10"/>
        <v>#DIV/0!</v>
      </c>
      <c r="O95" s="383">
        <f t="shared" si="11"/>
        <v>0</v>
      </c>
    </row>
    <row r="96" spans="1:15" x14ac:dyDescent="0.2">
      <c r="A96" s="498"/>
      <c r="B96" s="498"/>
      <c r="D96" s="600"/>
      <c r="E96" s="492"/>
      <c r="H96" s="505"/>
      <c r="I96" s="492">
        <f t="shared" si="7"/>
        <v>0</v>
      </c>
      <c r="J96" s="492">
        <f t="shared" si="6"/>
        <v>0</v>
      </c>
      <c r="K96" s="492">
        <f t="shared" si="8"/>
        <v>0</v>
      </c>
      <c r="L96" s="506" t="e">
        <f t="shared" si="9"/>
        <v>#DIV/0!</v>
      </c>
      <c r="M96" s="488" t="e">
        <f t="shared" si="10"/>
        <v>#DIV/0!</v>
      </c>
      <c r="O96" s="383">
        <f t="shared" si="11"/>
        <v>0</v>
      </c>
    </row>
    <row r="97" spans="1:15" x14ac:dyDescent="0.2">
      <c r="A97" s="498"/>
      <c r="B97" s="498"/>
      <c r="D97" s="600"/>
      <c r="E97" s="492"/>
      <c r="H97" s="505"/>
      <c r="I97" s="492">
        <f t="shared" si="7"/>
        <v>0</v>
      </c>
      <c r="J97" s="492">
        <f t="shared" si="6"/>
        <v>0</v>
      </c>
      <c r="K97" s="492">
        <f t="shared" si="8"/>
        <v>0</v>
      </c>
      <c r="L97" s="506" t="e">
        <f t="shared" si="9"/>
        <v>#DIV/0!</v>
      </c>
      <c r="M97" s="488" t="e">
        <f t="shared" si="10"/>
        <v>#DIV/0!</v>
      </c>
      <c r="O97" s="383">
        <f t="shared" si="11"/>
        <v>0</v>
      </c>
    </row>
    <row r="98" spans="1:15" x14ac:dyDescent="0.2">
      <c r="A98" s="498"/>
      <c r="B98" s="498"/>
      <c r="D98" s="600"/>
      <c r="E98" s="492"/>
      <c r="H98" s="505"/>
      <c r="I98" s="492">
        <f t="shared" si="7"/>
        <v>0</v>
      </c>
      <c r="J98" s="492">
        <f t="shared" si="6"/>
        <v>0</v>
      </c>
      <c r="K98" s="492">
        <f t="shared" si="8"/>
        <v>0</v>
      </c>
      <c r="L98" s="506" t="e">
        <f t="shared" si="9"/>
        <v>#DIV/0!</v>
      </c>
      <c r="M98" s="488" t="e">
        <f t="shared" si="10"/>
        <v>#DIV/0!</v>
      </c>
      <c r="O98" s="383">
        <f t="shared" si="11"/>
        <v>0</v>
      </c>
    </row>
    <row r="99" spans="1:15" x14ac:dyDescent="0.2">
      <c r="A99" s="498"/>
      <c r="B99" s="498"/>
      <c r="D99" s="600"/>
      <c r="E99" s="492"/>
      <c r="H99" s="505"/>
      <c r="I99" s="492">
        <f t="shared" si="7"/>
        <v>0</v>
      </c>
      <c r="J99" s="492">
        <f t="shared" si="6"/>
        <v>0</v>
      </c>
      <c r="K99" s="492">
        <f t="shared" si="8"/>
        <v>0</v>
      </c>
      <c r="L99" s="506" t="e">
        <f t="shared" si="9"/>
        <v>#DIV/0!</v>
      </c>
      <c r="M99" s="488" t="e">
        <f t="shared" si="10"/>
        <v>#DIV/0!</v>
      </c>
      <c r="O99" s="383">
        <f t="shared" si="11"/>
        <v>0</v>
      </c>
    </row>
    <row r="100" spans="1:15" x14ac:dyDescent="0.2">
      <c r="A100" s="498"/>
      <c r="B100" s="498"/>
      <c r="D100" s="600"/>
      <c r="E100" s="492"/>
      <c r="H100" s="505"/>
      <c r="I100" s="492">
        <f t="shared" si="7"/>
        <v>0</v>
      </c>
      <c r="J100" s="492">
        <f t="shared" si="6"/>
        <v>0</v>
      </c>
      <c r="K100" s="492">
        <f t="shared" si="8"/>
        <v>0</v>
      </c>
      <c r="L100" s="506" t="e">
        <f t="shared" si="9"/>
        <v>#DIV/0!</v>
      </c>
      <c r="M100" s="488" t="e">
        <f t="shared" si="10"/>
        <v>#DIV/0!</v>
      </c>
      <c r="O100" s="383">
        <f t="shared" si="11"/>
        <v>0</v>
      </c>
    </row>
    <row r="101" spans="1:15" x14ac:dyDescent="0.2">
      <c r="A101" s="498"/>
      <c r="B101" s="498"/>
      <c r="D101" s="600"/>
      <c r="E101" s="492"/>
      <c r="H101" s="505"/>
      <c r="I101" s="492">
        <f t="shared" si="7"/>
        <v>0</v>
      </c>
      <c r="J101" s="492">
        <f t="shared" si="6"/>
        <v>0</v>
      </c>
      <c r="K101" s="492">
        <f t="shared" si="8"/>
        <v>0</v>
      </c>
      <c r="L101" s="506" t="e">
        <f t="shared" si="9"/>
        <v>#DIV/0!</v>
      </c>
      <c r="M101" s="488" t="e">
        <f t="shared" si="10"/>
        <v>#DIV/0!</v>
      </c>
      <c r="O101" s="383">
        <f t="shared" si="11"/>
        <v>0</v>
      </c>
    </row>
    <row r="102" spans="1:15" x14ac:dyDescent="0.2">
      <c r="A102" s="498"/>
      <c r="B102" s="498"/>
      <c r="D102" s="600"/>
      <c r="E102" s="492"/>
      <c r="H102" s="505"/>
      <c r="I102" s="492">
        <f t="shared" si="7"/>
        <v>0</v>
      </c>
      <c r="J102" s="492">
        <f t="shared" si="6"/>
        <v>0</v>
      </c>
      <c r="K102" s="492">
        <f t="shared" si="8"/>
        <v>0</v>
      </c>
      <c r="L102" s="506" t="e">
        <f t="shared" si="9"/>
        <v>#DIV/0!</v>
      </c>
      <c r="M102" s="488" t="e">
        <f t="shared" si="10"/>
        <v>#DIV/0!</v>
      </c>
      <c r="O102" s="383">
        <f t="shared" si="11"/>
        <v>0</v>
      </c>
    </row>
    <row r="103" spans="1:15" x14ac:dyDescent="0.2">
      <c r="A103" s="498"/>
      <c r="B103" s="498"/>
      <c r="D103" s="600"/>
      <c r="E103" s="492"/>
      <c r="H103" s="505"/>
      <c r="I103" s="492">
        <f t="shared" si="7"/>
        <v>0</v>
      </c>
      <c r="J103" s="492">
        <f t="shared" si="6"/>
        <v>0</v>
      </c>
      <c r="K103" s="492">
        <f t="shared" si="8"/>
        <v>0</v>
      </c>
      <c r="L103" s="506" t="e">
        <f t="shared" si="9"/>
        <v>#DIV/0!</v>
      </c>
      <c r="M103" s="488" t="e">
        <f t="shared" si="10"/>
        <v>#DIV/0!</v>
      </c>
      <c r="O103" s="383">
        <f t="shared" si="11"/>
        <v>0</v>
      </c>
    </row>
    <row r="104" spans="1:15" x14ac:dyDescent="0.2">
      <c r="A104" s="498"/>
      <c r="B104" s="498"/>
      <c r="D104" s="600"/>
      <c r="E104" s="492"/>
      <c r="H104" s="505"/>
      <c r="I104" s="492">
        <f t="shared" si="7"/>
        <v>0</v>
      </c>
      <c r="J104" s="492">
        <f t="shared" si="6"/>
        <v>0</v>
      </c>
      <c r="K104" s="492">
        <f t="shared" si="8"/>
        <v>0</v>
      </c>
      <c r="L104" s="506" t="e">
        <f t="shared" si="9"/>
        <v>#DIV/0!</v>
      </c>
      <c r="M104" s="488" t="e">
        <f t="shared" si="10"/>
        <v>#DIV/0!</v>
      </c>
      <c r="O104" s="383">
        <f t="shared" si="11"/>
        <v>0</v>
      </c>
    </row>
    <row r="105" spans="1:15" x14ac:dyDescent="0.2">
      <c r="A105" s="498"/>
      <c r="B105" s="498"/>
      <c r="D105" s="600"/>
      <c r="E105" s="492"/>
      <c r="H105" s="505"/>
      <c r="I105" s="492">
        <f t="shared" si="7"/>
        <v>0</v>
      </c>
      <c r="J105" s="492">
        <f t="shared" si="6"/>
        <v>0</v>
      </c>
      <c r="K105" s="492">
        <f t="shared" si="8"/>
        <v>0</v>
      </c>
      <c r="L105" s="506" t="e">
        <f t="shared" si="9"/>
        <v>#DIV/0!</v>
      </c>
      <c r="M105" s="488" t="e">
        <f t="shared" si="10"/>
        <v>#DIV/0!</v>
      </c>
      <c r="O105" s="383">
        <f t="shared" si="11"/>
        <v>0</v>
      </c>
    </row>
    <row r="106" spans="1:15" x14ac:dyDescent="0.2">
      <c r="A106" s="498"/>
      <c r="B106" s="498"/>
      <c r="D106" s="600"/>
      <c r="E106" s="492"/>
      <c r="H106" s="505"/>
      <c r="I106" s="492">
        <f t="shared" si="7"/>
        <v>0</v>
      </c>
      <c r="J106" s="492">
        <f t="shared" si="6"/>
        <v>0</v>
      </c>
      <c r="K106" s="492">
        <f t="shared" si="8"/>
        <v>0</v>
      </c>
      <c r="L106" s="506" t="e">
        <f t="shared" si="9"/>
        <v>#DIV/0!</v>
      </c>
      <c r="M106" s="488" t="e">
        <f t="shared" si="10"/>
        <v>#DIV/0!</v>
      </c>
      <c r="O106" s="383">
        <f t="shared" si="11"/>
        <v>0</v>
      </c>
    </row>
    <row r="107" spans="1:15" x14ac:dyDescent="0.2">
      <c r="A107" s="498"/>
      <c r="B107" s="498"/>
      <c r="D107" s="600"/>
      <c r="E107" s="492"/>
      <c r="H107" s="505"/>
      <c r="I107" s="492">
        <f t="shared" si="7"/>
        <v>0</v>
      </c>
      <c r="J107" s="492">
        <f t="shared" si="6"/>
        <v>0</v>
      </c>
      <c r="K107" s="492">
        <f t="shared" si="8"/>
        <v>0</v>
      </c>
      <c r="L107" s="506" t="e">
        <f t="shared" si="9"/>
        <v>#DIV/0!</v>
      </c>
      <c r="M107" s="488" t="e">
        <f t="shared" si="10"/>
        <v>#DIV/0!</v>
      </c>
      <c r="O107" s="383">
        <f t="shared" si="11"/>
        <v>0</v>
      </c>
    </row>
    <row r="108" spans="1:15" x14ac:dyDescent="0.2">
      <c r="A108" s="498"/>
      <c r="B108" s="498"/>
      <c r="D108" s="600"/>
      <c r="E108" s="492"/>
      <c r="H108" s="505"/>
      <c r="I108" s="492">
        <f t="shared" si="7"/>
        <v>0</v>
      </c>
      <c r="J108" s="492">
        <f t="shared" si="6"/>
        <v>0</v>
      </c>
      <c r="K108" s="492">
        <f t="shared" si="8"/>
        <v>0</v>
      </c>
      <c r="L108" s="506" t="e">
        <f t="shared" si="9"/>
        <v>#DIV/0!</v>
      </c>
      <c r="M108" s="488" t="e">
        <f t="shared" si="10"/>
        <v>#DIV/0!</v>
      </c>
      <c r="O108" s="383">
        <f t="shared" si="11"/>
        <v>0</v>
      </c>
    </row>
    <row r="109" spans="1:15" x14ac:dyDescent="0.2">
      <c r="A109" s="498"/>
      <c r="B109" s="498"/>
      <c r="D109" s="600"/>
      <c r="E109" s="492"/>
      <c r="H109" s="505"/>
      <c r="I109" s="492">
        <f t="shared" si="7"/>
        <v>0</v>
      </c>
      <c r="J109" s="492">
        <f t="shared" si="6"/>
        <v>0</v>
      </c>
      <c r="K109" s="492">
        <f t="shared" si="8"/>
        <v>0</v>
      </c>
      <c r="L109" s="506" t="e">
        <f t="shared" si="9"/>
        <v>#DIV/0!</v>
      </c>
      <c r="M109" s="488" t="e">
        <f t="shared" si="10"/>
        <v>#DIV/0!</v>
      </c>
      <c r="O109" s="383">
        <f t="shared" si="11"/>
        <v>0</v>
      </c>
    </row>
    <row r="110" spans="1:15" x14ac:dyDescent="0.2">
      <c r="A110" s="498"/>
      <c r="B110" s="498"/>
      <c r="D110" s="600"/>
      <c r="E110" s="492"/>
      <c r="H110" s="505"/>
      <c r="I110" s="492">
        <f t="shared" si="7"/>
        <v>0</v>
      </c>
      <c r="J110" s="492">
        <f t="shared" si="6"/>
        <v>0</v>
      </c>
      <c r="K110" s="492">
        <f t="shared" si="8"/>
        <v>0</v>
      </c>
      <c r="L110" s="506" t="e">
        <f t="shared" si="9"/>
        <v>#DIV/0!</v>
      </c>
      <c r="M110" s="488" t="e">
        <f t="shared" si="10"/>
        <v>#DIV/0!</v>
      </c>
      <c r="O110" s="383">
        <f t="shared" si="11"/>
        <v>0</v>
      </c>
    </row>
    <row r="111" spans="1:15" x14ac:dyDescent="0.2">
      <c r="A111" s="498"/>
      <c r="B111" s="498"/>
      <c r="D111" s="600"/>
      <c r="E111" s="492"/>
      <c r="H111" s="505"/>
      <c r="I111" s="492">
        <f t="shared" si="7"/>
        <v>0</v>
      </c>
      <c r="J111" s="492">
        <f t="shared" si="6"/>
        <v>0</v>
      </c>
      <c r="K111" s="492">
        <f t="shared" si="8"/>
        <v>0</v>
      </c>
      <c r="L111" s="506" t="e">
        <f t="shared" si="9"/>
        <v>#DIV/0!</v>
      </c>
      <c r="M111" s="488" t="e">
        <f t="shared" si="10"/>
        <v>#DIV/0!</v>
      </c>
      <c r="O111" s="383">
        <f t="shared" si="11"/>
        <v>0</v>
      </c>
    </row>
    <row r="112" spans="1:15" x14ac:dyDescent="0.2">
      <c r="A112" s="498"/>
      <c r="B112" s="498"/>
      <c r="D112" s="600"/>
      <c r="E112" s="492"/>
      <c r="H112" s="505"/>
      <c r="I112" s="492">
        <f t="shared" si="7"/>
        <v>0</v>
      </c>
      <c r="J112" s="492">
        <f t="shared" si="6"/>
        <v>0</v>
      </c>
      <c r="K112" s="492">
        <f t="shared" si="8"/>
        <v>0</v>
      </c>
      <c r="L112" s="506" t="e">
        <f t="shared" si="9"/>
        <v>#DIV/0!</v>
      </c>
      <c r="M112" s="488" t="e">
        <f t="shared" si="10"/>
        <v>#DIV/0!</v>
      </c>
      <c r="O112" s="383">
        <f t="shared" si="11"/>
        <v>0</v>
      </c>
    </row>
    <row r="113" spans="1:15" x14ac:dyDescent="0.2">
      <c r="A113" s="498"/>
      <c r="B113" s="498"/>
      <c r="D113" s="600"/>
      <c r="E113" s="492"/>
      <c r="H113" s="505"/>
      <c r="I113" s="492">
        <f t="shared" si="7"/>
        <v>0</v>
      </c>
      <c r="J113" s="492">
        <f t="shared" si="6"/>
        <v>0</v>
      </c>
      <c r="K113" s="492">
        <f t="shared" si="8"/>
        <v>0</v>
      </c>
      <c r="L113" s="506" t="e">
        <f t="shared" si="9"/>
        <v>#DIV/0!</v>
      </c>
      <c r="M113" s="488" t="e">
        <f t="shared" si="10"/>
        <v>#DIV/0!</v>
      </c>
      <c r="O113" s="383">
        <f t="shared" si="11"/>
        <v>0</v>
      </c>
    </row>
    <row r="114" spans="1:15" x14ac:dyDescent="0.2">
      <c r="A114" s="498"/>
      <c r="B114" s="498"/>
      <c r="D114" s="600"/>
      <c r="E114" s="492"/>
      <c r="H114" s="505"/>
      <c r="I114" s="492">
        <f t="shared" si="7"/>
        <v>0</v>
      </c>
      <c r="J114" s="492">
        <f t="shared" si="6"/>
        <v>0</v>
      </c>
      <c r="K114" s="492">
        <f t="shared" si="8"/>
        <v>0</v>
      </c>
      <c r="L114" s="506" t="e">
        <f t="shared" si="9"/>
        <v>#DIV/0!</v>
      </c>
      <c r="M114" s="488" t="e">
        <f t="shared" si="10"/>
        <v>#DIV/0!</v>
      </c>
      <c r="O114" s="383">
        <f t="shared" si="11"/>
        <v>0</v>
      </c>
    </row>
    <row r="115" spans="1:15" x14ac:dyDescent="0.2">
      <c r="A115" s="498"/>
      <c r="B115" s="498"/>
      <c r="D115" s="600"/>
      <c r="E115" s="492"/>
      <c r="H115" s="505"/>
      <c r="I115" s="492">
        <f t="shared" si="7"/>
        <v>0</v>
      </c>
      <c r="J115" s="492">
        <f t="shared" si="6"/>
        <v>0</v>
      </c>
      <c r="K115" s="492">
        <f t="shared" si="8"/>
        <v>0</v>
      </c>
      <c r="L115" s="506" t="e">
        <f t="shared" si="9"/>
        <v>#DIV/0!</v>
      </c>
      <c r="M115" s="488" t="e">
        <f t="shared" si="10"/>
        <v>#DIV/0!</v>
      </c>
      <c r="O115" s="383">
        <f t="shared" si="11"/>
        <v>0</v>
      </c>
    </row>
    <row r="116" spans="1:15" x14ac:dyDescent="0.2">
      <c r="A116" s="498"/>
      <c r="B116" s="498"/>
      <c r="D116" s="600"/>
      <c r="E116" s="492"/>
      <c r="H116" s="505"/>
      <c r="I116" s="492">
        <f t="shared" si="7"/>
        <v>0</v>
      </c>
      <c r="J116" s="492">
        <f t="shared" si="6"/>
        <v>0</v>
      </c>
      <c r="K116" s="492">
        <f t="shared" si="8"/>
        <v>0</v>
      </c>
      <c r="L116" s="506" t="e">
        <f t="shared" si="9"/>
        <v>#DIV/0!</v>
      </c>
      <c r="M116" s="488" t="e">
        <f t="shared" si="10"/>
        <v>#DIV/0!</v>
      </c>
      <c r="O116" s="383">
        <f t="shared" si="11"/>
        <v>0</v>
      </c>
    </row>
    <row r="117" spans="1:15" x14ac:dyDescent="0.2">
      <c r="A117" s="498"/>
      <c r="B117" s="498"/>
      <c r="D117" s="600"/>
      <c r="E117" s="492"/>
      <c r="H117" s="505"/>
      <c r="I117" s="492">
        <f t="shared" si="7"/>
        <v>0</v>
      </c>
      <c r="J117" s="492">
        <f t="shared" si="6"/>
        <v>0</v>
      </c>
      <c r="K117" s="492">
        <f t="shared" si="8"/>
        <v>0</v>
      </c>
      <c r="L117" s="506" t="e">
        <f t="shared" si="9"/>
        <v>#DIV/0!</v>
      </c>
      <c r="M117" s="488" t="e">
        <f t="shared" si="10"/>
        <v>#DIV/0!</v>
      </c>
      <c r="O117" s="383">
        <f t="shared" si="11"/>
        <v>0</v>
      </c>
    </row>
    <row r="118" spans="1:15" x14ac:dyDescent="0.2">
      <c r="A118" s="498"/>
      <c r="B118" s="498"/>
      <c r="D118" s="600"/>
      <c r="E118" s="492"/>
      <c r="H118" s="505"/>
      <c r="I118" s="492">
        <f t="shared" si="7"/>
        <v>0</v>
      </c>
      <c r="J118" s="492">
        <f t="shared" si="6"/>
        <v>0</v>
      </c>
      <c r="K118" s="492">
        <f t="shared" si="8"/>
        <v>0</v>
      </c>
      <c r="L118" s="506" t="e">
        <f t="shared" si="9"/>
        <v>#DIV/0!</v>
      </c>
      <c r="M118" s="488" t="e">
        <f t="shared" si="10"/>
        <v>#DIV/0!</v>
      </c>
      <c r="O118" s="383">
        <f t="shared" si="11"/>
        <v>0</v>
      </c>
    </row>
    <row r="119" spans="1:15" x14ac:dyDescent="0.2">
      <c r="A119" s="498"/>
      <c r="B119" s="498"/>
      <c r="D119" s="600"/>
      <c r="E119" s="492"/>
      <c r="H119" s="505"/>
      <c r="I119" s="492">
        <f t="shared" si="7"/>
        <v>0</v>
      </c>
      <c r="J119" s="492">
        <f t="shared" si="6"/>
        <v>0</v>
      </c>
      <c r="K119" s="492">
        <f t="shared" si="8"/>
        <v>0</v>
      </c>
      <c r="L119" s="506" t="e">
        <f t="shared" si="9"/>
        <v>#DIV/0!</v>
      </c>
      <c r="M119" s="488" t="e">
        <f t="shared" si="10"/>
        <v>#DIV/0!</v>
      </c>
      <c r="O119" s="383">
        <f t="shared" si="11"/>
        <v>0</v>
      </c>
    </row>
    <row r="120" spans="1:15" x14ac:dyDescent="0.2">
      <c r="A120" s="498"/>
      <c r="B120" s="498"/>
      <c r="D120" s="600"/>
      <c r="E120" s="492"/>
      <c r="H120" s="505"/>
      <c r="I120" s="492">
        <f t="shared" si="7"/>
        <v>0</v>
      </c>
      <c r="J120" s="492">
        <f t="shared" si="6"/>
        <v>0</v>
      </c>
      <c r="K120" s="492">
        <f t="shared" si="8"/>
        <v>0</v>
      </c>
      <c r="L120" s="506" t="e">
        <f t="shared" si="9"/>
        <v>#DIV/0!</v>
      </c>
      <c r="M120" s="488" t="e">
        <f t="shared" si="10"/>
        <v>#DIV/0!</v>
      </c>
      <c r="O120" s="383">
        <f t="shared" si="11"/>
        <v>0</v>
      </c>
    </row>
    <row r="121" spans="1:15" x14ac:dyDescent="0.2">
      <c r="A121" s="498"/>
      <c r="B121" s="498"/>
      <c r="D121" s="600"/>
      <c r="E121" s="492"/>
      <c r="H121" s="505"/>
      <c r="I121" s="492">
        <f t="shared" si="7"/>
        <v>0</v>
      </c>
      <c r="J121" s="492">
        <f t="shared" si="6"/>
        <v>0</v>
      </c>
      <c r="K121" s="492">
        <f t="shared" si="8"/>
        <v>0</v>
      </c>
      <c r="L121" s="506" t="e">
        <f t="shared" si="9"/>
        <v>#DIV/0!</v>
      </c>
      <c r="M121" s="488" t="e">
        <f t="shared" si="10"/>
        <v>#DIV/0!</v>
      </c>
      <c r="O121" s="383">
        <f t="shared" si="11"/>
        <v>0</v>
      </c>
    </row>
    <row r="122" spans="1:15" x14ac:dyDescent="0.2">
      <c r="A122" s="498"/>
      <c r="B122" s="498"/>
      <c r="D122" s="600"/>
      <c r="E122" s="492"/>
      <c r="H122" s="505"/>
      <c r="I122" s="492">
        <f t="shared" si="7"/>
        <v>0</v>
      </c>
      <c r="J122" s="492">
        <f t="shared" si="6"/>
        <v>0</v>
      </c>
      <c r="K122" s="492">
        <f t="shared" si="8"/>
        <v>0</v>
      </c>
      <c r="L122" s="506" t="e">
        <f t="shared" si="9"/>
        <v>#DIV/0!</v>
      </c>
      <c r="M122" s="488" t="e">
        <f t="shared" si="10"/>
        <v>#DIV/0!</v>
      </c>
      <c r="O122" s="383">
        <f t="shared" si="11"/>
        <v>0</v>
      </c>
    </row>
    <row r="123" spans="1:15" x14ac:dyDescent="0.2">
      <c r="A123" s="498"/>
      <c r="B123" s="498"/>
      <c r="D123" s="600"/>
      <c r="E123" s="492"/>
      <c r="H123" s="505"/>
      <c r="I123" s="492">
        <f t="shared" si="7"/>
        <v>0</v>
      </c>
      <c r="J123" s="492">
        <f t="shared" si="6"/>
        <v>0</v>
      </c>
      <c r="K123" s="492">
        <f t="shared" si="8"/>
        <v>0</v>
      </c>
      <c r="L123" s="506" t="e">
        <f t="shared" si="9"/>
        <v>#DIV/0!</v>
      </c>
      <c r="M123" s="488" t="e">
        <f t="shared" si="10"/>
        <v>#DIV/0!</v>
      </c>
      <c r="O123" s="383">
        <f t="shared" si="11"/>
        <v>0</v>
      </c>
    </row>
    <row r="124" spans="1:15" x14ac:dyDescent="0.2">
      <c r="A124" s="498"/>
      <c r="B124" s="498"/>
      <c r="D124" s="600"/>
      <c r="E124" s="492"/>
      <c r="H124" s="505"/>
      <c r="I124" s="492">
        <f t="shared" si="7"/>
        <v>0</v>
      </c>
      <c r="J124" s="492">
        <f t="shared" si="6"/>
        <v>0</v>
      </c>
      <c r="K124" s="492">
        <f t="shared" si="8"/>
        <v>0</v>
      </c>
      <c r="L124" s="506" t="e">
        <f t="shared" si="9"/>
        <v>#DIV/0!</v>
      </c>
      <c r="M124" s="488" t="e">
        <f t="shared" si="10"/>
        <v>#DIV/0!</v>
      </c>
      <c r="O124" s="383">
        <f t="shared" si="11"/>
        <v>0</v>
      </c>
    </row>
    <row r="125" spans="1:15" x14ac:dyDescent="0.2">
      <c r="A125" s="498"/>
      <c r="B125" s="498"/>
      <c r="D125" s="600"/>
      <c r="E125" s="492"/>
      <c r="H125" s="505"/>
      <c r="I125" s="492">
        <f t="shared" si="7"/>
        <v>0</v>
      </c>
      <c r="J125" s="492">
        <f t="shared" si="6"/>
        <v>0</v>
      </c>
      <c r="K125" s="492">
        <f t="shared" si="8"/>
        <v>0</v>
      </c>
      <c r="L125" s="506" t="e">
        <f t="shared" si="9"/>
        <v>#DIV/0!</v>
      </c>
      <c r="M125" s="488" t="e">
        <f t="shared" si="10"/>
        <v>#DIV/0!</v>
      </c>
      <c r="O125" s="383">
        <f t="shared" si="11"/>
        <v>0</v>
      </c>
    </row>
    <row r="126" spans="1:15" x14ac:dyDescent="0.2">
      <c r="A126" s="498"/>
      <c r="B126" s="498"/>
      <c r="D126" s="600"/>
      <c r="E126" s="492"/>
      <c r="H126" s="505"/>
      <c r="I126" s="492">
        <f t="shared" si="7"/>
        <v>0</v>
      </c>
      <c r="J126" s="492">
        <f t="shared" si="6"/>
        <v>0</v>
      </c>
      <c r="K126" s="492">
        <f t="shared" si="8"/>
        <v>0</v>
      </c>
      <c r="L126" s="506" t="e">
        <f t="shared" si="9"/>
        <v>#DIV/0!</v>
      </c>
      <c r="M126" s="488" t="e">
        <f t="shared" si="10"/>
        <v>#DIV/0!</v>
      </c>
      <c r="O126" s="383">
        <f t="shared" si="11"/>
        <v>0</v>
      </c>
    </row>
    <row r="127" spans="1:15" x14ac:dyDescent="0.2">
      <c r="A127" s="498"/>
      <c r="B127" s="498"/>
      <c r="D127" s="600"/>
      <c r="E127" s="492"/>
      <c r="H127" s="505"/>
      <c r="I127" s="492">
        <f t="shared" si="7"/>
        <v>0</v>
      </c>
      <c r="J127" s="492">
        <f t="shared" si="6"/>
        <v>0</v>
      </c>
      <c r="K127" s="492">
        <f t="shared" si="8"/>
        <v>0</v>
      </c>
      <c r="L127" s="506" t="e">
        <f t="shared" si="9"/>
        <v>#DIV/0!</v>
      </c>
      <c r="M127" s="488" t="e">
        <f t="shared" si="10"/>
        <v>#DIV/0!</v>
      </c>
      <c r="O127" s="383">
        <f t="shared" si="11"/>
        <v>0</v>
      </c>
    </row>
    <row r="128" spans="1:15" x14ac:dyDescent="0.2">
      <c r="A128" s="498"/>
      <c r="B128" s="498"/>
      <c r="D128" s="600"/>
      <c r="E128" s="492"/>
      <c r="H128" s="505"/>
      <c r="I128" s="492">
        <f t="shared" si="7"/>
        <v>0</v>
      </c>
      <c r="J128" s="492">
        <f t="shared" si="6"/>
        <v>0</v>
      </c>
      <c r="K128" s="492">
        <f t="shared" si="8"/>
        <v>0</v>
      </c>
      <c r="L128" s="506" t="e">
        <f t="shared" si="9"/>
        <v>#DIV/0!</v>
      </c>
      <c r="M128" s="488" t="e">
        <f t="shared" si="10"/>
        <v>#DIV/0!</v>
      </c>
      <c r="O128" s="383">
        <f t="shared" si="11"/>
        <v>0</v>
      </c>
    </row>
    <row r="129" spans="1:15" x14ac:dyDescent="0.2">
      <c r="A129" s="498"/>
      <c r="B129" s="498"/>
      <c r="D129" s="600"/>
      <c r="E129" s="492"/>
      <c r="H129" s="505"/>
      <c r="I129" s="492">
        <f t="shared" si="7"/>
        <v>0</v>
      </c>
      <c r="J129" s="492">
        <f t="shared" si="6"/>
        <v>0</v>
      </c>
      <c r="K129" s="492">
        <f t="shared" si="8"/>
        <v>0</v>
      </c>
      <c r="L129" s="506" t="e">
        <f t="shared" si="9"/>
        <v>#DIV/0!</v>
      </c>
      <c r="M129" s="488" t="e">
        <f t="shared" si="10"/>
        <v>#DIV/0!</v>
      </c>
      <c r="O129" s="383">
        <f t="shared" si="11"/>
        <v>0</v>
      </c>
    </row>
    <row r="130" spans="1:15" x14ac:dyDescent="0.2">
      <c r="A130" s="498"/>
      <c r="B130" s="498"/>
      <c r="D130" s="600"/>
      <c r="E130" s="492"/>
      <c r="H130" s="505"/>
      <c r="I130" s="492">
        <f t="shared" si="7"/>
        <v>0</v>
      </c>
      <c r="J130" s="492">
        <f t="shared" si="6"/>
        <v>0</v>
      </c>
      <c r="K130" s="492">
        <f t="shared" si="8"/>
        <v>0</v>
      </c>
      <c r="L130" s="506" t="e">
        <f t="shared" si="9"/>
        <v>#DIV/0!</v>
      </c>
      <c r="M130" s="488" t="e">
        <f t="shared" si="10"/>
        <v>#DIV/0!</v>
      </c>
      <c r="O130" s="383">
        <f t="shared" si="11"/>
        <v>0</v>
      </c>
    </row>
    <row r="131" spans="1:15" x14ac:dyDescent="0.2">
      <c r="A131" s="498"/>
      <c r="B131" s="498"/>
      <c r="D131" s="600"/>
      <c r="E131" s="492"/>
      <c r="H131" s="505"/>
      <c r="I131" s="492">
        <f t="shared" si="7"/>
        <v>0</v>
      </c>
      <c r="J131" s="492">
        <f t="shared" si="6"/>
        <v>0</v>
      </c>
      <c r="K131" s="492">
        <f t="shared" si="8"/>
        <v>0</v>
      </c>
      <c r="L131" s="506" t="e">
        <f t="shared" si="9"/>
        <v>#DIV/0!</v>
      </c>
      <c r="M131" s="488" t="e">
        <f t="shared" si="10"/>
        <v>#DIV/0!</v>
      </c>
      <c r="O131" s="383">
        <f t="shared" si="11"/>
        <v>0</v>
      </c>
    </row>
    <row r="132" spans="1:15" x14ac:dyDescent="0.2">
      <c r="A132" s="498"/>
      <c r="B132" s="498"/>
      <c r="D132" s="600"/>
      <c r="E132" s="492"/>
      <c r="H132" s="505"/>
      <c r="I132" s="492">
        <f t="shared" si="7"/>
        <v>0</v>
      </c>
      <c r="J132" s="492">
        <f t="shared" si="6"/>
        <v>0</v>
      </c>
      <c r="K132" s="492">
        <f t="shared" si="8"/>
        <v>0</v>
      </c>
      <c r="L132" s="506" t="e">
        <f t="shared" si="9"/>
        <v>#DIV/0!</v>
      </c>
      <c r="M132" s="488" t="e">
        <f t="shared" si="10"/>
        <v>#DIV/0!</v>
      </c>
      <c r="O132" s="383">
        <f t="shared" si="11"/>
        <v>0</v>
      </c>
    </row>
    <row r="133" spans="1:15" x14ac:dyDescent="0.2">
      <c r="A133" s="498"/>
      <c r="B133" s="498"/>
      <c r="D133" s="600"/>
      <c r="E133" s="492"/>
      <c r="H133" s="505"/>
      <c r="I133" s="492">
        <f t="shared" si="7"/>
        <v>0</v>
      </c>
      <c r="J133" s="492">
        <f t="shared" si="6"/>
        <v>0</v>
      </c>
      <c r="K133" s="492">
        <f t="shared" si="8"/>
        <v>0</v>
      </c>
      <c r="L133" s="506" t="e">
        <f t="shared" si="9"/>
        <v>#DIV/0!</v>
      </c>
      <c r="M133" s="488" t="e">
        <f t="shared" si="10"/>
        <v>#DIV/0!</v>
      </c>
      <c r="O133" s="383">
        <f t="shared" si="11"/>
        <v>0</v>
      </c>
    </row>
    <row r="134" spans="1:15" x14ac:dyDescent="0.2">
      <c r="A134" s="498"/>
      <c r="B134" s="498"/>
      <c r="D134" s="600"/>
      <c r="E134" s="492"/>
      <c r="H134" s="505"/>
      <c r="I134" s="492">
        <f t="shared" si="7"/>
        <v>0</v>
      </c>
      <c r="J134" s="492">
        <f t="shared" si="6"/>
        <v>0</v>
      </c>
      <c r="K134" s="492">
        <f t="shared" si="8"/>
        <v>0</v>
      </c>
      <c r="L134" s="506" t="e">
        <f t="shared" si="9"/>
        <v>#DIV/0!</v>
      </c>
      <c r="M134" s="488" t="e">
        <f t="shared" si="10"/>
        <v>#DIV/0!</v>
      </c>
      <c r="O134" s="383">
        <f t="shared" si="11"/>
        <v>0</v>
      </c>
    </row>
    <row r="135" spans="1:15" x14ac:dyDescent="0.2">
      <c r="A135" s="498"/>
      <c r="B135" s="498"/>
      <c r="D135" s="600"/>
      <c r="E135" s="492"/>
      <c r="H135" s="505"/>
      <c r="I135" s="492">
        <f t="shared" si="7"/>
        <v>0</v>
      </c>
      <c r="J135" s="492">
        <f t="shared" si="6"/>
        <v>0</v>
      </c>
      <c r="K135" s="492">
        <f t="shared" si="8"/>
        <v>0</v>
      </c>
      <c r="L135" s="506" t="e">
        <f t="shared" si="9"/>
        <v>#DIV/0!</v>
      </c>
      <c r="M135" s="488" t="e">
        <f t="shared" si="10"/>
        <v>#DIV/0!</v>
      </c>
      <c r="O135" s="383">
        <f t="shared" si="11"/>
        <v>0</v>
      </c>
    </row>
    <row r="136" spans="1:15" x14ac:dyDescent="0.2">
      <c r="A136" s="498"/>
      <c r="B136" s="498"/>
      <c r="D136" s="600"/>
      <c r="E136" s="492"/>
      <c r="H136" s="505"/>
      <c r="I136" s="492">
        <f t="shared" si="7"/>
        <v>0</v>
      </c>
      <c r="J136" s="492">
        <f t="shared" si="6"/>
        <v>0</v>
      </c>
      <c r="K136" s="492">
        <f t="shared" si="8"/>
        <v>0</v>
      </c>
      <c r="L136" s="506" t="e">
        <f t="shared" si="9"/>
        <v>#DIV/0!</v>
      </c>
      <c r="M136" s="488" t="e">
        <f t="shared" si="10"/>
        <v>#DIV/0!</v>
      </c>
      <c r="O136" s="383">
        <f t="shared" si="11"/>
        <v>0</v>
      </c>
    </row>
    <row r="137" spans="1:15" x14ac:dyDescent="0.2">
      <c r="A137" s="498"/>
      <c r="B137" s="498"/>
      <c r="D137" s="600"/>
      <c r="E137" s="492"/>
      <c r="H137" s="505"/>
      <c r="I137" s="492">
        <f t="shared" si="7"/>
        <v>0</v>
      </c>
      <c r="J137" s="492">
        <f t="shared" si="6"/>
        <v>0</v>
      </c>
      <c r="K137" s="492">
        <f t="shared" si="8"/>
        <v>0</v>
      </c>
      <c r="L137" s="506" t="e">
        <f t="shared" si="9"/>
        <v>#DIV/0!</v>
      </c>
      <c r="M137" s="488" t="e">
        <f t="shared" si="10"/>
        <v>#DIV/0!</v>
      </c>
      <c r="O137" s="383">
        <f t="shared" si="11"/>
        <v>0</v>
      </c>
    </row>
    <row r="138" spans="1:15" x14ac:dyDescent="0.2">
      <c r="A138" s="498"/>
      <c r="B138" s="498"/>
      <c r="D138" s="600"/>
      <c r="E138" s="492"/>
      <c r="H138" s="505"/>
      <c r="I138" s="492">
        <f t="shared" si="7"/>
        <v>0</v>
      </c>
      <c r="J138" s="492">
        <f t="shared" si="6"/>
        <v>0</v>
      </c>
      <c r="K138" s="492">
        <f t="shared" si="8"/>
        <v>0</v>
      </c>
      <c r="L138" s="506" t="e">
        <f t="shared" si="9"/>
        <v>#DIV/0!</v>
      </c>
      <c r="M138" s="488" t="e">
        <f t="shared" si="10"/>
        <v>#DIV/0!</v>
      </c>
      <c r="O138" s="383">
        <f t="shared" si="11"/>
        <v>0</v>
      </c>
    </row>
    <row r="139" spans="1:15" x14ac:dyDescent="0.2">
      <c r="A139" s="498"/>
      <c r="B139" s="498"/>
      <c r="D139" s="600"/>
      <c r="E139" s="492"/>
      <c r="H139" s="505"/>
      <c r="I139" s="492">
        <f t="shared" si="7"/>
        <v>0</v>
      </c>
      <c r="J139" s="492">
        <f t="shared" si="6"/>
        <v>0</v>
      </c>
      <c r="K139" s="492">
        <f t="shared" si="8"/>
        <v>0</v>
      </c>
      <c r="L139" s="506" t="e">
        <f t="shared" si="9"/>
        <v>#DIV/0!</v>
      </c>
      <c r="M139" s="488" t="e">
        <f t="shared" si="10"/>
        <v>#DIV/0!</v>
      </c>
      <c r="O139" s="383">
        <f t="shared" si="11"/>
        <v>0</v>
      </c>
    </row>
    <row r="140" spans="1:15" x14ac:dyDescent="0.2">
      <c r="A140" s="498"/>
      <c r="B140" s="498"/>
      <c r="D140" s="600"/>
      <c r="E140" s="492"/>
      <c r="H140" s="505"/>
      <c r="I140" s="492">
        <f t="shared" si="7"/>
        <v>0</v>
      </c>
      <c r="J140" s="492">
        <f t="shared" si="6"/>
        <v>0</v>
      </c>
      <c r="K140" s="492">
        <f t="shared" si="8"/>
        <v>0</v>
      </c>
      <c r="L140" s="506" t="e">
        <f t="shared" si="9"/>
        <v>#DIV/0!</v>
      </c>
      <c r="M140" s="488" t="e">
        <f t="shared" si="10"/>
        <v>#DIV/0!</v>
      </c>
      <c r="O140" s="383">
        <f t="shared" si="11"/>
        <v>0</v>
      </c>
    </row>
    <row r="141" spans="1:15" x14ac:dyDescent="0.2">
      <c r="A141" s="498"/>
      <c r="B141" s="498"/>
      <c r="D141" s="600"/>
      <c r="E141" s="492"/>
      <c r="H141" s="505"/>
      <c r="I141" s="492">
        <f t="shared" si="7"/>
        <v>0</v>
      </c>
      <c r="J141" s="492">
        <f t="shared" si="6"/>
        <v>0</v>
      </c>
      <c r="K141" s="492">
        <f t="shared" si="8"/>
        <v>0</v>
      </c>
      <c r="L141" s="506" t="e">
        <f t="shared" si="9"/>
        <v>#DIV/0!</v>
      </c>
      <c r="M141" s="488" t="e">
        <f t="shared" si="10"/>
        <v>#DIV/0!</v>
      </c>
      <c r="O141" s="383">
        <f t="shared" si="11"/>
        <v>0</v>
      </c>
    </row>
    <row r="142" spans="1:15" x14ac:dyDescent="0.2">
      <c r="A142" s="498"/>
      <c r="B142" s="498"/>
      <c r="D142" s="600"/>
      <c r="E142" s="492"/>
      <c r="H142" s="505"/>
      <c r="I142" s="492">
        <f t="shared" si="7"/>
        <v>0</v>
      </c>
      <c r="J142" s="492">
        <f t="shared" si="6"/>
        <v>0</v>
      </c>
      <c r="K142" s="492">
        <f t="shared" si="8"/>
        <v>0</v>
      </c>
      <c r="L142" s="506" t="e">
        <f t="shared" si="9"/>
        <v>#DIV/0!</v>
      </c>
      <c r="M142" s="488" t="e">
        <f t="shared" si="10"/>
        <v>#DIV/0!</v>
      </c>
      <c r="O142" s="383">
        <f t="shared" si="11"/>
        <v>0</v>
      </c>
    </row>
    <row r="143" spans="1:15" x14ac:dyDescent="0.2">
      <c r="A143" s="498"/>
      <c r="B143" s="498"/>
      <c r="D143" s="600"/>
      <c r="E143" s="492"/>
      <c r="H143" s="505"/>
      <c r="I143" s="492">
        <f t="shared" si="7"/>
        <v>0</v>
      </c>
      <c r="J143" s="492">
        <f t="shared" si="6"/>
        <v>0</v>
      </c>
      <c r="K143" s="492">
        <f t="shared" si="8"/>
        <v>0</v>
      </c>
      <c r="L143" s="506" t="e">
        <f t="shared" si="9"/>
        <v>#DIV/0!</v>
      </c>
      <c r="M143" s="488" t="e">
        <f t="shared" si="10"/>
        <v>#DIV/0!</v>
      </c>
      <c r="O143" s="383">
        <f t="shared" si="11"/>
        <v>0</v>
      </c>
    </row>
    <row r="144" spans="1:15" x14ac:dyDescent="0.2">
      <c r="A144" s="498"/>
      <c r="B144" s="498"/>
      <c r="D144" s="600"/>
      <c r="E144" s="492"/>
      <c r="H144" s="505"/>
      <c r="I144" s="492">
        <f t="shared" si="7"/>
        <v>0</v>
      </c>
      <c r="J144" s="492">
        <f t="shared" si="6"/>
        <v>0</v>
      </c>
      <c r="K144" s="492">
        <f t="shared" si="8"/>
        <v>0</v>
      </c>
      <c r="L144" s="506" t="e">
        <f t="shared" si="9"/>
        <v>#DIV/0!</v>
      </c>
      <c r="M144" s="488" t="e">
        <f t="shared" si="10"/>
        <v>#DIV/0!</v>
      </c>
      <c r="O144" s="383">
        <f t="shared" si="11"/>
        <v>0</v>
      </c>
    </row>
    <row r="145" spans="1:15" x14ac:dyDescent="0.2">
      <c r="A145" s="498"/>
      <c r="B145" s="498"/>
      <c r="D145" s="600"/>
      <c r="E145" s="492"/>
      <c r="H145" s="505"/>
      <c r="I145" s="492">
        <f t="shared" si="7"/>
        <v>0</v>
      </c>
      <c r="J145" s="492">
        <f t="shared" ref="J145:J208" si="12">+E145*G145/100</f>
        <v>0</v>
      </c>
      <c r="K145" s="492">
        <f t="shared" si="8"/>
        <v>0</v>
      </c>
      <c r="L145" s="506" t="e">
        <f t="shared" si="9"/>
        <v>#DIV/0!</v>
      </c>
      <c r="M145" s="488" t="e">
        <f t="shared" si="10"/>
        <v>#DIV/0!</v>
      </c>
      <c r="O145" s="383">
        <f t="shared" si="11"/>
        <v>0</v>
      </c>
    </row>
    <row r="146" spans="1:15" x14ac:dyDescent="0.2">
      <c r="A146" s="498"/>
      <c r="B146" s="498"/>
      <c r="D146" s="600"/>
      <c r="E146" s="492"/>
      <c r="H146" s="505"/>
      <c r="I146" s="492">
        <f t="shared" ref="I146:I209" si="13">+E146*F146/100</f>
        <v>0</v>
      </c>
      <c r="J146" s="492">
        <f t="shared" si="12"/>
        <v>0</v>
      </c>
      <c r="K146" s="492">
        <f t="shared" ref="K146:K209" si="14">+H146+J146-I146</f>
        <v>0</v>
      </c>
      <c r="L146" s="506" t="e">
        <f t="shared" ref="L146:L209" si="15">+K146/I146</f>
        <v>#DIV/0!</v>
      </c>
      <c r="M146" s="488" t="e">
        <f t="shared" ref="M146:M209" si="16">+E146*G146%/$E$7</f>
        <v>#DIV/0!</v>
      </c>
      <c r="O146" s="383">
        <f t="shared" ref="O146:O209" si="17">G146</f>
        <v>0</v>
      </c>
    </row>
    <row r="147" spans="1:15" x14ac:dyDescent="0.2">
      <c r="A147" s="498"/>
      <c r="B147" s="498"/>
      <c r="D147" s="600"/>
      <c r="E147" s="492"/>
      <c r="H147" s="505"/>
      <c r="I147" s="492">
        <f t="shared" si="13"/>
        <v>0</v>
      </c>
      <c r="J147" s="492">
        <f t="shared" si="12"/>
        <v>0</v>
      </c>
      <c r="K147" s="492">
        <f t="shared" si="14"/>
        <v>0</v>
      </c>
      <c r="L147" s="506" t="e">
        <f t="shared" si="15"/>
        <v>#DIV/0!</v>
      </c>
      <c r="M147" s="488" t="e">
        <f t="shared" si="16"/>
        <v>#DIV/0!</v>
      </c>
      <c r="O147" s="383">
        <f t="shared" si="17"/>
        <v>0</v>
      </c>
    </row>
    <row r="148" spans="1:15" x14ac:dyDescent="0.2">
      <c r="A148" s="498"/>
      <c r="B148" s="498"/>
      <c r="D148" s="600"/>
      <c r="E148" s="492"/>
      <c r="H148" s="505"/>
      <c r="I148" s="492">
        <f t="shared" si="13"/>
        <v>0</v>
      </c>
      <c r="J148" s="492">
        <f t="shared" si="12"/>
        <v>0</v>
      </c>
      <c r="K148" s="492">
        <f t="shared" si="14"/>
        <v>0</v>
      </c>
      <c r="L148" s="506" t="e">
        <f t="shared" si="15"/>
        <v>#DIV/0!</v>
      </c>
      <c r="M148" s="488" t="e">
        <f t="shared" si="16"/>
        <v>#DIV/0!</v>
      </c>
      <c r="O148" s="383">
        <f t="shared" si="17"/>
        <v>0</v>
      </c>
    </row>
    <row r="149" spans="1:15" x14ac:dyDescent="0.2">
      <c r="A149" s="498"/>
      <c r="B149" s="498"/>
      <c r="D149" s="600"/>
      <c r="E149" s="492"/>
      <c r="H149" s="505"/>
      <c r="I149" s="492">
        <f t="shared" si="13"/>
        <v>0</v>
      </c>
      <c r="J149" s="492">
        <f t="shared" si="12"/>
        <v>0</v>
      </c>
      <c r="K149" s="492">
        <f t="shared" si="14"/>
        <v>0</v>
      </c>
      <c r="L149" s="506" t="e">
        <f t="shared" si="15"/>
        <v>#DIV/0!</v>
      </c>
      <c r="M149" s="488" t="e">
        <f t="shared" si="16"/>
        <v>#DIV/0!</v>
      </c>
      <c r="O149" s="383">
        <f t="shared" si="17"/>
        <v>0</v>
      </c>
    </row>
    <row r="150" spans="1:15" x14ac:dyDescent="0.2">
      <c r="A150" s="498"/>
      <c r="B150" s="498"/>
      <c r="D150" s="600"/>
      <c r="E150" s="492"/>
      <c r="H150" s="505"/>
      <c r="I150" s="492">
        <f t="shared" si="13"/>
        <v>0</v>
      </c>
      <c r="J150" s="492">
        <f t="shared" si="12"/>
        <v>0</v>
      </c>
      <c r="K150" s="492">
        <f t="shared" si="14"/>
        <v>0</v>
      </c>
      <c r="L150" s="506" t="e">
        <f t="shared" si="15"/>
        <v>#DIV/0!</v>
      </c>
      <c r="M150" s="488" t="e">
        <f t="shared" si="16"/>
        <v>#DIV/0!</v>
      </c>
      <c r="O150" s="383">
        <f t="shared" si="17"/>
        <v>0</v>
      </c>
    </row>
    <row r="151" spans="1:15" x14ac:dyDescent="0.2">
      <c r="A151" s="498"/>
      <c r="B151" s="498"/>
      <c r="D151" s="600"/>
      <c r="E151" s="492"/>
      <c r="H151" s="505"/>
      <c r="I151" s="492">
        <f t="shared" si="13"/>
        <v>0</v>
      </c>
      <c r="J151" s="492">
        <f t="shared" si="12"/>
        <v>0</v>
      </c>
      <c r="K151" s="492">
        <f t="shared" si="14"/>
        <v>0</v>
      </c>
      <c r="L151" s="506" t="e">
        <f t="shared" si="15"/>
        <v>#DIV/0!</v>
      </c>
      <c r="M151" s="488" t="e">
        <f t="shared" si="16"/>
        <v>#DIV/0!</v>
      </c>
      <c r="O151" s="383">
        <f t="shared" si="17"/>
        <v>0</v>
      </c>
    </row>
    <row r="152" spans="1:15" x14ac:dyDescent="0.2">
      <c r="A152" s="498"/>
      <c r="B152" s="498"/>
      <c r="D152" s="600"/>
      <c r="E152" s="492"/>
      <c r="H152" s="505"/>
      <c r="I152" s="492">
        <f t="shared" si="13"/>
        <v>0</v>
      </c>
      <c r="J152" s="492">
        <f t="shared" si="12"/>
        <v>0</v>
      </c>
      <c r="K152" s="492">
        <f t="shared" si="14"/>
        <v>0</v>
      </c>
      <c r="L152" s="506" t="e">
        <f t="shared" si="15"/>
        <v>#DIV/0!</v>
      </c>
      <c r="M152" s="488" t="e">
        <f t="shared" si="16"/>
        <v>#DIV/0!</v>
      </c>
      <c r="O152" s="383">
        <f t="shared" si="17"/>
        <v>0</v>
      </c>
    </row>
    <row r="153" spans="1:15" x14ac:dyDescent="0.2">
      <c r="A153" s="498"/>
      <c r="B153" s="498"/>
      <c r="D153" s="600"/>
      <c r="E153" s="492"/>
      <c r="H153" s="505"/>
      <c r="I153" s="492">
        <f t="shared" si="13"/>
        <v>0</v>
      </c>
      <c r="J153" s="492">
        <f t="shared" si="12"/>
        <v>0</v>
      </c>
      <c r="K153" s="492">
        <f t="shared" si="14"/>
        <v>0</v>
      </c>
      <c r="L153" s="506" t="e">
        <f t="shared" si="15"/>
        <v>#DIV/0!</v>
      </c>
      <c r="M153" s="488" t="e">
        <f t="shared" si="16"/>
        <v>#DIV/0!</v>
      </c>
      <c r="O153" s="383">
        <f t="shared" si="17"/>
        <v>0</v>
      </c>
    </row>
    <row r="154" spans="1:15" x14ac:dyDescent="0.2">
      <c r="A154" s="498"/>
      <c r="B154" s="498"/>
      <c r="D154" s="600"/>
      <c r="E154" s="492"/>
      <c r="H154" s="505"/>
      <c r="I154" s="492">
        <f t="shared" si="13"/>
        <v>0</v>
      </c>
      <c r="J154" s="492">
        <f t="shared" si="12"/>
        <v>0</v>
      </c>
      <c r="K154" s="492">
        <f t="shared" si="14"/>
        <v>0</v>
      </c>
      <c r="L154" s="506" t="e">
        <f t="shared" si="15"/>
        <v>#DIV/0!</v>
      </c>
      <c r="M154" s="488" t="e">
        <f t="shared" si="16"/>
        <v>#DIV/0!</v>
      </c>
      <c r="O154" s="383">
        <f t="shared" si="17"/>
        <v>0</v>
      </c>
    </row>
    <row r="155" spans="1:15" x14ac:dyDescent="0.2">
      <c r="A155" s="498"/>
      <c r="B155" s="498"/>
      <c r="D155" s="600"/>
      <c r="E155" s="492"/>
      <c r="H155" s="505"/>
      <c r="I155" s="492">
        <f t="shared" si="13"/>
        <v>0</v>
      </c>
      <c r="J155" s="492">
        <f t="shared" si="12"/>
        <v>0</v>
      </c>
      <c r="K155" s="492">
        <f t="shared" si="14"/>
        <v>0</v>
      </c>
      <c r="L155" s="506" t="e">
        <f t="shared" si="15"/>
        <v>#DIV/0!</v>
      </c>
      <c r="M155" s="488" t="e">
        <f t="shared" si="16"/>
        <v>#DIV/0!</v>
      </c>
      <c r="O155" s="383">
        <f t="shared" si="17"/>
        <v>0</v>
      </c>
    </row>
    <row r="156" spans="1:15" x14ac:dyDescent="0.2">
      <c r="A156" s="498"/>
      <c r="B156" s="498"/>
      <c r="D156" s="600"/>
      <c r="E156" s="492"/>
      <c r="H156" s="505"/>
      <c r="I156" s="492">
        <f t="shared" si="13"/>
        <v>0</v>
      </c>
      <c r="J156" s="492">
        <f t="shared" si="12"/>
        <v>0</v>
      </c>
      <c r="K156" s="492">
        <f t="shared" si="14"/>
        <v>0</v>
      </c>
      <c r="L156" s="506" t="e">
        <f t="shared" si="15"/>
        <v>#DIV/0!</v>
      </c>
      <c r="M156" s="488" t="e">
        <f t="shared" si="16"/>
        <v>#DIV/0!</v>
      </c>
      <c r="O156" s="383">
        <f t="shared" si="17"/>
        <v>0</v>
      </c>
    </row>
    <row r="157" spans="1:15" x14ac:dyDescent="0.2">
      <c r="A157" s="498"/>
      <c r="B157" s="498"/>
      <c r="D157" s="600"/>
      <c r="E157" s="492"/>
      <c r="H157" s="505"/>
      <c r="I157" s="492">
        <f t="shared" si="13"/>
        <v>0</v>
      </c>
      <c r="J157" s="492">
        <f t="shared" si="12"/>
        <v>0</v>
      </c>
      <c r="K157" s="492">
        <f t="shared" si="14"/>
        <v>0</v>
      </c>
      <c r="L157" s="506" t="e">
        <f t="shared" si="15"/>
        <v>#DIV/0!</v>
      </c>
      <c r="M157" s="488" t="e">
        <f t="shared" si="16"/>
        <v>#DIV/0!</v>
      </c>
      <c r="O157" s="383">
        <f t="shared" si="17"/>
        <v>0</v>
      </c>
    </row>
    <row r="158" spans="1:15" x14ac:dyDescent="0.2">
      <c r="A158" s="498"/>
      <c r="B158" s="498"/>
      <c r="D158" s="600"/>
      <c r="E158" s="492"/>
      <c r="H158" s="505"/>
      <c r="I158" s="492">
        <f t="shared" si="13"/>
        <v>0</v>
      </c>
      <c r="J158" s="492">
        <f t="shared" si="12"/>
        <v>0</v>
      </c>
      <c r="K158" s="492">
        <f t="shared" si="14"/>
        <v>0</v>
      </c>
      <c r="L158" s="506" t="e">
        <f t="shared" si="15"/>
        <v>#DIV/0!</v>
      </c>
      <c r="M158" s="488" t="e">
        <f t="shared" si="16"/>
        <v>#DIV/0!</v>
      </c>
      <c r="O158" s="383">
        <f t="shared" si="17"/>
        <v>0</v>
      </c>
    </row>
    <row r="159" spans="1:15" x14ac:dyDescent="0.2">
      <c r="A159" s="498"/>
      <c r="B159" s="498"/>
      <c r="D159" s="600"/>
      <c r="E159" s="492"/>
      <c r="H159" s="505"/>
      <c r="I159" s="492">
        <f t="shared" si="13"/>
        <v>0</v>
      </c>
      <c r="J159" s="492">
        <f t="shared" si="12"/>
        <v>0</v>
      </c>
      <c r="K159" s="492">
        <f t="shared" si="14"/>
        <v>0</v>
      </c>
      <c r="L159" s="506" t="e">
        <f t="shared" si="15"/>
        <v>#DIV/0!</v>
      </c>
      <c r="M159" s="488" t="e">
        <f t="shared" si="16"/>
        <v>#DIV/0!</v>
      </c>
      <c r="O159" s="383">
        <f t="shared" si="17"/>
        <v>0</v>
      </c>
    </row>
    <row r="160" spans="1:15" x14ac:dyDescent="0.2">
      <c r="A160" s="498"/>
      <c r="B160" s="498"/>
      <c r="D160" s="600"/>
      <c r="E160" s="492"/>
      <c r="H160" s="505"/>
      <c r="I160" s="492">
        <f t="shared" si="13"/>
        <v>0</v>
      </c>
      <c r="J160" s="492">
        <f t="shared" si="12"/>
        <v>0</v>
      </c>
      <c r="K160" s="492">
        <f t="shared" si="14"/>
        <v>0</v>
      </c>
      <c r="L160" s="506" t="e">
        <f t="shared" si="15"/>
        <v>#DIV/0!</v>
      </c>
      <c r="M160" s="488" t="e">
        <f t="shared" si="16"/>
        <v>#DIV/0!</v>
      </c>
      <c r="O160" s="383">
        <f t="shared" si="17"/>
        <v>0</v>
      </c>
    </row>
    <row r="161" spans="1:15" x14ac:dyDescent="0.2">
      <c r="A161" s="498"/>
      <c r="B161" s="498"/>
      <c r="D161" s="600"/>
      <c r="E161" s="492"/>
      <c r="H161" s="505"/>
      <c r="I161" s="492">
        <f t="shared" si="13"/>
        <v>0</v>
      </c>
      <c r="J161" s="492">
        <f t="shared" si="12"/>
        <v>0</v>
      </c>
      <c r="K161" s="492">
        <f t="shared" si="14"/>
        <v>0</v>
      </c>
      <c r="L161" s="506" t="e">
        <f t="shared" si="15"/>
        <v>#DIV/0!</v>
      </c>
      <c r="M161" s="488" t="e">
        <f t="shared" si="16"/>
        <v>#DIV/0!</v>
      </c>
      <c r="O161" s="383">
        <f t="shared" si="17"/>
        <v>0</v>
      </c>
    </row>
    <row r="162" spans="1:15" x14ac:dyDescent="0.2">
      <c r="A162" s="498"/>
      <c r="B162" s="498"/>
      <c r="D162" s="600"/>
      <c r="E162" s="492"/>
      <c r="H162" s="505"/>
      <c r="I162" s="492">
        <f t="shared" si="13"/>
        <v>0</v>
      </c>
      <c r="J162" s="492">
        <f t="shared" si="12"/>
        <v>0</v>
      </c>
      <c r="K162" s="492">
        <f t="shared" si="14"/>
        <v>0</v>
      </c>
      <c r="L162" s="506" t="e">
        <f t="shared" si="15"/>
        <v>#DIV/0!</v>
      </c>
      <c r="M162" s="488" t="e">
        <f t="shared" si="16"/>
        <v>#DIV/0!</v>
      </c>
      <c r="O162" s="383">
        <f t="shared" si="17"/>
        <v>0</v>
      </c>
    </row>
    <row r="163" spans="1:15" x14ac:dyDescent="0.2">
      <c r="A163" s="498"/>
      <c r="B163" s="498"/>
      <c r="D163" s="600"/>
      <c r="E163" s="492"/>
      <c r="H163" s="505"/>
      <c r="I163" s="492">
        <f t="shared" si="13"/>
        <v>0</v>
      </c>
      <c r="J163" s="492">
        <f t="shared" si="12"/>
        <v>0</v>
      </c>
      <c r="K163" s="492">
        <f t="shared" si="14"/>
        <v>0</v>
      </c>
      <c r="L163" s="506" t="e">
        <f t="shared" si="15"/>
        <v>#DIV/0!</v>
      </c>
      <c r="M163" s="488" t="e">
        <f t="shared" si="16"/>
        <v>#DIV/0!</v>
      </c>
      <c r="O163" s="383">
        <f t="shared" si="17"/>
        <v>0</v>
      </c>
    </row>
    <row r="164" spans="1:15" x14ac:dyDescent="0.2">
      <c r="A164" s="498"/>
      <c r="B164" s="498"/>
      <c r="D164" s="600"/>
      <c r="E164" s="492"/>
      <c r="H164" s="505"/>
      <c r="I164" s="492">
        <f t="shared" si="13"/>
        <v>0</v>
      </c>
      <c r="J164" s="492">
        <f t="shared" si="12"/>
        <v>0</v>
      </c>
      <c r="K164" s="492">
        <f t="shared" si="14"/>
        <v>0</v>
      </c>
      <c r="L164" s="506" t="e">
        <f t="shared" si="15"/>
        <v>#DIV/0!</v>
      </c>
      <c r="M164" s="488" t="e">
        <f t="shared" si="16"/>
        <v>#DIV/0!</v>
      </c>
      <c r="O164" s="383">
        <f t="shared" si="17"/>
        <v>0</v>
      </c>
    </row>
    <row r="165" spans="1:15" x14ac:dyDescent="0.2">
      <c r="A165" s="498"/>
      <c r="B165" s="498"/>
      <c r="D165" s="600"/>
      <c r="E165" s="492"/>
      <c r="H165" s="505"/>
      <c r="I165" s="492">
        <f t="shared" si="13"/>
        <v>0</v>
      </c>
      <c r="J165" s="492">
        <f t="shared" si="12"/>
        <v>0</v>
      </c>
      <c r="K165" s="492">
        <f t="shared" si="14"/>
        <v>0</v>
      </c>
      <c r="L165" s="506" t="e">
        <f t="shared" si="15"/>
        <v>#DIV/0!</v>
      </c>
      <c r="M165" s="488" t="e">
        <f t="shared" si="16"/>
        <v>#DIV/0!</v>
      </c>
      <c r="O165" s="383">
        <f t="shared" si="17"/>
        <v>0</v>
      </c>
    </row>
    <row r="166" spans="1:15" x14ac:dyDescent="0.2">
      <c r="A166" s="498"/>
      <c r="B166" s="498"/>
      <c r="D166" s="600"/>
      <c r="E166" s="492"/>
      <c r="H166" s="505"/>
      <c r="I166" s="492">
        <f t="shared" si="13"/>
        <v>0</v>
      </c>
      <c r="J166" s="492">
        <f t="shared" si="12"/>
        <v>0</v>
      </c>
      <c r="K166" s="492">
        <f t="shared" si="14"/>
        <v>0</v>
      </c>
      <c r="L166" s="506" t="e">
        <f t="shared" si="15"/>
        <v>#DIV/0!</v>
      </c>
      <c r="M166" s="488" t="e">
        <f t="shared" si="16"/>
        <v>#DIV/0!</v>
      </c>
      <c r="O166" s="383">
        <f t="shared" si="17"/>
        <v>0</v>
      </c>
    </row>
    <row r="167" spans="1:15" x14ac:dyDescent="0.2">
      <c r="A167" s="498"/>
      <c r="B167" s="498"/>
      <c r="D167" s="600"/>
      <c r="E167" s="492"/>
      <c r="H167" s="505"/>
      <c r="I167" s="492">
        <f t="shared" si="13"/>
        <v>0</v>
      </c>
      <c r="J167" s="492">
        <f t="shared" si="12"/>
        <v>0</v>
      </c>
      <c r="K167" s="492">
        <f t="shared" si="14"/>
        <v>0</v>
      </c>
      <c r="L167" s="506" t="e">
        <f t="shared" si="15"/>
        <v>#DIV/0!</v>
      </c>
      <c r="M167" s="488" t="e">
        <f t="shared" si="16"/>
        <v>#DIV/0!</v>
      </c>
      <c r="O167" s="383">
        <f t="shared" si="17"/>
        <v>0</v>
      </c>
    </row>
    <row r="168" spans="1:15" x14ac:dyDescent="0.2">
      <c r="A168" s="498"/>
      <c r="B168" s="498"/>
      <c r="D168" s="600"/>
      <c r="E168" s="492"/>
      <c r="H168" s="505"/>
      <c r="I168" s="492">
        <f t="shared" si="13"/>
        <v>0</v>
      </c>
      <c r="J168" s="492">
        <f t="shared" si="12"/>
        <v>0</v>
      </c>
      <c r="K168" s="492">
        <f t="shared" si="14"/>
        <v>0</v>
      </c>
      <c r="L168" s="506" t="e">
        <f t="shared" si="15"/>
        <v>#DIV/0!</v>
      </c>
      <c r="M168" s="488" t="e">
        <f t="shared" si="16"/>
        <v>#DIV/0!</v>
      </c>
      <c r="O168" s="383">
        <f t="shared" si="17"/>
        <v>0</v>
      </c>
    </row>
    <row r="169" spans="1:15" x14ac:dyDescent="0.2">
      <c r="A169" s="498"/>
      <c r="B169" s="498"/>
      <c r="D169" s="600"/>
      <c r="E169" s="492"/>
      <c r="H169" s="505"/>
      <c r="I169" s="492">
        <f t="shared" si="13"/>
        <v>0</v>
      </c>
      <c r="J169" s="492">
        <f t="shared" si="12"/>
        <v>0</v>
      </c>
      <c r="K169" s="492">
        <f t="shared" si="14"/>
        <v>0</v>
      </c>
      <c r="L169" s="506" t="e">
        <f t="shared" si="15"/>
        <v>#DIV/0!</v>
      </c>
      <c r="M169" s="488" t="e">
        <f t="shared" si="16"/>
        <v>#DIV/0!</v>
      </c>
      <c r="O169" s="383">
        <f t="shared" si="17"/>
        <v>0</v>
      </c>
    </row>
    <row r="170" spans="1:15" x14ac:dyDescent="0.2">
      <c r="A170" s="498"/>
      <c r="B170" s="498"/>
      <c r="D170" s="600"/>
      <c r="E170" s="492"/>
      <c r="H170" s="505"/>
      <c r="I170" s="492">
        <f t="shared" si="13"/>
        <v>0</v>
      </c>
      <c r="J170" s="492">
        <f t="shared" si="12"/>
        <v>0</v>
      </c>
      <c r="K170" s="492">
        <f t="shared" si="14"/>
        <v>0</v>
      </c>
      <c r="L170" s="506" t="e">
        <f t="shared" si="15"/>
        <v>#DIV/0!</v>
      </c>
      <c r="M170" s="488" t="e">
        <f t="shared" si="16"/>
        <v>#DIV/0!</v>
      </c>
      <c r="O170" s="383">
        <f t="shared" si="17"/>
        <v>0</v>
      </c>
    </row>
    <row r="171" spans="1:15" x14ac:dyDescent="0.2">
      <c r="A171" s="498"/>
      <c r="B171" s="498"/>
      <c r="D171" s="600"/>
      <c r="E171" s="492"/>
      <c r="H171" s="505"/>
      <c r="I171" s="492">
        <f t="shared" si="13"/>
        <v>0</v>
      </c>
      <c r="J171" s="492">
        <f t="shared" si="12"/>
        <v>0</v>
      </c>
      <c r="K171" s="492">
        <f t="shared" si="14"/>
        <v>0</v>
      </c>
      <c r="L171" s="506" t="e">
        <f t="shared" si="15"/>
        <v>#DIV/0!</v>
      </c>
      <c r="M171" s="488" t="e">
        <f t="shared" si="16"/>
        <v>#DIV/0!</v>
      </c>
      <c r="O171" s="383">
        <f t="shared" si="17"/>
        <v>0</v>
      </c>
    </row>
    <row r="172" spans="1:15" x14ac:dyDescent="0.2">
      <c r="A172" s="498"/>
      <c r="B172" s="498"/>
      <c r="D172" s="600"/>
      <c r="E172" s="492"/>
      <c r="H172" s="505"/>
      <c r="I172" s="492">
        <f t="shared" si="13"/>
        <v>0</v>
      </c>
      <c r="J172" s="492">
        <f t="shared" si="12"/>
        <v>0</v>
      </c>
      <c r="K172" s="492">
        <f t="shared" si="14"/>
        <v>0</v>
      </c>
      <c r="L172" s="506" t="e">
        <f t="shared" si="15"/>
        <v>#DIV/0!</v>
      </c>
      <c r="M172" s="488" t="e">
        <f t="shared" si="16"/>
        <v>#DIV/0!</v>
      </c>
      <c r="O172" s="383">
        <f t="shared" si="17"/>
        <v>0</v>
      </c>
    </row>
    <row r="173" spans="1:15" x14ac:dyDescent="0.2">
      <c r="A173" s="498"/>
      <c r="B173" s="498"/>
      <c r="D173" s="600"/>
      <c r="E173" s="492"/>
      <c r="H173" s="505"/>
      <c r="I173" s="492">
        <f t="shared" si="13"/>
        <v>0</v>
      </c>
      <c r="J173" s="492">
        <f t="shared" si="12"/>
        <v>0</v>
      </c>
      <c r="K173" s="492">
        <f t="shared" si="14"/>
        <v>0</v>
      </c>
      <c r="L173" s="506" t="e">
        <f t="shared" si="15"/>
        <v>#DIV/0!</v>
      </c>
      <c r="M173" s="488" t="e">
        <f t="shared" si="16"/>
        <v>#DIV/0!</v>
      </c>
      <c r="O173" s="383">
        <f t="shared" si="17"/>
        <v>0</v>
      </c>
    </row>
    <row r="174" spans="1:15" x14ac:dyDescent="0.2">
      <c r="A174" s="498"/>
      <c r="B174" s="498"/>
      <c r="D174" s="600"/>
      <c r="E174" s="492"/>
      <c r="H174" s="505"/>
      <c r="I174" s="492">
        <f t="shared" si="13"/>
        <v>0</v>
      </c>
      <c r="J174" s="492">
        <f t="shared" si="12"/>
        <v>0</v>
      </c>
      <c r="K174" s="492">
        <f t="shared" si="14"/>
        <v>0</v>
      </c>
      <c r="L174" s="506" t="e">
        <f t="shared" si="15"/>
        <v>#DIV/0!</v>
      </c>
      <c r="M174" s="488" t="e">
        <f t="shared" si="16"/>
        <v>#DIV/0!</v>
      </c>
      <c r="O174" s="383">
        <f t="shared" si="17"/>
        <v>0</v>
      </c>
    </row>
    <row r="175" spans="1:15" x14ac:dyDescent="0.2">
      <c r="A175" s="498"/>
      <c r="B175" s="498"/>
      <c r="D175" s="600"/>
      <c r="E175" s="492"/>
      <c r="H175" s="505"/>
      <c r="I175" s="492">
        <f t="shared" si="13"/>
        <v>0</v>
      </c>
      <c r="J175" s="492">
        <f t="shared" si="12"/>
        <v>0</v>
      </c>
      <c r="K175" s="492">
        <f t="shared" si="14"/>
        <v>0</v>
      </c>
      <c r="L175" s="506" t="e">
        <f t="shared" si="15"/>
        <v>#DIV/0!</v>
      </c>
      <c r="M175" s="488" t="e">
        <f t="shared" si="16"/>
        <v>#DIV/0!</v>
      </c>
      <c r="O175" s="383">
        <f t="shared" si="17"/>
        <v>0</v>
      </c>
    </row>
    <row r="176" spans="1:15" x14ac:dyDescent="0.2">
      <c r="A176" s="498"/>
      <c r="B176" s="498"/>
      <c r="D176" s="600"/>
      <c r="E176" s="492"/>
      <c r="H176" s="505"/>
      <c r="I176" s="492">
        <f t="shared" si="13"/>
        <v>0</v>
      </c>
      <c r="J176" s="492">
        <f t="shared" si="12"/>
        <v>0</v>
      </c>
      <c r="K176" s="492">
        <f t="shared" si="14"/>
        <v>0</v>
      </c>
      <c r="L176" s="506" t="e">
        <f t="shared" si="15"/>
        <v>#DIV/0!</v>
      </c>
      <c r="M176" s="488" t="e">
        <f t="shared" si="16"/>
        <v>#DIV/0!</v>
      </c>
      <c r="O176" s="383">
        <f t="shared" si="17"/>
        <v>0</v>
      </c>
    </row>
    <row r="177" spans="1:15" x14ac:dyDescent="0.2">
      <c r="A177" s="498"/>
      <c r="B177" s="498"/>
      <c r="D177" s="600"/>
      <c r="E177" s="492"/>
      <c r="H177" s="505"/>
      <c r="I177" s="492">
        <f t="shared" si="13"/>
        <v>0</v>
      </c>
      <c r="J177" s="492">
        <f t="shared" si="12"/>
        <v>0</v>
      </c>
      <c r="K177" s="492">
        <f t="shared" si="14"/>
        <v>0</v>
      </c>
      <c r="L177" s="506" t="e">
        <f t="shared" si="15"/>
        <v>#DIV/0!</v>
      </c>
      <c r="M177" s="488" t="e">
        <f t="shared" si="16"/>
        <v>#DIV/0!</v>
      </c>
      <c r="O177" s="383">
        <f t="shared" si="17"/>
        <v>0</v>
      </c>
    </row>
    <row r="178" spans="1:15" x14ac:dyDescent="0.2">
      <c r="A178" s="498"/>
      <c r="B178" s="498"/>
      <c r="D178" s="600"/>
      <c r="E178" s="492"/>
      <c r="H178" s="505"/>
      <c r="I178" s="492">
        <f t="shared" si="13"/>
        <v>0</v>
      </c>
      <c r="J178" s="492">
        <f t="shared" si="12"/>
        <v>0</v>
      </c>
      <c r="K178" s="492">
        <f t="shared" si="14"/>
        <v>0</v>
      </c>
      <c r="L178" s="506" t="e">
        <f t="shared" si="15"/>
        <v>#DIV/0!</v>
      </c>
      <c r="M178" s="488" t="e">
        <f t="shared" si="16"/>
        <v>#DIV/0!</v>
      </c>
      <c r="O178" s="383">
        <f t="shared" si="17"/>
        <v>0</v>
      </c>
    </row>
    <row r="179" spans="1:15" x14ac:dyDescent="0.2">
      <c r="A179" s="498"/>
      <c r="B179" s="498"/>
      <c r="D179" s="600"/>
      <c r="E179" s="492"/>
      <c r="H179" s="505"/>
      <c r="I179" s="492">
        <f t="shared" si="13"/>
        <v>0</v>
      </c>
      <c r="J179" s="492">
        <f t="shared" si="12"/>
        <v>0</v>
      </c>
      <c r="K179" s="492">
        <f t="shared" si="14"/>
        <v>0</v>
      </c>
      <c r="L179" s="506" t="e">
        <f t="shared" si="15"/>
        <v>#DIV/0!</v>
      </c>
      <c r="M179" s="488" t="e">
        <f t="shared" si="16"/>
        <v>#DIV/0!</v>
      </c>
      <c r="O179" s="383">
        <f t="shared" si="17"/>
        <v>0</v>
      </c>
    </row>
    <row r="180" spans="1:15" x14ac:dyDescent="0.2">
      <c r="A180" s="498"/>
      <c r="B180" s="498"/>
      <c r="D180" s="600"/>
      <c r="E180" s="492"/>
      <c r="H180" s="505"/>
      <c r="I180" s="492">
        <f t="shared" si="13"/>
        <v>0</v>
      </c>
      <c r="J180" s="492">
        <f t="shared" si="12"/>
        <v>0</v>
      </c>
      <c r="K180" s="492">
        <f t="shared" si="14"/>
        <v>0</v>
      </c>
      <c r="L180" s="506" t="e">
        <f t="shared" si="15"/>
        <v>#DIV/0!</v>
      </c>
      <c r="M180" s="488" t="e">
        <f t="shared" si="16"/>
        <v>#DIV/0!</v>
      </c>
      <c r="O180" s="383">
        <f t="shared" si="17"/>
        <v>0</v>
      </c>
    </row>
    <row r="181" spans="1:15" x14ac:dyDescent="0.2">
      <c r="A181" s="498"/>
      <c r="B181" s="498"/>
      <c r="D181" s="600"/>
      <c r="E181" s="492"/>
      <c r="H181" s="505"/>
      <c r="I181" s="492">
        <f t="shared" si="13"/>
        <v>0</v>
      </c>
      <c r="J181" s="492">
        <f t="shared" si="12"/>
        <v>0</v>
      </c>
      <c r="K181" s="492">
        <f t="shared" si="14"/>
        <v>0</v>
      </c>
      <c r="L181" s="506" t="e">
        <f t="shared" si="15"/>
        <v>#DIV/0!</v>
      </c>
      <c r="M181" s="488" t="e">
        <f t="shared" si="16"/>
        <v>#DIV/0!</v>
      </c>
      <c r="O181" s="383">
        <f t="shared" si="17"/>
        <v>0</v>
      </c>
    </row>
    <row r="182" spans="1:15" x14ac:dyDescent="0.2">
      <c r="A182" s="498"/>
      <c r="B182" s="498"/>
      <c r="D182" s="600"/>
      <c r="E182" s="492"/>
      <c r="H182" s="505"/>
      <c r="I182" s="492">
        <f t="shared" si="13"/>
        <v>0</v>
      </c>
      <c r="J182" s="492">
        <f t="shared" si="12"/>
        <v>0</v>
      </c>
      <c r="K182" s="492">
        <f t="shared" si="14"/>
        <v>0</v>
      </c>
      <c r="L182" s="506" t="e">
        <f t="shared" si="15"/>
        <v>#DIV/0!</v>
      </c>
      <c r="M182" s="488" t="e">
        <f t="shared" si="16"/>
        <v>#DIV/0!</v>
      </c>
      <c r="O182" s="383">
        <f t="shared" si="17"/>
        <v>0</v>
      </c>
    </row>
    <row r="183" spans="1:15" x14ac:dyDescent="0.2">
      <c r="A183" s="498"/>
      <c r="B183" s="498"/>
      <c r="D183" s="600"/>
      <c r="E183" s="492"/>
      <c r="H183" s="505"/>
      <c r="I183" s="492">
        <f t="shared" si="13"/>
        <v>0</v>
      </c>
      <c r="J183" s="492">
        <f t="shared" si="12"/>
        <v>0</v>
      </c>
      <c r="K183" s="492">
        <f t="shared" si="14"/>
        <v>0</v>
      </c>
      <c r="L183" s="506" t="e">
        <f t="shared" si="15"/>
        <v>#DIV/0!</v>
      </c>
      <c r="M183" s="488" t="e">
        <f t="shared" si="16"/>
        <v>#DIV/0!</v>
      </c>
      <c r="O183" s="383">
        <f t="shared" si="17"/>
        <v>0</v>
      </c>
    </row>
    <row r="184" spans="1:15" x14ac:dyDescent="0.2">
      <c r="A184" s="498"/>
      <c r="B184" s="498"/>
      <c r="D184" s="600"/>
      <c r="E184" s="492"/>
      <c r="H184" s="505"/>
      <c r="I184" s="492">
        <f t="shared" si="13"/>
        <v>0</v>
      </c>
      <c r="J184" s="492">
        <f t="shared" si="12"/>
        <v>0</v>
      </c>
      <c r="K184" s="492">
        <f t="shared" si="14"/>
        <v>0</v>
      </c>
      <c r="L184" s="506" t="e">
        <f t="shared" si="15"/>
        <v>#DIV/0!</v>
      </c>
      <c r="M184" s="488" t="e">
        <f t="shared" si="16"/>
        <v>#DIV/0!</v>
      </c>
      <c r="O184" s="383">
        <f t="shared" si="17"/>
        <v>0</v>
      </c>
    </row>
    <row r="185" spans="1:15" x14ac:dyDescent="0.2">
      <c r="A185" s="498"/>
      <c r="B185" s="498"/>
      <c r="D185" s="600"/>
      <c r="E185" s="492"/>
      <c r="H185" s="505"/>
      <c r="I185" s="492">
        <f t="shared" si="13"/>
        <v>0</v>
      </c>
      <c r="J185" s="492">
        <f t="shared" si="12"/>
        <v>0</v>
      </c>
      <c r="K185" s="492">
        <f t="shared" si="14"/>
        <v>0</v>
      </c>
      <c r="L185" s="506" t="e">
        <f t="shared" si="15"/>
        <v>#DIV/0!</v>
      </c>
      <c r="M185" s="488" t="e">
        <f t="shared" si="16"/>
        <v>#DIV/0!</v>
      </c>
      <c r="O185" s="383">
        <f t="shared" si="17"/>
        <v>0</v>
      </c>
    </row>
    <row r="186" spans="1:15" x14ac:dyDescent="0.2">
      <c r="A186" s="498"/>
      <c r="B186" s="498"/>
      <c r="D186" s="600"/>
      <c r="E186" s="492"/>
      <c r="H186" s="505"/>
      <c r="I186" s="492">
        <f t="shared" si="13"/>
        <v>0</v>
      </c>
      <c r="J186" s="492">
        <f t="shared" si="12"/>
        <v>0</v>
      </c>
      <c r="K186" s="492">
        <f t="shared" si="14"/>
        <v>0</v>
      </c>
      <c r="L186" s="506" t="e">
        <f t="shared" si="15"/>
        <v>#DIV/0!</v>
      </c>
      <c r="M186" s="488" t="e">
        <f t="shared" si="16"/>
        <v>#DIV/0!</v>
      </c>
      <c r="O186" s="383">
        <f t="shared" si="17"/>
        <v>0</v>
      </c>
    </row>
    <row r="187" spans="1:15" x14ac:dyDescent="0.2">
      <c r="A187" s="498"/>
      <c r="B187" s="498"/>
      <c r="D187" s="600"/>
      <c r="E187" s="492"/>
      <c r="H187" s="505"/>
      <c r="I187" s="492">
        <f t="shared" si="13"/>
        <v>0</v>
      </c>
      <c r="J187" s="492">
        <f t="shared" si="12"/>
        <v>0</v>
      </c>
      <c r="K187" s="492">
        <f t="shared" si="14"/>
        <v>0</v>
      </c>
      <c r="L187" s="506" t="e">
        <f t="shared" si="15"/>
        <v>#DIV/0!</v>
      </c>
      <c r="M187" s="488" t="e">
        <f t="shared" si="16"/>
        <v>#DIV/0!</v>
      </c>
      <c r="O187" s="383">
        <f t="shared" si="17"/>
        <v>0</v>
      </c>
    </row>
    <row r="188" spans="1:15" x14ac:dyDescent="0.2">
      <c r="A188" s="498"/>
      <c r="B188" s="498"/>
      <c r="D188" s="600"/>
      <c r="E188" s="492"/>
      <c r="H188" s="505"/>
      <c r="I188" s="492">
        <f t="shared" si="13"/>
        <v>0</v>
      </c>
      <c r="J188" s="492">
        <f t="shared" si="12"/>
        <v>0</v>
      </c>
      <c r="K188" s="492">
        <f t="shared" si="14"/>
        <v>0</v>
      </c>
      <c r="L188" s="506" t="e">
        <f t="shared" si="15"/>
        <v>#DIV/0!</v>
      </c>
      <c r="M188" s="488" t="e">
        <f t="shared" si="16"/>
        <v>#DIV/0!</v>
      </c>
      <c r="O188" s="383">
        <f t="shared" si="17"/>
        <v>0</v>
      </c>
    </row>
    <row r="189" spans="1:15" x14ac:dyDescent="0.2">
      <c r="A189" s="498"/>
      <c r="B189" s="498"/>
      <c r="D189" s="600"/>
      <c r="E189" s="492"/>
      <c r="H189" s="505"/>
      <c r="I189" s="492">
        <f t="shared" si="13"/>
        <v>0</v>
      </c>
      <c r="J189" s="492">
        <f t="shared" si="12"/>
        <v>0</v>
      </c>
      <c r="K189" s="492">
        <f t="shared" si="14"/>
        <v>0</v>
      </c>
      <c r="L189" s="506" t="e">
        <f t="shared" si="15"/>
        <v>#DIV/0!</v>
      </c>
      <c r="M189" s="488" t="e">
        <f t="shared" si="16"/>
        <v>#DIV/0!</v>
      </c>
      <c r="O189" s="383">
        <f t="shared" si="17"/>
        <v>0</v>
      </c>
    </row>
    <row r="190" spans="1:15" x14ac:dyDescent="0.2">
      <c r="A190" s="498"/>
      <c r="B190" s="498"/>
      <c r="D190" s="600"/>
      <c r="E190" s="492"/>
      <c r="H190" s="505"/>
      <c r="I190" s="492">
        <f t="shared" si="13"/>
        <v>0</v>
      </c>
      <c r="J190" s="492">
        <f t="shared" si="12"/>
        <v>0</v>
      </c>
      <c r="K190" s="492">
        <f t="shared" si="14"/>
        <v>0</v>
      </c>
      <c r="L190" s="506" t="e">
        <f t="shared" si="15"/>
        <v>#DIV/0!</v>
      </c>
      <c r="M190" s="488" t="e">
        <f t="shared" si="16"/>
        <v>#DIV/0!</v>
      </c>
      <c r="O190" s="383">
        <f t="shared" si="17"/>
        <v>0</v>
      </c>
    </row>
    <row r="191" spans="1:15" x14ac:dyDescent="0.2">
      <c r="A191" s="498"/>
      <c r="B191" s="498"/>
      <c r="D191" s="600"/>
      <c r="E191" s="492"/>
      <c r="H191" s="505"/>
      <c r="I191" s="492">
        <f t="shared" si="13"/>
        <v>0</v>
      </c>
      <c r="J191" s="492">
        <f t="shared" si="12"/>
        <v>0</v>
      </c>
      <c r="K191" s="492">
        <f t="shared" si="14"/>
        <v>0</v>
      </c>
      <c r="L191" s="506" t="e">
        <f t="shared" si="15"/>
        <v>#DIV/0!</v>
      </c>
      <c r="M191" s="488" t="e">
        <f t="shared" si="16"/>
        <v>#DIV/0!</v>
      </c>
      <c r="O191" s="383">
        <f t="shared" si="17"/>
        <v>0</v>
      </c>
    </row>
    <row r="192" spans="1:15" x14ac:dyDescent="0.2">
      <c r="A192" s="498"/>
      <c r="B192" s="498"/>
      <c r="D192" s="600"/>
      <c r="E192" s="492"/>
      <c r="H192" s="505"/>
      <c r="I192" s="492">
        <f t="shared" si="13"/>
        <v>0</v>
      </c>
      <c r="J192" s="492">
        <f t="shared" si="12"/>
        <v>0</v>
      </c>
      <c r="K192" s="492">
        <f t="shared" si="14"/>
        <v>0</v>
      </c>
      <c r="L192" s="506" t="e">
        <f t="shared" si="15"/>
        <v>#DIV/0!</v>
      </c>
      <c r="M192" s="488" t="e">
        <f t="shared" si="16"/>
        <v>#DIV/0!</v>
      </c>
      <c r="O192" s="383">
        <f t="shared" si="17"/>
        <v>0</v>
      </c>
    </row>
    <row r="193" spans="1:15" x14ac:dyDescent="0.2">
      <c r="A193" s="498"/>
      <c r="B193" s="498"/>
      <c r="D193" s="600"/>
      <c r="E193" s="492"/>
      <c r="H193" s="505"/>
      <c r="I193" s="492">
        <f t="shared" si="13"/>
        <v>0</v>
      </c>
      <c r="J193" s="492">
        <f t="shared" si="12"/>
        <v>0</v>
      </c>
      <c r="K193" s="492">
        <f t="shared" si="14"/>
        <v>0</v>
      </c>
      <c r="L193" s="506" t="e">
        <f t="shared" si="15"/>
        <v>#DIV/0!</v>
      </c>
      <c r="M193" s="488" t="e">
        <f t="shared" si="16"/>
        <v>#DIV/0!</v>
      </c>
      <c r="O193" s="383">
        <f t="shared" si="17"/>
        <v>0</v>
      </c>
    </row>
    <row r="194" spans="1:15" x14ac:dyDescent="0.2">
      <c r="A194" s="498"/>
      <c r="B194" s="498"/>
      <c r="D194" s="600"/>
      <c r="E194" s="492"/>
      <c r="H194" s="505"/>
      <c r="I194" s="492">
        <f t="shared" si="13"/>
        <v>0</v>
      </c>
      <c r="J194" s="492">
        <f t="shared" si="12"/>
        <v>0</v>
      </c>
      <c r="K194" s="492">
        <f t="shared" si="14"/>
        <v>0</v>
      </c>
      <c r="L194" s="506" t="e">
        <f t="shared" si="15"/>
        <v>#DIV/0!</v>
      </c>
      <c r="M194" s="488" t="e">
        <f t="shared" si="16"/>
        <v>#DIV/0!</v>
      </c>
      <c r="O194" s="383">
        <f t="shared" si="17"/>
        <v>0</v>
      </c>
    </row>
    <row r="195" spans="1:15" x14ac:dyDescent="0.2">
      <c r="A195" s="498"/>
      <c r="B195" s="498"/>
      <c r="D195" s="600"/>
      <c r="E195" s="492"/>
      <c r="H195" s="505"/>
      <c r="I195" s="492">
        <f t="shared" si="13"/>
        <v>0</v>
      </c>
      <c r="J195" s="492">
        <f t="shared" si="12"/>
        <v>0</v>
      </c>
      <c r="K195" s="492">
        <f t="shared" si="14"/>
        <v>0</v>
      </c>
      <c r="L195" s="506" t="e">
        <f t="shared" si="15"/>
        <v>#DIV/0!</v>
      </c>
      <c r="M195" s="488" t="e">
        <f t="shared" si="16"/>
        <v>#DIV/0!</v>
      </c>
      <c r="O195" s="383">
        <f t="shared" si="17"/>
        <v>0</v>
      </c>
    </row>
    <row r="196" spans="1:15" x14ac:dyDescent="0.2">
      <c r="A196" s="498"/>
      <c r="B196" s="498"/>
      <c r="D196" s="600"/>
      <c r="E196" s="492"/>
      <c r="H196" s="505"/>
      <c r="I196" s="492">
        <f t="shared" si="13"/>
        <v>0</v>
      </c>
      <c r="J196" s="492">
        <f t="shared" si="12"/>
        <v>0</v>
      </c>
      <c r="K196" s="492">
        <f t="shared" si="14"/>
        <v>0</v>
      </c>
      <c r="L196" s="506" t="e">
        <f t="shared" si="15"/>
        <v>#DIV/0!</v>
      </c>
      <c r="M196" s="488" t="e">
        <f t="shared" si="16"/>
        <v>#DIV/0!</v>
      </c>
      <c r="O196" s="383">
        <f t="shared" si="17"/>
        <v>0</v>
      </c>
    </row>
    <row r="197" spans="1:15" x14ac:dyDescent="0.2">
      <c r="A197" s="498"/>
      <c r="B197" s="498"/>
      <c r="D197" s="600"/>
      <c r="E197" s="492"/>
      <c r="H197" s="505"/>
      <c r="I197" s="492">
        <f t="shared" si="13"/>
        <v>0</v>
      </c>
      <c r="J197" s="492">
        <f t="shared" si="12"/>
        <v>0</v>
      </c>
      <c r="K197" s="492">
        <f t="shared" si="14"/>
        <v>0</v>
      </c>
      <c r="L197" s="506" t="e">
        <f t="shared" si="15"/>
        <v>#DIV/0!</v>
      </c>
      <c r="M197" s="488" t="e">
        <f t="shared" si="16"/>
        <v>#DIV/0!</v>
      </c>
      <c r="O197" s="383">
        <f t="shared" si="17"/>
        <v>0</v>
      </c>
    </row>
    <row r="198" spans="1:15" x14ac:dyDescent="0.2">
      <c r="A198" s="498"/>
      <c r="B198" s="498"/>
      <c r="D198" s="600"/>
      <c r="E198" s="492"/>
      <c r="H198" s="505"/>
      <c r="I198" s="492">
        <f t="shared" si="13"/>
        <v>0</v>
      </c>
      <c r="J198" s="492">
        <f t="shared" si="12"/>
        <v>0</v>
      </c>
      <c r="K198" s="492">
        <f t="shared" si="14"/>
        <v>0</v>
      </c>
      <c r="L198" s="506" t="e">
        <f t="shared" si="15"/>
        <v>#DIV/0!</v>
      </c>
      <c r="M198" s="488" t="e">
        <f t="shared" si="16"/>
        <v>#DIV/0!</v>
      </c>
      <c r="O198" s="383">
        <f t="shared" si="17"/>
        <v>0</v>
      </c>
    </row>
    <row r="199" spans="1:15" x14ac:dyDescent="0.2">
      <c r="A199" s="498"/>
      <c r="B199" s="498"/>
      <c r="D199" s="600"/>
      <c r="E199" s="492"/>
      <c r="H199" s="505"/>
      <c r="I199" s="492">
        <f t="shared" si="13"/>
        <v>0</v>
      </c>
      <c r="J199" s="492">
        <f t="shared" si="12"/>
        <v>0</v>
      </c>
      <c r="K199" s="492">
        <f t="shared" si="14"/>
        <v>0</v>
      </c>
      <c r="L199" s="506" t="e">
        <f t="shared" si="15"/>
        <v>#DIV/0!</v>
      </c>
      <c r="M199" s="488" t="e">
        <f t="shared" si="16"/>
        <v>#DIV/0!</v>
      </c>
      <c r="O199" s="383">
        <f t="shared" si="17"/>
        <v>0</v>
      </c>
    </row>
    <row r="200" spans="1:15" x14ac:dyDescent="0.2">
      <c r="A200" s="498"/>
      <c r="B200" s="498"/>
      <c r="D200" s="600"/>
      <c r="E200" s="492"/>
      <c r="H200" s="505"/>
      <c r="I200" s="492">
        <f t="shared" si="13"/>
        <v>0</v>
      </c>
      <c r="J200" s="492">
        <f t="shared" si="12"/>
        <v>0</v>
      </c>
      <c r="K200" s="492">
        <f t="shared" si="14"/>
        <v>0</v>
      </c>
      <c r="L200" s="506" t="e">
        <f t="shared" si="15"/>
        <v>#DIV/0!</v>
      </c>
      <c r="M200" s="488" t="e">
        <f t="shared" si="16"/>
        <v>#DIV/0!</v>
      </c>
      <c r="O200" s="383">
        <f t="shared" si="17"/>
        <v>0</v>
      </c>
    </row>
    <row r="201" spans="1:15" x14ac:dyDescent="0.2">
      <c r="A201" s="498"/>
      <c r="B201" s="498"/>
      <c r="D201" s="600"/>
      <c r="E201" s="492"/>
      <c r="H201" s="505"/>
      <c r="I201" s="492">
        <f t="shared" si="13"/>
        <v>0</v>
      </c>
      <c r="J201" s="492">
        <f t="shared" si="12"/>
        <v>0</v>
      </c>
      <c r="K201" s="492">
        <f t="shared" si="14"/>
        <v>0</v>
      </c>
      <c r="L201" s="506" t="e">
        <f t="shared" si="15"/>
        <v>#DIV/0!</v>
      </c>
      <c r="M201" s="488" t="e">
        <f t="shared" si="16"/>
        <v>#DIV/0!</v>
      </c>
      <c r="O201" s="383">
        <f t="shared" si="17"/>
        <v>0</v>
      </c>
    </row>
    <row r="202" spans="1:15" x14ac:dyDescent="0.2">
      <c r="A202" s="498"/>
      <c r="B202" s="498"/>
      <c r="D202" s="600"/>
      <c r="E202" s="492"/>
      <c r="H202" s="505"/>
      <c r="I202" s="492">
        <f t="shared" si="13"/>
        <v>0</v>
      </c>
      <c r="J202" s="492">
        <f t="shared" si="12"/>
        <v>0</v>
      </c>
      <c r="K202" s="492">
        <f t="shared" si="14"/>
        <v>0</v>
      </c>
      <c r="L202" s="506" t="e">
        <f t="shared" si="15"/>
        <v>#DIV/0!</v>
      </c>
      <c r="M202" s="488" t="e">
        <f t="shared" si="16"/>
        <v>#DIV/0!</v>
      </c>
      <c r="O202" s="383">
        <f t="shared" si="17"/>
        <v>0</v>
      </c>
    </row>
    <row r="203" spans="1:15" x14ac:dyDescent="0.2">
      <c r="A203" s="498"/>
      <c r="B203" s="498"/>
      <c r="D203" s="600"/>
      <c r="E203" s="492"/>
      <c r="H203" s="505"/>
      <c r="I203" s="492">
        <f t="shared" si="13"/>
        <v>0</v>
      </c>
      <c r="J203" s="492">
        <f t="shared" si="12"/>
        <v>0</v>
      </c>
      <c r="K203" s="492">
        <f t="shared" si="14"/>
        <v>0</v>
      </c>
      <c r="L203" s="506" t="e">
        <f t="shared" si="15"/>
        <v>#DIV/0!</v>
      </c>
      <c r="M203" s="488" t="e">
        <f t="shared" si="16"/>
        <v>#DIV/0!</v>
      </c>
      <c r="O203" s="383">
        <f t="shared" si="17"/>
        <v>0</v>
      </c>
    </row>
    <row r="204" spans="1:15" x14ac:dyDescent="0.2">
      <c r="A204" s="498"/>
      <c r="B204" s="498"/>
      <c r="D204" s="600"/>
      <c r="E204" s="492"/>
      <c r="H204" s="505"/>
      <c r="I204" s="492">
        <f t="shared" si="13"/>
        <v>0</v>
      </c>
      <c r="J204" s="492">
        <f t="shared" si="12"/>
        <v>0</v>
      </c>
      <c r="K204" s="492">
        <f t="shared" si="14"/>
        <v>0</v>
      </c>
      <c r="L204" s="506" t="e">
        <f t="shared" si="15"/>
        <v>#DIV/0!</v>
      </c>
      <c r="M204" s="488" t="e">
        <f t="shared" si="16"/>
        <v>#DIV/0!</v>
      </c>
      <c r="O204" s="383">
        <f t="shared" si="17"/>
        <v>0</v>
      </c>
    </row>
    <row r="205" spans="1:15" x14ac:dyDescent="0.2">
      <c r="A205" s="498"/>
      <c r="B205" s="498"/>
      <c r="D205" s="600"/>
      <c r="E205" s="492"/>
      <c r="H205" s="505"/>
      <c r="I205" s="492">
        <f t="shared" si="13"/>
        <v>0</v>
      </c>
      <c r="J205" s="492">
        <f t="shared" si="12"/>
        <v>0</v>
      </c>
      <c r="K205" s="492">
        <f t="shared" si="14"/>
        <v>0</v>
      </c>
      <c r="L205" s="506" t="e">
        <f t="shared" si="15"/>
        <v>#DIV/0!</v>
      </c>
      <c r="M205" s="488" t="e">
        <f t="shared" si="16"/>
        <v>#DIV/0!</v>
      </c>
      <c r="O205" s="383">
        <f t="shared" si="17"/>
        <v>0</v>
      </c>
    </row>
    <row r="206" spans="1:15" x14ac:dyDescent="0.2">
      <c r="A206" s="498"/>
      <c r="B206" s="498"/>
      <c r="D206" s="600"/>
      <c r="E206" s="492"/>
      <c r="H206" s="505"/>
      <c r="I206" s="492">
        <f t="shared" si="13"/>
        <v>0</v>
      </c>
      <c r="J206" s="492">
        <f t="shared" si="12"/>
        <v>0</v>
      </c>
      <c r="K206" s="492">
        <f t="shared" si="14"/>
        <v>0</v>
      </c>
      <c r="L206" s="506" t="e">
        <f t="shared" si="15"/>
        <v>#DIV/0!</v>
      </c>
      <c r="M206" s="488" t="e">
        <f t="shared" si="16"/>
        <v>#DIV/0!</v>
      </c>
      <c r="O206" s="383">
        <f t="shared" si="17"/>
        <v>0</v>
      </c>
    </row>
    <row r="207" spans="1:15" x14ac:dyDescent="0.2">
      <c r="A207" s="498"/>
      <c r="B207" s="498"/>
      <c r="D207" s="600"/>
      <c r="E207" s="492"/>
      <c r="H207" s="505"/>
      <c r="I207" s="492">
        <f t="shared" si="13"/>
        <v>0</v>
      </c>
      <c r="J207" s="492">
        <f t="shared" si="12"/>
        <v>0</v>
      </c>
      <c r="K207" s="492">
        <f t="shared" si="14"/>
        <v>0</v>
      </c>
      <c r="L207" s="506" t="e">
        <f t="shared" si="15"/>
        <v>#DIV/0!</v>
      </c>
      <c r="M207" s="488" t="e">
        <f t="shared" si="16"/>
        <v>#DIV/0!</v>
      </c>
      <c r="O207" s="383">
        <f t="shared" si="17"/>
        <v>0</v>
      </c>
    </row>
    <row r="208" spans="1:15" x14ac:dyDescent="0.2">
      <c r="A208" s="498"/>
      <c r="B208" s="498"/>
      <c r="D208" s="600"/>
      <c r="E208" s="492"/>
      <c r="H208" s="505"/>
      <c r="I208" s="492">
        <f t="shared" si="13"/>
        <v>0</v>
      </c>
      <c r="J208" s="492">
        <f t="shared" si="12"/>
        <v>0</v>
      </c>
      <c r="K208" s="492">
        <f t="shared" si="14"/>
        <v>0</v>
      </c>
      <c r="L208" s="506" t="e">
        <f t="shared" si="15"/>
        <v>#DIV/0!</v>
      </c>
      <c r="M208" s="488" t="e">
        <f t="shared" si="16"/>
        <v>#DIV/0!</v>
      </c>
      <c r="O208" s="383">
        <f t="shared" si="17"/>
        <v>0</v>
      </c>
    </row>
    <row r="209" spans="1:15" x14ac:dyDescent="0.2">
      <c r="A209" s="498"/>
      <c r="B209" s="498"/>
      <c r="D209" s="600"/>
      <c r="E209" s="492"/>
      <c r="H209" s="505"/>
      <c r="I209" s="492">
        <f t="shared" si="13"/>
        <v>0</v>
      </c>
      <c r="J209" s="492">
        <f t="shared" ref="J209:J272" si="18">+E209*G209/100</f>
        <v>0</v>
      </c>
      <c r="K209" s="492">
        <f t="shared" si="14"/>
        <v>0</v>
      </c>
      <c r="L209" s="506" t="e">
        <f t="shared" si="15"/>
        <v>#DIV/0!</v>
      </c>
      <c r="M209" s="488" t="e">
        <f t="shared" si="16"/>
        <v>#DIV/0!</v>
      </c>
      <c r="O209" s="383">
        <f t="shared" si="17"/>
        <v>0</v>
      </c>
    </row>
    <row r="210" spans="1:15" x14ac:dyDescent="0.2">
      <c r="A210" s="498"/>
      <c r="B210" s="498"/>
      <c r="D210" s="600"/>
      <c r="E210" s="492"/>
      <c r="H210" s="505"/>
      <c r="I210" s="492">
        <f t="shared" ref="I210:I273" si="19">+E210*F210/100</f>
        <v>0</v>
      </c>
      <c r="J210" s="492">
        <f t="shared" si="18"/>
        <v>0</v>
      </c>
      <c r="K210" s="492">
        <f t="shared" ref="K210:K273" si="20">+H210+J210-I210</f>
        <v>0</v>
      </c>
      <c r="L210" s="506" t="e">
        <f t="shared" ref="L210:L273" si="21">+K210/I210</f>
        <v>#DIV/0!</v>
      </c>
      <c r="M210" s="488" t="e">
        <f t="shared" ref="M210:M273" si="22">+E210*G210%/$E$7</f>
        <v>#DIV/0!</v>
      </c>
      <c r="O210" s="383">
        <f t="shared" ref="O210:O273" si="23">G210</f>
        <v>0</v>
      </c>
    </row>
    <row r="211" spans="1:15" x14ac:dyDescent="0.2">
      <c r="A211" s="498"/>
      <c r="B211" s="498"/>
      <c r="D211" s="600"/>
      <c r="E211" s="492"/>
      <c r="H211" s="505"/>
      <c r="I211" s="492">
        <f t="shared" si="19"/>
        <v>0</v>
      </c>
      <c r="J211" s="492">
        <f t="shared" si="18"/>
        <v>0</v>
      </c>
      <c r="K211" s="492">
        <f t="shared" si="20"/>
        <v>0</v>
      </c>
      <c r="L211" s="506" t="e">
        <f t="shared" si="21"/>
        <v>#DIV/0!</v>
      </c>
      <c r="M211" s="488" t="e">
        <f t="shared" si="22"/>
        <v>#DIV/0!</v>
      </c>
      <c r="O211" s="383">
        <f t="shared" si="23"/>
        <v>0</v>
      </c>
    </row>
    <row r="212" spans="1:15" x14ac:dyDescent="0.2">
      <c r="A212" s="498"/>
      <c r="B212" s="498"/>
      <c r="D212" s="600"/>
      <c r="E212" s="492"/>
      <c r="H212" s="505"/>
      <c r="I212" s="492">
        <f t="shared" si="19"/>
        <v>0</v>
      </c>
      <c r="J212" s="492">
        <f t="shared" si="18"/>
        <v>0</v>
      </c>
      <c r="K212" s="492">
        <f t="shared" si="20"/>
        <v>0</v>
      </c>
      <c r="L212" s="506" t="e">
        <f t="shared" si="21"/>
        <v>#DIV/0!</v>
      </c>
      <c r="M212" s="488" t="e">
        <f t="shared" si="22"/>
        <v>#DIV/0!</v>
      </c>
      <c r="O212" s="383">
        <f t="shared" si="23"/>
        <v>0</v>
      </c>
    </row>
    <row r="213" spans="1:15" x14ac:dyDescent="0.2">
      <c r="A213" s="498"/>
      <c r="B213" s="498"/>
      <c r="D213" s="600"/>
      <c r="E213" s="492"/>
      <c r="H213" s="505"/>
      <c r="I213" s="492">
        <f t="shared" si="19"/>
        <v>0</v>
      </c>
      <c r="J213" s="492">
        <f t="shared" si="18"/>
        <v>0</v>
      </c>
      <c r="K213" s="492">
        <f t="shared" si="20"/>
        <v>0</v>
      </c>
      <c r="L213" s="506" t="e">
        <f t="shared" si="21"/>
        <v>#DIV/0!</v>
      </c>
      <c r="M213" s="488" t="e">
        <f t="shared" si="22"/>
        <v>#DIV/0!</v>
      </c>
      <c r="O213" s="383">
        <f t="shared" si="23"/>
        <v>0</v>
      </c>
    </row>
    <row r="214" spans="1:15" x14ac:dyDescent="0.2">
      <c r="A214" s="498"/>
      <c r="B214" s="498"/>
      <c r="D214" s="600"/>
      <c r="E214" s="492"/>
      <c r="H214" s="505"/>
      <c r="I214" s="492">
        <f t="shared" si="19"/>
        <v>0</v>
      </c>
      <c r="J214" s="492">
        <f t="shared" si="18"/>
        <v>0</v>
      </c>
      <c r="K214" s="492">
        <f t="shared" si="20"/>
        <v>0</v>
      </c>
      <c r="L214" s="506" t="e">
        <f t="shared" si="21"/>
        <v>#DIV/0!</v>
      </c>
      <c r="M214" s="488" t="e">
        <f t="shared" si="22"/>
        <v>#DIV/0!</v>
      </c>
      <c r="O214" s="383">
        <f t="shared" si="23"/>
        <v>0</v>
      </c>
    </row>
    <row r="215" spans="1:15" x14ac:dyDescent="0.2">
      <c r="A215" s="498"/>
      <c r="B215" s="498"/>
      <c r="D215" s="600"/>
      <c r="E215" s="492"/>
      <c r="H215" s="505"/>
      <c r="I215" s="492">
        <f t="shared" si="19"/>
        <v>0</v>
      </c>
      <c r="J215" s="492">
        <f t="shared" si="18"/>
        <v>0</v>
      </c>
      <c r="K215" s="492">
        <f t="shared" si="20"/>
        <v>0</v>
      </c>
      <c r="L215" s="506" t="e">
        <f t="shared" si="21"/>
        <v>#DIV/0!</v>
      </c>
      <c r="M215" s="488" t="e">
        <f t="shared" si="22"/>
        <v>#DIV/0!</v>
      </c>
      <c r="O215" s="383">
        <f t="shared" si="23"/>
        <v>0</v>
      </c>
    </row>
    <row r="216" spans="1:15" x14ac:dyDescent="0.2">
      <c r="A216" s="498"/>
      <c r="B216" s="498"/>
      <c r="D216" s="600"/>
      <c r="E216" s="492"/>
      <c r="H216" s="505"/>
      <c r="I216" s="492">
        <f t="shared" si="19"/>
        <v>0</v>
      </c>
      <c r="J216" s="492">
        <f t="shared" si="18"/>
        <v>0</v>
      </c>
      <c r="K216" s="492">
        <f t="shared" si="20"/>
        <v>0</v>
      </c>
      <c r="L216" s="506" t="e">
        <f t="shared" si="21"/>
        <v>#DIV/0!</v>
      </c>
      <c r="M216" s="488" t="e">
        <f t="shared" si="22"/>
        <v>#DIV/0!</v>
      </c>
      <c r="O216" s="383">
        <f t="shared" si="23"/>
        <v>0</v>
      </c>
    </row>
    <row r="217" spans="1:15" x14ac:dyDescent="0.2">
      <c r="A217" s="498"/>
      <c r="B217" s="498"/>
      <c r="D217" s="600"/>
      <c r="E217" s="492"/>
      <c r="H217" s="505"/>
      <c r="I217" s="492">
        <f t="shared" si="19"/>
        <v>0</v>
      </c>
      <c r="J217" s="492">
        <f t="shared" si="18"/>
        <v>0</v>
      </c>
      <c r="K217" s="492">
        <f t="shared" si="20"/>
        <v>0</v>
      </c>
      <c r="L217" s="506" t="e">
        <f t="shared" si="21"/>
        <v>#DIV/0!</v>
      </c>
      <c r="M217" s="488" t="e">
        <f t="shared" si="22"/>
        <v>#DIV/0!</v>
      </c>
      <c r="O217" s="383">
        <f t="shared" si="23"/>
        <v>0</v>
      </c>
    </row>
    <row r="218" spans="1:15" x14ac:dyDescent="0.2">
      <c r="A218" s="498"/>
      <c r="B218" s="498"/>
      <c r="D218" s="600"/>
      <c r="E218" s="492"/>
      <c r="H218" s="505"/>
      <c r="I218" s="492">
        <f t="shared" si="19"/>
        <v>0</v>
      </c>
      <c r="J218" s="492">
        <f t="shared" si="18"/>
        <v>0</v>
      </c>
      <c r="K218" s="492">
        <f t="shared" si="20"/>
        <v>0</v>
      </c>
      <c r="L218" s="506" t="e">
        <f t="shared" si="21"/>
        <v>#DIV/0!</v>
      </c>
      <c r="M218" s="488" t="e">
        <f t="shared" si="22"/>
        <v>#DIV/0!</v>
      </c>
      <c r="O218" s="383">
        <f t="shared" si="23"/>
        <v>0</v>
      </c>
    </row>
    <row r="219" spans="1:15" x14ac:dyDescent="0.2">
      <c r="A219" s="498"/>
      <c r="B219" s="498"/>
      <c r="D219" s="600"/>
      <c r="E219" s="492"/>
      <c r="H219" s="505"/>
      <c r="I219" s="492">
        <f t="shared" si="19"/>
        <v>0</v>
      </c>
      <c r="J219" s="492">
        <f t="shared" si="18"/>
        <v>0</v>
      </c>
      <c r="K219" s="492">
        <f t="shared" si="20"/>
        <v>0</v>
      </c>
      <c r="L219" s="506" t="e">
        <f t="shared" si="21"/>
        <v>#DIV/0!</v>
      </c>
      <c r="M219" s="488" t="e">
        <f t="shared" si="22"/>
        <v>#DIV/0!</v>
      </c>
      <c r="O219" s="383">
        <f t="shared" si="23"/>
        <v>0</v>
      </c>
    </row>
    <row r="220" spans="1:15" x14ac:dyDescent="0.2">
      <c r="A220" s="498"/>
      <c r="B220" s="498"/>
      <c r="D220" s="600"/>
      <c r="E220" s="492"/>
      <c r="H220" s="505"/>
      <c r="I220" s="492">
        <f t="shared" si="19"/>
        <v>0</v>
      </c>
      <c r="J220" s="492">
        <f t="shared" si="18"/>
        <v>0</v>
      </c>
      <c r="K220" s="492">
        <f t="shared" si="20"/>
        <v>0</v>
      </c>
      <c r="L220" s="506" t="e">
        <f t="shared" si="21"/>
        <v>#DIV/0!</v>
      </c>
      <c r="M220" s="488" t="e">
        <f t="shared" si="22"/>
        <v>#DIV/0!</v>
      </c>
      <c r="O220" s="383">
        <f t="shared" si="23"/>
        <v>0</v>
      </c>
    </row>
    <row r="221" spans="1:15" x14ac:dyDescent="0.2">
      <c r="A221" s="498"/>
      <c r="B221" s="498"/>
      <c r="D221" s="600"/>
      <c r="E221" s="492"/>
      <c r="H221" s="505"/>
      <c r="I221" s="492">
        <f t="shared" si="19"/>
        <v>0</v>
      </c>
      <c r="J221" s="492">
        <f t="shared" si="18"/>
        <v>0</v>
      </c>
      <c r="K221" s="492">
        <f t="shared" si="20"/>
        <v>0</v>
      </c>
      <c r="L221" s="506" t="e">
        <f t="shared" si="21"/>
        <v>#DIV/0!</v>
      </c>
      <c r="M221" s="488" t="e">
        <f t="shared" si="22"/>
        <v>#DIV/0!</v>
      </c>
      <c r="O221" s="383">
        <f t="shared" si="23"/>
        <v>0</v>
      </c>
    </row>
    <row r="222" spans="1:15" x14ac:dyDescent="0.2">
      <c r="A222" s="498"/>
      <c r="B222" s="498"/>
      <c r="D222" s="600"/>
      <c r="E222" s="492"/>
      <c r="H222" s="505"/>
      <c r="I222" s="492">
        <f t="shared" si="19"/>
        <v>0</v>
      </c>
      <c r="J222" s="492">
        <f t="shared" si="18"/>
        <v>0</v>
      </c>
      <c r="K222" s="492">
        <f t="shared" si="20"/>
        <v>0</v>
      </c>
      <c r="L222" s="506" t="e">
        <f t="shared" si="21"/>
        <v>#DIV/0!</v>
      </c>
      <c r="M222" s="488" t="e">
        <f t="shared" si="22"/>
        <v>#DIV/0!</v>
      </c>
      <c r="O222" s="383">
        <f t="shared" si="23"/>
        <v>0</v>
      </c>
    </row>
    <row r="223" spans="1:15" x14ac:dyDescent="0.2">
      <c r="A223" s="498"/>
      <c r="B223" s="498"/>
      <c r="D223" s="600"/>
      <c r="E223" s="492"/>
      <c r="H223" s="505"/>
      <c r="I223" s="492">
        <f t="shared" si="19"/>
        <v>0</v>
      </c>
      <c r="J223" s="492">
        <f t="shared" si="18"/>
        <v>0</v>
      </c>
      <c r="K223" s="492">
        <f t="shared" si="20"/>
        <v>0</v>
      </c>
      <c r="L223" s="506" t="e">
        <f t="shared" si="21"/>
        <v>#DIV/0!</v>
      </c>
      <c r="M223" s="488" t="e">
        <f t="shared" si="22"/>
        <v>#DIV/0!</v>
      </c>
      <c r="O223" s="383">
        <f t="shared" si="23"/>
        <v>0</v>
      </c>
    </row>
    <row r="224" spans="1:15" x14ac:dyDescent="0.2">
      <c r="A224" s="498"/>
      <c r="B224" s="498"/>
      <c r="D224" s="600"/>
      <c r="E224" s="492"/>
      <c r="H224" s="505"/>
      <c r="I224" s="492">
        <f t="shared" si="19"/>
        <v>0</v>
      </c>
      <c r="J224" s="492">
        <f t="shared" si="18"/>
        <v>0</v>
      </c>
      <c r="K224" s="492">
        <f t="shared" si="20"/>
        <v>0</v>
      </c>
      <c r="L224" s="506" t="e">
        <f t="shared" si="21"/>
        <v>#DIV/0!</v>
      </c>
      <c r="M224" s="488" t="e">
        <f t="shared" si="22"/>
        <v>#DIV/0!</v>
      </c>
      <c r="O224" s="383">
        <f t="shared" si="23"/>
        <v>0</v>
      </c>
    </row>
    <row r="225" spans="1:15" x14ac:dyDescent="0.2">
      <c r="A225" s="498"/>
      <c r="B225" s="498"/>
      <c r="D225" s="600"/>
      <c r="E225" s="492"/>
      <c r="H225" s="505"/>
      <c r="I225" s="492">
        <f t="shared" si="19"/>
        <v>0</v>
      </c>
      <c r="J225" s="492">
        <f t="shared" si="18"/>
        <v>0</v>
      </c>
      <c r="K225" s="492">
        <f t="shared" si="20"/>
        <v>0</v>
      </c>
      <c r="L225" s="506" t="e">
        <f t="shared" si="21"/>
        <v>#DIV/0!</v>
      </c>
      <c r="M225" s="488" t="e">
        <f t="shared" si="22"/>
        <v>#DIV/0!</v>
      </c>
      <c r="O225" s="383">
        <f t="shared" si="23"/>
        <v>0</v>
      </c>
    </row>
    <row r="226" spans="1:15" x14ac:dyDescent="0.2">
      <c r="A226" s="498"/>
      <c r="B226" s="498"/>
      <c r="D226" s="600"/>
      <c r="E226" s="492"/>
      <c r="H226" s="505"/>
      <c r="I226" s="492">
        <f t="shared" si="19"/>
        <v>0</v>
      </c>
      <c r="J226" s="492">
        <f t="shared" si="18"/>
        <v>0</v>
      </c>
      <c r="K226" s="492">
        <f t="shared" si="20"/>
        <v>0</v>
      </c>
      <c r="L226" s="506" t="e">
        <f t="shared" si="21"/>
        <v>#DIV/0!</v>
      </c>
      <c r="M226" s="488" t="e">
        <f t="shared" si="22"/>
        <v>#DIV/0!</v>
      </c>
      <c r="O226" s="383">
        <f t="shared" si="23"/>
        <v>0</v>
      </c>
    </row>
    <row r="227" spans="1:15" x14ac:dyDescent="0.2">
      <c r="A227" s="498"/>
      <c r="B227" s="498"/>
      <c r="D227" s="600"/>
      <c r="E227" s="492"/>
      <c r="H227" s="505"/>
      <c r="I227" s="492">
        <f t="shared" si="19"/>
        <v>0</v>
      </c>
      <c r="J227" s="492">
        <f t="shared" si="18"/>
        <v>0</v>
      </c>
      <c r="K227" s="492">
        <f t="shared" si="20"/>
        <v>0</v>
      </c>
      <c r="L227" s="506" t="e">
        <f t="shared" si="21"/>
        <v>#DIV/0!</v>
      </c>
      <c r="M227" s="488" t="e">
        <f t="shared" si="22"/>
        <v>#DIV/0!</v>
      </c>
      <c r="O227" s="383">
        <f t="shared" si="23"/>
        <v>0</v>
      </c>
    </row>
    <row r="228" spans="1:15" x14ac:dyDescent="0.2">
      <c r="A228" s="498"/>
      <c r="B228" s="498"/>
      <c r="D228" s="600"/>
      <c r="E228" s="492"/>
      <c r="H228" s="505"/>
      <c r="I228" s="492">
        <f t="shared" si="19"/>
        <v>0</v>
      </c>
      <c r="J228" s="492">
        <f t="shared" si="18"/>
        <v>0</v>
      </c>
      <c r="K228" s="492">
        <f t="shared" si="20"/>
        <v>0</v>
      </c>
      <c r="L228" s="506" t="e">
        <f t="shared" si="21"/>
        <v>#DIV/0!</v>
      </c>
      <c r="M228" s="488" t="e">
        <f t="shared" si="22"/>
        <v>#DIV/0!</v>
      </c>
      <c r="O228" s="383">
        <f t="shared" si="23"/>
        <v>0</v>
      </c>
    </row>
    <row r="229" spans="1:15" x14ac:dyDescent="0.2">
      <c r="A229" s="498"/>
      <c r="B229" s="498"/>
      <c r="D229" s="600"/>
      <c r="E229" s="492"/>
      <c r="H229" s="505"/>
      <c r="I229" s="492">
        <f t="shared" si="19"/>
        <v>0</v>
      </c>
      <c r="J229" s="492">
        <f t="shared" si="18"/>
        <v>0</v>
      </c>
      <c r="K229" s="492">
        <f t="shared" si="20"/>
        <v>0</v>
      </c>
      <c r="L229" s="506" t="e">
        <f t="shared" si="21"/>
        <v>#DIV/0!</v>
      </c>
      <c r="M229" s="488" t="e">
        <f t="shared" si="22"/>
        <v>#DIV/0!</v>
      </c>
      <c r="O229" s="383">
        <f t="shared" si="23"/>
        <v>0</v>
      </c>
    </row>
    <row r="230" spans="1:15" x14ac:dyDescent="0.2">
      <c r="A230" s="498"/>
      <c r="B230" s="498"/>
      <c r="D230" s="600"/>
      <c r="E230" s="492"/>
      <c r="H230" s="505"/>
      <c r="I230" s="492">
        <f t="shared" si="19"/>
        <v>0</v>
      </c>
      <c r="J230" s="492">
        <f t="shared" si="18"/>
        <v>0</v>
      </c>
      <c r="K230" s="492">
        <f t="shared" si="20"/>
        <v>0</v>
      </c>
      <c r="L230" s="506" t="e">
        <f t="shared" si="21"/>
        <v>#DIV/0!</v>
      </c>
      <c r="M230" s="488" t="e">
        <f t="shared" si="22"/>
        <v>#DIV/0!</v>
      </c>
      <c r="O230" s="383">
        <f t="shared" si="23"/>
        <v>0</v>
      </c>
    </row>
    <row r="231" spans="1:15" x14ac:dyDescent="0.2">
      <c r="A231" s="498"/>
      <c r="B231" s="498"/>
      <c r="D231" s="600"/>
      <c r="E231" s="492"/>
      <c r="H231" s="505"/>
      <c r="I231" s="492">
        <f t="shared" si="19"/>
        <v>0</v>
      </c>
      <c r="J231" s="492">
        <f t="shared" si="18"/>
        <v>0</v>
      </c>
      <c r="K231" s="492">
        <f t="shared" si="20"/>
        <v>0</v>
      </c>
      <c r="L231" s="506" t="e">
        <f t="shared" si="21"/>
        <v>#DIV/0!</v>
      </c>
      <c r="M231" s="488" t="e">
        <f t="shared" si="22"/>
        <v>#DIV/0!</v>
      </c>
      <c r="O231" s="383">
        <f t="shared" si="23"/>
        <v>0</v>
      </c>
    </row>
    <row r="232" spans="1:15" x14ac:dyDescent="0.2">
      <c r="A232" s="498"/>
      <c r="B232" s="498"/>
      <c r="D232" s="600"/>
      <c r="E232" s="492"/>
      <c r="H232" s="505"/>
      <c r="I232" s="492">
        <f t="shared" si="19"/>
        <v>0</v>
      </c>
      <c r="J232" s="492">
        <f t="shared" si="18"/>
        <v>0</v>
      </c>
      <c r="K232" s="492">
        <f t="shared" si="20"/>
        <v>0</v>
      </c>
      <c r="L232" s="506" t="e">
        <f t="shared" si="21"/>
        <v>#DIV/0!</v>
      </c>
      <c r="M232" s="488" t="e">
        <f t="shared" si="22"/>
        <v>#DIV/0!</v>
      </c>
      <c r="O232" s="383">
        <f t="shared" si="23"/>
        <v>0</v>
      </c>
    </row>
    <row r="233" spans="1:15" x14ac:dyDescent="0.2">
      <c r="A233" s="498"/>
      <c r="B233" s="498"/>
      <c r="D233" s="600"/>
      <c r="E233" s="492"/>
      <c r="H233" s="505"/>
      <c r="I233" s="492">
        <f t="shared" si="19"/>
        <v>0</v>
      </c>
      <c r="J233" s="492">
        <f t="shared" si="18"/>
        <v>0</v>
      </c>
      <c r="K233" s="492">
        <f t="shared" si="20"/>
        <v>0</v>
      </c>
      <c r="L233" s="506" t="e">
        <f t="shared" si="21"/>
        <v>#DIV/0!</v>
      </c>
      <c r="M233" s="488" t="e">
        <f t="shared" si="22"/>
        <v>#DIV/0!</v>
      </c>
      <c r="O233" s="383">
        <f t="shared" si="23"/>
        <v>0</v>
      </c>
    </row>
    <row r="234" spans="1:15" x14ac:dyDescent="0.2">
      <c r="A234" s="498"/>
      <c r="B234" s="498"/>
      <c r="D234" s="600"/>
      <c r="E234" s="492"/>
      <c r="H234" s="505"/>
      <c r="I234" s="492">
        <f t="shared" si="19"/>
        <v>0</v>
      </c>
      <c r="J234" s="492">
        <f t="shared" si="18"/>
        <v>0</v>
      </c>
      <c r="K234" s="492">
        <f t="shared" si="20"/>
        <v>0</v>
      </c>
      <c r="L234" s="506" t="e">
        <f t="shared" si="21"/>
        <v>#DIV/0!</v>
      </c>
      <c r="M234" s="488" t="e">
        <f t="shared" si="22"/>
        <v>#DIV/0!</v>
      </c>
      <c r="O234" s="383">
        <f t="shared" si="23"/>
        <v>0</v>
      </c>
    </row>
    <row r="235" spans="1:15" x14ac:dyDescent="0.2">
      <c r="A235" s="498"/>
      <c r="B235" s="498"/>
      <c r="D235" s="600"/>
      <c r="E235" s="492"/>
      <c r="H235" s="505"/>
      <c r="I235" s="492">
        <f t="shared" si="19"/>
        <v>0</v>
      </c>
      <c r="J235" s="492">
        <f t="shared" si="18"/>
        <v>0</v>
      </c>
      <c r="K235" s="492">
        <f t="shared" si="20"/>
        <v>0</v>
      </c>
      <c r="L235" s="506" t="e">
        <f t="shared" si="21"/>
        <v>#DIV/0!</v>
      </c>
      <c r="M235" s="488" t="e">
        <f t="shared" si="22"/>
        <v>#DIV/0!</v>
      </c>
      <c r="O235" s="383">
        <f t="shared" si="23"/>
        <v>0</v>
      </c>
    </row>
    <row r="236" spans="1:15" x14ac:dyDescent="0.2">
      <c r="A236" s="498"/>
      <c r="B236" s="498"/>
      <c r="D236" s="600"/>
      <c r="E236" s="492"/>
      <c r="H236" s="505"/>
      <c r="I236" s="492">
        <f t="shared" si="19"/>
        <v>0</v>
      </c>
      <c r="J236" s="492">
        <f t="shared" si="18"/>
        <v>0</v>
      </c>
      <c r="K236" s="492">
        <f t="shared" si="20"/>
        <v>0</v>
      </c>
      <c r="L236" s="506" t="e">
        <f t="shared" si="21"/>
        <v>#DIV/0!</v>
      </c>
      <c r="M236" s="488" t="e">
        <f t="shared" si="22"/>
        <v>#DIV/0!</v>
      </c>
      <c r="O236" s="383">
        <f t="shared" si="23"/>
        <v>0</v>
      </c>
    </row>
    <row r="237" spans="1:15" x14ac:dyDescent="0.2">
      <c r="A237" s="498"/>
      <c r="B237" s="498"/>
      <c r="D237" s="600"/>
      <c r="E237" s="492"/>
      <c r="H237" s="505"/>
      <c r="I237" s="492">
        <f t="shared" si="19"/>
        <v>0</v>
      </c>
      <c r="J237" s="492">
        <f t="shared" si="18"/>
        <v>0</v>
      </c>
      <c r="K237" s="492">
        <f t="shared" si="20"/>
        <v>0</v>
      </c>
      <c r="L237" s="506" t="e">
        <f t="shared" si="21"/>
        <v>#DIV/0!</v>
      </c>
      <c r="M237" s="488" t="e">
        <f t="shared" si="22"/>
        <v>#DIV/0!</v>
      </c>
      <c r="O237" s="383">
        <f t="shared" si="23"/>
        <v>0</v>
      </c>
    </row>
    <row r="238" spans="1:15" x14ac:dyDescent="0.2">
      <c r="A238" s="498"/>
      <c r="B238" s="498"/>
      <c r="D238" s="600"/>
      <c r="E238" s="492"/>
      <c r="H238" s="505"/>
      <c r="I238" s="492">
        <f t="shared" si="19"/>
        <v>0</v>
      </c>
      <c r="J238" s="492">
        <f t="shared" si="18"/>
        <v>0</v>
      </c>
      <c r="K238" s="492">
        <f t="shared" si="20"/>
        <v>0</v>
      </c>
      <c r="L238" s="506" t="e">
        <f t="shared" si="21"/>
        <v>#DIV/0!</v>
      </c>
      <c r="M238" s="488" t="e">
        <f t="shared" si="22"/>
        <v>#DIV/0!</v>
      </c>
      <c r="O238" s="383">
        <f t="shared" si="23"/>
        <v>0</v>
      </c>
    </row>
    <row r="239" spans="1:15" x14ac:dyDescent="0.2">
      <c r="A239" s="498"/>
      <c r="B239" s="498"/>
      <c r="D239" s="600"/>
      <c r="E239" s="492"/>
      <c r="H239" s="505"/>
      <c r="I239" s="492">
        <f t="shared" si="19"/>
        <v>0</v>
      </c>
      <c r="J239" s="492">
        <f t="shared" si="18"/>
        <v>0</v>
      </c>
      <c r="K239" s="492">
        <f t="shared" si="20"/>
        <v>0</v>
      </c>
      <c r="L239" s="506" t="e">
        <f t="shared" si="21"/>
        <v>#DIV/0!</v>
      </c>
      <c r="M239" s="488" t="e">
        <f t="shared" si="22"/>
        <v>#DIV/0!</v>
      </c>
      <c r="O239" s="383">
        <f t="shared" si="23"/>
        <v>0</v>
      </c>
    </row>
    <row r="240" spans="1:15" x14ac:dyDescent="0.2">
      <c r="A240" s="498"/>
      <c r="B240" s="498"/>
      <c r="D240" s="600"/>
      <c r="E240" s="492"/>
      <c r="H240" s="505"/>
      <c r="I240" s="492">
        <f t="shared" si="19"/>
        <v>0</v>
      </c>
      <c r="J240" s="492">
        <f t="shared" si="18"/>
        <v>0</v>
      </c>
      <c r="K240" s="492">
        <f t="shared" si="20"/>
        <v>0</v>
      </c>
      <c r="L240" s="506" t="e">
        <f t="shared" si="21"/>
        <v>#DIV/0!</v>
      </c>
      <c r="M240" s="488" t="e">
        <f t="shared" si="22"/>
        <v>#DIV/0!</v>
      </c>
      <c r="O240" s="383">
        <f t="shared" si="23"/>
        <v>0</v>
      </c>
    </row>
    <row r="241" spans="1:15" x14ac:dyDescent="0.2">
      <c r="A241" s="498"/>
      <c r="B241" s="498"/>
      <c r="D241" s="600"/>
      <c r="E241" s="492"/>
      <c r="H241" s="505"/>
      <c r="I241" s="492">
        <f t="shared" si="19"/>
        <v>0</v>
      </c>
      <c r="J241" s="492">
        <f t="shared" si="18"/>
        <v>0</v>
      </c>
      <c r="K241" s="492">
        <f t="shared" si="20"/>
        <v>0</v>
      </c>
      <c r="L241" s="506" t="e">
        <f t="shared" si="21"/>
        <v>#DIV/0!</v>
      </c>
      <c r="M241" s="488" t="e">
        <f t="shared" si="22"/>
        <v>#DIV/0!</v>
      </c>
      <c r="O241" s="383">
        <f t="shared" si="23"/>
        <v>0</v>
      </c>
    </row>
    <row r="242" spans="1:15" x14ac:dyDescent="0.2">
      <c r="A242" s="498"/>
      <c r="B242" s="498"/>
      <c r="D242" s="600"/>
      <c r="E242" s="492"/>
      <c r="H242" s="505"/>
      <c r="I242" s="492">
        <f t="shared" si="19"/>
        <v>0</v>
      </c>
      <c r="J242" s="492">
        <f t="shared" si="18"/>
        <v>0</v>
      </c>
      <c r="K242" s="492">
        <f t="shared" si="20"/>
        <v>0</v>
      </c>
      <c r="L242" s="506" t="e">
        <f t="shared" si="21"/>
        <v>#DIV/0!</v>
      </c>
      <c r="M242" s="488" t="e">
        <f t="shared" si="22"/>
        <v>#DIV/0!</v>
      </c>
      <c r="O242" s="383">
        <f t="shared" si="23"/>
        <v>0</v>
      </c>
    </row>
    <row r="243" spans="1:15" x14ac:dyDescent="0.2">
      <c r="A243" s="498"/>
      <c r="B243" s="498"/>
      <c r="D243" s="600"/>
      <c r="E243" s="492"/>
      <c r="H243" s="505"/>
      <c r="I243" s="492">
        <f t="shared" si="19"/>
        <v>0</v>
      </c>
      <c r="J243" s="492">
        <f t="shared" si="18"/>
        <v>0</v>
      </c>
      <c r="K243" s="492">
        <f t="shared" si="20"/>
        <v>0</v>
      </c>
      <c r="L243" s="506" t="e">
        <f t="shared" si="21"/>
        <v>#DIV/0!</v>
      </c>
      <c r="M243" s="488" t="e">
        <f t="shared" si="22"/>
        <v>#DIV/0!</v>
      </c>
      <c r="O243" s="383">
        <f t="shared" si="23"/>
        <v>0</v>
      </c>
    </row>
    <row r="244" spans="1:15" x14ac:dyDescent="0.2">
      <c r="A244" s="498"/>
      <c r="B244" s="498"/>
      <c r="D244" s="600"/>
      <c r="E244" s="492"/>
      <c r="H244" s="505"/>
      <c r="I244" s="492">
        <f t="shared" si="19"/>
        <v>0</v>
      </c>
      <c r="J244" s="492">
        <f t="shared" si="18"/>
        <v>0</v>
      </c>
      <c r="K244" s="492">
        <f t="shared" si="20"/>
        <v>0</v>
      </c>
      <c r="L244" s="506" t="e">
        <f t="shared" si="21"/>
        <v>#DIV/0!</v>
      </c>
      <c r="M244" s="488" t="e">
        <f t="shared" si="22"/>
        <v>#DIV/0!</v>
      </c>
      <c r="O244" s="383">
        <f t="shared" si="23"/>
        <v>0</v>
      </c>
    </row>
    <row r="245" spans="1:15" x14ac:dyDescent="0.2">
      <c r="A245" s="498"/>
      <c r="B245" s="498"/>
      <c r="D245" s="600"/>
      <c r="E245" s="492"/>
      <c r="H245" s="505"/>
      <c r="I245" s="492">
        <f t="shared" si="19"/>
        <v>0</v>
      </c>
      <c r="J245" s="492">
        <f t="shared" si="18"/>
        <v>0</v>
      </c>
      <c r="K245" s="492">
        <f t="shared" si="20"/>
        <v>0</v>
      </c>
      <c r="L245" s="506" t="e">
        <f t="shared" si="21"/>
        <v>#DIV/0!</v>
      </c>
      <c r="M245" s="488" t="e">
        <f t="shared" si="22"/>
        <v>#DIV/0!</v>
      </c>
      <c r="O245" s="383">
        <f t="shared" si="23"/>
        <v>0</v>
      </c>
    </row>
    <row r="246" spans="1:15" x14ac:dyDescent="0.2">
      <c r="A246" s="498"/>
      <c r="B246" s="498"/>
      <c r="D246" s="600"/>
      <c r="E246" s="492"/>
      <c r="H246" s="505"/>
      <c r="I246" s="492">
        <f t="shared" si="19"/>
        <v>0</v>
      </c>
      <c r="J246" s="492">
        <f t="shared" si="18"/>
        <v>0</v>
      </c>
      <c r="K246" s="492">
        <f t="shared" si="20"/>
        <v>0</v>
      </c>
      <c r="L246" s="506" t="e">
        <f t="shared" si="21"/>
        <v>#DIV/0!</v>
      </c>
      <c r="M246" s="488" t="e">
        <f t="shared" si="22"/>
        <v>#DIV/0!</v>
      </c>
      <c r="O246" s="383">
        <f t="shared" si="23"/>
        <v>0</v>
      </c>
    </row>
    <row r="247" spans="1:15" x14ac:dyDescent="0.2">
      <c r="A247" s="498"/>
      <c r="B247" s="498"/>
      <c r="D247" s="600"/>
      <c r="E247" s="492"/>
      <c r="H247" s="505"/>
      <c r="I247" s="492">
        <f t="shared" si="19"/>
        <v>0</v>
      </c>
      <c r="J247" s="492">
        <f t="shared" si="18"/>
        <v>0</v>
      </c>
      <c r="K247" s="492">
        <f t="shared" si="20"/>
        <v>0</v>
      </c>
      <c r="L247" s="506" t="e">
        <f t="shared" si="21"/>
        <v>#DIV/0!</v>
      </c>
      <c r="M247" s="488" t="e">
        <f t="shared" si="22"/>
        <v>#DIV/0!</v>
      </c>
      <c r="O247" s="383">
        <f t="shared" si="23"/>
        <v>0</v>
      </c>
    </row>
    <row r="248" spans="1:15" x14ac:dyDescent="0.2">
      <c r="A248" s="498"/>
      <c r="B248" s="498"/>
      <c r="D248" s="600"/>
      <c r="E248" s="492"/>
      <c r="H248" s="505"/>
      <c r="I248" s="492">
        <f t="shared" si="19"/>
        <v>0</v>
      </c>
      <c r="J248" s="492">
        <f t="shared" si="18"/>
        <v>0</v>
      </c>
      <c r="K248" s="492">
        <f t="shared" si="20"/>
        <v>0</v>
      </c>
      <c r="L248" s="506" t="e">
        <f t="shared" si="21"/>
        <v>#DIV/0!</v>
      </c>
      <c r="M248" s="488" t="e">
        <f t="shared" si="22"/>
        <v>#DIV/0!</v>
      </c>
      <c r="O248" s="383">
        <f t="shared" si="23"/>
        <v>0</v>
      </c>
    </row>
    <row r="249" spans="1:15" x14ac:dyDescent="0.2">
      <c r="A249" s="498"/>
      <c r="B249" s="498"/>
      <c r="D249" s="600"/>
      <c r="E249" s="492"/>
      <c r="H249" s="505"/>
      <c r="I249" s="492">
        <f t="shared" si="19"/>
        <v>0</v>
      </c>
      <c r="J249" s="492">
        <f t="shared" si="18"/>
        <v>0</v>
      </c>
      <c r="K249" s="492">
        <f t="shared" si="20"/>
        <v>0</v>
      </c>
      <c r="L249" s="506" t="e">
        <f t="shared" si="21"/>
        <v>#DIV/0!</v>
      </c>
      <c r="M249" s="488" t="e">
        <f t="shared" si="22"/>
        <v>#DIV/0!</v>
      </c>
      <c r="O249" s="383">
        <f t="shared" si="23"/>
        <v>0</v>
      </c>
    </row>
    <row r="250" spans="1:15" x14ac:dyDescent="0.2">
      <c r="A250" s="498"/>
      <c r="B250" s="498"/>
      <c r="D250" s="600"/>
      <c r="E250" s="492"/>
      <c r="H250" s="505"/>
      <c r="I250" s="492">
        <f t="shared" si="19"/>
        <v>0</v>
      </c>
      <c r="J250" s="492">
        <f t="shared" si="18"/>
        <v>0</v>
      </c>
      <c r="K250" s="492">
        <f t="shared" si="20"/>
        <v>0</v>
      </c>
      <c r="L250" s="506" t="e">
        <f t="shared" si="21"/>
        <v>#DIV/0!</v>
      </c>
      <c r="M250" s="488" t="e">
        <f t="shared" si="22"/>
        <v>#DIV/0!</v>
      </c>
      <c r="O250" s="383">
        <f t="shared" si="23"/>
        <v>0</v>
      </c>
    </row>
    <row r="251" spans="1:15" x14ac:dyDescent="0.2">
      <c r="A251" s="498"/>
      <c r="B251" s="498"/>
      <c r="D251" s="600"/>
      <c r="E251" s="492"/>
      <c r="H251" s="505"/>
      <c r="I251" s="492">
        <f t="shared" si="19"/>
        <v>0</v>
      </c>
      <c r="J251" s="492">
        <f t="shared" si="18"/>
        <v>0</v>
      </c>
      <c r="K251" s="492">
        <f t="shared" si="20"/>
        <v>0</v>
      </c>
      <c r="L251" s="506" t="e">
        <f t="shared" si="21"/>
        <v>#DIV/0!</v>
      </c>
      <c r="M251" s="488" t="e">
        <f t="shared" si="22"/>
        <v>#DIV/0!</v>
      </c>
      <c r="O251" s="383">
        <f t="shared" si="23"/>
        <v>0</v>
      </c>
    </row>
    <row r="252" spans="1:15" x14ac:dyDescent="0.2">
      <c r="A252" s="498"/>
      <c r="B252" s="498"/>
      <c r="D252" s="600"/>
      <c r="E252" s="492"/>
      <c r="H252" s="505"/>
      <c r="I252" s="492">
        <f t="shared" si="19"/>
        <v>0</v>
      </c>
      <c r="J252" s="492">
        <f t="shared" si="18"/>
        <v>0</v>
      </c>
      <c r="K252" s="492">
        <f t="shared" si="20"/>
        <v>0</v>
      </c>
      <c r="L252" s="506" t="e">
        <f t="shared" si="21"/>
        <v>#DIV/0!</v>
      </c>
      <c r="M252" s="488" t="e">
        <f t="shared" si="22"/>
        <v>#DIV/0!</v>
      </c>
      <c r="O252" s="383">
        <f t="shared" si="23"/>
        <v>0</v>
      </c>
    </row>
    <row r="253" spans="1:15" x14ac:dyDescent="0.2">
      <c r="A253" s="498"/>
      <c r="B253" s="498"/>
      <c r="D253" s="600"/>
      <c r="E253" s="492"/>
      <c r="H253" s="505"/>
      <c r="I253" s="492">
        <f t="shared" si="19"/>
        <v>0</v>
      </c>
      <c r="J253" s="492">
        <f t="shared" si="18"/>
        <v>0</v>
      </c>
      <c r="K253" s="492">
        <f t="shared" si="20"/>
        <v>0</v>
      </c>
      <c r="L253" s="506" t="e">
        <f t="shared" si="21"/>
        <v>#DIV/0!</v>
      </c>
      <c r="M253" s="488" t="e">
        <f t="shared" si="22"/>
        <v>#DIV/0!</v>
      </c>
      <c r="O253" s="383">
        <f t="shared" si="23"/>
        <v>0</v>
      </c>
    </row>
    <row r="254" spans="1:15" x14ac:dyDescent="0.2">
      <c r="A254" s="498"/>
      <c r="B254" s="498"/>
      <c r="D254" s="600"/>
      <c r="E254" s="492"/>
      <c r="H254" s="505"/>
      <c r="I254" s="492">
        <f t="shared" si="19"/>
        <v>0</v>
      </c>
      <c r="J254" s="492">
        <f t="shared" si="18"/>
        <v>0</v>
      </c>
      <c r="K254" s="492">
        <f t="shared" si="20"/>
        <v>0</v>
      </c>
      <c r="L254" s="506" t="e">
        <f t="shared" si="21"/>
        <v>#DIV/0!</v>
      </c>
      <c r="M254" s="488" t="e">
        <f t="shared" si="22"/>
        <v>#DIV/0!</v>
      </c>
      <c r="O254" s="383">
        <f t="shared" si="23"/>
        <v>0</v>
      </c>
    </row>
    <row r="255" spans="1:15" x14ac:dyDescent="0.2">
      <c r="A255" s="498"/>
      <c r="B255" s="498"/>
      <c r="D255" s="600"/>
      <c r="E255" s="492"/>
      <c r="H255" s="505"/>
      <c r="I255" s="492">
        <f t="shared" si="19"/>
        <v>0</v>
      </c>
      <c r="J255" s="492">
        <f t="shared" si="18"/>
        <v>0</v>
      </c>
      <c r="K255" s="492">
        <f t="shared" si="20"/>
        <v>0</v>
      </c>
      <c r="L255" s="506" t="e">
        <f t="shared" si="21"/>
        <v>#DIV/0!</v>
      </c>
      <c r="M255" s="488" t="e">
        <f t="shared" si="22"/>
        <v>#DIV/0!</v>
      </c>
      <c r="O255" s="383">
        <f t="shared" si="23"/>
        <v>0</v>
      </c>
    </row>
    <row r="256" spans="1:15" x14ac:dyDescent="0.2">
      <c r="A256" s="498"/>
      <c r="B256" s="498"/>
      <c r="D256" s="600"/>
      <c r="E256" s="492"/>
      <c r="H256" s="505"/>
      <c r="I256" s="492">
        <f t="shared" si="19"/>
        <v>0</v>
      </c>
      <c r="J256" s="492">
        <f t="shared" si="18"/>
        <v>0</v>
      </c>
      <c r="K256" s="492">
        <f t="shared" si="20"/>
        <v>0</v>
      </c>
      <c r="L256" s="506" t="e">
        <f t="shared" si="21"/>
        <v>#DIV/0!</v>
      </c>
      <c r="M256" s="488" t="e">
        <f t="shared" si="22"/>
        <v>#DIV/0!</v>
      </c>
      <c r="O256" s="383">
        <f t="shared" si="23"/>
        <v>0</v>
      </c>
    </row>
    <row r="257" spans="1:15" x14ac:dyDescent="0.2">
      <c r="A257" s="498"/>
      <c r="B257" s="498"/>
      <c r="D257" s="600"/>
      <c r="E257" s="492"/>
      <c r="H257" s="505"/>
      <c r="I257" s="492">
        <f t="shared" si="19"/>
        <v>0</v>
      </c>
      <c r="J257" s="492">
        <f t="shared" si="18"/>
        <v>0</v>
      </c>
      <c r="K257" s="492">
        <f t="shared" si="20"/>
        <v>0</v>
      </c>
      <c r="L257" s="506" t="e">
        <f t="shared" si="21"/>
        <v>#DIV/0!</v>
      </c>
      <c r="M257" s="488" t="e">
        <f t="shared" si="22"/>
        <v>#DIV/0!</v>
      </c>
      <c r="O257" s="383">
        <f t="shared" si="23"/>
        <v>0</v>
      </c>
    </row>
    <row r="258" spans="1:15" x14ac:dyDescent="0.2">
      <c r="A258" s="498"/>
      <c r="B258" s="498"/>
      <c r="D258" s="600"/>
      <c r="E258" s="492"/>
      <c r="H258" s="505"/>
      <c r="I258" s="492">
        <f t="shared" si="19"/>
        <v>0</v>
      </c>
      <c r="J258" s="492">
        <f t="shared" si="18"/>
        <v>0</v>
      </c>
      <c r="K258" s="492">
        <f t="shared" si="20"/>
        <v>0</v>
      </c>
      <c r="L258" s="506" t="e">
        <f t="shared" si="21"/>
        <v>#DIV/0!</v>
      </c>
      <c r="M258" s="488" t="e">
        <f t="shared" si="22"/>
        <v>#DIV/0!</v>
      </c>
      <c r="O258" s="383">
        <f t="shared" si="23"/>
        <v>0</v>
      </c>
    </row>
    <row r="259" spans="1:15" x14ac:dyDescent="0.2">
      <c r="A259" s="498"/>
      <c r="B259" s="498"/>
      <c r="D259" s="600"/>
      <c r="E259" s="492"/>
      <c r="H259" s="505"/>
      <c r="I259" s="492">
        <f t="shared" si="19"/>
        <v>0</v>
      </c>
      <c r="J259" s="492">
        <f t="shared" si="18"/>
        <v>0</v>
      </c>
      <c r="K259" s="492">
        <f t="shared" si="20"/>
        <v>0</v>
      </c>
      <c r="L259" s="506" t="e">
        <f t="shared" si="21"/>
        <v>#DIV/0!</v>
      </c>
      <c r="M259" s="488" t="e">
        <f t="shared" si="22"/>
        <v>#DIV/0!</v>
      </c>
      <c r="O259" s="383">
        <f t="shared" si="23"/>
        <v>0</v>
      </c>
    </row>
    <row r="260" spans="1:15" x14ac:dyDescent="0.2">
      <c r="A260" s="498"/>
      <c r="B260" s="498"/>
      <c r="D260" s="600"/>
      <c r="E260" s="492"/>
      <c r="H260" s="505"/>
      <c r="I260" s="492">
        <f t="shared" si="19"/>
        <v>0</v>
      </c>
      <c r="J260" s="492">
        <f t="shared" si="18"/>
        <v>0</v>
      </c>
      <c r="K260" s="492">
        <f t="shared" si="20"/>
        <v>0</v>
      </c>
      <c r="L260" s="506" t="e">
        <f t="shared" si="21"/>
        <v>#DIV/0!</v>
      </c>
      <c r="M260" s="488" t="e">
        <f t="shared" si="22"/>
        <v>#DIV/0!</v>
      </c>
      <c r="O260" s="383">
        <f t="shared" si="23"/>
        <v>0</v>
      </c>
    </row>
    <row r="261" spans="1:15" x14ac:dyDescent="0.2">
      <c r="A261" s="498"/>
      <c r="B261" s="498"/>
      <c r="D261" s="508"/>
      <c r="E261" s="492"/>
      <c r="H261" s="505"/>
      <c r="I261" s="492">
        <f t="shared" si="19"/>
        <v>0</v>
      </c>
      <c r="J261" s="492">
        <f t="shared" si="18"/>
        <v>0</v>
      </c>
      <c r="K261" s="492">
        <f t="shared" si="20"/>
        <v>0</v>
      </c>
      <c r="L261" s="506" t="e">
        <f t="shared" si="21"/>
        <v>#DIV/0!</v>
      </c>
      <c r="M261" s="488" t="e">
        <f t="shared" si="22"/>
        <v>#DIV/0!</v>
      </c>
      <c r="O261" s="383">
        <f t="shared" si="23"/>
        <v>0</v>
      </c>
    </row>
    <row r="262" spans="1:15" x14ac:dyDescent="0.2">
      <c r="A262" s="498"/>
      <c r="B262" s="498"/>
      <c r="D262" s="508"/>
      <c r="E262" s="492"/>
      <c r="H262" s="505"/>
      <c r="I262" s="492">
        <f t="shared" si="19"/>
        <v>0</v>
      </c>
      <c r="J262" s="492">
        <f t="shared" si="18"/>
        <v>0</v>
      </c>
      <c r="K262" s="492">
        <f t="shared" si="20"/>
        <v>0</v>
      </c>
      <c r="L262" s="506" t="e">
        <f t="shared" si="21"/>
        <v>#DIV/0!</v>
      </c>
      <c r="M262" s="488" t="e">
        <f t="shared" si="22"/>
        <v>#DIV/0!</v>
      </c>
      <c r="O262" s="383">
        <f t="shared" si="23"/>
        <v>0</v>
      </c>
    </row>
    <row r="263" spans="1:15" x14ac:dyDescent="0.2">
      <c r="A263" s="498"/>
      <c r="B263" s="498"/>
      <c r="D263" s="508"/>
      <c r="E263" s="492"/>
      <c r="H263" s="505"/>
      <c r="I263" s="492">
        <f t="shared" si="19"/>
        <v>0</v>
      </c>
      <c r="J263" s="492">
        <f t="shared" si="18"/>
        <v>0</v>
      </c>
      <c r="K263" s="492">
        <f t="shared" si="20"/>
        <v>0</v>
      </c>
      <c r="L263" s="506" t="e">
        <f t="shared" si="21"/>
        <v>#DIV/0!</v>
      </c>
      <c r="M263" s="488" t="e">
        <f t="shared" si="22"/>
        <v>#DIV/0!</v>
      </c>
      <c r="O263" s="383">
        <f t="shared" si="23"/>
        <v>0</v>
      </c>
    </row>
    <row r="264" spans="1:15" x14ac:dyDescent="0.2">
      <c r="A264" s="498"/>
      <c r="B264" s="498"/>
      <c r="D264" s="508"/>
      <c r="E264" s="492"/>
      <c r="H264" s="505"/>
      <c r="I264" s="492">
        <f t="shared" si="19"/>
        <v>0</v>
      </c>
      <c r="J264" s="492">
        <f t="shared" si="18"/>
        <v>0</v>
      </c>
      <c r="K264" s="492">
        <f t="shared" si="20"/>
        <v>0</v>
      </c>
      <c r="L264" s="506" t="e">
        <f t="shared" si="21"/>
        <v>#DIV/0!</v>
      </c>
      <c r="M264" s="488" t="e">
        <f t="shared" si="22"/>
        <v>#DIV/0!</v>
      </c>
      <c r="O264" s="383">
        <f t="shared" si="23"/>
        <v>0</v>
      </c>
    </row>
    <row r="265" spans="1:15" x14ac:dyDescent="0.2">
      <c r="A265" s="498"/>
      <c r="B265" s="498"/>
      <c r="D265" s="508"/>
      <c r="E265" s="492"/>
      <c r="H265" s="505"/>
      <c r="I265" s="492">
        <f t="shared" si="19"/>
        <v>0</v>
      </c>
      <c r="J265" s="492">
        <f t="shared" si="18"/>
        <v>0</v>
      </c>
      <c r="K265" s="492">
        <f t="shared" si="20"/>
        <v>0</v>
      </c>
      <c r="L265" s="506" t="e">
        <f t="shared" si="21"/>
        <v>#DIV/0!</v>
      </c>
      <c r="M265" s="488" t="e">
        <f t="shared" si="22"/>
        <v>#DIV/0!</v>
      </c>
      <c r="O265" s="383">
        <f t="shared" si="23"/>
        <v>0</v>
      </c>
    </row>
    <row r="266" spans="1:15" x14ac:dyDescent="0.2">
      <c r="A266" s="498"/>
      <c r="B266" s="498"/>
      <c r="D266" s="508"/>
      <c r="E266" s="492"/>
      <c r="H266" s="505"/>
      <c r="I266" s="492">
        <f t="shared" si="19"/>
        <v>0</v>
      </c>
      <c r="J266" s="492">
        <f t="shared" si="18"/>
        <v>0</v>
      </c>
      <c r="K266" s="492">
        <f t="shared" si="20"/>
        <v>0</v>
      </c>
      <c r="L266" s="506" t="e">
        <f t="shared" si="21"/>
        <v>#DIV/0!</v>
      </c>
      <c r="M266" s="488" t="e">
        <f t="shared" si="22"/>
        <v>#DIV/0!</v>
      </c>
      <c r="O266" s="383">
        <f t="shared" si="23"/>
        <v>0</v>
      </c>
    </row>
    <row r="267" spans="1:15" x14ac:dyDescent="0.2">
      <c r="A267" s="498"/>
      <c r="B267" s="498"/>
      <c r="D267" s="508"/>
      <c r="E267" s="492"/>
      <c r="H267" s="505"/>
      <c r="I267" s="492">
        <f t="shared" si="19"/>
        <v>0</v>
      </c>
      <c r="J267" s="492">
        <f t="shared" si="18"/>
        <v>0</v>
      </c>
      <c r="K267" s="492">
        <f t="shared" si="20"/>
        <v>0</v>
      </c>
      <c r="L267" s="506" t="e">
        <f t="shared" si="21"/>
        <v>#DIV/0!</v>
      </c>
      <c r="M267" s="488" t="e">
        <f t="shared" si="22"/>
        <v>#DIV/0!</v>
      </c>
      <c r="O267" s="383">
        <f t="shared" si="23"/>
        <v>0</v>
      </c>
    </row>
    <row r="268" spans="1:15" x14ac:dyDescent="0.2">
      <c r="A268" s="498"/>
      <c r="B268" s="498"/>
      <c r="D268" s="508"/>
      <c r="E268" s="492"/>
      <c r="H268" s="505"/>
      <c r="I268" s="492">
        <f t="shared" si="19"/>
        <v>0</v>
      </c>
      <c r="J268" s="492">
        <f t="shared" si="18"/>
        <v>0</v>
      </c>
      <c r="K268" s="492">
        <f t="shared" si="20"/>
        <v>0</v>
      </c>
      <c r="L268" s="506" t="e">
        <f t="shared" si="21"/>
        <v>#DIV/0!</v>
      </c>
      <c r="M268" s="488" t="e">
        <f t="shared" si="22"/>
        <v>#DIV/0!</v>
      </c>
      <c r="O268" s="383">
        <f t="shared" si="23"/>
        <v>0</v>
      </c>
    </row>
    <row r="269" spans="1:15" x14ac:dyDescent="0.2">
      <c r="A269" s="498"/>
      <c r="B269" s="498"/>
      <c r="D269" s="508"/>
      <c r="E269" s="492"/>
      <c r="H269" s="505"/>
      <c r="I269" s="492">
        <f t="shared" si="19"/>
        <v>0</v>
      </c>
      <c r="J269" s="492">
        <f t="shared" si="18"/>
        <v>0</v>
      </c>
      <c r="K269" s="492">
        <f t="shared" si="20"/>
        <v>0</v>
      </c>
      <c r="L269" s="506" t="e">
        <f t="shared" si="21"/>
        <v>#DIV/0!</v>
      </c>
      <c r="M269" s="488" t="e">
        <f t="shared" si="22"/>
        <v>#DIV/0!</v>
      </c>
      <c r="O269" s="383">
        <f t="shared" si="23"/>
        <v>0</v>
      </c>
    </row>
    <row r="270" spans="1:15" x14ac:dyDescent="0.2">
      <c r="A270" s="498"/>
      <c r="B270" s="498"/>
      <c r="D270" s="508"/>
      <c r="E270" s="492"/>
      <c r="H270" s="505"/>
      <c r="I270" s="492">
        <f t="shared" si="19"/>
        <v>0</v>
      </c>
      <c r="J270" s="492">
        <f t="shared" si="18"/>
        <v>0</v>
      </c>
      <c r="K270" s="492">
        <f t="shared" si="20"/>
        <v>0</v>
      </c>
      <c r="L270" s="506" t="e">
        <f t="shared" si="21"/>
        <v>#DIV/0!</v>
      </c>
      <c r="M270" s="488" t="e">
        <f t="shared" si="22"/>
        <v>#DIV/0!</v>
      </c>
      <c r="O270" s="383">
        <f t="shared" si="23"/>
        <v>0</v>
      </c>
    </row>
    <row r="271" spans="1:15" x14ac:dyDescent="0.2">
      <c r="A271" s="498"/>
      <c r="B271" s="498"/>
      <c r="D271" s="508"/>
      <c r="E271" s="492"/>
      <c r="H271" s="505"/>
      <c r="I271" s="492">
        <f t="shared" si="19"/>
        <v>0</v>
      </c>
      <c r="J271" s="492">
        <f t="shared" si="18"/>
        <v>0</v>
      </c>
      <c r="K271" s="492">
        <f t="shared" si="20"/>
        <v>0</v>
      </c>
      <c r="L271" s="506" t="e">
        <f t="shared" si="21"/>
        <v>#DIV/0!</v>
      </c>
      <c r="M271" s="488" t="e">
        <f t="shared" si="22"/>
        <v>#DIV/0!</v>
      </c>
      <c r="O271" s="383">
        <f t="shared" si="23"/>
        <v>0</v>
      </c>
    </row>
    <row r="272" spans="1:15" x14ac:dyDescent="0.2">
      <c r="A272" s="498"/>
      <c r="B272" s="498"/>
      <c r="D272" s="508"/>
      <c r="E272" s="492"/>
      <c r="H272" s="505"/>
      <c r="I272" s="492">
        <f t="shared" si="19"/>
        <v>0</v>
      </c>
      <c r="J272" s="492">
        <f t="shared" si="18"/>
        <v>0</v>
      </c>
      <c r="K272" s="492">
        <f t="shared" si="20"/>
        <v>0</v>
      </c>
      <c r="L272" s="506" t="e">
        <f t="shared" si="21"/>
        <v>#DIV/0!</v>
      </c>
      <c r="M272" s="488" t="e">
        <f t="shared" si="22"/>
        <v>#DIV/0!</v>
      </c>
      <c r="O272" s="383">
        <f t="shared" si="23"/>
        <v>0</v>
      </c>
    </row>
    <row r="273" spans="1:15" x14ac:dyDescent="0.2">
      <c r="A273" s="498"/>
      <c r="B273" s="498"/>
      <c r="D273" s="508"/>
      <c r="E273" s="492"/>
      <c r="H273" s="505"/>
      <c r="I273" s="492">
        <f t="shared" si="19"/>
        <v>0</v>
      </c>
      <c r="J273" s="492">
        <f t="shared" ref="J273:J336" si="24">+E273*G273/100</f>
        <v>0</v>
      </c>
      <c r="K273" s="492">
        <f t="shared" si="20"/>
        <v>0</v>
      </c>
      <c r="L273" s="506" t="e">
        <f t="shared" si="21"/>
        <v>#DIV/0!</v>
      </c>
      <c r="M273" s="488" t="e">
        <f t="shared" si="22"/>
        <v>#DIV/0!</v>
      </c>
      <c r="O273" s="383">
        <f t="shared" si="23"/>
        <v>0</v>
      </c>
    </row>
    <row r="274" spans="1:15" x14ac:dyDescent="0.2">
      <c r="A274" s="498"/>
      <c r="B274" s="498"/>
      <c r="D274" s="508"/>
      <c r="E274" s="492"/>
      <c r="H274" s="505"/>
      <c r="I274" s="492">
        <f t="shared" ref="I274:I337" si="25">+E274*F274/100</f>
        <v>0</v>
      </c>
      <c r="J274" s="492">
        <f t="shared" si="24"/>
        <v>0</v>
      </c>
      <c r="K274" s="492">
        <f t="shared" ref="K274:K337" si="26">+H274+J274-I274</f>
        <v>0</v>
      </c>
      <c r="L274" s="506" t="e">
        <f t="shared" ref="L274:L337" si="27">+K274/I274</f>
        <v>#DIV/0!</v>
      </c>
      <c r="M274" s="488" t="e">
        <f t="shared" ref="M274:M337" si="28">+E274*G274%/$E$7</f>
        <v>#DIV/0!</v>
      </c>
      <c r="O274" s="383">
        <f t="shared" ref="O274:O337" si="29">G274</f>
        <v>0</v>
      </c>
    </row>
    <row r="275" spans="1:15" x14ac:dyDescent="0.2">
      <c r="A275" s="498"/>
      <c r="B275" s="498"/>
      <c r="D275" s="508"/>
      <c r="E275" s="492"/>
      <c r="H275" s="505"/>
      <c r="I275" s="492">
        <f t="shared" si="25"/>
        <v>0</v>
      </c>
      <c r="J275" s="492">
        <f t="shared" si="24"/>
        <v>0</v>
      </c>
      <c r="K275" s="492">
        <f t="shared" si="26"/>
        <v>0</v>
      </c>
      <c r="L275" s="506" t="e">
        <f t="shared" si="27"/>
        <v>#DIV/0!</v>
      </c>
      <c r="M275" s="488" t="e">
        <f t="shared" si="28"/>
        <v>#DIV/0!</v>
      </c>
      <c r="O275" s="383">
        <f t="shared" si="29"/>
        <v>0</v>
      </c>
    </row>
    <row r="276" spans="1:15" x14ac:dyDescent="0.2">
      <c r="A276" s="498"/>
      <c r="B276" s="498"/>
      <c r="D276" s="508"/>
      <c r="E276" s="492"/>
      <c r="H276" s="505"/>
      <c r="I276" s="492">
        <f t="shared" si="25"/>
        <v>0</v>
      </c>
      <c r="J276" s="492">
        <f t="shared" si="24"/>
        <v>0</v>
      </c>
      <c r="K276" s="492">
        <f t="shared" si="26"/>
        <v>0</v>
      </c>
      <c r="L276" s="506" t="e">
        <f t="shared" si="27"/>
        <v>#DIV/0!</v>
      </c>
      <c r="M276" s="488" t="e">
        <f t="shared" si="28"/>
        <v>#DIV/0!</v>
      </c>
      <c r="O276" s="383">
        <f t="shared" si="29"/>
        <v>0</v>
      </c>
    </row>
    <row r="277" spans="1:15" x14ac:dyDescent="0.2">
      <c r="A277" s="498"/>
      <c r="B277" s="498"/>
      <c r="D277" s="508"/>
      <c r="E277" s="492"/>
      <c r="H277" s="505"/>
      <c r="I277" s="492">
        <f t="shared" si="25"/>
        <v>0</v>
      </c>
      <c r="J277" s="492">
        <f t="shared" si="24"/>
        <v>0</v>
      </c>
      <c r="K277" s="492">
        <f t="shared" si="26"/>
        <v>0</v>
      </c>
      <c r="L277" s="506" t="e">
        <f t="shared" si="27"/>
        <v>#DIV/0!</v>
      </c>
      <c r="M277" s="488" t="e">
        <f t="shared" si="28"/>
        <v>#DIV/0!</v>
      </c>
      <c r="O277" s="383">
        <f t="shared" si="29"/>
        <v>0</v>
      </c>
    </row>
    <row r="278" spans="1:15" x14ac:dyDescent="0.2">
      <c r="A278" s="498"/>
      <c r="B278" s="498"/>
      <c r="D278" s="508"/>
      <c r="E278" s="492"/>
      <c r="H278" s="505"/>
      <c r="I278" s="492">
        <f t="shared" si="25"/>
        <v>0</v>
      </c>
      <c r="J278" s="492">
        <f t="shared" si="24"/>
        <v>0</v>
      </c>
      <c r="K278" s="492">
        <f t="shared" si="26"/>
        <v>0</v>
      </c>
      <c r="L278" s="506" t="e">
        <f t="shared" si="27"/>
        <v>#DIV/0!</v>
      </c>
      <c r="M278" s="488" t="e">
        <f t="shared" si="28"/>
        <v>#DIV/0!</v>
      </c>
      <c r="O278" s="383">
        <f t="shared" si="29"/>
        <v>0</v>
      </c>
    </row>
    <row r="279" spans="1:15" x14ac:dyDescent="0.2">
      <c r="A279" s="498"/>
      <c r="B279" s="498"/>
      <c r="D279" s="508"/>
      <c r="E279" s="492"/>
      <c r="H279" s="505"/>
      <c r="I279" s="492">
        <f t="shared" si="25"/>
        <v>0</v>
      </c>
      <c r="J279" s="492">
        <f t="shared" si="24"/>
        <v>0</v>
      </c>
      <c r="K279" s="492">
        <f t="shared" si="26"/>
        <v>0</v>
      </c>
      <c r="L279" s="506" t="e">
        <f t="shared" si="27"/>
        <v>#DIV/0!</v>
      </c>
      <c r="M279" s="488" t="e">
        <f t="shared" si="28"/>
        <v>#DIV/0!</v>
      </c>
      <c r="O279" s="383">
        <f t="shared" si="29"/>
        <v>0</v>
      </c>
    </row>
    <row r="280" spans="1:15" x14ac:dyDescent="0.2">
      <c r="A280" s="498"/>
      <c r="B280" s="498"/>
      <c r="D280" s="508"/>
      <c r="E280" s="492"/>
      <c r="H280" s="505"/>
      <c r="I280" s="492">
        <f t="shared" si="25"/>
        <v>0</v>
      </c>
      <c r="J280" s="492">
        <f t="shared" si="24"/>
        <v>0</v>
      </c>
      <c r="K280" s="492">
        <f t="shared" si="26"/>
        <v>0</v>
      </c>
      <c r="L280" s="506" t="e">
        <f t="shared" si="27"/>
        <v>#DIV/0!</v>
      </c>
      <c r="M280" s="488" t="e">
        <f t="shared" si="28"/>
        <v>#DIV/0!</v>
      </c>
      <c r="O280" s="383">
        <f t="shared" si="29"/>
        <v>0</v>
      </c>
    </row>
    <row r="281" spans="1:15" x14ac:dyDescent="0.2">
      <c r="A281" s="498"/>
      <c r="B281" s="498"/>
      <c r="D281" s="508"/>
      <c r="E281" s="492"/>
      <c r="H281" s="505"/>
      <c r="I281" s="492">
        <f t="shared" si="25"/>
        <v>0</v>
      </c>
      <c r="J281" s="492">
        <f t="shared" si="24"/>
        <v>0</v>
      </c>
      <c r="K281" s="492">
        <f t="shared" si="26"/>
        <v>0</v>
      </c>
      <c r="L281" s="506" t="e">
        <f t="shared" si="27"/>
        <v>#DIV/0!</v>
      </c>
      <c r="M281" s="488" t="e">
        <f t="shared" si="28"/>
        <v>#DIV/0!</v>
      </c>
      <c r="O281" s="383">
        <f t="shared" si="29"/>
        <v>0</v>
      </c>
    </row>
    <row r="282" spans="1:15" x14ac:dyDescent="0.2">
      <c r="A282" s="498"/>
      <c r="B282" s="498"/>
      <c r="D282" s="508"/>
      <c r="E282" s="492"/>
      <c r="H282" s="505"/>
      <c r="I282" s="492">
        <f t="shared" si="25"/>
        <v>0</v>
      </c>
      <c r="J282" s="492">
        <f t="shared" si="24"/>
        <v>0</v>
      </c>
      <c r="K282" s="492">
        <f t="shared" si="26"/>
        <v>0</v>
      </c>
      <c r="L282" s="506" t="e">
        <f t="shared" si="27"/>
        <v>#DIV/0!</v>
      </c>
      <c r="M282" s="488" t="e">
        <f t="shared" si="28"/>
        <v>#DIV/0!</v>
      </c>
      <c r="O282" s="383">
        <f t="shared" si="29"/>
        <v>0</v>
      </c>
    </row>
    <row r="283" spans="1:15" x14ac:dyDescent="0.2">
      <c r="A283" s="498"/>
      <c r="B283" s="498"/>
      <c r="D283" s="508"/>
      <c r="E283" s="492"/>
      <c r="H283" s="505"/>
      <c r="I283" s="492">
        <f t="shared" si="25"/>
        <v>0</v>
      </c>
      <c r="J283" s="492">
        <f t="shared" si="24"/>
        <v>0</v>
      </c>
      <c r="K283" s="492">
        <f t="shared" si="26"/>
        <v>0</v>
      </c>
      <c r="L283" s="506" t="e">
        <f t="shared" si="27"/>
        <v>#DIV/0!</v>
      </c>
      <c r="M283" s="488" t="e">
        <f t="shared" si="28"/>
        <v>#DIV/0!</v>
      </c>
      <c r="O283" s="383">
        <f t="shared" si="29"/>
        <v>0</v>
      </c>
    </row>
    <row r="284" spans="1:15" x14ac:dyDescent="0.2">
      <c r="A284" s="498"/>
      <c r="B284" s="498"/>
      <c r="D284" s="508"/>
      <c r="E284" s="492"/>
      <c r="H284" s="505"/>
      <c r="I284" s="492">
        <f t="shared" si="25"/>
        <v>0</v>
      </c>
      <c r="J284" s="492">
        <f t="shared" si="24"/>
        <v>0</v>
      </c>
      <c r="K284" s="492">
        <f t="shared" si="26"/>
        <v>0</v>
      </c>
      <c r="L284" s="506" t="e">
        <f t="shared" si="27"/>
        <v>#DIV/0!</v>
      </c>
      <c r="M284" s="488" t="e">
        <f t="shared" si="28"/>
        <v>#DIV/0!</v>
      </c>
      <c r="O284" s="383">
        <f t="shared" si="29"/>
        <v>0</v>
      </c>
    </row>
    <row r="285" spans="1:15" x14ac:dyDescent="0.2">
      <c r="A285" s="498"/>
      <c r="B285" s="498"/>
      <c r="D285" s="508"/>
      <c r="E285" s="492"/>
      <c r="H285" s="505"/>
      <c r="I285" s="492">
        <f t="shared" si="25"/>
        <v>0</v>
      </c>
      <c r="J285" s="492">
        <f t="shared" si="24"/>
        <v>0</v>
      </c>
      <c r="K285" s="492">
        <f t="shared" si="26"/>
        <v>0</v>
      </c>
      <c r="L285" s="506" t="e">
        <f t="shared" si="27"/>
        <v>#DIV/0!</v>
      </c>
      <c r="M285" s="488" t="e">
        <f t="shared" si="28"/>
        <v>#DIV/0!</v>
      </c>
      <c r="O285" s="383">
        <f t="shared" si="29"/>
        <v>0</v>
      </c>
    </row>
    <row r="286" spans="1:15" x14ac:dyDescent="0.2">
      <c r="A286" s="498"/>
      <c r="B286" s="498"/>
      <c r="D286" s="508"/>
      <c r="E286" s="492"/>
      <c r="H286" s="505"/>
      <c r="I286" s="492">
        <f t="shared" si="25"/>
        <v>0</v>
      </c>
      <c r="J286" s="492">
        <f t="shared" si="24"/>
        <v>0</v>
      </c>
      <c r="K286" s="492">
        <f t="shared" si="26"/>
        <v>0</v>
      </c>
      <c r="L286" s="506" t="e">
        <f t="shared" si="27"/>
        <v>#DIV/0!</v>
      </c>
      <c r="M286" s="488" t="e">
        <f t="shared" si="28"/>
        <v>#DIV/0!</v>
      </c>
      <c r="O286" s="383">
        <f t="shared" si="29"/>
        <v>0</v>
      </c>
    </row>
    <row r="287" spans="1:15" x14ac:dyDescent="0.2">
      <c r="A287" s="498"/>
      <c r="B287" s="498"/>
      <c r="D287" s="508"/>
      <c r="E287" s="492"/>
      <c r="H287" s="505"/>
      <c r="I287" s="492">
        <f t="shared" si="25"/>
        <v>0</v>
      </c>
      <c r="J287" s="492">
        <f t="shared" si="24"/>
        <v>0</v>
      </c>
      <c r="K287" s="492">
        <f t="shared" si="26"/>
        <v>0</v>
      </c>
      <c r="L287" s="506" t="e">
        <f t="shared" si="27"/>
        <v>#DIV/0!</v>
      </c>
      <c r="M287" s="488" t="e">
        <f t="shared" si="28"/>
        <v>#DIV/0!</v>
      </c>
      <c r="O287" s="383">
        <f t="shared" si="29"/>
        <v>0</v>
      </c>
    </row>
    <row r="288" spans="1:15" x14ac:dyDescent="0.2">
      <c r="A288" s="498"/>
      <c r="B288" s="498"/>
      <c r="D288" s="508"/>
      <c r="E288" s="492"/>
      <c r="H288" s="505"/>
      <c r="I288" s="492">
        <f t="shared" si="25"/>
        <v>0</v>
      </c>
      <c r="J288" s="492">
        <f t="shared" si="24"/>
        <v>0</v>
      </c>
      <c r="K288" s="492">
        <f t="shared" si="26"/>
        <v>0</v>
      </c>
      <c r="L288" s="506" t="e">
        <f t="shared" si="27"/>
        <v>#DIV/0!</v>
      </c>
      <c r="M288" s="488" t="e">
        <f t="shared" si="28"/>
        <v>#DIV/0!</v>
      </c>
      <c r="O288" s="383">
        <f t="shared" si="29"/>
        <v>0</v>
      </c>
    </row>
    <row r="289" spans="1:15" x14ac:dyDescent="0.2">
      <c r="A289" s="498"/>
      <c r="B289" s="498"/>
      <c r="D289" s="508"/>
      <c r="E289" s="492"/>
      <c r="H289" s="505"/>
      <c r="I289" s="492">
        <f t="shared" si="25"/>
        <v>0</v>
      </c>
      <c r="J289" s="492">
        <f t="shared" si="24"/>
        <v>0</v>
      </c>
      <c r="K289" s="492">
        <f t="shared" si="26"/>
        <v>0</v>
      </c>
      <c r="L289" s="506" t="e">
        <f t="shared" si="27"/>
        <v>#DIV/0!</v>
      </c>
      <c r="M289" s="488" t="e">
        <f t="shared" si="28"/>
        <v>#DIV/0!</v>
      </c>
      <c r="O289" s="383">
        <f t="shared" si="29"/>
        <v>0</v>
      </c>
    </row>
    <row r="290" spans="1:15" x14ac:dyDescent="0.2">
      <c r="A290" s="498"/>
      <c r="B290" s="498"/>
      <c r="D290" s="508"/>
      <c r="E290" s="492"/>
      <c r="H290" s="505"/>
      <c r="I290" s="492">
        <f t="shared" si="25"/>
        <v>0</v>
      </c>
      <c r="J290" s="492">
        <f t="shared" si="24"/>
        <v>0</v>
      </c>
      <c r="K290" s="492">
        <f t="shared" si="26"/>
        <v>0</v>
      </c>
      <c r="L290" s="506" t="e">
        <f t="shared" si="27"/>
        <v>#DIV/0!</v>
      </c>
      <c r="M290" s="488" t="e">
        <f t="shared" si="28"/>
        <v>#DIV/0!</v>
      </c>
      <c r="O290" s="383">
        <f t="shared" si="29"/>
        <v>0</v>
      </c>
    </row>
    <row r="291" spans="1:15" x14ac:dyDescent="0.2">
      <c r="A291" s="498"/>
      <c r="B291" s="498"/>
      <c r="D291" s="508"/>
      <c r="E291" s="492"/>
      <c r="H291" s="505"/>
      <c r="I291" s="492">
        <f t="shared" si="25"/>
        <v>0</v>
      </c>
      <c r="J291" s="492">
        <f t="shared" si="24"/>
        <v>0</v>
      </c>
      <c r="K291" s="492">
        <f t="shared" si="26"/>
        <v>0</v>
      </c>
      <c r="L291" s="506" t="e">
        <f t="shared" si="27"/>
        <v>#DIV/0!</v>
      </c>
      <c r="M291" s="488" t="e">
        <f t="shared" si="28"/>
        <v>#DIV/0!</v>
      </c>
      <c r="O291" s="383">
        <f t="shared" si="29"/>
        <v>0</v>
      </c>
    </row>
    <row r="292" spans="1:15" x14ac:dyDescent="0.2">
      <c r="A292" s="498"/>
      <c r="B292" s="498"/>
      <c r="D292" s="508"/>
      <c r="E292" s="492"/>
      <c r="H292" s="505"/>
      <c r="I292" s="492">
        <f t="shared" si="25"/>
        <v>0</v>
      </c>
      <c r="J292" s="492">
        <f t="shared" si="24"/>
        <v>0</v>
      </c>
      <c r="K292" s="492">
        <f t="shared" si="26"/>
        <v>0</v>
      </c>
      <c r="L292" s="506" t="e">
        <f t="shared" si="27"/>
        <v>#DIV/0!</v>
      </c>
      <c r="M292" s="488" t="e">
        <f t="shared" si="28"/>
        <v>#DIV/0!</v>
      </c>
      <c r="O292" s="383">
        <f t="shared" si="29"/>
        <v>0</v>
      </c>
    </row>
    <row r="293" spans="1:15" x14ac:dyDescent="0.2">
      <c r="A293" s="498"/>
      <c r="B293" s="498"/>
      <c r="D293" s="508"/>
      <c r="E293" s="492"/>
      <c r="H293" s="505"/>
      <c r="I293" s="492">
        <f t="shared" si="25"/>
        <v>0</v>
      </c>
      <c r="J293" s="492">
        <f t="shared" si="24"/>
        <v>0</v>
      </c>
      <c r="K293" s="492">
        <f t="shared" si="26"/>
        <v>0</v>
      </c>
      <c r="L293" s="506" t="e">
        <f t="shared" si="27"/>
        <v>#DIV/0!</v>
      </c>
      <c r="M293" s="488" t="e">
        <f t="shared" si="28"/>
        <v>#DIV/0!</v>
      </c>
      <c r="O293" s="383">
        <f t="shared" si="29"/>
        <v>0</v>
      </c>
    </row>
    <row r="294" spans="1:15" x14ac:dyDescent="0.2">
      <c r="A294" s="498"/>
      <c r="B294" s="498"/>
      <c r="D294" s="508"/>
      <c r="E294" s="492"/>
      <c r="H294" s="505"/>
      <c r="I294" s="492">
        <f t="shared" si="25"/>
        <v>0</v>
      </c>
      <c r="J294" s="492">
        <f t="shared" si="24"/>
        <v>0</v>
      </c>
      <c r="K294" s="492">
        <f t="shared" si="26"/>
        <v>0</v>
      </c>
      <c r="L294" s="506" t="e">
        <f t="shared" si="27"/>
        <v>#DIV/0!</v>
      </c>
      <c r="M294" s="488" t="e">
        <f t="shared" si="28"/>
        <v>#DIV/0!</v>
      </c>
      <c r="O294" s="383">
        <f t="shared" si="29"/>
        <v>0</v>
      </c>
    </row>
    <row r="295" spans="1:15" x14ac:dyDescent="0.2">
      <c r="A295" s="498"/>
      <c r="B295" s="498"/>
      <c r="D295" s="508"/>
      <c r="E295" s="492"/>
      <c r="H295" s="505"/>
      <c r="I295" s="492">
        <f t="shared" si="25"/>
        <v>0</v>
      </c>
      <c r="J295" s="492">
        <f t="shared" si="24"/>
        <v>0</v>
      </c>
      <c r="K295" s="492">
        <f t="shared" si="26"/>
        <v>0</v>
      </c>
      <c r="L295" s="506" t="e">
        <f t="shared" si="27"/>
        <v>#DIV/0!</v>
      </c>
      <c r="M295" s="488" t="e">
        <f t="shared" si="28"/>
        <v>#DIV/0!</v>
      </c>
      <c r="O295" s="383">
        <f t="shared" si="29"/>
        <v>0</v>
      </c>
    </row>
    <row r="296" spans="1:15" x14ac:dyDescent="0.2">
      <c r="A296" s="498"/>
      <c r="B296" s="498"/>
      <c r="D296" s="508"/>
      <c r="E296" s="492"/>
      <c r="H296" s="505"/>
      <c r="I296" s="492">
        <f t="shared" si="25"/>
        <v>0</v>
      </c>
      <c r="J296" s="492">
        <f t="shared" si="24"/>
        <v>0</v>
      </c>
      <c r="K296" s="492">
        <f t="shared" si="26"/>
        <v>0</v>
      </c>
      <c r="L296" s="506" t="e">
        <f t="shared" si="27"/>
        <v>#DIV/0!</v>
      </c>
      <c r="M296" s="488" t="e">
        <f t="shared" si="28"/>
        <v>#DIV/0!</v>
      </c>
      <c r="O296" s="383">
        <f t="shared" si="29"/>
        <v>0</v>
      </c>
    </row>
    <row r="297" spans="1:15" x14ac:dyDescent="0.2">
      <c r="A297" s="498"/>
      <c r="B297" s="498"/>
      <c r="D297" s="508"/>
      <c r="E297" s="492"/>
      <c r="H297" s="505"/>
      <c r="I297" s="492">
        <f t="shared" si="25"/>
        <v>0</v>
      </c>
      <c r="J297" s="492">
        <f t="shared" si="24"/>
        <v>0</v>
      </c>
      <c r="K297" s="492">
        <f t="shared" si="26"/>
        <v>0</v>
      </c>
      <c r="L297" s="506" t="e">
        <f t="shared" si="27"/>
        <v>#DIV/0!</v>
      </c>
      <c r="M297" s="488" t="e">
        <f t="shared" si="28"/>
        <v>#DIV/0!</v>
      </c>
      <c r="O297" s="383">
        <f t="shared" si="29"/>
        <v>0</v>
      </c>
    </row>
    <row r="298" spans="1:15" x14ac:dyDescent="0.2">
      <c r="A298" s="498"/>
      <c r="B298" s="498"/>
      <c r="D298" s="508"/>
      <c r="E298" s="492"/>
      <c r="H298" s="505"/>
      <c r="I298" s="492">
        <f t="shared" si="25"/>
        <v>0</v>
      </c>
      <c r="J298" s="492">
        <f t="shared" si="24"/>
        <v>0</v>
      </c>
      <c r="K298" s="492">
        <f t="shared" si="26"/>
        <v>0</v>
      </c>
      <c r="L298" s="506" t="e">
        <f t="shared" si="27"/>
        <v>#DIV/0!</v>
      </c>
      <c r="M298" s="488" t="e">
        <f t="shared" si="28"/>
        <v>#DIV/0!</v>
      </c>
      <c r="O298" s="383">
        <f t="shared" si="29"/>
        <v>0</v>
      </c>
    </row>
    <row r="299" spans="1:15" x14ac:dyDescent="0.2">
      <c r="A299" s="498"/>
      <c r="B299" s="498"/>
      <c r="D299" s="508"/>
      <c r="E299" s="492"/>
      <c r="H299" s="505"/>
      <c r="I299" s="492">
        <f t="shared" si="25"/>
        <v>0</v>
      </c>
      <c r="J299" s="492">
        <f t="shared" si="24"/>
        <v>0</v>
      </c>
      <c r="K299" s="492">
        <f t="shared" si="26"/>
        <v>0</v>
      </c>
      <c r="L299" s="506" t="e">
        <f t="shared" si="27"/>
        <v>#DIV/0!</v>
      </c>
      <c r="M299" s="488" t="e">
        <f t="shared" si="28"/>
        <v>#DIV/0!</v>
      </c>
      <c r="O299" s="383">
        <f t="shared" si="29"/>
        <v>0</v>
      </c>
    </row>
    <row r="300" spans="1:15" x14ac:dyDescent="0.2">
      <c r="A300" s="498"/>
      <c r="B300" s="498"/>
      <c r="D300" s="508"/>
      <c r="E300" s="492"/>
      <c r="H300" s="505"/>
      <c r="I300" s="492">
        <f t="shared" si="25"/>
        <v>0</v>
      </c>
      <c r="J300" s="492">
        <f t="shared" si="24"/>
        <v>0</v>
      </c>
      <c r="K300" s="492">
        <f t="shared" si="26"/>
        <v>0</v>
      </c>
      <c r="L300" s="506" t="e">
        <f t="shared" si="27"/>
        <v>#DIV/0!</v>
      </c>
      <c r="M300" s="488" t="e">
        <f t="shared" si="28"/>
        <v>#DIV/0!</v>
      </c>
      <c r="O300" s="383">
        <f t="shared" si="29"/>
        <v>0</v>
      </c>
    </row>
    <row r="301" spans="1:15" x14ac:dyDescent="0.2">
      <c r="A301" s="498"/>
      <c r="B301" s="498"/>
      <c r="D301" s="508"/>
      <c r="E301" s="492"/>
      <c r="H301" s="505"/>
      <c r="I301" s="492">
        <f t="shared" si="25"/>
        <v>0</v>
      </c>
      <c r="J301" s="492">
        <f t="shared" si="24"/>
        <v>0</v>
      </c>
      <c r="K301" s="492">
        <f t="shared" si="26"/>
        <v>0</v>
      </c>
      <c r="L301" s="506" t="e">
        <f t="shared" si="27"/>
        <v>#DIV/0!</v>
      </c>
      <c r="M301" s="488" t="e">
        <f t="shared" si="28"/>
        <v>#DIV/0!</v>
      </c>
      <c r="O301" s="383">
        <f t="shared" si="29"/>
        <v>0</v>
      </c>
    </row>
    <row r="302" spans="1:15" x14ac:dyDescent="0.2">
      <c r="A302" s="498"/>
      <c r="B302" s="498"/>
      <c r="D302" s="508"/>
      <c r="E302" s="492"/>
      <c r="H302" s="505"/>
      <c r="I302" s="492">
        <f t="shared" si="25"/>
        <v>0</v>
      </c>
      <c r="J302" s="492">
        <f t="shared" si="24"/>
        <v>0</v>
      </c>
      <c r="K302" s="492">
        <f t="shared" si="26"/>
        <v>0</v>
      </c>
      <c r="L302" s="506" t="e">
        <f t="shared" si="27"/>
        <v>#DIV/0!</v>
      </c>
      <c r="M302" s="488" t="e">
        <f t="shared" si="28"/>
        <v>#DIV/0!</v>
      </c>
      <c r="O302" s="383">
        <f t="shared" si="29"/>
        <v>0</v>
      </c>
    </row>
    <row r="303" spans="1:15" x14ac:dyDescent="0.2">
      <c r="A303" s="498"/>
      <c r="B303" s="498"/>
      <c r="D303" s="508"/>
      <c r="E303" s="492"/>
      <c r="H303" s="505"/>
      <c r="I303" s="492">
        <f t="shared" si="25"/>
        <v>0</v>
      </c>
      <c r="J303" s="492">
        <f t="shared" si="24"/>
        <v>0</v>
      </c>
      <c r="K303" s="492">
        <f t="shared" si="26"/>
        <v>0</v>
      </c>
      <c r="L303" s="506" t="e">
        <f t="shared" si="27"/>
        <v>#DIV/0!</v>
      </c>
      <c r="M303" s="488" t="e">
        <f t="shared" si="28"/>
        <v>#DIV/0!</v>
      </c>
      <c r="O303" s="383">
        <f t="shared" si="29"/>
        <v>0</v>
      </c>
    </row>
    <row r="304" spans="1:15" x14ac:dyDescent="0.2">
      <c r="A304" s="498"/>
      <c r="B304" s="498"/>
      <c r="D304" s="508"/>
      <c r="E304" s="492"/>
      <c r="H304" s="505"/>
      <c r="I304" s="492">
        <f t="shared" si="25"/>
        <v>0</v>
      </c>
      <c r="J304" s="492">
        <f t="shared" si="24"/>
        <v>0</v>
      </c>
      <c r="K304" s="492">
        <f t="shared" si="26"/>
        <v>0</v>
      </c>
      <c r="L304" s="506" t="e">
        <f t="shared" si="27"/>
        <v>#DIV/0!</v>
      </c>
      <c r="M304" s="488" t="e">
        <f t="shared" si="28"/>
        <v>#DIV/0!</v>
      </c>
      <c r="O304" s="383">
        <f t="shared" si="29"/>
        <v>0</v>
      </c>
    </row>
    <row r="305" spans="1:15" x14ac:dyDescent="0.2">
      <c r="A305" s="498"/>
      <c r="B305" s="498"/>
      <c r="D305" s="508"/>
      <c r="E305" s="492"/>
      <c r="H305" s="505"/>
      <c r="I305" s="492">
        <f t="shared" si="25"/>
        <v>0</v>
      </c>
      <c r="J305" s="492">
        <f t="shared" si="24"/>
        <v>0</v>
      </c>
      <c r="K305" s="492">
        <f t="shared" si="26"/>
        <v>0</v>
      </c>
      <c r="L305" s="506" t="e">
        <f t="shared" si="27"/>
        <v>#DIV/0!</v>
      </c>
      <c r="M305" s="488" t="e">
        <f t="shared" si="28"/>
        <v>#DIV/0!</v>
      </c>
      <c r="O305" s="383">
        <f t="shared" si="29"/>
        <v>0</v>
      </c>
    </row>
    <row r="306" spans="1:15" x14ac:dyDescent="0.2">
      <c r="A306" s="498"/>
      <c r="B306" s="498"/>
      <c r="D306" s="508"/>
      <c r="E306" s="492"/>
      <c r="H306" s="505"/>
      <c r="I306" s="492">
        <f t="shared" si="25"/>
        <v>0</v>
      </c>
      <c r="J306" s="492">
        <f t="shared" si="24"/>
        <v>0</v>
      </c>
      <c r="K306" s="492">
        <f t="shared" si="26"/>
        <v>0</v>
      </c>
      <c r="L306" s="506" t="e">
        <f t="shared" si="27"/>
        <v>#DIV/0!</v>
      </c>
      <c r="M306" s="488" t="e">
        <f t="shared" si="28"/>
        <v>#DIV/0!</v>
      </c>
      <c r="O306" s="383">
        <f t="shared" si="29"/>
        <v>0</v>
      </c>
    </row>
    <row r="307" spans="1:15" x14ac:dyDescent="0.2">
      <c r="A307" s="498"/>
      <c r="B307" s="498"/>
      <c r="D307" s="508"/>
      <c r="E307" s="492"/>
      <c r="H307" s="505"/>
      <c r="I307" s="492">
        <f t="shared" si="25"/>
        <v>0</v>
      </c>
      <c r="J307" s="492">
        <f t="shared" si="24"/>
        <v>0</v>
      </c>
      <c r="K307" s="492">
        <f t="shared" si="26"/>
        <v>0</v>
      </c>
      <c r="L307" s="506" t="e">
        <f t="shared" si="27"/>
        <v>#DIV/0!</v>
      </c>
      <c r="M307" s="488" t="e">
        <f t="shared" si="28"/>
        <v>#DIV/0!</v>
      </c>
      <c r="O307" s="383">
        <f t="shared" si="29"/>
        <v>0</v>
      </c>
    </row>
    <row r="308" spans="1:15" x14ac:dyDescent="0.2">
      <c r="A308" s="498"/>
      <c r="B308" s="498"/>
      <c r="D308" s="508"/>
      <c r="E308" s="492"/>
      <c r="H308" s="505"/>
      <c r="I308" s="492">
        <f t="shared" si="25"/>
        <v>0</v>
      </c>
      <c r="J308" s="492">
        <f t="shared" si="24"/>
        <v>0</v>
      </c>
      <c r="K308" s="492">
        <f t="shared" si="26"/>
        <v>0</v>
      </c>
      <c r="L308" s="506" t="e">
        <f t="shared" si="27"/>
        <v>#DIV/0!</v>
      </c>
      <c r="M308" s="488" t="e">
        <f t="shared" si="28"/>
        <v>#DIV/0!</v>
      </c>
      <c r="O308" s="383">
        <f t="shared" si="29"/>
        <v>0</v>
      </c>
    </row>
    <row r="309" spans="1:15" x14ac:dyDescent="0.2">
      <c r="A309" s="498"/>
      <c r="B309" s="498"/>
      <c r="D309" s="508"/>
      <c r="E309" s="492"/>
      <c r="H309" s="505"/>
      <c r="I309" s="492">
        <f t="shared" si="25"/>
        <v>0</v>
      </c>
      <c r="J309" s="492">
        <f t="shared" si="24"/>
        <v>0</v>
      </c>
      <c r="K309" s="492">
        <f t="shared" si="26"/>
        <v>0</v>
      </c>
      <c r="L309" s="506" t="e">
        <f t="shared" si="27"/>
        <v>#DIV/0!</v>
      </c>
      <c r="M309" s="488" t="e">
        <f t="shared" si="28"/>
        <v>#DIV/0!</v>
      </c>
      <c r="O309" s="383">
        <f t="shared" si="29"/>
        <v>0</v>
      </c>
    </row>
    <row r="310" spans="1:15" x14ac:dyDescent="0.2">
      <c r="A310" s="498"/>
      <c r="B310" s="498"/>
      <c r="D310" s="508"/>
      <c r="E310" s="492"/>
      <c r="H310" s="505"/>
      <c r="I310" s="492">
        <f t="shared" si="25"/>
        <v>0</v>
      </c>
      <c r="J310" s="492">
        <f t="shared" si="24"/>
        <v>0</v>
      </c>
      <c r="K310" s="492">
        <f t="shared" si="26"/>
        <v>0</v>
      </c>
      <c r="L310" s="506" t="e">
        <f t="shared" si="27"/>
        <v>#DIV/0!</v>
      </c>
      <c r="M310" s="488" t="e">
        <f t="shared" si="28"/>
        <v>#DIV/0!</v>
      </c>
      <c r="O310" s="383">
        <f t="shared" si="29"/>
        <v>0</v>
      </c>
    </row>
    <row r="311" spans="1:15" x14ac:dyDescent="0.2">
      <c r="A311" s="498"/>
      <c r="B311" s="498"/>
      <c r="D311" s="508"/>
      <c r="E311" s="492"/>
      <c r="H311" s="505"/>
      <c r="I311" s="492">
        <f t="shared" si="25"/>
        <v>0</v>
      </c>
      <c r="J311" s="492">
        <f t="shared" si="24"/>
        <v>0</v>
      </c>
      <c r="K311" s="492">
        <f t="shared" si="26"/>
        <v>0</v>
      </c>
      <c r="L311" s="506" t="e">
        <f t="shared" si="27"/>
        <v>#DIV/0!</v>
      </c>
      <c r="M311" s="488" t="e">
        <f t="shared" si="28"/>
        <v>#DIV/0!</v>
      </c>
      <c r="O311" s="383">
        <f t="shared" si="29"/>
        <v>0</v>
      </c>
    </row>
    <row r="312" spans="1:15" x14ac:dyDescent="0.2">
      <c r="A312" s="498"/>
      <c r="B312" s="498"/>
      <c r="D312" s="508"/>
      <c r="E312" s="492"/>
      <c r="H312" s="505"/>
      <c r="I312" s="492">
        <f t="shared" si="25"/>
        <v>0</v>
      </c>
      <c r="J312" s="492">
        <f t="shared" si="24"/>
        <v>0</v>
      </c>
      <c r="K312" s="492">
        <f t="shared" si="26"/>
        <v>0</v>
      </c>
      <c r="L312" s="506" t="e">
        <f t="shared" si="27"/>
        <v>#DIV/0!</v>
      </c>
      <c r="M312" s="488" t="e">
        <f t="shared" si="28"/>
        <v>#DIV/0!</v>
      </c>
      <c r="O312" s="383">
        <f t="shared" si="29"/>
        <v>0</v>
      </c>
    </row>
    <row r="313" spans="1:15" x14ac:dyDescent="0.2">
      <c r="A313" s="498"/>
      <c r="B313" s="498"/>
      <c r="D313" s="508"/>
      <c r="E313" s="492"/>
      <c r="H313" s="505"/>
      <c r="I313" s="492">
        <f t="shared" si="25"/>
        <v>0</v>
      </c>
      <c r="J313" s="492">
        <f t="shared" si="24"/>
        <v>0</v>
      </c>
      <c r="K313" s="492">
        <f t="shared" si="26"/>
        <v>0</v>
      </c>
      <c r="L313" s="506" t="e">
        <f t="shared" si="27"/>
        <v>#DIV/0!</v>
      </c>
      <c r="M313" s="488" t="e">
        <f t="shared" si="28"/>
        <v>#DIV/0!</v>
      </c>
      <c r="O313" s="383">
        <f t="shared" si="29"/>
        <v>0</v>
      </c>
    </row>
    <row r="314" spans="1:15" x14ac:dyDescent="0.2">
      <c r="A314" s="498"/>
      <c r="B314" s="498"/>
      <c r="D314" s="508"/>
      <c r="E314" s="492"/>
      <c r="H314" s="505"/>
      <c r="I314" s="492">
        <f t="shared" si="25"/>
        <v>0</v>
      </c>
      <c r="J314" s="492">
        <f t="shared" si="24"/>
        <v>0</v>
      </c>
      <c r="K314" s="492">
        <f t="shared" si="26"/>
        <v>0</v>
      </c>
      <c r="L314" s="506" t="e">
        <f t="shared" si="27"/>
        <v>#DIV/0!</v>
      </c>
      <c r="M314" s="488" t="e">
        <f t="shared" si="28"/>
        <v>#DIV/0!</v>
      </c>
      <c r="O314" s="383">
        <f t="shared" si="29"/>
        <v>0</v>
      </c>
    </row>
    <row r="315" spans="1:15" x14ac:dyDescent="0.2">
      <c r="A315" s="498"/>
      <c r="B315" s="498"/>
      <c r="D315" s="508"/>
      <c r="E315" s="492"/>
      <c r="H315" s="505"/>
      <c r="I315" s="492">
        <f t="shared" si="25"/>
        <v>0</v>
      </c>
      <c r="J315" s="492">
        <f t="shared" si="24"/>
        <v>0</v>
      </c>
      <c r="K315" s="492">
        <f t="shared" si="26"/>
        <v>0</v>
      </c>
      <c r="L315" s="506" t="e">
        <f t="shared" si="27"/>
        <v>#DIV/0!</v>
      </c>
      <c r="M315" s="488" t="e">
        <f t="shared" si="28"/>
        <v>#DIV/0!</v>
      </c>
      <c r="O315" s="383">
        <f t="shared" si="29"/>
        <v>0</v>
      </c>
    </row>
    <row r="316" spans="1:15" x14ac:dyDescent="0.2">
      <c r="A316" s="498"/>
      <c r="B316" s="498"/>
      <c r="D316" s="508"/>
      <c r="E316" s="492"/>
      <c r="H316" s="505"/>
      <c r="I316" s="492">
        <f t="shared" si="25"/>
        <v>0</v>
      </c>
      <c r="J316" s="492">
        <f t="shared" si="24"/>
        <v>0</v>
      </c>
      <c r="K316" s="492">
        <f t="shared" si="26"/>
        <v>0</v>
      </c>
      <c r="L316" s="506" t="e">
        <f t="shared" si="27"/>
        <v>#DIV/0!</v>
      </c>
      <c r="M316" s="488" t="e">
        <f t="shared" si="28"/>
        <v>#DIV/0!</v>
      </c>
      <c r="O316" s="383">
        <f t="shared" si="29"/>
        <v>0</v>
      </c>
    </row>
    <row r="317" spans="1:15" x14ac:dyDescent="0.2">
      <c r="A317" s="498"/>
      <c r="B317" s="498"/>
      <c r="D317" s="508"/>
      <c r="E317" s="492"/>
      <c r="H317" s="505"/>
      <c r="I317" s="492">
        <f t="shared" si="25"/>
        <v>0</v>
      </c>
      <c r="J317" s="492">
        <f t="shared" si="24"/>
        <v>0</v>
      </c>
      <c r="K317" s="492">
        <f t="shared" si="26"/>
        <v>0</v>
      </c>
      <c r="L317" s="506" t="e">
        <f t="shared" si="27"/>
        <v>#DIV/0!</v>
      </c>
      <c r="M317" s="488" t="e">
        <f t="shared" si="28"/>
        <v>#DIV/0!</v>
      </c>
      <c r="O317" s="383">
        <f t="shared" si="29"/>
        <v>0</v>
      </c>
    </row>
    <row r="318" spans="1:15" x14ac:dyDescent="0.2">
      <c r="A318" s="498"/>
      <c r="B318" s="498"/>
      <c r="D318" s="508"/>
      <c r="E318" s="492"/>
      <c r="H318" s="505"/>
      <c r="I318" s="492">
        <f t="shared" si="25"/>
        <v>0</v>
      </c>
      <c r="J318" s="492">
        <f t="shared" si="24"/>
        <v>0</v>
      </c>
      <c r="K318" s="492">
        <f t="shared" si="26"/>
        <v>0</v>
      </c>
      <c r="L318" s="506" t="e">
        <f t="shared" si="27"/>
        <v>#DIV/0!</v>
      </c>
      <c r="M318" s="488" t="e">
        <f t="shared" si="28"/>
        <v>#DIV/0!</v>
      </c>
      <c r="O318" s="383">
        <f t="shared" si="29"/>
        <v>0</v>
      </c>
    </row>
    <row r="319" spans="1:15" x14ac:dyDescent="0.2">
      <c r="A319" s="498"/>
      <c r="B319" s="498"/>
      <c r="D319" s="508"/>
      <c r="E319" s="492"/>
      <c r="H319" s="505"/>
      <c r="I319" s="492">
        <f t="shared" si="25"/>
        <v>0</v>
      </c>
      <c r="J319" s="492">
        <f t="shared" si="24"/>
        <v>0</v>
      </c>
      <c r="K319" s="492">
        <f t="shared" si="26"/>
        <v>0</v>
      </c>
      <c r="L319" s="506" t="e">
        <f t="shared" si="27"/>
        <v>#DIV/0!</v>
      </c>
      <c r="M319" s="488" t="e">
        <f t="shared" si="28"/>
        <v>#DIV/0!</v>
      </c>
      <c r="O319" s="383">
        <f t="shared" si="29"/>
        <v>0</v>
      </c>
    </row>
    <row r="320" spans="1:15" x14ac:dyDescent="0.2">
      <c r="A320" s="498"/>
      <c r="B320" s="498"/>
      <c r="D320" s="508"/>
      <c r="E320" s="492"/>
      <c r="H320" s="505"/>
      <c r="I320" s="492">
        <f t="shared" si="25"/>
        <v>0</v>
      </c>
      <c r="J320" s="492">
        <f t="shared" si="24"/>
        <v>0</v>
      </c>
      <c r="K320" s="492">
        <f t="shared" si="26"/>
        <v>0</v>
      </c>
      <c r="L320" s="506" t="e">
        <f t="shared" si="27"/>
        <v>#DIV/0!</v>
      </c>
      <c r="M320" s="488" t="e">
        <f t="shared" si="28"/>
        <v>#DIV/0!</v>
      </c>
      <c r="O320" s="383">
        <f t="shared" si="29"/>
        <v>0</v>
      </c>
    </row>
    <row r="321" spans="1:15" x14ac:dyDescent="0.2">
      <c r="A321" s="498"/>
      <c r="B321" s="498"/>
      <c r="D321" s="508"/>
      <c r="E321" s="492"/>
      <c r="H321" s="505"/>
      <c r="I321" s="492">
        <f t="shared" si="25"/>
        <v>0</v>
      </c>
      <c r="J321" s="492">
        <f t="shared" si="24"/>
        <v>0</v>
      </c>
      <c r="K321" s="492">
        <f t="shared" si="26"/>
        <v>0</v>
      </c>
      <c r="L321" s="506" t="e">
        <f t="shared" si="27"/>
        <v>#DIV/0!</v>
      </c>
      <c r="M321" s="488" t="e">
        <f t="shared" si="28"/>
        <v>#DIV/0!</v>
      </c>
      <c r="O321" s="383">
        <f t="shared" si="29"/>
        <v>0</v>
      </c>
    </row>
    <row r="322" spans="1:15" x14ac:dyDescent="0.2">
      <c r="A322" s="498"/>
      <c r="B322" s="498"/>
      <c r="D322" s="508"/>
      <c r="E322" s="492"/>
      <c r="H322" s="505"/>
      <c r="I322" s="492">
        <f t="shared" si="25"/>
        <v>0</v>
      </c>
      <c r="J322" s="492">
        <f t="shared" si="24"/>
        <v>0</v>
      </c>
      <c r="K322" s="492">
        <f t="shared" si="26"/>
        <v>0</v>
      </c>
      <c r="L322" s="506" t="e">
        <f t="shared" si="27"/>
        <v>#DIV/0!</v>
      </c>
      <c r="M322" s="488" t="e">
        <f t="shared" si="28"/>
        <v>#DIV/0!</v>
      </c>
      <c r="O322" s="383">
        <f t="shared" si="29"/>
        <v>0</v>
      </c>
    </row>
    <row r="323" spans="1:15" x14ac:dyDescent="0.2">
      <c r="A323" s="498"/>
      <c r="B323" s="498"/>
      <c r="D323" s="508"/>
      <c r="E323" s="492"/>
      <c r="H323" s="505"/>
      <c r="I323" s="492">
        <f t="shared" si="25"/>
        <v>0</v>
      </c>
      <c r="J323" s="492">
        <f t="shared" si="24"/>
        <v>0</v>
      </c>
      <c r="K323" s="492">
        <f t="shared" si="26"/>
        <v>0</v>
      </c>
      <c r="L323" s="506" t="e">
        <f t="shared" si="27"/>
        <v>#DIV/0!</v>
      </c>
      <c r="M323" s="488" t="e">
        <f t="shared" si="28"/>
        <v>#DIV/0!</v>
      </c>
      <c r="O323" s="383">
        <f t="shared" si="29"/>
        <v>0</v>
      </c>
    </row>
    <row r="324" spans="1:15" x14ac:dyDescent="0.2">
      <c r="A324" s="498"/>
      <c r="B324" s="498"/>
      <c r="D324" s="508"/>
      <c r="E324" s="492"/>
      <c r="H324" s="505"/>
      <c r="I324" s="492">
        <f t="shared" si="25"/>
        <v>0</v>
      </c>
      <c r="J324" s="492">
        <f t="shared" si="24"/>
        <v>0</v>
      </c>
      <c r="K324" s="492">
        <f t="shared" si="26"/>
        <v>0</v>
      </c>
      <c r="L324" s="506" t="e">
        <f t="shared" si="27"/>
        <v>#DIV/0!</v>
      </c>
      <c r="M324" s="488" t="e">
        <f t="shared" si="28"/>
        <v>#DIV/0!</v>
      </c>
      <c r="O324" s="383">
        <f t="shared" si="29"/>
        <v>0</v>
      </c>
    </row>
    <row r="325" spans="1:15" x14ac:dyDescent="0.2">
      <c r="A325" s="498"/>
      <c r="B325" s="498"/>
      <c r="D325" s="508"/>
      <c r="E325" s="492"/>
      <c r="H325" s="505"/>
      <c r="I325" s="492">
        <f t="shared" si="25"/>
        <v>0</v>
      </c>
      <c r="J325" s="492">
        <f t="shared" si="24"/>
        <v>0</v>
      </c>
      <c r="K325" s="492">
        <f t="shared" si="26"/>
        <v>0</v>
      </c>
      <c r="L325" s="506" t="e">
        <f t="shared" si="27"/>
        <v>#DIV/0!</v>
      </c>
      <c r="M325" s="488" t="e">
        <f t="shared" si="28"/>
        <v>#DIV/0!</v>
      </c>
      <c r="O325" s="383">
        <f t="shared" si="29"/>
        <v>0</v>
      </c>
    </row>
    <row r="326" spans="1:15" x14ac:dyDescent="0.2">
      <c r="A326" s="498"/>
      <c r="B326" s="498"/>
      <c r="D326" s="508"/>
      <c r="E326" s="492"/>
      <c r="H326" s="505"/>
      <c r="I326" s="492">
        <f t="shared" si="25"/>
        <v>0</v>
      </c>
      <c r="J326" s="492">
        <f t="shared" si="24"/>
        <v>0</v>
      </c>
      <c r="K326" s="492">
        <f t="shared" si="26"/>
        <v>0</v>
      </c>
      <c r="L326" s="506" t="e">
        <f t="shared" si="27"/>
        <v>#DIV/0!</v>
      </c>
      <c r="M326" s="488" t="e">
        <f t="shared" si="28"/>
        <v>#DIV/0!</v>
      </c>
      <c r="O326" s="383">
        <f t="shared" si="29"/>
        <v>0</v>
      </c>
    </row>
    <row r="327" spans="1:15" x14ac:dyDescent="0.2">
      <c r="A327" s="498"/>
      <c r="B327" s="498"/>
      <c r="D327" s="508"/>
      <c r="E327" s="492"/>
      <c r="H327" s="505"/>
      <c r="I327" s="492">
        <f t="shared" si="25"/>
        <v>0</v>
      </c>
      <c r="J327" s="492">
        <f t="shared" si="24"/>
        <v>0</v>
      </c>
      <c r="K327" s="492">
        <f t="shared" si="26"/>
        <v>0</v>
      </c>
      <c r="L327" s="506" t="e">
        <f t="shared" si="27"/>
        <v>#DIV/0!</v>
      </c>
      <c r="M327" s="488" t="e">
        <f t="shared" si="28"/>
        <v>#DIV/0!</v>
      </c>
      <c r="O327" s="383">
        <f t="shared" si="29"/>
        <v>0</v>
      </c>
    </row>
    <row r="328" spans="1:15" x14ac:dyDescent="0.2">
      <c r="A328" s="498"/>
      <c r="B328" s="498"/>
      <c r="D328" s="508"/>
      <c r="E328" s="492"/>
      <c r="H328" s="505"/>
      <c r="I328" s="492">
        <f t="shared" si="25"/>
        <v>0</v>
      </c>
      <c r="J328" s="492">
        <f t="shared" si="24"/>
        <v>0</v>
      </c>
      <c r="K328" s="492">
        <f t="shared" si="26"/>
        <v>0</v>
      </c>
      <c r="L328" s="506" t="e">
        <f t="shared" si="27"/>
        <v>#DIV/0!</v>
      </c>
      <c r="M328" s="488" t="e">
        <f t="shared" si="28"/>
        <v>#DIV/0!</v>
      </c>
      <c r="O328" s="383">
        <f t="shared" si="29"/>
        <v>0</v>
      </c>
    </row>
    <row r="329" spans="1:15" x14ac:dyDescent="0.2">
      <c r="A329" s="498"/>
      <c r="B329" s="498"/>
      <c r="D329" s="508"/>
      <c r="E329" s="492"/>
      <c r="H329" s="505"/>
      <c r="I329" s="492">
        <f t="shared" si="25"/>
        <v>0</v>
      </c>
      <c r="J329" s="492">
        <f t="shared" si="24"/>
        <v>0</v>
      </c>
      <c r="K329" s="492">
        <f t="shared" si="26"/>
        <v>0</v>
      </c>
      <c r="L329" s="506" t="e">
        <f t="shared" si="27"/>
        <v>#DIV/0!</v>
      </c>
      <c r="M329" s="488" t="e">
        <f t="shared" si="28"/>
        <v>#DIV/0!</v>
      </c>
      <c r="O329" s="383">
        <f t="shared" si="29"/>
        <v>0</v>
      </c>
    </row>
    <row r="330" spans="1:15" x14ac:dyDescent="0.2">
      <c r="A330" s="498"/>
      <c r="B330" s="498"/>
      <c r="D330" s="508"/>
      <c r="E330" s="492"/>
      <c r="H330" s="505"/>
      <c r="I330" s="492">
        <f t="shared" si="25"/>
        <v>0</v>
      </c>
      <c r="J330" s="492">
        <f t="shared" si="24"/>
        <v>0</v>
      </c>
      <c r="K330" s="492">
        <f t="shared" si="26"/>
        <v>0</v>
      </c>
      <c r="L330" s="506" t="e">
        <f t="shared" si="27"/>
        <v>#DIV/0!</v>
      </c>
      <c r="M330" s="488" t="e">
        <f t="shared" si="28"/>
        <v>#DIV/0!</v>
      </c>
      <c r="O330" s="383">
        <f t="shared" si="29"/>
        <v>0</v>
      </c>
    </row>
    <row r="331" spans="1:15" x14ac:dyDescent="0.2">
      <c r="A331" s="498"/>
      <c r="B331" s="498"/>
      <c r="D331" s="508"/>
      <c r="E331" s="492"/>
      <c r="H331" s="505"/>
      <c r="I331" s="492">
        <f t="shared" si="25"/>
        <v>0</v>
      </c>
      <c r="J331" s="492">
        <f t="shared" si="24"/>
        <v>0</v>
      </c>
      <c r="K331" s="492">
        <f t="shared" si="26"/>
        <v>0</v>
      </c>
      <c r="L331" s="506" t="e">
        <f t="shared" si="27"/>
        <v>#DIV/0!</v>
      </c>
      <c r="M331" s="488" t="e">
        <f t="shared" si="28"/>
        <v>#DIV/0!</v>
      </c>
      <c r="O331" s="383">
        <f t="shared" si="29"/>
        <v>0</v>
      </c>
    </row>
    <row r="332" spans="1:15" x14ac:dyDescent="0.2">
      <c r="A332" s="498"/>
      <c r="B332" s="498"/>
      <c r="D332" s="508"/>
      <c r="E332" s="492"/>
      <c r="H332" s="505"/>
      <c r="I332" s="492">
        <f t="shared" si="25"/>
        <v>0</v>
      </c>
      <c r="J332" s="492">
        <f t="shared" si="24"/>
        <v>0</v>
      </c>
      <c r="K332" s="492">
        <f t="shared" si="26"/>
        <v>0</v>
      </c>
      <c r="L332" s="506" t="e">
        <f t="shared" si="27"/>
        <v>#DIV/0!</v>
      </c>
      <c r="M332" s="488" t="e">
        <f t="shared" si="28"/>
        <v>#DIV/0!</v>
      </c>
      <c r="O332" s="383">
        <f t="shared" si="29"/>
        <v>0</v>
      </c>
    </row>
    <row r="333" spans="1:15" x14ac:dyDescent="0.2">
      <c r="A333" s="498"/>
      <c r="B333" s="498"/>
      <c r="D333" s="508"/>
      <c r="E333" s="492"/>
      <c r="H333" s="505"/>
      <c r="I333" s="492">
        <f t="shared" si="25"/>
        <v>0</v>
      </c>
      <c r="J333" s="492">
        <f t="shared" si="24"/>
        <v>0</v>
      </c>
      <c r="K333" s="492">
        <f t="shared" si="26"/>
        <v>0</v>
      </c>
      <c r="L333" s="506" t="e">
        <f t="shared" si="27"/>
        <v>#DIV/0!</v>
      </c>
      <c r="M333" s="488" t="e">
        <f t="shared" si="28"/>
        <v>#DIV/0!</v>
      </c>
      <c r="O333" s="383">
        <f t="shared" si="29"/>
        <v>0</v>
      </c>
    </row>
    <row r="334" spans="1:15" x14ac:dyDescent="0.2">
      <c r="A334" s="498"/>
      <c r="B334" s="498"/>
      <c r="D334" s="508"/>
      <c r="E334" s="492"/>
      <c r="H334" s="505"/>
      <c r="I334" s="492">
        <f t="shared" si="25"/>
        <v>0</v>
      </c>
      <c r="J334" s="492">
        <f t="shared" si="24"/>
        <v>0</v>
      </c>
      <c r="K334" s="492">
        <f t="shared" si="26"/>
        <v>0</v>
      </c>
      <c r="L334" s="506" t="e">
        <f t="shared" si="27"/>
        <v>#DIV/0!</v>
      </c>
      <c r="M334" s="488" t="e">
        <f t="shared" si="28"/>
        <v>#DIV/0!</v>
      </c>
      <c r="O334" s="383">
        <f t="shared" si="29"/>
        <v>0</v>
      </c>
    </row>
    <row r="335" spans="1:15" x14ac:dyDescent="0.2">
      <c r="A335" s="498"/>
      <c r="B335" s="498"/>
      <c r="D335" s="508"/>
      <c r="E335" s="492"/>
      <c r="H335" s="505"/>
      <c r="I335" s="492">
        <f t="shared" si="25"/>
        <v>0</v>
      </c>
      <c r="J335" s="492">
        <f t="shared" si="24"/>
        <v>0</v>
      </c>
      <c r="K335" s="492">
        <f t="shared" si="26"/>
        <v>0</v>
      </c>
      <c r="L335" s="506" t="e">
        <f t="shared" si="27"/>
        <v>#DIV/0!</v>
      </c>
      <c r="M335" s="488" t="e">
        <f t="shared" si="28"/>
        <v>#DIV/0!</v>
      </c>
      <c r="O335" s="383">
        <f t="shared" si="29"/>
        <v>0</v>
      </c>
    </row>
    <row r="336" spans="1:15" x14ac:dyDescent="0.2">
      <c r="A336" s="498"/>
      <c r="B336" s="498"/>
      <c r="D336" s="508"/>
      <c r="E336" s="492"/>
      <c r="H336" s="505"/>
      <c r="I336" s="492">
        <f t="shared" si="25"/>
        <v>0</v>
      </c>
      <c r="J336" s="492">
        <f t="shared" si="24"/>
        <v>0</v>
      </c>
      <c r="K336" s="492">
        <f t="shared" si="26"/>
        <v>0</v>
      </c>
      <c r="L336" s="506" t="e">
        <f t="shared" si="27"/>
        <v>#DIV/0!</v>
      </c>
      <c r="M336" s="488" t="e">
        <f t="shared" si="28"/>
        <v>#DIV/0!</v>
      </c>
      <c r="O336" s="383">
        <f t="shared" si="29"/>
        <v>0</v>
      </c>
    </row>
    <row r="337" spans="1:15" x14ac:dyDescent="0.2">
      <c r="A337" s="498"/>
      <c r="B337" s="498"/>
      <c r="D337" s="508"/>
      <c r="E337" s="492"/>
      <c r="H337" s="505"/>
      <c r="I337" s="492">
        <f t="shared" si="25"/>
        <v>0</v>
      </c>
      <c r="J337" s="492">
        <f t="shared" ref="J337:J400" si="30">+E337*G337/100</f>
        <v>0</v>
      </c>
      <c r="K337" s="492">
        <f t="shared" si="26"/>
        <v>0</v>
      </c>
      <c r="L337" s="506" t="e">
        <f t="shared" si="27"/>
        <v>#DIV/0!</v>
      </c>
      <c r="M337" s="488" t="e">
        <f t="shared" si="28"/>
        <v>#DIV/0!</v>
      </c>
      <c r="O337" s="383">
        <f t="shared" si="29"/>
        <v>0</v>
      </c>
    </row>
    <row r="338" spans="1:15" x14ac:dyDescent="0.2">
      <c r="A338" s="498"/>
      <c r="B338" s="498"/>
      <c r="D338" s="508"/>
      <c r="E338" s="492"/>
      <c r="H338" s="505"/>
      <c r="I338" s="492">
        <f t="shared" ref="I338:I401" si="31">+E338*F338/100</f>
        <v>0</v>
      </c>
      <c r="J338" s="492">
        <f t="shared" si="30"/>
        <v>0</v>
      </c>
      <c r="K338" s="492">
        <f t="shared" ref="K338:K401" si="32">+H338+J338-I338</f>
        <v>0</v>
      </c>
      <c r="L338" s="506" t="e">
        <f t="shared" ref="L338:L401" si="33">+K338/I338</f>
        <v>#DIV/0!</v>
      </c>
      <c r="M338" s="488" t="e">
        <f t="shared" ref="M338:M401" si="34">+E338*G338%/$E$7</f>
        <v>#DIV/0!</v>
      </c>
      <c r="O338" s="383">
        <f t="shared" ref="O338:O401" si="35">G338</f>
        <v>0</v>
      </c>
    </row>
    <row r="339" spans="1:15" x14ac:dyDescent="0.2">
      <c r="A339" s="498"/>
      <c r="B339" s="498"/>
      <c r="D339" s="508"/>
      <c r="E339" s="492"/>
      <c r="H339" s="505"/>
      <c r="I339" s="492">
        <f t="shared" si="31"/>
        <v>0</v>
      </c>
      <c r="J339" s="492">
        <f t="shared" si="30"/>
        <v>0</v>
      </c>
      <c r="K339" s="492">
        <f t="shared" si="32"/>
        <v>0</v>
      </c>
      <c r="L339" s="506" t="e">
        <f t="shared" si="33"/>
        <v>#DIV/0!</v>
      </c>
      <c r="M339" s="488" t="e">
        <f t="shared" si="34"/>
        <v>#DIV/0!</v>
      </c>
      <c r="O339" s="383">
        <f t="shared" si="35"/>
        <v>0</v>
      </c>
    </row>
    <row r="340" spans="1:15" x14ac:dyDescent="0.2">
      <c r="A340" s="498"/>
      <c r="B340" s="498"/>
      <c r="D340" s="508"/>
      <c r="E340" s="492"/>
      <c r="H340" s="505"/>
      <c r="I340" s="492">
        <f t="shared" si="31"/>
        <v>0</v>
      </c>
      <c r="J340" s="492">
        <f t="shared" si="30"/>
        <v>0</v>
      </c>
      <c r="K340" s="492">
        <f t="shared" si="32"/>
        <v>0</v>
      </c>
      <c r="L340" s="506" t="e">
        <f t="shared" si="33"/>
        <v>#DIV/0!</v>
      </c>
      <c r="M340" s="488" t="e">
        <f t="shared" si="34"/>
        <v>#DIV/0!</v>
      </c>
      <c r="O340" s="383">
        <f t="shared" si="35"/>
        <v>0</v>
      </c>
    </row>
    <row r="341" spans="1:15" x14ac:dyDescent="0.2">
      <c r="A341" s="498"/>
      <c r="B341" s="498"/>
      <c r="D341" s="508"/>
      <c r="E341" s="492"/>
      <c r="H341" s="505"/>
      <c r="I341" s="492">
        <f t="shared" si="31"/>
        <v>0</v>
      </c>
      <c r="J341" s="492">
        <f t="shared" si="30"/>
        <v>0</v>
      </c>
      <c r="K341" s="492">
        <f t="shared" si="32"/>
        <v>0</v>
      </c>
      <c r="L341" s="506" t="e">
        <f t="shared" si="33"/>
        <v>#DIV/0!</v>
      </c>
      <c r="M341" s="488" t="e">
        <f t="shared" si="34"/>
        <v>#DIV/0!</v>
      </c>
      <c r="O341" s="383">
        <f t="shared" si="35"/>
        <v>0</v>
      </c>
    </row>
    <row r="342" spans="1:15" x14ac:dyDescent="0.2">
      <c r="A342" s="498"/>
      <c r="B342" s="498"/>
      <c r="D342" s="508"/>
      <c r="E342" s="492"/>
      <c r="H342" s="505"/>
      <c r="I342" s="492">
        <f t="shared" si="31"/>
        <v>0</v>
      </c>
      <c r="J342" s="492">
        <f t="shared" si="30"/>
        <v>0</v>
      </c>
      <c r="K342" s="492">
        <f t="shared" si="32"/>
        <v>0</v>
      </c>
      <c r="L342" s="506" t="e">
        <f t="shared" si="33"/>
        <v>#DIV/0!</v>
      </c>
      <c r="M342" s="488" t="e">
        <f t="shared" si="34"/>
        <v>#DIV/0!</v>
      </c>
      <c r="O342" s="383">
        <f t="shared" si="35"/>
        <v>0</v>
      </c>
    </row>
    <row r="343" spans="1:15" x14ac:dyDescent="0.2">
      <c r="A343" s="498"/>
      <c r="B343" s="498"/>
      <c r="D343" s="508"/>
      <c r="E343" s="492"/>
      <c r="H343" s="505"/>
      <c r="I343" s="492">
        <f t="shared" si="31"/>
        <v>0</v>
      </c>
      <c r="J343" s="492">
        <f t="shared" si="30"/>
        <v>0</v>
      </c>
      <c r="K343" s="492">
        <f t="shared" si="32"/>
        <v>0</v>
      </c>
      <c r="L343" s="506" t="e">
        <f t="shared" si="33"/>
        <v>#DIV/0!</v>
      </c>
      <c r="M343" s="488" t="e">
        <f t="shared" si="34"/>
        <v>#DIV/0!</v>
      </c>
      <c r="O343" s="383">
        <f t="shared" si="35"/>
        <v>0</v>
      </c>
    </row>
    <row r="344" spans="1:15" x14ac:dyDescent="0.2">
      <c r="A344" s="498"/>
      <c r="B344" s="498"/>
      <c r="D344" s="508"/>
      <c r="E344" s="492"/>
      <c r="H344" s="505"/>
      <c r="I344" s="492">
        <f t="shared" si="31"/>
        <v>0</v>
      </c>
      <c r="J344" s="492">
        <f t="shared" si="30"/>
        <v>0</v>
      </c>
      <c r="K344" s="492">
        <f t="shared" si="32"/>
        <v>0</v>
      </c>
      <c r="L344" s="506" t="e">
        <f t="shared" si="33"/>
        <v>#DIV/0!</v>
      </c>
      <c r="M344" s="488" t="e">
        <f t="shared" si="34"/>
        <v>#DIV/0!</v>
      </c>
      <c r="O344" s="383">
        <f t="shared" si="35"/>
        <v>0</v>
      </c>
    </row>
    <row r="345" spans="1:15" x14ac:dyDescent="0.2">
      <c r="A345" s="498"/>
      <c r="B345" s="498"/>
      <c r="D345" s="508"/>
      <c r="E345" s="492"/>
      <c r="H345" s="505"/>
      <c r="I345" s="492">
        <f t="shared" si="31"/>
        <v>0</v>
      </c>
      <c r="J345" s="492">
        <f t="shared" si="30"/>
        <v>0</v>
      </c>
      <c r="K345" s="492">
        <f t="shared" si="32"/>
        <v>0</v>
      </c>
      <c r="L345" s="506" t="e">
        <f t="shared" si="33"/>
        <v>#DIV/0!</v>
      </c>
      <c r="M345" s="488" t="e">
        <f t="shared" si="34"/>
        <v>#DIV/0!</v>
      </c>
      <c r="O345" s="383">
        <f t="shared" si="35"/>
        <v>0</v>
      </c>
    </row>
    <row r="346" spans="1:15" x14ac:dyDescent="0.2">
      <c r="A346" s="498"/>
      <c r="B346" s="498"/>
      <c r="D346" s="508"/>
      <c r="E346" s="492"/>
      <c r="H346" s="505"/>
      <c r="I346" s="492">
        <f t="shared" si="31"/>
        <v>0</v>
      </c>
      <c r="J346" s="492">
        <f t="shared" si="30"/>
        <v>0</v>
      </c>
      <c r="K346" s="492">
        <f t="shared" si="32"/>
        <v>0</v>
      </c>
      <c r="L346" s="506" t="e">
        <f t="shared" si="33"/>
        <v>#DIV/0!</v>
      </c>
      <c r="M346" s="488" t="e">
        <f t="shared" si="34"/>
        <v>#DIV/0!</v>
      </c>
      <c r="O346" s="383">
        <f t="shared" si="35"/>
        <v>0</v>
      </c>
    </row>
    <row r="347" spans="1:15" x14ac:dyDescent="0.2">
      <c r="A347" s="498"/>
      <c r="B347" s="498"/>
      <c r="D347" s="508"/>
      <c r="E347" s="492"/>
      <c r="H347" s="505"/>
      <c r="I347" s="492">
        <f t="shared" si="31"/>
        <v>0</v>
      </c>
      <c r="J347" s="492">
        <f t="shared" si="30"/>
        <v>0</v>
      </c>
      <c r="K347" s="492">
        <f t="shared" si="32"/>
        <v>0</v>
      </c>
      <c r="L347" s="506" t="e">
        <f t="shared" si="33"/>
        <v>#DIV/0!</v>
      </c>
      <c r="M347" s="488" t="e">
        <f t="shared" si="34"/>
        <v>#DIV/0!</v>
      </c>
      <c r="O347" s="383">
        <f t="shared" si="35"/>
        <v>0</v>
      </c>
    </row>
    <row r="348" spans="1:15" x14ac:dyDescent="0.2">
      <c r="A348" s="498"/>
      <c r="B348" s="498"/>
      <c r="D348" s="508"/>
      <c r="E348" s="492"/>
      <c r="H348" s="505"/>
      <c r="I348" s="492">
        <f t="shared" si="31"/>
        <v>0</v>
      </c>
      <c r="J348" s="492">
        <f t="shared" si="30"/>
        <v>0</v>
      </c>
      <c r="K348" s="492">
        <f t="shared" si="32"/>
        <v>0</v>
      </c>
      <c r="L348" s="506" t="e">
        <f t="shared" si="33"/>
        <v>#DIV/0!</v>
      </c>
      <c r="M348" s="488" t="e">
        <f t="shared" si="34"/>
        <v>#DIV/0!</v>
      </c>
      <c r="O348" s="383">
        <f t="shared" si="35"/>
        <v>0</v>
      </c>
    </row>
    <row r="349" spans="1:15" x14ac:dyDescent="0.2">
      <c r="A349" s="498"/>
      <c r="B349" s="498"/>
      <c r="D349" s="508"/>
      <c r="E349" s="492"/>
      <c r="H349" s="505"/>
      <c r="I349" s="492">
        <f t="shared" si="31"/>
        <v>0</v>
      </c>
      <c r="J349" s="492">
        <f t="shared" si="30"/>
        <v>0</v>
      </c>
      <c r="K349" s="492">
        <f t="shared" si="32"/>
        <v>0</v>
      </c>
      <c r="L349" s="506" t="e">
        <f t="shared" si="33"/>
        <v>#DIV/0!</v>
      </c>
      <c r="M349" s="488" t="e">
        <f t="shared" si="34"/>
        <v>#DIV/0!</v>
      </c>
      <c r="O349" s="383">
        <f t="shared" si="35"/>
        <v>0</v>
      </c>
    </row>
    <row r="350" spans="1:15" x14ac:dyDescent="0.2">
      <c r="A350" s="498"/>
      <c r="B350" s="498"/>
      <c r="D350" s="508"/>
      <c r="E350" s="492"/>
      <c r="H350" s="505"/>
      <c r="I350" s="492">
        <f t="shared" si="31"/>
        <v>0</v>
      </c>
      <c r="J350" s="492">
        <f t="shared" si="30"/>
        <v>0</v>
      </c>
      <c r="K350" s="492">
        <f t="shared" si="32"/>
        <v>0</v>
      </c>
      <c r="L350" s="506" t="e">
        <f t="shared" si="33"/>
        <v>#DIV/0!</v>
      </c>
      <c r="M350" s="488" t="e">
        <f t="shared" si="34"/>
        <v>#DIV/0!</v>
      </c>
      <c r="O350" s="383">
        <f t="shared" si="35"/>
        <v>0</v>
      </c>
    </row>
    <row r="351" spans="1:15" x14ac:dyDescent="0.2">
      <c r="A351" s="498"/>
      <c r="B351" s="498"/>
      <c r="D351" s="508"/>
      <c r="E351" s="492"/>
      <c r="H351" s="505"/>
      <c r="I351" s="492">
        <f t="shared" si="31"/>
        <v>0</v>
      </c>
      <c r="J351" s="492">
        <f t="shared" si="30"/>
        <v>0</v>
      </c>
      <c r="K351" s="492">
        <f t="shared" si="32"/>
        <v>0</v>
      </c>
      <c r="L351" s="506" t="e">
        <f t="shared" si="33"/>
        <v>#DIV/0!</v>
      </c>
      <c r="M351" s="488" t="e">
        <f t="shared" si="34"/>
        <v>#DIV/0!</v>
      </c>
      <c r="O351" s="383">
        <f t="shared" si="35"/>
        <v>0</v>
      </c>
    </row>
    <row r="352" spans="1:15" x14ac:dyDescent="0.2">
      <c r="A352" s="498"/>
      <c r="B352" s="498"/>
      <c r="D352" s="508"/>
      <c r="E352" s="492"/>
      <c r="H352" s="505"/>
      <c r="I352" s="492">
        <f t="shared" si="31"/>
        <v>0</v>
      </c>
      <c r="J352" s="492">
        <f t="shared" si="30"/>
        <v>0</v>
      </c>
      <c r="K352" s="492">
        <f t="shared" si="32"/>
        <v>0</v>
      </c>
      <c r="L352" s="506" t="e">
        <f t="shared" si="33"/>
        <v>#DIV/0!</v>
      </c>
      <c r="M352" s="488" t="e">
        <f t="shared" si="34"/>
        <v>#DIV/0!</v>
      </c>
      <c r="O352" s="383">
        <f t="shared" si="35"/>
        <v>0</v>
      </c>
    </row>
    <row r="353" spans="1:15" x14ac:dyDescent="0.2">
      <c r="A353" s="498"/>
      <c r="B353" s="498"/>
      <c r="D353" s="508"/>
      <c r="E353" s="492"/>
      <c r="H353" s="505"/>
      <c r="I353" s="492">
        <f t="shared" si="31"/>
        <v>0</v>
      </c>
      <c r="J353" s="492">
        <f t="shared" si="30"/>
        <v>0</v>
      </c>
      <c r="K353" s="492">
        <f t="shared" si="32"/>
        <v>0</v>
      </c>
      <c r="L353" s="506" t="e">
        <f t="shared" si="33"/>
        <v>#DIV/0!</v>
      </c>
      <c r="M353" s="488" t="e">
        <f t="shared" si="34"/>
        <v>#DIV/0!</v>
      </c>
      <c r="O353" s="383">
        <f t="shared" si="35"/>
        <v>0</v>
      </c>
    </row>
    <row r="354" spans="1:15" x14ac:dyDescent="0.2">
      <c r="A354" s="498"/>
      <c r="B354" s="498"/>
      <c r="D354" s="508"/>
      <c r="E354" s="492"/>
      <c r="H354" s="505"/>
      <c r="I354" s="492">
        <f t="shared" si="31"/>
        <v>0</v>
      </c>
      <c r="J354" s="492">
        <f t="shared" si="30"/>
        <v>0</v>
      </c>
      <c r="K354" s="492">
        <f t="shared" si="32"/>
        <v>0</v>
      </c>
      <c r="L354" s="506" t="e">
        <f t="shared" si="33"/>
        <v>#DIV/0!</v>
      </c>
      <c r="M354" s="488" t="e">
        <f t="shared" si="34"/>
        <v>#DIV/0!</v>
      </c>
      <c r="O354" s="383">
        <f t="shared" si="35"/>
        <v>0</v>
      </c>
    </row>
    <row r="355" spans="1:15" x14ac:dyDescent="0.2">
      <c r="A355" s="498"/>
      <c r="B355" s="498"/>
      <c r="D355" s="508"/>
      <c r="E355" s="492"/>
      <c r="H355" s="505"/>
      <c r="I355" s="492">
        <f t="shared" si="31"/>
        <v>0</v>
      </c>
      <c r="J355" s="492">
        <f t="shared" si="30"/>
        <v>0</v>
      </c>
      <c r="K355" s="492">
        <f t="shared" si="32"/>
        <v>0</v>
      </c>
      <c r="L355" s="506" t="e">
        <f t="shared" si="33"/>
        <v>#DIV/0!</v>
      </c>
      <c r="M355" s="488" t="e">
        <f t="shared" si="34"/>
        <v>#DIV/0!</v>
      </c>
      <c r="O355" s="383">
        <f t="shared" si="35"/>
        <v>0</v>
      </c>
    </row>
    <row r="356" spans="1:15" x14ac:dyDescent="0.2">
      <c r="A356" s="498"/>
      <c r="B356" s="498"/>
      <c r="D356" s="508"/>
      <c r="E356" s="492"/>
      <c r="H356" s="505"/>
      <c r="I356" s="492">
        <f t="shared" si="31"/>
        <v>0</v>
      </c>
      <c r="J356" s="492">
        <f t="shared" si="30"/>
        <v>0</v>
      </c>
      <c r="K356" s="492">
        <f t="shared" si="32"/>
        <v>0</v>
      </c>
      <c r="L356" s="506" t="e">
        <f t="shared" si="33"/>
        <v>#DIV/0!</v>
      </c>
      <c r="M356" s="488" t="e">
        <f t="shared" si="34"/>
        <v>#DIV/0!</v>
      </c>
      <c r="O356" s="383">
        <f t="shared" si="35"/>
        <v>0</v>
      </c>
    </row>
    <row r="357" spans="1:15" x14ac:dyDescent="0.2">
      <c r="A357" s="498"/>
      <c r="B357" s="498"/>
      <c r="D357" s="508"/>
      <c r="E357" s="492"/>
      <c r="H357" s="505"/>
      <c r="I357" s="492">
        <f t="shared" si="31"/>
        <v>0</v>
      </c>
      <c r="J357" s="492">
        <f t="shared" si="30"/>
        <v>0</v>
      </c>
      <c r="K357" s="492">
        <f t="shared" si="32"/>
        <v>0</v>
      </c>
      <c r="L357" s="506" t="e">
        <f t="shared" si="33"/>
        <v>#DIV/0!</v>
      </c>
      <c r="M357" s="488" t="e">
        <f t="shared" si="34"/>
        <v>#DIV/0!</v>
      </c>
      <c r="O357" s="383">
        <f t="shared" si="35"/>
        <v>0</v>
      </c>
    </row>
    <row r="358" spans="1:15" x14ac:dyDescent="0.2">
      <c r="A358" s="498"/>
      <c r="B358" s="498"/>
      <c r="D358" s="508"/>
      <c r="E358" s="492"/>
      <c r="H358" s="505"/>
      <c r="I358" s="492">
        <f t="shared" si="31"/>
        <v>0</v>
      </c>
      <c r="J358" s="492">
        <f t="shared" si="30"/>
        <v>0</v>
      </c>
      <c r="K358" s="492">
        <f t="shared" si="32"/>
        <v>0</v>
      </c>
      <c r="L358" s="506" t="e">
        <f t="shared" si="33"/>
        <v>#DIV/0!</v>
      </c>
      <c r="M358" s="488" t="e">
        <f t="shared" si="34"/>
        <v>#DIV/0!</v>
      </c>
      <c r="O358" s="383">
        <f t="shared" si="35"/>
        <v>0</v>
      </c>
    </row>
    <row r="359" spans="1:15" x14ac:dyDescent="0.2">
      <c r="A359" s="498"/>
      <c r="B359" s="498"/>
      <c r="D359" s="508"/>
      <c r="E359" s="492"/>
      <c r="H359" s="505"/>
      <c r="I359" s="492">
        <f t="shared" si="31"/>
        <v>0</v>
      </c>
      <c r="J359" s="492">
        <f t="shared" si="30"/>
        <v>0</v>
      </c>
      <c r="K359" s="492">
        <f t="shared" si="32"/>
        <v>0</v>
      </c>
      <c r="L359" s="506" t="e">
        <f t="shared" si="33"/>
        <v>#DIV/0!</v>
      </c>
      <c r="M359" s="488" t="e">
        <f t="shared" si="34"/>
        <v>#DIV/0!</v>
      </c>
      <c r="O359" s="383">
        <f t="shared" si="35"/>
        <v>0</v>
      </c>
    </row>
    <row r="360" spans="1:15" x14ac:dyDescent="0.2">
      <c r="A360" s="498"/>
      <c r="B360" s="498"/>
      <c r="D360" s="508"/>
      <c r="E360" s="492"/>
      <c r="H360" s="505"/>
      <c r="I360" s="492">
        <f t="shared" si="31"/>
        <v>0</v>
      </c>
      <c r="J360" s="492">
        <f t="shared" si="30"/>
        <v>0</v>
      </c>
      <c r="K360" s="492">
        <f t="shared" si="32"/>
        <v>0</v>
      </c>
      <c r="L360" s="506" t="e">
        <f t="shared" si="33"/>
        <v>#DIV/0!</v>
      </c>
      <c r="M360" s="488" t="e">
        <f t="shared" si="34"/>
        <v>#DIV/0!</v>
      </c>
      <c r="O360" s="383">
        <f t="shared" si="35"/>
        <v>0</v>
      </c>
    </row>
    <row r="361" spans="1:15" x14ac:dyDescent="0.2">
      <c r="A361" s="498"/>
      <c r="B361" s="498"/>
      <c r="D361" s="508"/>
      <c r="E361" s="492"/>
      <c r="H361" s="505"/>
      <c r="I361" s="492">
        <f t="shared" si="31"/>
        <v>0</v>
      </c>
      <c r="J361" s="492">
        <f t="shared" si="30"/>
        <v>0</v>
      </c>
      <c r="K361" s="492">
        <f t="shared" si="32"/>
        <v>0</v>
      </c>
      <c r="L361" s="506" t="e">
        <f t="shared" si="33"/>
        <v>#DIV/0!</v>
      </c>
      <c r="M361" s="488" t="e">
        <f t="shared" si="34"/>
        <v>#DIV/0!</v>
      </c>
      <c r="O361" s="383">
        <f t="shared" si="35"/>
        <v>0</v>
      </c>
    </row>
    <row r="362" spans="1:15" x14ac:dyDescent="0.2">
      <c r="A362" s="498"/>
      <c r="B362" s="498"/>
      <c r="D362" s="508"/>
      <c r="E362" s="492"/>
      <c r="H362" s="505"/>
      <c r="I362" s="492">
        <f t="shared" si="31"/>
        <v>0</v>
      </c>
      <c r="J362" s="492">
        <f t="shared" si="30"/>
        <v>0</v>
      </c>
      <c r="K362" s="492">
        <f t="shared" si="32"/>
        <v>0</v>
      </c>
      <c r="L362" s="506" t="e">
        <f t="shared" si="33"/>
        <v>#DIV/0!</v>
      </c>
      <c r="M362" s="488" t="e">
        <f t="shared" si="34"/>
        <v>#DIV/0!</v>
      </c>
      <c r="O362" s="383">
        <f t="shared" si="35"/>
        <v>0</v>
      </c>
    </row>
    <row r="363" spans="1:15" x14ac:dyDescent="0.2">
      <c r="A363" s="498"/>
      <c r="B363" s="498"/>
      <c r="D363" s="508"/>
      <c r="E363" s="492"/>
      <c r="H363" s="505"/>
      <c r="I363" s="492">
        <f t="shared" si="31"/>
        <v>0</v>
      </c>
      <c r="J363" s="492">
        <f t="shared" si="30"/>
        <v>0</v>
      </c>
      <c r="K363" s="492">
        <f t="shared" si="32"/>
        <v>0</v>
      </c>
      <c r="L363" s="506" t="e">
        <f t="shared" si="33"/>
        <v>#DIV/0!</v>
      </c>
      <c r="M363" s="488" t="e">
        <f t="shared" si="34"/>
        <v>#DIV/0!</v>
      </c>
      <c r="O363" s="383">
        <f t="shared" si="35"/>
        <v>0</v>
      </c>
    </row>
    <row r="364" spans="1:15" x14ac:dyDescent="0.2">
      <c r="A364" s="498"/>
      <c r="B364" s="498"/>
      <c r="D364" s="508"/>
      <c r="E364" s="492"/>
      <c r="H364" s="505"/>
      <c r="I364" s="492">
        <f t="shared" si="31"/>
        <v>0</v>
      </c>
      <c r="J364" s="492">
        <f t="shared" si="30"/>
        <v>0</v>
      </c>
      <c r="K364" s="492">
        <f t="shared" si="32"/>
        <v>0</v>
      </c>
      <c r="L364" s="506" t="e">
        <f t="shared" si="33"/>
        <v>#DIV/0!</v>
      </c>
      <c r="M364" s="488" t="e">
        <f t="shared" si="34"/>
        <v>#DIV/0!</v>
      </c>
      <c r="O364" s="383">
        <f t="shared" si="35"/>
        <v>0</v>
      </c>
    </row>
    <row r="365" spans="1:15" x14ac:dyDescent="0.2">
      <c r="A365" s="498"/>
      <c r="B365" s="498"/>
      <c r="D365" s="508"/>
      <c r="E365" s="492"/>
      <c r="H365" s="505"/>
      <c r="I365" s="492">
        <f t="shared" si="31"/>
        <v>0</v>
      </c>
      <c r="J365" s="492">
        <f t="shared" si="30"/>
        <v>0</v>
      </c>
      <c r="K365" s="492">
        <f t="shared" si="32"/>
        <v>0</v>
      </c>
      <c r="L365" s="506" t="e">
        <f t="shared" si="33"/>
        <v>#DIV/0!</v>
      </c>
      <c r="M365" s="488" t="e">
        <f t="shared" si="34"/>
        <v>#DIV/0!</v>
      </c>
      <c r="O365" s="383">
        <f t="shared" si="35"/>
        <v>0</v>
      </c>
    </row>
    <row r="366" spans="1:15" x14ac:dyDescent="0.2">
      <c r="A366" s="498"/>
      <c r="B366" s="498"/>
      <c r="D366" s="508"/>
      <c r="E366" s="492"/>
      <c r="H366" s="505"/>
      <c r="I366" s="492">
        <f t="shared" si="31"/>
        <v>0</v>
      </c>
      <c r="J366" s="492">
        <f t="shared" si="30"/>
        <v>0</v>
      </c>
      <c r="K366" s="492">
        <f t="shared" si="32"/>
        <v>0</v>
      </c>
      <c r="L366" s="506" t="e">
        <f t="shared" si="33"/>
        <v>#DIV/0!</v>
      </c>
      <c r="M366" s="488" t="e">
        <f t="shared" si="34"/>
        <v>#DIV/0!</v>
      </c>
      <c r="O366" s="383">
        <f t="shared" si="35"/>
        <v>0</v>
      </c>
    </row>
    <row r="367" spans="1:15" x14ac:dyDescent="0.2">
      <c r="A367" s="498"/>
      <c r="B367" s="498"/>
      <c r="D367" s="508"/>
      <c r="E367" s="492"/>
      <c r="H367" s="505"/>
      <c r="I367" s="492">
        <f t="shared" si="31"/>
        <v>0</v>
      </c>
      <c r="J367" s="492">
        <f t="shared" si="30"/>
        <v>0</v>
      </c>
      <c r="K367" s="492">
        <f t="shared" si="32"/>
        <v>0</v>
      </c>
      <c r="L367" s="506" t="e">
        <f t="shared" si="33"/>
        <v>#DIV/0!</v>
      </c>
      <c r="M367" s="488" t="e">
        <f t="shared" si="34"/>
        <v>#DIV/0!</v>
      </c>
      <c r="O367" s="383">
        <f t="shared" si="35"/>
        <v>0</v>
      </c>
    </row>
    <row r="368" spans="1:15" x14ac:dyDescent="0.2">
      <c r="A368" s="498"/>
      <c r="B368" s="498"/>
      <c r="D368" s="508"/>
      <c r="E368" s="492"/>
      <c r="H368" s="505"/>
      <c r="I368" s="492">
        <f t="shared" si="31"/>
        <v>0</v>
      </c>
      <c r="J368" s="492">
        <f t="shared" si="30"/>
        <v>0</v>
      </c>
      <c r="K368" s="492">
        <f t="shared" si="32"/>
        <v>0</v>
      </c>
      <c r="L368" s="506" t="e">
        <f t="shared" si="33"/>
        <v>#DIV/0!</v>
      </c>
      <c r="M368" s="488" t="e">
        <f t="shared" si="34"/>
        <v>#DIV/0!</v>
      </c>
      <c r="O368" s="383">
        <f t="shared" si="35"/>
        <v>0</v>
      </c>
    </row>
    <row r="369" spans="1:15" x14ac:dyDescent="0.2">
      <c r="A369" s="498"/>
      <c r="B369" s="498"/>
      <c r="D369" s="508"/>
      <c r="E369" s="492"/>
      <c r="H369" s="505"/>
      <c r="I369" s="492">
        <f t="shared" si="31"/>
        <v>0</v>
      </c>
      <c r="J369" s="492">
        <f t="shared" si="30"/>
        <v>0</v>
      </c>
      <c r="K369" s="492">
        <f t="shared" si="32"/>
        <v>0</v>
      </c>
      <c r="L369" s="506" t="e">
        <f t="shared" si="33"/>
        <v>#DIV/0!</v>
      </c>
      <c r="M369" s="488" t="e">
        <f t="shared" si="34"/>
        <v>#DIV/0!</v>
      </c>
      <c r="O369" s="383">
        <f t="shared" si="35"/>
        <v>0</v>
      </c>
    </row>
    <row r="370" spans="1:15" x14ac:dyDescent="0.2">
      <c r="A370" s="498"/>
      <c r="B370" s="498"/>
      <c r="D370" s="508"/>
      <c r="E370" s="492"/>
      <c r="H370" s="505"/>
      <c r="I370" s="492">
        <f t="shared" si="31"/>
        <v>0</v>
      </c>
      <c r="J370" s="492">
        <f t="shared" si="30"/>
        <v>0</v>
      </c>
      <c r="K370" s="492">
        <f t="shared" si="32"/>
        <v>0</v>
      </c>
      <c r="L370" s="506" t="e">
        <f t="shared" si="33"/>
        <v>#DIV/0!</v>
      </c>
      <c r="M370" s="488" t="e">
        <f t="shared" si="34"/>
        <v>#DIV/0!</v>
      </c>
      <c r="O370" s="383">
        <f t="shared" si="35"/>
        <v>0</v>
      </c>
    </row>
    <row r="371" spans="1:15" x14ac:dyDescent="0.2">
      <c r="A371" s="498"/>
      <c r="B371" s="498"/>
      <c r="D371" s="508"/>
      <c r="E371" s="492"/>
      <c r="H371" s="505"/>
      <c r="I371" s="492">
        <f t="shared" si="31"/>
        <v>0</v>
      </c>
      <c r="J371" s="492">
        <f t="shared" si="30"/>
        <v>0</v>
      </c>
      <c r="K371" s="492">
        <f t="shared" si="32"/>
        <v>0</v>
      </c>
      <c r="L371" s="506" t="e">
        <f t="shared" si="33"/>
        <v>#DIV/0!</v>
      </c>
      <c r="M371" s="488" t="e">
        <f t="shared" si="34"/>
        <v>#DIV/0!</v>
      </c>
      <c r="O371" s="383">
        <f t="shared" si="35"/>
        <v>0</v>
      </c>
    </row>
    <row r="372" spans="1:15" x14ac:dyDescent="0.2">
      <c r="A372" s="498"/>
      <c r="B372" s="498"/>
      <c r="D372" s="508"/>
      <c r="E372" s="492"/>
      <c r="H372" s="505"/>
      <c r="I372" s="492">
        <f t="shared" si="31"/>
        <v>0</v>
      </c>
      <c r="J372" s="492">
        <f t="shared" si="30"/>
        <v>0</v>
      </c>
      <c r="K372" s="492">
        <f t="shared" si="32"/>
        <v>0</v>
      </c>
      <c r="L372" s="506" t="e">
        <f t="shared" si="33"/>
        <v>#DIV/0!</v>
      </c>
      <c r="M372" s="488" t="e">
        <f t="shared" si="34"/>
        <v>#DIV/0!</v>
      </c>
      <c r="O372" s="383">
        <f t="shared" si="35"/>
        <v>0</v>
      </c>
    </row>
    <row r="373" spans="1:15" x14ac:dyDescent="0.2">
      <c r="A373" s="498"/>
      <c r="B373" s="498"/>
      <c r="D373" s="508"/>
      <c r="E373" s="492"/>
      <c r="H373" s="505"/>
      <c r="I373" s="492">
        <f t="shared" si="31"/>
        <v>0</v>
      </c>
      <c r="J373" s="492">
        <f t="shared" si="30"/>
        <v>0</v>
      </c>
      <c r="K373" s="492">
        <f t="shared" si="32"/>
        <v>0</v>
      </c>
      <c r="L373" s="506" t="e">
        <f t="shared" si="33"/>
        <v>#DIV/0!</v>
      </c>
      <c r="M373" s="488" t="e">
        <f t="shared" si="34"/>
        <v>#DIV/0!</v>
      </c>
      <c r="O373" s="383">
        <f t="shared" si="35"/>
        <v>0</v>
      </c>
    </row>
    <row r="374" spans="1:15" x14ac:dyDescent="0.2">
      <c r="A374" s="498"/>
      <c r="B374" s="498"/>
      <c r="D374" s="508"/>
      <c r="E374" s="492"/>
      <c r="H374" s="505"/>
      <c r="I374" s="492">
        <f t="shared" si="31"/>
        <v>0</v>
      </c>
      <c r="J374" s="492">
        <f t="shared" si="30"/>
        <v>0</v>
      </c>
      <c r="K374" s="492">
        <f t="shared" si="32"/>
        <v>0</v>
      </c>
      <c r="L374" s="506" t="e">
        <f t="shared" si="33"/>
        <v>#DIV/0!</v>
      </c>
      <c r="M374" s="488" t="e">
        <f t="shared" si="34"/>
        <v>#DIV/0!</v>
      </c>
      <c r="O374" s="383">
        <f t="shared" si="35"/>
        <v>0</v>
      </c>
    </row>
    <row r="375" spans="1:15" x14ac:dyDescent="0.2">
      <c r="A375" s="498"/>
      <c r="B375" s="498"/>
      <c r="D375" s="508"/>
      <c r="E375" s="492"/>
      <c r="H375" s="505"/>
      <c r="I375" s="492">
        <f t="shared" si="31"/>
        <v>0</v>
      </c>
      <c r="J375" s="492">
        <f t="shared" si="30"/>
        <v>0</v>
      </c>
      <c r="K375" s="492">
        <f t="shared" si="32"/>
        <v>0</v>
      </c>
      <c r="L375" s="506" t="e">
        <f t="shared" si="33"/>
        <v>#DIV/0!</v>
      </c>
      <c r="M375" s="488" t="e">
        <f t="shared" si="34"/>
        <v>#DIV/0!</v>
      </c>
      <c r="O375" s="383">
        <f t="shared" si="35"/>
        <v>0</v>
      </c>
    </row>
    <row r="376" spans="1:15" x14ac:dyDescent="0.2">
      <c r="A376" s="498"/>
      <c r="B376" s="498"/>
      <c r="D376" s="508"/>
      <c r="E376" s="492"/>
      <c r="H376" s="505"/>
      <c r="I376" s="492">
        <f t="shared" si="31"/>
        <v>0</v>
      </c>
      <c r="J376" s="492">
        <f t="shared" si="30"/>
        <v>0</v>
      </c>
      <c r="K376" s="492">
        <f t="shared" si="32"/>
        <v>0</v>
      </c>
      <c r="L376" s="506" t="e">
        <f t="shared" si="33"/>
        <v>#DIV/0!</v>
      </c>
      <c r="M376" s="488" t="e">
        <f t="shared" si="34"/>
        <v>#DIV/0!</v>
      </c>
      <c r="O376" s="383">
        <f t="shared" si="35"/>
        <v>0</v>
      </c>
    </row>
    <row r="377" spans="1:15" x14ac:dyDescent="0.2">
      <c r="A377" s="498"/>
      <c r="B377" s="498"/>
      <c r="D377" s="508"/>
      <c r="E377" s="492"/>
      <c r="H377" s="505"/>
      <c r="I377" s="492">
        <f t="shared" si="31"/>
        <v>0</v>
      </c>
      <c r="J377" s="492">
        <f t="shared" si="30"/>
        <v>0</v>
      </c>
      <c r="K377" s="492">
        <f t="shared" si="32"/>
        <v>0</v>
      </c>
      <c r="L377" s="506" t="e">
        <f t="shared" si="33"/>
        <v>#DIV/0!</v>
      </c>
      <c r="M377" s="488" t="e">
        <f t="shared" si="34"/>
        <v>#DIV/0!</v>
      </c>
      <c r="O377" s="383">
        <f t="shared" si="35"/>
        <v>0</v>
      </c>
    </row>
    <row r="378" spans="1:15" x14ac:dyDescent="0.2">
      <c r="A378" s="498"/>
      <c r="B378" s="498"/>
      <c r="D378" s="508"/>
      <c r="E378" s="492"/>
      <c r="H378" s="505"/>
      <c r="I378" s="492">
        <f t="shared" si="31"/>
        <v>0</v>
      </c>
      <c r="J378" s="492">
        <f t="shared" si="30"/>
        <v>0</v>
      </c>
      <c r="K378" s="492">
        <f t="shared" si="32"/>
        <v>0</v>
      </c>
      <c r="L378" s="506" t="e">
        <f t="shared" si="33"/>
        <v>#DIV/0!</v>
      </c>
      <c r="M378" s="488" t="e">
        <f t="shared" si="34"/>
        <v>#DIV/0!</v>
      </c>
      <c r="O378" s="383">
        <f t="shared" si="35"/>
        <v>0</v>
      </c>
    </row>
    <row r="379" spans="1:15" x14ac:dyDescent="0.2">
      <c r="A379" s="498"/>
      <c r="B379" s="498"/>
      <c r="D379" s="508"/>
      <c r="E379" s="492"/>
      <c r="H379" s="505"/>
      <c r="I379" s="492">
        <f t="shared" si="31"/>
        <v>0</v>
      </c>
      <c r="J379" s="492">
        <f t="shared" si="30"/>
        <v>0</v>
      </c>
      <c r="K379" s="492">
        <f t="shared" si="32"/>
        <v>0</v>
      </c>
      <c r="L379" s="506" t="e">
        <f t="shared" si="33"/>
        <v>#DIV/0!</v>
      </c>
      <c r="M379" s="488" t="e">
        <f t="shared" si="34"/>
        <v>#DIV/0!</v>
      </c>
      <c r="O379" s="383">
        <f t="shared" si="35"/>
        <v>0</v>
      </c>
    </row>
    <row r="380" spans="1:15" x14ac:dyDescent="0.2">
      <c r="A380" s="498"/>
      <c r="B380" s="498"/>
      <c r="D380" s="508"/>
      <c r="E380" s="492"/>
      <c r="H380" s="505"/>
      <c r="I380" s="492">
        <f t="shared" si="31"/>
        <v>0</v>
      </c>
      <c r="J380" s="492">
        <f t="shared" si="30"/>
        <v>0</v>
      </c>
      <c r="K380" s="492">
        <f t="shared" si="32"/>
        <v>0</v>
      </c>
      <c r="L380" s="506" t="e">
        <f t="shared" si="33"/>
        <v>#DIV/0!</v>
      </c>
      <c r="M380" s="488" t="e">
        <f t="shared" si="34"/>
        <v>#DIV/0!</v>
      </c>
      <c r="O380" s="383">
        <f t="shared" si="35"/>
        <v>0</v>
      </c>
    </row>
    <row r="381" spans="1:15" x14ac:dyDescent="0.2">
      <c r="A381" s="498"/>
      <c r="B381" s="498"/>
      <c r="D381" s="508"/>
      <c r="E381" s="492"/>
      <c r="H381" s="505"/>
      <c r="I381" s="492">
        <f t="shared" si="31"/>
        <v>0</v>
      </c>
      <c r="J381" s="492">
        <f t="shared" si="30"/>
        <v>0</v>
      </c>
      <c r="K381" s="492">
        <f t="shared" si="32"/>
        <v>0</v>
      </c>
      <c r="L381" s="506" t="e">
        <f t="shared" si="33"/>
        <v>#DIV/0!</v>
      </c>
      <c r="M381" s="488" t="e">
        <f t="shared" si="34"/>
        <v>#DIV/0!</v>
      </c>
      <c r="O381" s="383">
        <f t="shared" si="35"/>
        <v>0</v>
      </c>
    </row>
    <row r="382" spans="1:15" x14ac:dyDescent="0.2">
      <c r="A382" s="498"/>
      <c r="B382" s="498"/>
      <c r="D382" s="508"/>
      <c r="E382" s="492"/>
      <c r="H382" s="505"/>
      <c r="I382" s="492">
        <f t="shared" si="31"/>
        <v>0</v>
      </c>
      <c r="J382" s="492">
        <f t="shared" si="30"/>
        <v>0</v>
      </c>
      <c r="K382" s="492">
        <f t="shared" si="32"/>
        <v>0</v>
      </c>
      <c r="L382" s="506" t="e">
        <f t="shared" si="33"/>
        <v>#DIV/0!</v>
      </c>
      <c r="M382" s="488" t="e">
        <f t="shared" si="34"/>
        <v>#DIV/0!</v>
      </c>
      <c r="O382" s="383">
        <f t="shared" si="35"/>
        <v>0</v>
      </c>
    </row>
    <row r="383" spans="1:15" x14ac:dyDescent="0.2">
      <c r="A383" s="498"/>
      <c r="B383" s="498"/>
      <c r="D383" s="508"/>
      <c r="E383" s="492"/>
      <c r="H383" s="505"/>
      <c r="I383" s="492">
        <f t="shared" si="31"/>
        <v>0</v>
      </c>
      <c r="J383" s="492">
        <f t="shared" si="30"/>
        <v>0</v>
      </c>
      <c r="K383" s="492">
        <f t="shared" si="32"/>
        <v>0</v>
      </c>
      <c r="L383" s="506" t="e">
        <f t="shared" si="33"/>
        <v>#DIV/0!</v>
      </c>
      <c r="M383" s="488" t="e">
        <f t="shared" si="34"/>
        <v>#DIV/0!</v>
      </c>
      <c r="O383" s="383">
        <f t="shared" si="35"/>
        <v>0</v>
      </c>
    </row>
    <row r="384" spans="1:15" x14ac:dyDescent="0.2">
      <c r="A384" s="498"/>
      <c r="B384" s="498"/>
      <c r="D384" s="508"/>
      <c r="E384" s="492"/>
      <c r="H384" s="505"/>
      <c r="I384" s="492">
        <f t="shared" si="31"/>
        <v>0</v>
      </c>
      <c r="J384" s="492">
        <f t="shared" si="30"/>
        <v>0</v>
      </c>
      <c r="K384" s="492">
        <f t="shared" si="32"/>
        <v>0</v>
      </c>
      <c r="L384" s="506" t="e">
        <f t="shared" si="33"/>
        <v>#DIV/0!</v>
      </c>
      <c r="M384" s="488" t="e">
        <f t="shared" si="34"/>
        <v>#DIV/0!</v>
      </c>
      <c r="O384" s="383">
        <f t="shared" si="35"/>
        <v>0</v>
      </c>
    </row>
    <row r="385" spans="1:15" x14ac:dyDescent="0.2">
      <c r="A385" s="498"/>
      <c r="B385" s="498"/>
      <c r="D385" s="508"/>
      <c r="E385" s="492"/>
      <c r="H385" s="505"/>
      <c r="I385" s="492">
        <f t="shared" si="31"/>
        <v>0</v>
      </c>
      <c r="J385" s="492">
        <f t="shared" si="30"/>
        <v>0</v>
      </c>
      <c r="K385" s="492">
        <f t="shared" si="32"/>
        <v>0</v>
      </c>
      <c r="L385" s="506" t="e">
        <f t="shared" si="33"/>
        <v>#DIV/0!</v>
      </c>
      <c r="M385" s="488" t="e">
        <f t="shared" si="34"/>
        <v>#DIV/0!</v>
      </c>
      <c r="O385" s="383">
        <f t="shared" si="35"/>
        <v>0</v>
      </c>
    </row>
    <row r="386" spans="1:15" x14ac:dyDescent="0.2">
      <c r="A386" s="498"/>
      <c r="B386" s="498"/>
      <c r="D386" s="508"/>
      <c r="E386" s="492"/>
      <c r="H386" s="505"/>
      <c r="I386" s="492">
        <f t="shared" si="31"/>
        <v>0</v>
      </c>
      <c r="J386" s="492">
        <f t="shared" si="30"/>
        <v>0</v>
      </c>
      <c r="K386" s="492">
        <f t="shared" si="32"/>
        <v>0</v>
      </c>
      <c r="L386" s="506" t="e">
        <f t="shared" si="33"/>
        <v>#DIV/0!</v>
      </c>
      <c r="M386" s="488" t="e">
        <f t="shared" si="34"/>
        <v>#DIV/0!</v>
      </c>
      <c r="O386" s="383">
        <f t="shared" si="35"/>
        <v>0</v>
      </c>
    </row>
    <row r="387" spans="1:15" x14ac:dyDescent="0.2">
      <c r="A387" s="498"/>
      <c r="B387" s="498"/>
      <c r="D387" s="508"/>
      <c r="E387" s="492"/>
      <c r="H387" s="505"/>
      <c r="I387" s="492">
        <f t="shared" si="31"/>
        <v>0</v>
      </c>
      <c r="J387" s="492">
        <f t="shared" si="30"/>
        <v>0</v>
      </c>
      <c r="K387" s="492">
        <f t="shared" si="32"/>
        <v>0</v>
      </c>
      <c r="L387" s="506" t="e">
        <f t="shared" si="33"/>
        <v>#DIV/0!</v>
      </c>
      <c r="M387" s="488" t="e">
        <f t="shared" si="34"/>
        <v>#DIV/0!</v>
      </c>
      <c r="O387" s="383">
        <f t="shared" si="35"/>
        <v>0</v>
      </c>
    </row>
    <row r="388" spans="1:15" x14ac:dyDescent="0.2">
      <c r="A388" s="498"/>
      <c r="B388" s="498"/>
      <c r="D388" s="508"/>
      <c r="E388" s="492"/>
      <c r="H388" s="505"/>
      <c r="I388" s="492">
        <f t="shared" si="31"/>
        <v>0</v>
      </c>
      <c r="J388" s="492">
        <f t="shared" si="30"/>
        <v>0</v>
      </c>
      <c r="K388" s="492">
        <f t="shared" si="32"/>
        <v>0</v>
      </c>
      <c r="L388" s="506" t="e">
        <f t="shared" si="33"/>
        <v>#DIV/0!</v>
      </c>
      <c r="M388" s="488" t="e">
        <f t="shared" si="34"/>
        <v>#DIV/0!</v>
      </c>
      <c r="O388" s="383">
        <f t="shared" si="35"/>
        <v>0</v>
      </c>
    </row>
    <row r="389" spans="1:15" x14ac:dyDescent="0.2">
      <c r="A389" s="498"/>
      <c r="B389" s="498"/>
      <c r="D389" s="508"/>
      <c r="E389" s="492"/>
      <c r="H389" s="505"/>
      <c r="I389" s="492">
        <f t="shared" si="31"/>
        <v>0</v>
      </c>
      <c r="J389" s="492">
        <f t="shared" si="30"/>
        <v>0</v>
      </c>
      <c r="K389" s="492">
        <f t="shared" si="32"/>
        <v>0</v>
      </c>
      <c r="L389" s="506" t="e">
        <f t="shared" si="33"/>
        <v>#DIV/0!</v>
      </c>
      <c r="M389" s="488" t="e">
        <f t="shared" si="34"/>
        <v>#DIV/0!</v>
      </c>
      <c r="O389" s="383">
        <f t="shared" si="35"/>
        <v>0</v>
      </c>
    </row>
    <row r="390" spans="1:15" x14ac:dyDescent="0.2">
      <c r="A390" s="498"/>
      <c r="B390" s="498"/>
      <c r="D390" s="508"/>
      <c r="E390" s="492"/>
      <c r="H390" s="505"/>
      <c r="I390" s="492">
        <f t="shared" si="31"/>
        <v>0</v>
      </c>
      <c r="J390" s="492">
        <f t="shared" si="30"/>
        <v>0</v>
      </c>
      <c r="K390" s="492">
        <f t="shared" si="32"/>
        <v>0</v>
      </c>
      <c r="L390" s="506" t="e">
        <f t="shared" si="33"/>
        <v>#DIV/0!</v>
      </c>
      <c r="M390" s="488" t="e">
        <f t="shared" si="34"/>
        <v>#DIV/0!</v>
      </c>
      <c r="O390" s="383">
        <f t="shared" si="35"/>
        <v>0</v>
      </c>
    </row>
    <row r="391" spans="1:15" x14ac:dyDescent="0.2">
      <c r="A391" s="498"/>
      <c r="B391" s="498"/>
      <c r="D391" s="508"/>
      <c r="E391" s="492"/>
      <c r="H391" s="505"/>
      <c r="I391" s="492">
        <f t="shared" si="31"/>
        <v>0</v>
      </c>
      <c r="J391" s="492">
        <f t="shared" si="30"/>
        <v>0</v>
      </c>
      <c r="K391" s="492">
        <f t="shared" si="32"/>
        <v>0</v>
      </c>
      <c r="L391" s="506" t="e">
        <f t="shared" si="33"/>
        <v>#DIV/0!</v>
      </c>
      <c r="M391" s="488" t="e">
        <f t="shared" si="34"/>
        <v>#DIV/0!</v>
      </c>
      <c r="O391" s="383">
        <f t="shared" si="35"/>
        <v>0</v>
      </c>
    </row>
    <row r="392" spans="1:15" x14ac:dyDescent="0.2">
      <c r="A392" s="498"/>
      <c r="B392" s="498"/>
      <c r="D392" s="508"/>
      <c r="E392" s="492"/>
      <c r="H392" s="505"/>
      <c r="I392" s="492">
        <f t="shared" si="31"/>
        <v>0</v>
      </c>
      <c r="J392" s="492">
        <f t="shared" si="30"/>
        <v>0</v>
      </c>
      <c r="K392" s="492">
        <f t="shared" si="32"/>
        <v>0</v>
      </c>
      <c r="L392" s="506" t="e">
        <f t="shared" si="33"/>
        <v>#DIV/0!</v>
      </c>
      <c r="M392" s="488" t="e">
        <f t="shared" si="34"/>
        <v>#DIV/0!</v>
      </c>
      <c r="O392" s="383">
        <f t="shared" si="35"/>
        <v>0</v>
      </c>
    </row>
    <row r="393" spans="1:15" x14ac:dyDescent="0.2">
      <c r="A393" s="498"/>
      <c r="B393" s="498"/>
      <c r="D393" s="508"/>
      <c r="E393" s="492"/>
      <c r="H393" s="505"/>
      <c r="I393" s="492">
        <f t="shared" si="31"/>
        <v>0</v>
      </c>
      <c r="J393" s="492">
        <f t="shared" si="30"/>
        <v>0</v>
      </c>
      <c r="K393" s="492">
        <f t="shared" si="32"/>
        <v>0</v>
      </c>
      <c r="L393" s="506" t="e">
        <f t="shared" si="33"/>
        <v>#DIV/0!</v>
      </c>
      <c r="M393" s="488" t="e">
        <f t="shared" si="34"/>
        <v>#DIV/0!</v>
      </c>
      <c r="O393" s="383">
        <f t="shared" si="35"/>
        <v>0</v>
      </c>
    </row>
    <row r="394" spans="1:15" x14ac:dyDescent="0.2">
      <c r="A394" s="498"/>
      <c r="B394" s="498"/>
      <c r="D394" s="508"/>
      <c r="E394" s="492"/>
      <c r="H394" s="505"/>
      <c r="I394" s="492">
        <f t="shared" si="31"/>
        <v>0</v>
      </c>
      <c r="J394" s="492">
        <f t="shared" si="30"/>
        <v>0</v>
      </c>
      <c r="K394" s="492">
        <f t="shared" si="32"/>
        <v>0</v>
      </c>
      <c r="L394" s="506" t="e">
        <f t="shared" si="33"/>
        <v>#DIV/0!</v>
      </c>
      <c r="M394" s="488" t="e">
        <f t="shared" si="34"/>
        <v>#DIV/0!</v>
      </c>
      <c r="O394" s="383">
        <f t="shared" si="35"/>
        <v>0</v>
      </c>
    </row>
    <row r="395" spans="1:15" x14ac:dyDescent="0.2">
      <c r="A395" s="498"/>
      <c r="B395" s="498"/>
      <c r="D395" s="508"/>
      <c r="E395" s="492"/>
      <c r="H395" s="505"/>
      <c r="I395" s="492">
        <f t="shared" si="31"/>
        <v>0</v>
      </c>
      <c r="J395" s="492">
        <f t="shared" si="30"/>
        <v>0</v>
      </c>
      <c r="K395" s="492">
        <f t="shared" si="32"/>
        <v>0</v>
      </c>
      <c r="L395" s="506" t="e">
        <f t="shared" si="33"/>
        <v>#DIV/0!</v>
      </c>
      <c r="M395" s="488" t="e">
        <f t="shared" si="34"/>
        <v>#DIV/0!</v>
      </c>
      <c r="O395" s="383">
        <f t="shared" si="35"/>
        <v>0</v>
      </c>
    </row>
    <row r="396" spans="1:15" x14ac:dyDescent="0.2">
      <c r="A396" s="498"/>
      <c r="B396" s="498"/>
      <c r="D396" s="508"/>
      <c r="E396" s="492"/>
      <c r="H396" s="505"/>
      <c r="I396" s="492">
        <f t="shared" si="31"/>
        <v>0</v>
      </c>
      <c r="J396" s="492">
        <f t="shared" si="30"/>
        <v>0</v>
      </c>
      <c r="K396" s="492">
        <f t="shared" si="32"/>
        <v>0</v>
      </c>
      <c r="L396" s="506" t="e">
        <f t="shared" si="33"/>
        <v>#DIV/0!</v>
      </c>
      <c r="M396" s="488" t="e">
        <f t="shared" si="34"/>
        <v>#DIV/0!</v>
      </c>
      <c r="O396" s="383">
        <f t="shared" si="35"/>
        <v>0</v>
      </c>
    </row>
    <row r="397" spans="1:15" x14ac:dyDescent="0.2">
      <c r="A397" s="498"/>
      <c r="B397" s="498"/>
      <c r="D397" s="508"/>
      <c r="E397" s="492"/>
      <c r="H397" s="505"/>
      <c r="I397" s="492">
        <f t="shared" si="31"/>
        <v>0</v>
      </c>
      <c r="J397" s="492">
        <f t="shared" si="30"/>
        <v>0</v>
      </c>
      <c r="K397" s="492">
        <f t="shared" si="32"/>
        <v>0</v>
      </c>
      <c r="L397" s="506" t="e">
        <f t="shared" si="33"/>
        <v>#DIV/0!</v>
      </c>
      <c r="M397" s="488" t="e">
        <f t="shared" si="34"/>
        <v>#DIV/0!</v>
      </c>
      <c r="O397" s="383">
        <f t="shared" si="35"/>
        <v>0</v>
      </c>
    </row>
    <row r="398" spans="1:15" x14ac:dyDescent="0.2">
      <c r="A398" s="498"/>
      <c r="B398" s="498"/>
      <c r="D398" s="508"/>
      <c r="E398" s="492"/>
      <c r="H398" s="505"/>
      <c r="I398" s="492">
        <f t="shared" si="31"/>
        <v>0</v>
      </c>
      <c r="J398" s="492">
        <f t="shared" si="30"/>
        <v>0</v>
      </c>
      <c r="K398" s="492">
        <f t="shared" si="32"/>
        <v>0</v>
      </c>
      <c r="L398" s="506" t="e">
        <f t="shared" si="33"/>
        <v>#DIV/0!</v>
      </c>
      <c r="M398" s="488" t="e">
        <f t="shared" si="34"/>
        <v>#DIV/0!</v>
      </c>
      <c r="O398" s="383">
        <f t="shared" si="35"/>
        <v>0</v>
      </c>
    </row>
    <row r="399" spans="1:15" x14ac:dyDescent="0.2">
      <c r="A399" s="498"/>
      <c r="B399" s="498"/>
      <c r="D399" s="508"/>
      <c r="E399" s="492"/>
      <c r="H399" s="505"/>
      <c r="I399" s="492">
        <f t="shared" si="31"/>
        <v>0</v>
      </c>
      <c r="J399" s="492">
        <f t="shared" si="30"/>
        <v>0</v>
      </c>
      <c r="K399" s="492">
        <f t="shared" si="32"/>
        <v>0</v>
      </c>
      <c r="L399" s="506" t="e">
        <f t="shared" si="33"/>
        <v>#DIV/0!</v>
      </c>
      <c r="M399" s="488" t="e">
        <f t="shared" si="34"/>
        <v>#DIV/0!</v>
      </c>
      <c r="O399" s="383">
        <f t="shared" si="35"/>
        <v>0</v>
      </c>
    </row>
    <row r="400" spans="1:15" x14ac:dyDescent="0.2">
      <c r="A400" s="498"/>
      <c r="B400" s="498"/>
      <c r="D400" s="508"/>
      <c r="E400" s="492"/>
      <c r="H400" s="505"/>
      <c r="I400" s="492">
        <f t="shared" si="31"/>
        <v>0</v>
      </c>
      <c r="J400" s="492">
        <f t="shared" si="30"/>
        <v>0</v>
      </c>
      <c r="K400" s="492">
        <f t="shared" si="32"/>
        <v>0</v>
      </c>
      <c r="L400" s="506" t="e">
        <f t="shared" si="33"/>
        <v>#DIV/0!</v>
      </c>
      <c r="M400" s="488" t="e">
        <f t="shared" si="34"/>
        <v>#DIV/0!</v>
      </c>
      <c r="O400" s="383">
        <f t="shared" si="35"/>
        <v>0</v>
      </c>
    </row>
    <row r="401" spans="1:15" x14ac:dyDescent="0.2">
      <c r="A401" s="498"/>
      <c r="B401" s="498"/>
      <c r="D401" s="508"/>
      <c r="E401" s="492"/>
      <c r="H401" s="505"/>
      <c r="I401" s="492">
        <f t="shared" si="31"/>
        <v>0</v>
      </c>
      <c r="J401" s="492">
        <f t="shared" ref="J401:J464" si="36">+E401*G401/100</f>
        <v>0</v>
      </c>
      <c r="K401" s="492">
        <f t="shared" si="32"/>
        <v>0</v>
      </c>
      <c r="L401" s="506" t="e">
        <f t="shared" si="33"/>
        <v>#DIV/0!</v>
      </c>
      <c r="M401" s="488" t="e">
        <f t="shared" si="34"/>
        <v>#DIV/0!</v>
      </c>
      <c r="O401" s="383">
        <f t="shared" si="35"/>
        <v>0</v>
      </c>
    </row>
    <row r="402" spans="1:15" x14ac:dyDescent="0.2">
      <c r="A402" s="498"/>
      <c r="B402" s="498"/>
      <c r="D402" s="508"/>
      <c r="E402" s="492"/>
      <c r="H402" s="505"/>
      <c r="I402" s="492">
        <f t="shared" ref="I402:I465" si="37">+E402*F402/100</f>
        <v>0</v>
      </c>
      <c r="J402" s="492">
        <f t="shared" si="36"/>
        <v>0</v>
      </c>
      <c r="K402" s="492">
        <f t="shared" ref="K402:K465" si="38">+H402+J402-I402</f>
        <v>0</v>
      </c>
      <c r="L402" s="506" t="e">
        <f t="shared" ref="L402:L465" si="39">+K402/I402</f>
        <v>#DIV/0!</v>
      </c>
      <c r="M402" s="488" t="e">
        <f t="shared" ref="M402:M465" si="40">+E402*G402%/$E$7</f>
        <v>#DIV/0!</v>
      </c>
      <c r="O402" s="383">
        <f t="shared" ref="O402:O465" si="41">G402</f>
        <v>0</v>
      </c>
    </row>
    <row r="403" spans="1:15" x14ac:dyDescent="0.2">
      <c r="A403" s="498"/>
      <c r="B403" s="498"/>
      <c r="D403" s="508"/>
      <c r="E403" s="492"/>
      <c r="H403" s="505"/>
      <c r="I403" s="492">
        <f t="shared" si="37"/>
        <v>0</v>
      </c>
      <c r="J403" s="492">
        <f t="shared" si="36"/>
        <v>0</v>
      </c>
      <c r="K403" s="492">
        <f t="shared" si="38"/>
        <v>0</v>
      </c>
      <c r="L403" s="506" t="e">
        <f t="shared" si="39"/>
        <v>#DIV/0!</v>
      </c>
      <c r="M403" s="488" t="e">
        <f t="shared" si="40"/>
        <v>#DIV/0!</v>
      </c>
      <c r="O403" s="383">
        <f t="shared" si="41"/>
        <v>0</v>
      </c>
    </row>
    <row r="404" spans="1:15" x14ac:dyDescent="0.2">
      <c r="A404" s="498"/>
      <c r="B404" s="498"/>
      <c r="D404" s="508"/>
      <c r="E404" s="492"/>
      <c r="H404" s="505"/>
      <c r="I404" s="492">
        <f t="shared" si="37"/>
        <v>0</v>
      </c>
      <c r="J404" s="492">
        <f t="shared" si="36"/>
        <v>0</v>
      </c>
      <c r="K404" s="492">
        <f t="shared" si="38"/>
        <v>0</v>
      </c>
      <c r="L404" s="506" t="e">
        <f t="shared" si="39"/>
        <v>#DIV/0!</v>
      </c>
      <c r="M404" s="488" t="e">
        <f t="shared" si="40"/>
        <v>#DIV/0!</v>
      </c>
      <c r="O404" s="383">
        <f t="shared" si="41"/>
        <v>0</v>
      </c>
    </row>
    <row r="405" spans="1:15" x14ac:dyDescent="0.2">
      <c r="A405" s="498"/>
      <c r="B405" s="498"/>
      <c r="D405" s="508"/>
      <c r="E405" s="492"/>
      <c r="H405" s="505"/>
      <c r="I405" s="492">
        <f t="shared" si="37"/>
        <v>0</v>
      </c>
      <c r="J405" s="492">
        <f t="shared" si="36"/>
        <v>0</v>
      </c>
      <c r="K405" s="492">
        <f t="shared" si="38"/>
        <v>0</v>
      </c>
      <c r="L405" s="506" t="e">
        <f t="shared" si="39"/>
        <v>#DIV/0!</v>
      </c>
      <c r="M405" s="488" t="e">
        <f t="shared" si="40"/>
        <v>#DIV/0!</v>
      </c>
      <c r="O405" s="383">
        <f t="shared" si="41"/>
        <v>0</v>
      </c>
    </row>
    <row r="406" spans="1:15" x14ac:dyDescent="0.2">
      <c r="A406" s="498"/>
      <c r="B406" s="498"/>
      <c r="D406" s="508"/>
      <c r="E406" s="492"/>
      <c r="H406" s="505"/>
      <c r="I406" s="492">
        <f t="shared" si="37"/>
        <v>0</v>
      </c>
      <c r="J406" s="492">
        <f t="shared" si="36"/>
        <v>0</v>
      </c>
      <c r="K406" s="492">
        <f t="shared" si="38"/>
        <v>0</v>
      </c>
      <c r="L406" s="506" t="e">
        <f t="shared" si="39"/>
        <v>#DIV/0!</v>
      </c>
      <c r="M406" s="488" t="e">
        <f t="shared" si="40"/>
        <v>#DIV/0!</v>
      </c>
      <c r="O406" s="383">
        <f t="shared" si="41"/>
        <v>0</v>
      </c>
    </row>
    <row r="407" spans="1:15" x14ac:dyDescent="0.2">
      <c r="A407" s="498"/>
      <c r="B407" s="498"/>
      <c r="D407" s="508"/>
      <c r="E407" s="492"/>
      <c r="H407" s="505"/>
      <c r="I407" s="492">
        <f t="shared" si="37"/>
        <v>0</v>
      </c>
      <c r="J407" s="492">
        <f t="shared" si="36"/>
        <v>0</v>
      </c>
      <c r="K407" s="492">
        <f t="shared" si="38"/>
        <v>0</v>
      </c>
      <c r="L407" s="506" t="e">
        <f t="shared" si="39"/>
        <v>#DIV/0!</v>
      </c>
      <c r="M407" s="488" t="e">
        <f t="shared" si="40"/>
        <v>#DIV/0!</v>
      </c>
      <c r="O407" s="383">
        <f t="shared" si="41"/>
        <v>0</v>
      </c>
    </row>
    <row r="408" spans="1:15" x14ac:dyDescent="0.2">
      <c r="A408" s="498"/>
      <c r="B408" s="498"/>
      <c r="D408" s="508"/>
      <c r="E408" s="492"/>
      <c r="H408" s="505"/>
      <c r="I408" s="492">
        <f t="shared" si="37"/>
        <v>0</v>
      </c>
      <c r="J408" s="492">
        <f t="shared" si="36"/>
        <v>0</v>
      </c>
      <c r="K408" s="492">
        <f t="shared" si="38"/>
        <v>0</v>
      </c>
      <c r="L408" s="506" t="e">
        <f t="shared" si="39"/>
        <v>#DIV/0!</v>
      </c>
      <c r="M408" s="488" t="e">
        <f t="shared" si="40"/>
        <v>#DIV/0!</v>
      </c>
      <c r="O408" s="383">
        <f t="shared" si="41"/>
        <v>0</v>
      </c>
    </row>
    <row r="409" spans="1:15" x14ac:dyDescent="0.2">
      <c r="A409" s="498"/>
      <c r="B409" s="498"/>
      <c r="D409" s="508"/>
      <c r="E409" s="492"/>
      <c r="H409" s="505"/>
      <c r="I409" s="492">
        <f t="shared" si="37"/>
        <v>0</v>
      </c>
      <c r="J409" s="492">
        <f t="shared" si="36"/>
        <v>0</v>
      </c>
      <c r="K409" s="492">
        <f t="shared" si="38"/>
        <v>0</v>
      </c>
      <c r="L409" s="506" t="e">
        <f t="shared" si="39"/>
        <v>#DIV/0!</v>
      </c>
      <c r="M409" s="488" t="e">
        <f t="shared" si="40"/>
        <v>#DIV/0!</v>
      </c>
      <c r="O409" s="383">
        <f t="shared" si="41"/>
        <v>0</v>
      </c>
    </row>
    <row r="410" spans="1:15" x14ac:dyDescent="0.2">
      <c r="A410" s="498"/>
      <c r="B410" s="498"/>
      <c r="D410" s="508"/>
      <c r="E410" s="492"/>
      <c r="H410" s="505"/>
      <c r="I410" s="492">
        <f t="shared" si="37"/>
        <v>0</v>
      </c>
      <c r="J410" s="492">
        <f t="shared" si="36"/>
        <v>0</v>
      </c>
      <c r="K410" s="492">
        <f t="shared" si="38"/>
        <v>0</v>
      </c>
      <c r="L410" s="506" t="e">
        <f t="shared" si="39"/>
        <v>#DIV/0!</v>
      </c>
      <c r="M410" s="488" t="e">
        <f t="shared" si="40"/>
        <v>#DIV/0!</v>
      </c>
      <c r="O410" s="383">
        <f t="shared" si="41"/>
        <v>0</v>
      </c>
    </row>
    <row r="411" spans="1:15" x14ac:dyDescent="0.2">
      <c r="A411" s="498"/>
      <c r="B411" s="498"/>
      <c r="D411" s="508"/>
      <c r="E411" s="492"/>
      <c r="H411" s="505"/>
      <c r="I411" s="492">
        <f t="shared" si="37"/>
        <v>0</v>
      </c>
      <c r="J411" s="492">
        <f t="shared" si="36"/>
        <v>0</v>
      </c>
      <c r="K411" s="492">
        <f t="shared" si="38"/>
        <v>0</v>
      </c>
      <c r="L411" s="506" t="e">
        <f t="shared" si="39"/>
        <v>#DIV/0!</v>
      </c>
      <c r="M411" s="488" t="e">
        <f t="shared" si="40"/>
        <v>#DIV/0!</v>
      </c>
      <c r="O411" s="383">
        <f t="shared" si="41"/>
        <v>0</v>
      </c>
    </row>
    <row r="412" spans="1:15" x14ac:dyDescent="0.2">
      <c r="A412" s="498"/>
      <c r="B412" s="498"/>
      <c r="D412" s="508"/>
      <c r="E412" s="492"/>
      <c r="H412" s="505"/>
      <c r="I412" s="492">
        <f t="shared" si="37"/>
        <v>0</v>
      </c>
      <c r="J412" s="492">
        <f t="shared" si="36"/>
        <v>0</v>
      </c>
      <c r="K412" s="492">
        <f t="shared" si="38"/>
        <v>0</v>
      </c>
      <c r="L412" s="506" t="e">
        <f t="shared" si="39"/>
        <v>#DIV/0!</v>
      </c>
      <c r="M412" s="488" t="e">
        <f t="shared" si="40"/>
        <v>#DIV/0!</v>
      </c>
      <c r="O412" s="383">
        <f t="shared" si="41"/>
        <v>0</v>
      </c>
    </row>
    <row r="413" spans="1:15" x14ac:dyDescent="0.2">
      <c r="A413" s="498"/>
      <c r="B413" s="498"/>
      <c r="D413" s="508"/>
      <c r="E413" s="492"/>
      <c r="H413" s="505"/>
      <c r="I413" s="492">
        <f t="shared" si="37"/>
        <v>0</v>
      </c>
      <c r="J413" s="492">
        <f t="shared" si="36"/>
        <v>0</v>
      </c>
      <c r="K413" s="492">
        <f t="shared" si="38"/>
        <v>0</v>
      </c>
      <c r="L413" s="506" t="e">
        <f t="shared" si="39"/>
        <v>#DIV/0!</v>
      </c>
      <c r="M413" s="488" t="e">
        <f t="shared" si="40"/>
        <v>#DIV/0!</v>
      </c>
      <c r="O413" s="383">
        <f t="shared" si="41"/>
        <v>0</v>
      </c>
    </row>
    <row r="414" spans="1:15" x14ac:dyDescent="0.2">
      <c r="A414" s="498"/>
      <c r="B414" s="498"/>
      <c r="D414" s="508"/>
      <c r="E414" s="492"/>
      <c r="H414" s="505"/>
      <c r="I414" s="492">
        <f t="shared" si="37"/>
        <v>0</v>
      </c>
      <c r="J414" s="492">
        <f t="shared" si="36"/>
        <v>0</v>
      </c>
      <c r="K414" s="492">
        <f t="shared" si="38"/>
        <v>0</v>
      </c>
      <c r="L414" s="506" t="e">
        <f t="shared" si="39"/>
        <v>#DIV/0!</v>
      </c>
      <c r="M414" s="488" t="e">
        <f t="shared" si="40"/>
        <v>#DIV/0!</v>
      </c>
      <c r="O414" s="383">
        <f t="shared" si="41"/>
        <v>0</v>
      </c>
    </row>
    <row r="415" spans="1:15" x14ac:dyDescent="0.2">
      <c r="A415" s="498"/>
      <c r="B415" s="498"/>
      <c r="D415" s="508"/>
      <c r="E415" s="492"/>
      <c r="H415" s="505"/>
      <c r="I415" s="492">
        <f t="shared" si="37"/>
        <v>0</v>
      </c>
      <c r="J415" s="492">
        <f t="shared" si="36"/>
        <v>0</v>
      </c>
      <c r="K415" s="492">
        <f t="shared" si="38"/>
        <v>0</v>
      </c>
      <c r="L415" s="506" t="e">
        <f t="shared" si="39"/>
        <v>#DIV/0!</v>
      </c>
      <c r="M415" s="488" t="e">
        <f t="shared" si="40"/>
        <v>#DIV/0!</v>
      </c>
      <c r="O415" s="383">
        <f t="shared" si="41"/>
        <v>0</v>
      </c>
    </row>
    <row r="416" spans="1:15" x14ac:dyDescent="0.2">
      <c r="A416" s="498"/>
      <c r="B416" s="498"/>
      <c r="D416" s="508"/>
      <c r="E416" s="492"/>
      <c r="H416" s="505"/>
      <c r="I416" s="492">
        <f t="shared" si="37"/>
        <v>0</v>
      </c>
      <c r="J416" s="492">
        <f t="shared" si="36"/>
        <v>0</v>
      </c>
      <c r="K416" s="492">
        <f t="shared" si="38"/>
        <v>0</v>
      </c>
      <c r="L416" s="506" t="e">
        <f t="shared" si="39"/>
        <v>#DIV/0!</v>
      </c>
      <c r="M416" s="488" t="e">
        <f t="shared" si="40"/>
        <v>#DIV/0!</v>
      </c>
      <c r="O416" s="383">
        <f t="shared" si="41"/>
        <v>0</v>
      </c>
    </row>
    <row r="417" spans="1:15" x14ac:dyDescent="0.2">
      <c r="A417" s="498"/>
      <c r="B417" s="498"/>
      <c r="D417" s="508"/>
      <c r="E417" s="492"/>
      <c r="H417" s="505"/>
      <c r="I417" s="492">
        <f t="shared" si="37"/>
        <v>0</v>
      </c>
      <c r="J417" s="492">
        <f t="shared" si="36"/>
        <v>0</v>
      </c>
      <c r="K417" s="492">
        <f t="shared" si="38"/>
        <v>0</v>
      </c>
      <c r="L417" s="506" t="e">
        <f t="shared" si="39"/>
        <v>#DIV/0!</v>
      </c>
      <c r="M417" s="488" t="e">
        <f t="shared" si="40"/>
        <v>#DIV/0!</v>
      </c>
      <c r="O417" s="383">
        <f t="shared" si="41"/>
        <v>0</v>
      </c>
    </row>
    <row r="418" spans="1:15" x14ac:dyDescent="0.2">
      <c r="A418" s="498"/>
      <c r="B418" s="498"/>
      <c r="D418" s="508"/>
      <c r="E418" s="492"/>
      <c r="H418" s="505"/>
      <c r="I418" s="492">
        <f t="shared" si="37"/>
        <v>0</v>
      </c>
      <c r="J418" s="492">
        <f t="shared" si="36"/>
        <v>0</v>
      </c>
      <c r="K418" s="492">
        <f t="shared" si="38"/>
        <v>0</v>
      </c>
      <c r="L418" s="506" t="e">
        <f t="shared" si="39"/>
        <v>#DIV/0!</v>
      </c>
      <c r="M418" s="488" t="e">
        <f t="shared" si="40"/>
        <v>#DIV/0!</v>
      </c>
      <c r="O418" s="383">
        <f t="shared" si="41"/>
        <v>0</v>
      </c>
    </row>
    <row r="419" spans="1:15" x14ac:dyDescent="0.2">
      <c r="A419" s="498"/>
      <c r="B419" s="498"/>
      <c r="D419" s="508"/>
      <c r="E419" s="492"/>
      <c r="H419" s="505"/>
      <c r="I419" s="492">
        <f t="shared" si="37"/>
        <v>0</v>
      </c>
      <c r="J419" s="492">
        <f t="shared" si="36"/>
        <v>0</v>
      </c>
      <c r="K419" s="492">
        <f t="shared" si="38"/>
        <v>0</v>
      </c>
      <c r="L419" s="506" t="e">
        <f t="shared" si="39"/>
        <v>#DIV/0!</v>
      </c>
      <c r="M419" s="488" t="e">
        <f t="shared" si="40"/>
        <v>#DIV/0!</v>
      </c>
      <c r="O419" s="383">
        <f t="shared" si="41"/>
        <v>0</v>
      </c>
    </row>
    <row r="420" spans="1:15" x14ac:dyDescent="0.2">
      <c r="A420" s="498"/>
      <c r="B420" s="498"/>
      <c r="D420" s="508"/>
      <c r="E420" s="492"/>
      <c r="H420" s="505"/>
      <c r="I420" s="492">
        <f t="shared" si="37"/>
        <v>0</v>
      </c>
      <c r="J420" s="492">
        <f t="shared" si="36"/>
        <v>0</v>
      </c>
      <c r="K420" s="492">
        <f t="shared" si="38"/>
        <v>0</v>
      </c>
      <c r="L420" s="506" t="e">
        <f t="shared" si="39"/>
        <v>#DIV/0!</v>
      </c>
      <c r="M420" s="488" t="e">
        <f t="shared" si="40"/>
        <v>#DIV/0!</v>
      </c>
      <c r="O420" s="383">
        <f t="shared" si="41"/>
        <v>0</v>
      </c>
    </row>
    <row r="421" spans="1:15" x14ac:dyDescent="0.2">
      <c r="A421" s="498"/>
      <c r="B421" s="498"/>
      <c r="D421" s="508"/>
      <c r="E421" s="492"/>
      <c r="H421" s="505"/>
      <c r="I421" s="492">
        <f t="shared" si="37"/>
        <v>0</v>
      </c>
      <c r="J421" s="492">
        <f t="shared" si="36"/>
        <v>0</v>
      </c>
      <c r="K421" s="492">
        <f t="shared" si="38"/>
        <v>0</v>
      </c>
      <c r="L421" s="506" t="e">
        <f t="shared" si="39"/>
        <v>#DIV/0!</v>
      </c>
      <c r="M421" s="488" t="e">
        <f t="shared" si="40"/>
        <v>#DIV/0!</v>
      </c>
      <c r="O421" s="383">
        <f t="shared" si="41"/>
        <v>0</v>
      </c>
    </row>
    <row r="422" spans="1:15" x14ac:dyDescent="0.2">
      <c r="A422" s="498"/>
      <c r="B422" s="498"/>
      <c r="D422" s="508"/>
      <c r="E422" s="492"/>
      <c r="H422" s="505"/>
      <c r="I422" s="492">
        <f t="shared" si="37"/>
        <v>0</v>
      </c>
      <c r="J422" s="492">
        <f t="shared" si="36"/>
        <v>0</v>
      </c>
      <c r="K422" s="492">
        <f t="shared" si="38"/>
        <v>0</v>
      </c>
      <c r="L422" s="506" t="e">
        <f t="shared" si="39"/>
        <v>#DIV/0!</v>
      </c>
      <c r="M422" s="488" t="e">
        <f t="shared" si="40"/>
        <v>#DIV/0!</v>
      </c>
      <c r="O422" s="383">
        <f t="shared" si="41"/>
        <v>0</v>
      </c>
    </row>
    <row r="423" spans="1:15" x14ac:dyDescent="0.2">
      <c r="A423" s="498"/>
      <c r="B423" s="498"/>
      <c r="D423" s="508"/>
      <c r="E423" s="492"/>
      <c r="H423" s="505"/>
      <c r="I423" s="492">
        <f t="shared" si="37"/>
        <v>0</v>
      </c>
      <c r="J423" s="492">
        <f t="shared" si="36"/>
        <v>0</v>
      </c>
      <c r="K423" s="492">
        <f t="shared" si="38"/>
        <v>0</v>
      </c>
      <c r="L423" s="506" t="e">
        <f t="shared" si="39"/>
        <v>#DIV/0!</v>
      </c>
      <c r="M423" s="488" t="e">
        <f t="shared" si="40"/>
        <v>#DIV/0!</v>
      </c>
      <c r="O423" s="383">
        <f t="shared" si="41"/>
        <v>0</v>
      </c>
    </row>
    <row r="424" spans="1:15" x14ac:dyDescent="0.2">
      <c r="A424" s="498"/>
      <c r="B424" s="498"/>
      <c r="D424" s="508"/>
      <c r="E424" s="492"/>
      <c r="H424" s="505"/>
      <c r="I424" s="492">
        <f t="shared" si="37"/>
        <v>0</v>
      </c>
      <c r="J424" s="492">
        <f t="shared" si="36"/>
        <v>0</v>
      </c>
      <c r="K424" s="492">
        <f t="shared" si="38"/>
        <v>0</v>
      </c>
      <c r="L424" s="506" t="e">
        <f t="shared" si="39"/>
        <v>#DIV/0!</v>
      </c>
      <c r="M424" s="488" t="e">
        <f t="shared" si="40"/>
        <v>#DIV/0!</v>
      </c>
      <c r="O424" s="383">
        <f t="shared" si="41"/>
        <v>0</v>
      </c>
    </row>
    <row r="425" spans="1:15" x14ac:dyDescent="0.2">
      <c r="A425" s="498"/>
      <c r="B425" s="498"/>
      <c r="D425" s="508"/>
      <c r="E425" s="492"/>
      <c r="H425" s="505"/>
      <c r="I425" s="492">
        <f t="shared" si="37"/>
        <v>0</v>
      </c>
      <c r="J425" s="492">
        <f t="shared" si="36"/>
        <v>0</v>
      </c>
      <c r="K425" s="492">
        <f t="shared" si="38"/>
        <v>0</v>
      </c>
      <c r="L425" s="506" t="e">
        <f t="shared" si="39"/>
        <v>#DIV/0!</v>
      </c>
      <c r="M425" s="488" t="e">
        <f t="shared" si="40"/>
        <v>#DIV/0!</v>
      </c>
      <c r="O425" s="383">
        <f t="shared" si="41"/>
        <v>0</v>
      </c>
    </row>
    <row r="426" spans="1:15" x14ac:dyDescent="0.2">
      <c r="A426" s="498"/>
      <c r="B426" s="498"/>
      <c r="D426" s="508"/>
      <c r="E426" s="492"/>
      <c r="H426" s="505"/>
      <c r="I426" s="492">
        <f t="shared" si="37"/>
        <v>0</v>
      </c>
      <c r="J426" s="492">
        <f t="shared" si="36"/>
        <v>0</v>
      </c>
      <c r="K426" s="492">
        <f t="shared" si="38"/>
        <v>0</v>
      </c>
      <c r="L426" s="506" t="e">
        <f t="shared" si="39"/>
        <v>#DIV/0!</v>
      </c>
      <c r="M426" s="488" t="e">
        <f t="shared" si="40"/>
        <v>#DIV/0!</v>
      </c>
      <c r="O426" s="383">
        <f t="shared" si="41"/>
        <v>0</v>
      </c>
    </row>
    <row r="427" spans="1:15" x14ac:dyDescent="0.2">
      <c r="A427" s="498"/>
      <c r="B427" s="498"/>
      <c r="D427" s="508"/>
      <c r="E427" s="492"/>
      <c r="H427" s="505"/>
      <c r="I427" s="492">
        <f t="shared" si="37"/>
        <v>0</v>
      </c>
      <c r="J427" s="492">
        <f t="shared" si="36"/>
        <v>0</v>
      </c>
      <c r="K427" s="492">
        <f t="shared" si="38"/>
        <v>0</v>
      </c>
      <c r="L427" s="506" t="e">
        <f t="shared" si="39"/>
        <v>#DIV/0!</v>
      </c>
      <c r="M427" s="488" t="e">
        <f t="shared" si="40"/>
        <v>#DIV/0!</v>
      </c>
      <c r="O427" s="383">
        <f t="shared" si="41"/>
        <v>0</v>
      </c>
    </row>
    <row r="428" spans="1:15" x14ac:dyDescent="0.2">
      <c r="A428" s="498"/>
      <c r="B428" s="498"/>
      <c r="D428" s="508"/>
      <c r="E428" s="492"/>
      <c r="H428" s="505"/>
      <c r="I428" s="492">
        <f t="shared" si="37"/>
        <v>0</v>
      </c>
      <c r="J428" s="492">
        <f t="shared" si="36"/>
        <v>0</v>
      </c>
      <c r="K428" s="492">
        <f t="shared" si="38"/>
        <v>0</v>
      </c>
      <c r="L428" s="506" t="e">
        <f t="shared" si="39"/>
        <v>#DIV/0!</v>
      </c>
      <c r="M428" s="488" t="e">
        <f t="shared" si="40"/>
        <v>#DIV/0!</v>
      </c>
      <c r="O428" s="383">
        <f t="shared" si="41"/>
        <v>0</v>
      </c>
    </row>
    <row r="429" spans="1:15" x14ac:dyDescent="0.2">
      <c r="A429" s="498"/>
      <c r="B429" s="498"/>
      <c r="D429" s="508"/>
      <c r="E429" s="492"/>
      <c r="H429" s="505"/>
      <c r="I429" s="492">
        <f t="shared" si="37"/>
        <v>0</v>
      </c>
      <c r="J429" s="492">
        <f t="shared" si="36"/>
        <v>0</v>
      </c>
      <c r="K429" s="492">
        <f t="shared" si="38"/>
        <v>0</v>
      </c>
      <c r="L429" s="506" t="e">
        <f t="shared" si="39"/>
        <v>#DIV/0!</v>
      </c>
      <c r="M429" s="488" t="e">
        <f t="shared" si="40"/>
        <v>#DIV/0!</v>
      </c>
      <c r="O429" s="383">
        <f t="shared" si="41"/>
        <v>0</v>
      </c>
    </row>
    <row r="430" spans="1:15" x14ac:dyDescent="0.2">
      <c r="A430" s="498"/>
      <c r="B430" s="498"/>
      <c r="D430" s="508"/>
      <c r="E430" s="492"/>
      <c r="H430" s="505"/>
      <c r="I430" s="492">
        <f t="shared" si="37"/>
        <v>0</v>
      </c>
      <c r="J430" s="492">
        <f t="shared" si="36"/>
        <v>0</v>
      </c>
      <c r="K430" s="492">
        <f t="shared" si="38"/>
        <v>0</v>
      </c>
      <c r="L430" s="506" t="e">
        <f t="shared" si="39"/>
        <v>#DIV/0!</v>
      </c>
      <c r="M430" s="488" t="e">
        <f t="shared" si="40"/>
        <v>#DIV/0!</v>
      </c>
      <c r="O430" s="383">
        <f t="shared" si="41"/>
        <v>0</v>
      </c>
    </row>
    <row r="431" spans="1:15" x14ac:dyDescent="0.2">
      <c r="A431" s="498"/>
      <c r="B431" s="498"/>
      <c r="D431" s="508"/>
      <c r="E431" s="492"/>
      <c r="H431" s="505"/>
      <c r="I431" s="492">
        <f t="shared" si="37"/>
        <v>0</v>
      </c>
      <c r="J431" s="492">
        <f t="shared" si="36"/>
        <v>0</v>
      </c>
      <c r="K431" s="492">
        <f t="shared" si="38"/>
        <v>0</v>
      </c>
      <c r="L431" s="506" t="e">
        <f t="shared" si="39"/>
        <v>#DIV/0!</v>
      </c>
      <c r="M431" s="488" t="e">
        <f t="shared" si="40"/>
        <v>#DIV/0!</v>
      </c>
      <c r="O431" s="383">
        <f t="shared" si="41"/>
        <v>0</v>
      </c>
    </row>
    <row r="432" spans="1:15" x14ac:dyDescent="0.2">
      <c r="A432" s="498"/>
      <c r="B432" s="498"/>
      <c r="D432" s="508"/>
      <c r="E432" s="492"/>
      <c r="H432" s="505"/>
      <c r="I432" s="492">
        <f t="shared" si="37"/>
        <v>0</v>
      </c>
      <c r="J432" s="492">
        <f t="shared" si="36"/>
        <v>0</v>
      </c>
      <c r="K432" s="492">
        <f t="shared" si="38"/>
        <v>0</v>
      </c>
      <c r="L432" s="506" t="e">
        <f t="shared" si="39"/>
        <v>#DIV/0!</v>
      </c>
      <c r="M432" s="488" t="e">
        <f t="shared" si="40"/>
        <v>#DIV/0!</v>
      </c>
      <c r="O432" s="383">
        <f t="shared" si="41"/>
        <v>0</v>
      </c>
    </row>
    <row r="433" spans="1:15" x14ac:dyDescent="0.2">
      <c r="A433" s="498"/>
      <c r="B433" s="498"/>
      <c r="D433" s="508"/>
      <c r="E433" s="492"/>
      <c r="H433" s="505"/>
      <c r="I433" s="492">
        <f t="shared" si="37"/>
        <v>0</v>
      </c>
      <c r="J433" s="492">
        <f t="shared" si="36"/>
        <v>0</v>
      </c>
      <c r="K433" s="492">
        <f t="shared" si="38"/>
        <v>0</v>
      </c>
      <c r="L433" s="506" t="e">
        <f t="shared" si="39"/>
        <v>#DIV/0!</v>
      </c>
      <c r="M433" s="488" t="e">
        <f t="shared" si="40"/>
        <v>#DIV/0!</v>
      </c>
      <c r="O433" s="383">
        <f t="shared" si="41"/>
        <v>0</v>
      </c>
    </row>
    <row r="434" spans="1:15" x14ac:dyDescent="0.2">
      <c r="A434" s="498"/>
      <c r="B434" s="498"/>
      <c r="D434" s="508"/>
      <c r="E434" s="492"/>
      <c r="H434" s="505"/>
      <c r="I434" s="492">
        <f t="shared" si="37"/>
        <v>0</v>
      </c>
      <c r="J434" s="492">
        <f t="shared" si="36"/>
        <v>0</v>
      </c>
      <c r="K434" s="492">
        <f t="shared" si="38"/>
        <v>0</v>
      </c>
      <c r="L434" s="506" t="e">
        <f t="shared" si="39"/>
        <v>#DIV/0!</v>
      </c>
      <c r="M434" s="488" t="e">
        <f t="shared" si="40"/>
        <v>#DIV/0!</v>
      </c>
      <c r="O434" s="383">
        <f t="shared" si="41"/>
        <v>0</v>
      </c>
    </row>
    <row r="435" spans="1:15" x14ac:dyDescent="0.2">
      <c r="A435" s="498"/>
      <c r="B435" s="498"/>
      <c r="D435" s="508"/>
      <c r="E435" s="492"/>
      <c r="H435" s="505"/>
      <c r="I435" s="492">
        <f t="shared" si="37"/>
        <v>0</v>
      </c>
      <c r="J435" s="492">
        <f t="shared" si="36"/>
        <v>0</v>
      </c>
      <c r="K435" s="492">
        <f t="shared" si="38"/>
        <v>0</v>
      </c>
      <c r="L435" s="506" t="e">
        <f t="shared" si="39"/>
        <v>#DIV/0!</v>
      </c>
      <c r="M435" s="488" t="e">
        <f t="shared" si="40"/>
        <v>#DIV/0!</v>
      </c>
      <c r="O435" s="383">
        <f t="shared" si="41"/>
        <v>0</v>
      </c>
    </row>
    <row r="436" spans="1:15" x14ac:dyDescent="0.2">
      <c r="A436" s="498"/>
      <c r="B436" s="498"/>
      <c r="D436" s="508"/>
      <c r="E436" s="492"/>
      <c r="H436" s="505"/>
      <c r="I436" s="492">
        <f t="shared" si="37"/>
        <v>0</v>
      </c>
      <c r="J436" s="492">
        <f t="shared" si="36"/>
        <v>0</v>
      </c>
      <c r="K436" s="492">
        <f t="shared" si="38"/>
        <v>0</v>
      </c>
      <c r="L436" s="506" t="e">
        <f t="shared" si="39"/>
        <v>#DIV/0!</v>
      </c>
      <c r="M436" s="488" t="e">
        <f t="shared" si="40"/>
        <v>#DIV/0!</v>
      </c>
      <c r="O436" s="383">
        <f t="shared" si="41"/>
        <v>0</v>
      </c>
    </row>
    <row r="437" spans="1:15" x14ac:dyDescent="0.2">
      <c r="A437" s="498"/>
      <c r="B437" s="498"/>
      <c r="D437" s="508"/>
      <c r="E437" s="492"/>
      <c r="H437" s="505"/>
      <c r="I437" s="492">
        <f t="shared" si="37"/>
        <v>0</v>
      </c>
      <c r="J437" s="492">
        <f t="shared" si="36"/>
        <v>0</v>
      </c>
      <c r="K437" s="492">
        <f t="shared" si="38"/>
        <v>0</v>
      </c>
      <c r="L437" s="506" t="e">
        <f t="shared" si="39"/>
        <v>#DIV/0!</v>
      </c>
      <c r="M437" s="488" t="e">
        <f t="shared" si="40"/>
        <v>#DIV/0!</v>
      </c>
      <c r="O437" s="383">
        <f t="shared" si="41"/>
        <v>0</v>
      </c>
    </row>
    <row r="438" spans="1:15" x14ac:dyDescent="0.2">
      <c r="A438" s="498"/>
      <c r="B438" s="498"/>
      <c r="D438" s="508"/>
      <c r="E438" s="492"/>
      <c r="H438" s="505"/>
      <c r="I438" s="492">
        <f t="shared" si="37"/>
        <v>0</v>
      </c>
      <c r="J438" s="492">
        <f t="shared" si="36"/>
        <v>0</v>
      </c>
      <c r="K438" s="492">
        <f t="shared" si="38"/>
        <v>0</v>
      </c>
      <c r="L438" s="506" t="e">
        <f t="shared" si="39"/>
        <v>#DIV/0!</v>
      </c>
      <c r="M438" s="488" t="e">
        <f t="shared" si="40"/>
        <v>#DIV/0!</v>
      </c>
      <c r="O438" s="383">
        <f t="shared" si="41"/>
        <v>0</v>
      </c>
    </row>
    <row r="439" spans="1:15" x14ac:dyDescent="0.2">
      <c r="A439" s="498"/>
      <c r="B439" s="498"/>
      <c r="D439" s="508"/>
      <c r="E439" s="492"/>
      <c r="H439" s="505"/>
      <c r="I439" s="492">
        <f t="shared" si="37"/>
        <v>0</v>
      </c>
      <c r="J439" s="492">
        <f t="shared" si="36"/>
        <v>0</v>
      </c>
      <c r="K439" s="492">
        <f t="shared" si="38"/>
        <v>0</v>
      </c>
      <c r="L439" s="506" t="e">
        <f t="shared" si="39"/>
        <v>#DIV/0!</v>
      </c>
      <c r="M439" s="488" t="e">
        <f t="shared" si="40"/>
        <v>#DIV/0!</v>
      </c>
      <c r="O439" s="383">
        <f t="shared" si="41"/>
        <v>0</v>
      </c>
    </row>
    <row r="440" spans="1:15" x14ac:dyDescent="0.2">
      <c r="A440" s="498"/>
      <c r="B440" s="498"/>
      <c r="D440" s="508"/>
      <c r="E440" s="492"/>
      <c r="H440" s="505"/>
      <c r="I440" s="492">
        <f t="shared" si="37"/>
        <v>0</v>
      </c>
      <c r="J440" s="492">
        <f t="shared" si="36"/>
        <v>0</v>
      </c>
      <c r="K440" s="492">
        <f t="shared" si="38"/>
        <v>0</v>
      </c>
      <c r="L440" s="506" t="e">
        <f t="shared" si="39"/>
        <v>#DIV/0!</v>
      </c>
      <c r="M440" s="488" t="e">
        <f t="shared" si="40"/>
        <v>#DIV/0!</v>
      </c>
      <c r="O440" s="383">
        <f t="shared" si="41"/>
        <v>0</v>
      </c>
    </row>
    <row r="441" spans="1:15" x14ac:dyDescent="0.2">
      <c r="A441" s="498"/>
      <c r="B441" s="498"/>
      <c r="D441" s="508"/>
      <c r="E441" s="492"/>
      <c r="H441" s="505"/>
      <c r="I441" s="492">
        <f t="shared" si="37"/>
        <v>0</v>
      </c>
      <c r="J441" s="492">
        <f t="shared" si="36"/>
        <v>0</v>
      </c>
      <c r="K441" s="492">
        <f t="shared" si="38"/>
        <v>0</v>
      </c>
      <c r="L441" s="506" t="e">
        <f t="shared" si="39"/>
        <v>#DIV/0!</v>
      </c>
      <c r="M441" s="488" t="e">
        <f t="shared" si="40"/>
        <v>#DIV/0!</v>
      </c>
      <c r="O441" s="383">
        <f t="shared" si="41"/>
        <v>0</v>
      </c>
    </row>
    <row r="442" spans="1:15" x14ac:dyDescent="0.2">
      <c r="A442" s="498"/>
      <c r="B442" s="498"/>
      <c r="D442" s="508"/>
      <c r="E442" s="492"/>
      <c r="H442" s="505"/>
      <c r="I442" s="492">
        <f t="shared" si="37"/>
        <v>0</v>
      </c>
      <c r="J442" s="492">
        <f t="shared" si="36"/>
        <v>0</v>
      </c>
      <c r="K442" s="492">
        <f t="shared" si="38"/>
        <v>0</v>
      </c>
      <c r="L442" s="506" t="e">
        <f t="shared" si="39"/>
        <v>#DIV/0!</v>
      </c>
      <c r="M442" s="488" t="e">
        <f t="shared" si="40"/>
        <v>#DIV/0!</v>
      </c>
      <c r="O442" s="383">
        <f t="shared" si="41"/>
        <v>0</v>
      </c>
    </row>
    <row r="443" spans="1:15" x14ac:dyDescent="0.2">
      <c r="A443" s="498"/>
      <c r="B443" s="498"/>
      <c r="D443" s="508"/>
      <c r="E443" s="492"/>
      <c r="H443" s="505"/>
      <c r="I443" s="492">
        <f t="shared" si="37"/>
        <v>0</v>
      </c>
      <c r="J443" s="492">
        <f t="shared" si="36"/>
        <v>0</v>
      </c>
      <c r="K443" s="492">
        <f t="shared" si="38"/>
        <v>0</v>
      </c>
      <c r="L443" s="506" t="e">
        <f t="shared" si="39"/>
        <v>#DIV/0!</v>
      </c>
      <c r="M443" s="488" t="e">
        <f t="shared" si="40"/>
        <v>#DIV/0!</v>
      </c>
      <c r="O443" s="383">
        <f t="shared" si="41"/>
        <v>0</v>
      </c>
    </row>
    <row r="444" spans="1:15" x14ac:dyDescent="0.2">
      <c r="A444" s="498"/>
      <c r="B444" s="498"/>
      <c r="D444" s="508"/>
      <c r="E444" s="492"/>
      <c r="H444" s="505"/>
      <c r="I444" s="492">
        <f t="shared" si="37"/>
        <v>0</v>
      </c>
      <c r="J444" s="492">
        <f t="shared" si="36"/>
        <v>0</v>
      </c>
      <c r="K444" s="492">
        <f t="shared" si="38"/>
        <v>0</v>
      </c>
      <c r="L444" s="506" t="e">
        <f t="shared" si="39"/>
        <v>#DIV/0!</v>
      </c>
      <c r="M444" s="488" t="e">
        <f t="shared" si="40"/>
        <v>#DIV/0!</v>
      </c>
      <c r="O444" s="383">
        <f t="shared" si="41"/>
        <v>0</v>
      </c>
    </row>
    <row r="445" spans="1:15" x14ac:dyDescent="0.2">
      <c r="A445" s="498"/>
      <c r="B445" s="498"/>
      <c r="D445" s="508"/>
      <c r="E445" s="492"/>
      <c r="H445" s="505"/>
      <c r="I445" s="492">
        <f t="shared" si="37"/>
        <v>0</v>
      </c>
      <c r="J445" s="492">
        <f t="shared" si="36"/>
        <v>0</v>
      </c>
      <c r="K445" s="492">
        <f t="shared" si="38"/>
        <v>0</v>
      </c>
      <c r="L445" s="506" t="e">
        <f t="shared" si="39"/>
        <v>#DIV/0!</v>
      </c>
      <c r="M445" s="488" t="e">
        <f t="shared" si="40"/>
        <v>#DIV/0!</v>
      </c>
      <c r="O445" s="383">
        <f t="shared" si="41"/>
        <v>0</v>
      </c>
    </row>
    <row r="446" spans="1:15" x14ac:dyDescent="0.2">
      <c r="A446" s="498"/>
      <c r="B446" s="498"/>
      <c r="D446" s="508"/>
      <c r="E446" s="492"/>
      <c r="H446" s="505"/>
      <c r="I446" s="492">
        <f t="shared" si="37"/>
        <v>0</v>
      </c>
      <c r="J446" s="492">
        <f t="shared" si="36"/>
        <v>0</v>
      </c>
      <c r="K446" s="492">
        <f t="shared" si="38"/>
        <v>0</v>
      </c>
      <c r="L446" s="506" t="e">
        <f t="shared" si="39"/>
        <v>#DIV/0!</v>
      </c>
      <c r="M446" s="488" t="e">
        <f t="shared" si="40"/>
        <v>#DIV/0!</v>
      </c>
      <c r="O446" s="383">
        <f t="shared" si="41"/>
        <v>0</v>
      </c>
    </row>
    <row r="447" spans="1:15" x14ac:dyDescent="0.2">
      <c r="A447" s="498"/>
      <c r="B447" s="498"/>
      <c r="D447" s="508"/>
      <c r="E447" s="492"/>
      <c r="H447" s="505"/>
      <c r="I447" s="492">
        <f t="shared" si="37"/>
        <v>0</v>
      </c>
      <c r="J447" s="492">
        <f t="shared" si="36"/>
        <v>0</v>
      </c>
      <c r="K447" s="492">
        <f t="shared" si="38"/>
        <v>0</v>
      </c>
      <c r="L447" s="506" t="e">
        <f t="shared" si="39"/>
        <v>#DIV/0!</v>
      </c>
      <c r="M447" s="488" t="e">
        <f t="shared" si="40"/>
        <v>#DIV/0!</v>
      </c>
      <c r="O447" s="383">
        <f t="shared" si="41"/>
        <v>0</v>
      </c>
    </row>
    <row r="448" spans="1:15" x14ac:dyDescent="0.2">
      <c r="A448" s="498"/>
      <c r="B448" s="498"/>
      <c r="D448" s="508"/>
      <c r="E448" s="492"/>
      <c r="H448" s="505"/>
      <c r="I448" s="492">
        <f t="shared" si="37"/>
        <v>0</v>
      </c>
      <c r="J448" s="492">
        <f t="shared" si="36"/>
        <v>0</v>
      </c>
      <c r="K448" s="492">
        <f t="shared" si="38"/>
        <v>0</v>
      </c>
      <c r="L448" s="506" t="e">
        <f t="shared" si="39"/>
        <v>#DIV/0!</v>
      </c>
      <c r="M448" s="488" t="e">
        <f t="shared" si="40"/>
        <v>#DIV/0!</v>
      </c>
      <c r="O448" s="383">
        <f t="shared" si="41"/>
        <v>0</v>
      </c>
    </row>
    <row r="449" spans="1:15" x14ac:dyDescent="0.2">
      <c r="A449" s="498"/>
      <c r="B449" s="498"/>
      <c r="D449" s="508"/>
      <c r="E449" s="492"/>
      <c r="H449" s="505"/>
      <c r="I449" s="492">
        <f t="shared" si="37"/>
        <v>0</v>
      </c>
      <c r="J449" s="492">
        <f t="shared" si="36"/>
        <v>0</v>
      </c>
      <c r="K449" s="492">
        <f t="shared" si="38"/>
        <v>0</v>
      </c>
      <c r="L449" s="506" t="e">
        <f t="shared" si="39"/>
        <v>#DIV/0!</v>
      </c>
      <c r="M449" s="488" t="e">
        <f t="shared" si="40"/>
        <v>#DIV/0!</v>
      </c>
      <c r="O449" s="383">
        <f t="shared" si="41"/>
        <v>0</v>
      </c>
    </row>
    <row r="450" spans="1:15" x14ac:dyDescent="0.2">
      <c r="A450" s="498"/>
      <c r="B450" s="498"/>
      <c r="D450" s="508"/>
      <c r="E450" s="492"/>
      <c r="H450" s="505"/>
      <c r="I450" s="492">
        <f t="shared" si="37"/>
        <v>0</v>
      </c>
      <c r="J450" s="492">
        <f t="shared" si="36"/>
        <v>0</v>
      </c>
      <c r="K450" s="492">
        <f t="shared" si="38"/>
        <v>0</v>
      </c>
      <c r="L450" s="506" t="e">
        <f t="shared" si="39"/>
        <v>#DIV/0!</v>
      </c>
      <c r="M450" s="488" t="e">
        <f t="shared" si="40"/>
        <v>#DIV/0!</v>
      </c>
      <c r="O450" s="383">
        <f t="shared" si="41"/>
        <v>0</v>
      </c>
    </row>
    <row r="451" spans="1:15" x14ac:dyDescent="0.2">
      <c r="A451" s="498"/>
      <c r="B451" s="498"/>
      <c r="D451" s="508"/>
      <c r="E451" s="492"/>
      <c r="H451" s="505"/>
      <c r="I451" s="492">
        <f t="shared" si="37"/>
        <v>0</v>
      </c>
      <c r="J451" s="492">
        <f t="shared" si="36"/>
        <v>0</v>
      </c>
      <c r="K451" s="492">
        <f t="shared" si="38"/>
        <v>0</v>
      </c>
      <c r="L451" s="506" t="e">
        <f t="shared" si="39"/>
        <v>#DIV/0!</v>
      </c>
      <c r="M451" s="488" t="e">
        <f t="shared" si="40"/>
        <v>#DIV/0!</v>
      </c>
      <c r="O451" s="383">
        <f t="shared" si="41"/>
        <v>0</v>
      </c>
    </row>
    <row r="452" spans="1:15" x14ac:dyDescent="0.2">
      <c r="A452" s="498"/>
      <c r="B452" s="498"/>
      <c r="D452" s="508"/>
      <c r="E452" s="492"/>
      <c r="H452" s="505"/>
      <c r="I452" s="492">
        <f t="shared" si="37"/>
        <v>0</v>
      </c>
      <c r="J452" s="492">
        <f t="shared" si="36"/>
        <v>0</v>
      </c>
      <c r="K452" s="492">
        <f t="shared" si="38"/>
        <v>0</v>
      </c>
      <c r="L452" s="506" t="e">
        <f t="shared" si="39"/>
        <v>#DIV/0!</v>
      </c>
      <c r="M452" s="488" t="e">
        <f t="shared" si="40"/>
        <v>#DIV/0!</v>
      </c>
      <c r="O452" s="383">
        <f t="shared" si="41"/>
        <v>0</v>
      </c>
    </row>
    <row r="453" spans="1:15" x14ac:dyDescent="0.2">
      <c r="A453" s="498"/>
      <c r="B453" s="498"/>
      <c r="D453" s="508"/>
      <c r="E453" s="492"/>
      <c r="H453" s="505"/>
      <c r="I453" s="492">
        <f t="shared" si="37"/>
        <v>0</v>
      </c>
      <c r="J453" s="492">
        <f t="shared" si="36"/>
        <v>0</v>
      </c>
      <c r="K453" s="492">
        <f t="shared" si="38"/>
        <v>0</v>
      </c>
      <c r="L453" s="506" t="e">
        <f t="shared" si="39"/>
        <v>#DIV/0!</v>
      </c>
      <c r="M453" s="488" t="e">
        <f t="shared" si="40"/>
        <v>#DIV/0!</v>
      </c>
      <c r="O453" s="383">
        <f t="shared" si="41"/>
        <v>0</v>
      </c>
    </row>
    <row r="454" spans="1:15" x14ac:dyDescent="0.2">
      <c r="A454" s="498"/>
      <c r="B454" s="498"/>
      <c r="D454" s="508"/>
      <c r="E454" s="492"/>
      <c r="H454" s="505"/>
      <c r="I454" s="492">
        <f t="shared" si="37"/>
        <v>0</v>
      </c>
      <c r="J454" s="492">
        <f t="shared" si="36"/>
        <v>0</v>
      </c>
      <c r="K454" s="492">
        <f t="shared" si="38"/>
        <v>0</v>
      </c>
      <c r="L454" s="506" t="e">
        <f t="shared" si="39"/>
        <v>#DIV/0!</v>
      </c>
      <c r="M454" s="488" t="e">
        <f t="shared" si="40"/>
        <v>#DIV/0!</v>
      </c>
      <c r="O454" s="383">
        <f t="shared" si="41"/>
        <v>0</v>
      </c>
    </row>
    <row r="455" spans="1:15" x14ac:dyDescent="0.2">
      <c r="A455" s="498"/>
      <c r="B455" s="498"/>
      <c r="D455" s="508"/>
      <c r="E455" s="492"/>
      <c r="H455" s="505"/>
      <c r="I455" s="492">
        <f t="shared" si="37"/>
        <v>0</v>
      </c>
      <c r="J455" s="492">
        <f t="shared" si="36"/>
        <v>0</v>
      </c>
      <c r="K455" s="492">
        <f t="shared" si="38"/>
        <v>0</v>
      </c>
      <c r="L455" s="506" t="e">
        <f t="shared" si="39"/>
        <v>#DIV/0!</v>
      </c>
      <c r="M455" s="488" t="e">
        <f t="shared" si="40"/>
        <v>#DIV/0!</v>
      </c>
      <c r="O455" s="383">
        <f t="shared" si="41"/>
        <v>0</v>
      </c>
    </row>
    <row r="456" spans="1:15" x14ac:dyDescent="0.2">
      <c r="A456" s="498"/>
      <c r="B456" s="498"/>
      <c r="D456" s="508"/>
      <c r="E456" s="492"/>
      <c r="H456" s="505"/>
      <c r="I456" s="492">
        <f t="shared" si="37"/>
        <v>0</v>
      </c>
      <c r="J456" s="492">
        <f t="shared" si="36"/>
        <v>0</v>
      </c>
      <c r="K456" s="492">
        <f t="shared" si="38"/>
        <v>0</v>
      </c>
      <c r="L456" s="506" t="e">
        <f t="shared" si="39"/>
        <v>#DIV/0!</v>
      </c>
      <c r="M456" s="488" t="e">
        <f t="shared" si="40"/>
        <v>#DIV/0!</v>
      </c>
      <c r="O456" s="383">
        <f t="shared" si="41"/>
        <v>0</v>
      </c>
    </row>
    <row r="457" spans="1:15" x14ac:dyDescent="0.2">
      <c r="A457" s="498"/>
      <c r="B457" s="498"/>
      <c r="D457" s="508"/>
      <c r="E457" s="492"/>
      <c r="H457" s="505"/>
      <c r="I457" s="492">
        <f t="shared" si="37"/>
        <v>0</v>
      </c>
      <c r="J457" s="492">
        <f t="shared" si="36"/>
        <v>0</v>
      </c>
      <c r="K457" s="492">
        <f t="shared" si="38"/>
        <v>0</v>
      </c>
      <c r="L457" s="506" t="e">
        <f t="shared" si="39"/>
        <v>#DIV/0!</v>
      </c>
      <c r="M457" s="488" t="e">
        <f t="shared" si="40"/>
        <v>#DIV/0!</v>
      </c>
      <c r="O457" s="383">
        <f t="shared" si="41"/>
        <v>0</v>
      </c>
    </row>
    <row r="458" spans="1:15" x14ac:dyDescent="0.2">
      <c r="A458" s="498"/>
      <c r="B458" s="498"/>
      <c r="D458" s="508"/>
      <c r="E458" s="492"/>
      <c r="H458" s="505"/>
      <c r="I458" s="492">
        <f t="shared" si="37"/>
        <v>0</v>
      </c>
      <c r="J458" s="492">
        <f t="shared" si="36"/>
        <v>0</v>
      </c>
      <c r="K458" s="492">
        <f t="shared" si="38"/>
        <v>0</v>
      </c>
      <c r="L458" s="506" t="e">
        <f t="shared" si="39"/>
        <v>#DIV/0!</v>
      </c>
      <c r="M458" s="488" t="e">
        <f t="shared" si="40"/>
        <v>#DIV/0!</v>
      </c>
      <c r="O458" s="383">
        <f t="shared" si="41"/>
        <v>0</v>
      </c>
    </row>
    <row r="459" spans="1:15" x14ac:dyDescent="0.2">
      <c r="A459" s="498"/>
      <c r="B459" s="498"/>
      <c r="D459" s="508"/>
      <c r="E459" s="492"/>
      <c r="H459" s="505"/>
      <c r="I459" s="492">
        <f t="shared" si="37"/>
        <v>0</v>
      </c>
      <c r="J459" s="492">
        <f t="shared" si="36"/>
        <v>0</v>
      </c>
      <c r="K459" s="492">
        <f t="shared" si="38"/>
        <v>0</v>
      </c>
      <c r="L459" s="506" t="e">
        <f t="shared" si="39"/>
        <v>#DIV/0!</v>
      </c>
      <c r="M459" s="488" t="e">
        <f t="shared" si="40"/>
        <v>#DIV/0!</v>
      </c>
      <c r="O459" s="383">
        <f t="shared" si="41"/>
        <v>0</v>
      </c>
    </row>
    <row r="460" spans="1:15" x14ac:dyDescent="0.2">
      <c r="A460" s="498"/>
      <c r="B460" s="498"/>
      <c r="D460" s="508"/>
      <c r="E460" s="492"/>
      <c r="H460" s="505"/>
      <c r="I460" s="492">
        <f t="shared" si="37"/>
        <v>0</v>
      </c>
      <c r="J460" s="492">
        <f t="shared" si="36"/>
        <v>0</v>
      </c>
      <c r="K460" s="492">
        <f t="shared" si="38"/>
        <v>0</v>
      </c>
      <c r="L460" s="506" t="e">
        <f t="shared" si="39"/>
        <v>#DIV/0!</v>
      </c>
      <c r="M460" s="488" t="e">
        <f t="shared" si="40"/>
        <v>#DIV/0!</v>
      </c>
      <c r="O460" s="383">
        <f t="shared" si="41"/>
        <v>0</v>
      </c>
    </row>
    <row r="461" spans="1:15" x14ac:dyDescent="0.2">
      <c r="A461" s="498"/>
      <c r="B461" s="498"/>
      <c r="D461" s="508"/>
      <c r="E461" s="492"/>
      <c r="H461" s="505"/>
      <c r="I461" s="492">
        <f t="shared" si="37"/>
        <v>0</v>
      </c>
      <c r="J461" s="492">
        <f t="shared" si="36"/>
        <v>0</v>
      </c>
      <c r="K461" s="492">
        <f t="shared" si="38"/>
        <v>0</v>
      </c>
      <c r="L461" s="506" t="e">
        <f t="shared" si="39"/>
        <v>#DIV/0!</v>
      </c>
      <c r="M461" s="488" t="e">
        <f t="shared" si="40"/>
        <v>#DIV/0!</v>
      </c>
      <c r="O461" s="383">
        <f t="shared" si="41"/>
        <v>0</v>
      </c>
    </row>
    <row r="462" spans="1:15" x14ac:dyDescent="0.2">
      <c r="A462" s="498"/>
      <c r="B462" s="498"/>
      <c r="D462" s="508"/>
      <c r="E462" s="492"/>
      <c r="H462" s="505"/>
      <c r="I462" s="492">
        <f t="shared" si="37"/>
        <v>0</v>
      </c>
      <c r="J462" s="492">
        <f t="shared" si="36"/>
        <v>0</v>
      </c>
      <c r="K462" s="492">
        <f t="shared" si="38"/>
        <v>0</v>
      </c>
      <c r="L462" s="506" t="e">
        <f t="shared" si="39"/>
        <v>#DIV/0!</v>
      </c>
      <c r="M462" s="488" t="e">
        <f t="shared" si="40"/>
        <v>#DIV/0!</v>
      </c>
      <c r="O462" s="383">
        <f t="shared" si="41"/>
        <v>0</v>
      </c>
    </row>
    <row r="463" spans="1:15" x14ac:dyDescent="0.2">
      <c r="A463" s="498"/>
      <c r="B463" s="498"/>
      <c r="D463" s="508"/>
      <c r="E463" s="492"/>
      <c r="H463" s="505"/>
      <c r="I463" s="492">
        <f t="shared" si="37"/>
        <v>0</v>
      </c>
      <c r="J463" s="492">
        <f t="shared" si="36"/>
        <v>0</v>
      </c>
      <c r="K463" s="492">
        <f t="shared" si="38"/>
        <v>0</v>
      </c>
      <c r="L463" s="506" t="e">
        <f t="shared" si="39"/>
        <v>#DIV/0!</v>
      </c>
      <c r="M463" s="488" t="e">
        <f t="shared" si="40"/>
        <v>#DIV/0!</v>
      </c>
      <c r="O463" s="383">
        <f t="shared" si="41"/>
        <v>0</v>
      </c>
    </row>
    <row r="464" spans="1:15" x14ac:dyDescent="0.2">
      <c r="A464" s="498"/>
      <c r="B464" s="498"/>
      <c r="D464" s="508"/>
      <c r="E464" s="492"/>
      <c r="H464" s="505"/>
      <c r="I464" s="492">
        <f t="shared" si="37"/>
        <v>0</v>
      </c>
      <c r="J464" s="492">
        <f t="shared" si="36"/>
        <v>0</v>
      </c>
      <c r="K464" s="492">
        <f t="shared" si="38"/>
        <v>0</v>
      </c>
      <c r="L464" s="506" t="e">
        <f t="shared" si="39"/>
        <v>#DIV/0!</v>
      </c>
      <c r="M464" s="488" t="e">
        <f t="shared" si="40"/>
        <v>#DIV/0!</v>
      </c>
      <c r="O464" s="383">
        <f t="shared" si="41"/>
        <v>0</v>
      </c>
    </row>
    <row r="465" spans="1:15" x14ac:dyDescent="0.2">
      <c r="A465" s="498"/>
      <c r="B465" s="498"/>
      <c r="D465" s="508"/>
      <c r="E465" s="492"/>
      <c r="H465" s="505"/>
      <c r="I465" s="492">
        <f t="shared" si="37"/>
        <v>0</v>
      </c>
      <c r="J465" s="492">
        <f t="shared" ref="J465:J528" si="42">+E465*G465/100</f>
        <v>0</v>
      </c>
      <c r="K465" s="492">
        <f t="shared" si="38"/>
        <v>0</v>
      </c>
      <c r="L465" s="506" t="e">
        <f t="shared" si="39"/>
        <v>#DIV/0!</v>
      </c>
      <c r="M465" s="488" t="e">
        <f t="shared" si="40"/>
        <v>#DIV/0!</v>
      </c>
      <c r="O465" s="383">
        <f t="shared" si="41"/>
        <v>0</v>
      </c>
    </row>
    <row r="466" spans="1:15" x14ac:dyDescent="0.2">
      <c r="A466" s="498"/>
      <c r="B466" s="498"/>
      <c r="D466" s="508"/>
      <c r="E466" s="492"/>
      <c r="H466" s="505"/>
      <c r="I466" s="492">
        <f t="shared" ref="I466:I529" si="43">+E466*F466/100</f>
        <v>0</v>
      </c>
      <c r="J466" s="492">
        <f t="shared" si="42"/>
        <v>0</v>
      </c>
      <c r="K466" s="492">
        <f t="shared" ref="K466:K529" si="44">+H466+J466-I466</f>
        <v>0</v>
      </c>
      <c r="L466" s="506" t="e">
        <f t="shared" ref="L466:L529" si="45">+K466/I466</f>
        <v>#DIV/0!</v>
      </c>
      <c r="M466" s="488" t="e">
        <f t="shared" ref="M466:M529" si="46">+E466*G466%/$E$7</f>
        <v>#DIV/0!</v>
      </c>
      <c r="O466" s="383">
        <f t="shared" ref="O466:O529" si="47">G466</f>
        <v>0</v>
      </c>
    </row>
    <row r="467" spans="1:15" x14ac:dyDescent="0.2">
      <c r="A467" s="498"/>
      <c r="B467" s="498"/>
      <c r="D467" s="508"/>
      <c r="E467" s="492"/>
      <c r="H467" s="505"/>
      <c r="I467" s="492">
        <f t="shared" si="43"/>
        <v>0</v>
      </c>
      <c r="J467" s="492">
        <f t="shared" si="42"/>
        <v>0</v>
      </c>
      <c r="K467" s="492">
        <f t="shared" si="44"/>
        <v>0</v>
      </c>
      <c r="L467" s="506" t="e">
        <f t="shared" si="45"/>
        <v>#DIV/0!</v>
      </c>
      <c r="M467" s="488" t="e">
        <f t="shared" si="46"/>
        <v>#DIV/0!</v>
      </c>
      <c r="O467" s="383">
        <f t="shared" si="47"/>
        <v>0</v>
      </c>
    </row>
    <row r="468" spans="1:15" x14ac:dyDescent="0.2">
      <c r="A468" s="498"/>
      <c r="B468" s="498"/>
      <c r="D468" s="508"/>
      <c r="E468" s="492"/>
      <c r="H468" s="505"/>
      <c r="I468" s="492">
        <f t="shared" si="43"/>
        <v>0</v>
      </c>
      <c r="J468" s="492">
        <f t="shared" si="42"/>
        <v>0</v>
      </c>
      <c r="K468" s="492">
        <f t="shared" si="44"/>
        <v>0</v>
      </c>
      <c r="L468" s="506" t="e">
        <f t="shared" si="45"/>
        <v>#DIV/0!</v>
      </c>
      <c r="M468" s="488" t="e">
        <f t="shared" si="46"/>
        <v>#DIV/0!</v>
      </c>
      <c r="O468" s="383">
        <f t="shared" si="47"/>
        <v>0</v>
      </c>
    </row>
    <row r="469" spans="1:15" x14ac:dyDescent="0.2">
      <c r="A469" s="498"/>
      <c r="B469" s="498"/>
      <c r="D469" s="508"/>
      <c r="E469" s="492"/>
      <c r="H469" s="505"/>
      <c r="I469" s="492">
        <f t="shared" si="43"/>
        <v>0</v>
      </c>
      <c r="J469" s="492">
        <f t="shared" si="42"/>
        <v>0</v>
      </c>
      <c r="K469" s="492">
        <f t="shared" si="44"/>
        <v>0</v>
      </c>
      <c r="L469" s="506" t="e">
        <f t="shared" si="45"/>
        <v>#DIV/0!</v>
      </c>
      <c r="M469" s="488" t="e">
        <f t="shared" si="46"/>
        <v>#DIV/0!</v>
      </c>
      <c r="O469" s="383">
        <f t="shared" si="47"/>
        <v>0</v>
      </c>
    </row>
    <row r="470" spans="1:15" x14ac:dyDescent="0.2">
      <c r="A470" s="498"/>
      <c r="B470" s="498"/>
      <c r="D470" s="508"/>
      <c r="E470" s="492"/>
      <c r="H470" s="505"/>
      <c r="I470" s="492">
        <f t="shared" si="43"/>
        <v>0</v>
      </c>
      <c r="J470" s="492">
        <f t="shared" si="42"/>
        <v>0</v>
      </c>
      <c r="K470" s="492">
        <f t="shared" si="44"/>
        <v>0</v>
      </c>
      <c r="L470" s="506" t="e">
        <f t="shared" si="45"/>
        <v>#DIV/0!</v>
      </c>
      <c r="M470" s="488" t="e">
        <f t="shared" si="46"/>
        <v>#DIV/0!</v>
      </c>
      <c r="O470" s="383">
        <f t="shared" si="47"/>
        <v>0</v>
      </c>
    </row>
    <row r="471" spans="1:15" x14ac:dyDescent="0.2">
      <c r="A471" s="498"/>
      <c r="B471" s="498"/>
      <c r="D471" s="508"/>
      <c r="E471" s="492"/>
      <c r="H471" s="505"/>
      <c r="I471" s="492">
        <f t="shared" si="43"/>
        <v>0</v>
      </c>
      <c r="J471" s="492">
        <f t="shared" si="42"/>
        <v>0</v>
      </c>
      <c r="K471" s="492">
        <f t="shared" si="44"/>
        <v>0</v>
      </c>
      <c r="L471" s="506" t="e">
        <f t="shared" si="45"/>
        <v>#DIV/0!</v>
      </c>
      <c r="M471" s="488" t="e">
        <f t="shared" si="46"/>
        <v>#DIV/0!</v>
      </c>
      <c r="O471" s="383">
        <f t="shared" si="47"/>
        <v>0</v>
      </c>
    </row>
    <row r="472" spans="1:15" x14ac:dyDescent="0.2">
      <c r="A472" s="498"/>
      <c r="B472" s="498"/>
      <c r="D472" s="508"/>
      <c r="E472" s="492"/>
      <c r="H472" s="505"/>
      <c r="I472" s="492">
        <f t="shared" si="43"/>
        <v>0</v>
      </c>
      <c r="J472" s="492">
        <f t="shared" si="42"/>
        <v>0</v>
      </c>
      <c r="K472" s="492">
        <f t="shared" si="44"/>
        <v>0</v>
      </c>
      <c r="L472" s="506" t="e">
        <f t="shared" si="45"/>
        <v>#DIV/0!</v>
      </c>
      <c r="M472" s="488" t="e">
        <f t="shared" si="46"/>
        <v>#DIV/0!</v>
      </c>
      <c r="O472" s="383">
        <f t="shared" si="47"/>
        <v>0</v>
      </c>
    </row>
    <row r="473" spans="1:15" x14ac:dyDescent="0.2">
      <c r="A473" s="498"/>
      <c r="B473" s="498"/>
      <c r="D473" s="508"/>
      <c r="E473" s="492"/>
      <c r="H473" s="505"/>
      <c r="I473" s="492">
        <f t="shared" si="43"/>
        <v>0</v>
      </c>
      <c r="J473" s="492">
        <f t="shared" si="42"/>
        <v>0</v>
      </c>
      <c r="K473" s="492">
        <f t="shared" si="44"/>
        <v>0</v>
      </c>
      <c r="L473" s="506" t="e">
        <f t="shared" si="45"/>
        <v>#DIV/0!</v>
      </c>
      <c r="M473" s="488" t="e">
        <f t="shared" si="46"/>
        <v>#DIV/0!</v>
      </c>
      <c r="O473" s="383">
        <f t="shared" si="47"/>
        <v>0</v>
      </c>
    </row>
    <row r="474" spans="1:15" x14ac:dyDescent="0.2">
      <c r="A474" s="498"/>
      <c r="B474" s="498"/>
      <c r="D474" s="508"/>
      <c r="E474" s="492"/>
      <c r="H474" s="505"/>
      <c r="I474" s="492">
        <f t="shared" si="43"/>
        <v>0</v>
      </c>
      <c r="J474" s="492">
        <f t="shared" si="42"/>
        <v>0</v>
      </c>
      <c r="K474" s="492">
        <f t="shared" si="44"/>
        <v>0</v>
      </c>
      <c r="L474" s="506" t="e">
        <f t="shared" si="45"/>
        <v>#DIV/0!</v>
      </c>
      <c r="M474" s="488" t="e">
        <f t="shared" si="46"/>
        <v>#DIV/0!</v>
      </c>
      <c r="O474" s="383">
        <f t="shared" si="47"/>
        <v>0</v>
      </c>
    </row>
    <row r="475" spans="1:15" x14ac:dyDescent="0.2">
      <c r="A475" s="498"/>
      <c r="B475" s="498"/>
      <c r="D475" s="508"/>
      <c r="E475" s="492"/>
      <c r="H475" s="505"/>
      <c r="I475" s="492">
        <f t="shared" si="43"/>
        <v>0</v>
      </c>
      <c r="J475" s="492">
        <f t="shared" si="42"/>
        <v>0</v>
      </c>
      <c r="K475" s="492">
        <f t="shared" si="44"/>
        <v>0</v>
      </c>
      <c r="L475" s="506" t="e">
        <f t="shared" si="45"/>
        <v>#DIV/0!</v>
      </c>
      <c r="M475" s="488" t="e">
        <f t="shared" si="46"/>
        <v>#DIV/0!</v>
      </c>
      <c r="O475" s="383">
        <f t="shared" si="47"/>
        <v>0</v>
      </c>
    </row>
    <row r="476" spans="1:15" x14ac:dyDescent="0.2">
      <c r="A476" s="498"/>
      <c r="B476" s="498"/>
      <c r="D476" s="508"/>
      <c r="E476" s="492"/>
      <c r="H476" s="505"/>
      <c r="I476" s="492">
        <f t="shared" si="43"/>
        <v>0</v>
      </c>
      <c r="J476" s="492">
        <f t="shared" si="42"/>
        <v>0</v>
      </c>
      <c r="K476" s="492">
        <f t="shared" si="44"/>
        <v>0</v>
      </c>
      <c r="L476" s="506" t="e">
        <f t="shared" si="45"/>
        <v>#DIV/0!</v>
      </c>
      <c r="M476" s="488" t="e">
        <f t="shared" si="46"/>
        <v>#DIV/0!</v>
      </c>
      <c r="O476" s="383">
        <f t="shared" si="47"/>
        <v>0</v>
      </c>
    </row>
    <row r="477" spans="1:15" x14ac:dyDescent="0.2">
      <c r="A477" s="498"/>
      <c r="B477" s="498"/>
      <c r="D477" s="508"/>
      <c r="E477" s="492"/>
      <c r="H477" s="505"/>
      <c r="I477" s="492">
        <f t="shared" si="43"/>
        <v>0</v>
      </c>
      <c r="J477" s="492">
        <f t="shared" si="42"/>
        <v>0</v>
      </c>
      <c r="K477" s="492">
        <f t="shared" si="44"/>
        <v>0</v>
      </c>
      <c r="L477" s="506" t="e">
        <f t="shared" si="45"/>
        <v>#DIV/0!</v>
      </c>
      <c r="M477" s="488" t="e">
        <f t="shared" si="46"/>
        <v>#DIV/0!</v>
      </c>
      <c r="O477" s="383">
        <f t="shared" si="47"/>
        <v>0</v>
      </c>
    </row>
    <row r="478" spans="1:15" x14ac:dyDescent="0.2">
      <c r="A478" s="498"/>
      <c r="B478" s="498"/>
      <c r="D478" s="508"/>
      <c r="E478" s="492"/>
      <c r="H478" s="505"/>
      <c r="I478" s="492">
        <f t="shared" si="43"/>
        <v>0</v>
      </c>
      <c r="J478" s="492">
        <f t="shared" si="42"/>
        <v>0</v>
      </c>
      <c r="K478" s="492">
        <f t="shared" si="44"/>
        <v>0</v>
      </c>
      <c r="L478" s="506" t="e">
        <f t="shared" si="45"/>
        <v>#DIV/0!</v>
      </c>
      <c r="M478" s="488" t="e">
        <f t="shared" si="46"/>
        <v>#DIV/0!</v>
      </c>
      <c r="O478" s="383">
        <f t="shared" si="47"/>
        <v>0</v>
      </c>
    </row>
    <row r="479" spans="1:15" x14ac:dyDescent="0.2">
      <c r="A479" s="498"/>
      <c r="B479" s="498"/>
      <c r="D479" s="508"/>
      <c r="E479" s="492"/>
      <c r="H479" s="505"/>
      <c r="I479" s="492">
        <f t="shared" si="43"/>
        <v>0</v>
      </c>
      <c r="J479" s="492">
        <f t="shared" si="42"/>
        <v>0</v>
      </c>
      <c r="K479" s="492">
        <f t="shared" si="44"/>
        <v>0</v>
      </c>
      <c r="L479" s="506" t="e">
        <f t="shared" si="45"/>
        <v>#DIV/0!</v>
      </c>
      <c r="M479" s="488" t="e">
        <f t="shared" si="46"/>
        <v>#DIV/0!</v>
      </c>
      <c r="O479" s="383">
        <f t="shared" si="47"/>
        <v>0</v>
      </c>
    </row>
    <row r="480" spans="1:15" x14ac:dyDescent="0.2">
      <c r="A480" s="498"/>
      <c r="B480" s="498"/>
      <c r="D480" s="508"/>
      <c r="E480" s="492"/>
      <c r="H480" s="505"/>
      <c r="I480" s="492">
        <f t="shared" si="43"/>
        <v>0</v>
      </c>
      <c r="J480" s="492">
        <f t="shared" si="42"/>
        <v>0</v>
      </c>
      <c r="K480" s="492">
        <f t="shared" si="44"/>
        <v>0</v>
      </c>
      <c r="L480" s="506" t="e">
        <f t="shared" si="45"/>
        <v>#DIV/0!</v>
      </c>
      <c r="M480" s="488" t="e">
        <f t="shared" si="46"/>
        <v>#DIV/0!</v>
      </c>
      <c r="O480" s="383">
        <f t="shared" si="47"/>
        <v>0</v>
      </c>
    </row>
    <row r="481" spans="1:15" x14ac:dyDescent="0.2">
      <c r="A481" s="498"/>
      <c r="B481" s="498"/>
      <c r="D481" s="508"/>
      <c r="E481" s="492"/>
      <c r="H481" s="505"/>
      <c r="I481" s="492">
        <f t="shared" si="43"/>
        <v>0</v>
      </c>
      <c r="J481" s="492">
        <f t="shared" si="42"/>
        <v>0</v>
      </c>
      <c r="K481" s="492">
        <f t="shared" si="44"/>
        <v>0</v>
      </c>
      <c r="L481" s="506" t="e">
        <f t="shared" si="45"/>
        <v>#DIV/0!</v>
      </c>
      <c r="M481" s="488" t="e">
        <f t="shared" si="46"/>
        <v>#DIV/0!</v>
      </c>
      <c r="O481" s="383">
        <f t="shared" si="47"/>
        <v>0</v>
      </c>
    </row>
    <row r="482" spans="1:15" x14ac:dyDescent="0.2">
      <c r="A482" s="498"/>
      <c r="B482" s="498"/>
      <c r="D482" s="508"/>
      <c r="E482" s="492"/>
      <c r="H482" s="505"/>
      <c r="I482" s="492">
        <f t="shared" si="43"/>
        <v>0</v>
      </c>
      <c r="J482" s="492">
        <f t="shared" si="42"/>
        <v>0</v>
      </c>
      <c r="K482" s="492">
        <f t="shared" si="44"/>
        <v>0</v>
      </c>
      <c r="L482" s="506" t="e">
        <f t="shared" si="45"/>
        <v>#DIV/0!</v>
      </c>
      <c r="M482" s="488" t="e">
        <f t="shared" si="46"/>
        <v>#DIV/0!</v>
      </c>
      <c r="O482" s="383">
        <f t="shared" si="47"/>
        <v>0</v>
      </c>
    </row>
    <row r="483" spans="1:15" x14ac:dyDescent="0.2">
      <c r="A483" s="498"/>
      <c r="B483" s="498"/>
      <c r="D483" s="508"/>
      <c r="E483" s="492"/>
      <c r="H483" s="505"/>
      <c r="I483" s="492">
        <f t="shared" si="43"/>
        <v>0</v>
      </c>
      <c r="J483" s="492">
        <f t="shared" si="42"/>
        <v>0</v>
      </c>
      <c r="K483" s="492">
        <f t="shared" si="44"/>
        <v>0</v>
      </c>
      <c r="L483" s="506" t="e">
        <f t="shared" si="45"/>
        <v>#DIV/0!</v>
      </c>
      <c r="M483" s="488" t="e">
        <f t="shared" si="46"/>
        <v>#DIV/0!</v>
      </c>
      <c r="O483" s="383">
        <f t="shared" si="47"/>
        <v>0</v>
      </c>
    </row>
    <row r="484" spans="1:15" x14ac:dyDescent="0.2">
      <c r="A484" s="498"/>
      <c r="B484" s="498"/>
      <c r="D484" s="508"/>
      <c r="E484" s="492"/>
      <c r="H484" s="505"/>
      <c r="I484" s="492">
        <f t="shared" si="43"/>
        <v>0</v>
      </c>
      <c r="J484" s="492">
        <f t="shared" si="42"/>
        <v>0</v>
      </c>
      <c r="K484" s="492">
        <f t="shared" si="44"/>
        <v>0</v>
      </c>
      <c r="L484" s="506" t="e">
        <f t="shared" si="45"/>
        <v>#DIV/0!</v>
      </c>
      <c r="M484" s="488" t="e">
        <f t="shared" si="46"/>
        <v>#DIV/0!</v>
      </c>
      <c r="O484" s="383">
        <f t="shared" si="47"/>
        <v>0</v>
      </c>
    </row>
    <row r="485" spans="1:15" x14ac:dyDescent="0.2">
      <c r="A485" s="498"/>
      <c r="B485" s="498"/>
      <c r="D485" s="508"/>
      <c r="E485" s="492"/>
      <c r="H485" s="505"/>
      <c r="I485" s="492">
        <f t="shared" si="43"/>
        <v>0</v>
      </c>
      <c r="J485" s="492">
        <f t="shared" si="42"/>
        <v>0</v>
      </c>
      <c r="K485" s="492">
        <f t="shared" si="44"/>
        <v>0</v>
      </c>
      <c r="L485" s="506" t="e">
        <f t="shared" si="45"/>
        <v>#DIV/0!</v>
      </c>
      <c r="M485" s="488" t="e">
        <f t="shared" si="46"/>
        <v>#DIV/0!</v>
      </c>
      <c r="O485" s="383">
        <f t="shared" si="47"/>
        <v>0</v>
      </c>
    </row>
    <row r="486" spans="1:15" x14ac:dyDescent="0.2">
      <c r="A486" s="498"/>
      <c r="B486" s="498"/>
      <c r="D486" s="508"/>
      <c r="E486" s="492"/>
      <c r="H486" s="505"/>
      <c r="I486" s="492">
        <f t="shared" si="43"/>
        <v>0</v>
      </c>
      <c r="J486" s="492">
        <f t="shared" si="42"/>
        <v>0</v>
      </c>
      <c r="K486" s="492">
        <f t="shared" si="44"/>
        <v>0</v>
      </c>
      <c r="L486" s="506" t="e">
        <f t="shared" si="45"/>
        <v>#DIV/0!</v>
      </c>
      <c r="M486" s="488" t="e">
        <f t="shared" si="46"/>
        <v>#DIV/0!</v>
      </c>
      <c r="O486" s="383">
        <f t="shared" si="47"/>
        <v>0</v>
      </c>
    </row>
    <row r="487" spans="1:15" x14ac:dyDescent="0.2">
      <c r="A487" s="498"/>
      <c r="B487" s="498"/>
      <c r="D487" s="508"/>
      <c r="E487" s="492"/>
      <c r="H487" s="505"/>
      <c r="I487" s="492">
        <f t="shared" si="43"/>
        <v>0</v>
      </c>
      <c r="J487" s="492">
        <f t="shared" si="42"/>
        <v>0</v>
      </c>
      <c r="K487" s="492">
        <f t="shared" si="44"/>
        <v>0</v>
      </c>
      <c r="L487" s="506" t="e">
        <f t="shared" si="45"/>
        <v>#DIV/0!</v>
      </c>
      <c r="M487" s="488" t="e">
        <f t="shared" si="46"/>
        <v>#DIV/0!</v>
      </c>
      <c r="O487" s="383">
        <f t="shared" si="47"/>
        <v>0</v>
      </c>
    </row>
    <row r="488" spans="1:15" x14ac:dyDescent="0.2">
      <c r="A488" s="498"/>
      <c r="B488" s="498"/>
      <c r="D488" s="508"/>
      <c r="E488" s="492"/>
      <c r="H488" s="505"/>
      <c r="I488" s="492">
        <f t="shared" si="43"/>
        <v>0</v>
      </c>
      <c r="J488" s="492">
        <f t="shared" si="42"/>
        <v>0</v>
      </c>
      <c r="K488" s="492">
        <f t="shared" si="44"/>
        <v>0</v>
      </c>
      <c r="L488" s="506" t="e">
        <f t="shared" si="45"/>
        <v>#DIV/0!</v>
      </c>
      <c r="M488" s="488" t="e">
        <f t="shared" si="46"/>
        <v>#DIV/0!</v>
      </c>
      <c r="O488" s="383">
        <f t="shared" si="47"/>
        <v>0</v>
      </c>
    </row>
    <row r="489" spans="1:15" x14ac:dyDescent="0.2">
      <c r="A489" s="498"/>
      <c r="B489" s="498"/>
      <c r="D489" s="508"/>
      <c r="E489" s="492"/>
      <c r="H489" s="505"/>
      <c r="I489" s="492">
        <f t="shared" si="43"/>
        <v>0</v>
      </c>
      <c r="J489" s="492">
        <f t="shared" si="42"/>
        <v>0</v>
      </c>
      <c r="K489" s="492">
        <f t="shared" si="44"/>
        <v>0</v>
      </c>
      <c r="L489" s="506" t="e">
        <f t="shared" si="45"/>
        <v>#DIV/0!</v>
      </c>
      <c r="M489" s="488" t="e">
        <f t="shared" si="46"/>
        <v>#DIV/0!</v>
      </c>
      <c r="O489" s="383">
        <f t="shared" si="47"/>
        <v>0</v>
      </c>
    </row>
    <row r="490" spans="1:15" x14ac:dyDescent="0.2">
      <c r="A490" s="498"/>
      <c r="B490" s="498"/>
      <c r="D490" s="508"/>
      <c r="E490" s="492"/>
      <c r="H490" s="505"/>
      <c r="I490" s="492">
        <f t="shared" si="43"/>
        <v>0</v>
      </c>
      <c r="J490" s="492">
        <f t="shared" si="42"/>
        <v>0</v>
      </c>
      <c r="K490" s="492">
        <f t="shared" si="44"/>
        <v>0</v>
      </c>
      <c r="L490" s="506" t="e">
        <f t="shared" si="45"/>
        <v>#DIV/0!</v>
      </c>
      <c r="M490" s="488" t="e">
        <f t="shared" si="46"/>
        <v>#DIV/0!</v>
      </c>
      <c r="O490" s="383">
        <f t="shared" si="47"/>
        <v>0</v>
      </c>
    </row>
    <row r="491" spans="1:15" x14ac:dyDescent="0.2">
      <c r="A491" s="498"/>
      <c r="B491" s="498"/>
      <c r="D491" s="508"/>
      <c r="E491" s="492"/>
      <c r="H491" s="505"/>
      <c r="I491" s="492">
        <f t="shared" si="43"/>
        <v>0</v>
      </c>
      <c r="J491" s="492">
        <f t="shared" si="42"/>
        <v>0</v>
      </c>
      <c r="K491" s="492">
        <f t="shared" si="44"/>
        <v>0</v>
      </c>
      <c r="L491" s="506" t="e">
        <f t="shared" si="45"/>
        <v>#DIV/0!</v>
      </c>
      <c r="M491" s="488" t="e">
        <f t="shared" si="46"/>
        <v>#DIV/0!</v>
      </c>
      <c r="O491" s="383">
        <f t="shared" si="47"/>
        <v>0</v>
      </c>
    </row>
    <row r="492" spans="1:15" x14ac:dyDescent="0.2">
      <c r="A492" s="498"/>
      <c r="B492" s="498"/>
      <c r="D492" s="508"/>
      <c r="E492" s="492"/>
      <c r="H492" s="505"/>
      <c r="I492" s="492">
        <f t="shared" si="43"/>
        <v>0</v>
      </c>
      <c r="J492" s="492">
        <f t="shared" si="42"/>
        <v>0</v>
      </c>
      <c r="K492" s="492">
        <f t="shared" si="44"/>
        <v>0</v>
      </c>
      <c r="L492" s="506" t="e">
        <f t="shared" si="45"/>
        <v>#DIV/0!</v>
      </c>
      <c r="M492" s="488" t="e">
        <f t="shared" si="46"/>
        <v>#DIV/0!</v>
      </c>
      <c r="O492" s="383">
        <f t="shared" si="47"/>
        <v>0</v>
      </c>
    </row>
    <row r="493" spans="1:15" x14ac:dyDescent="0.2">
      <c r="A493" s="498"/>
      <c r="B493" s="498"/>
      <c r="D493" s="508"/>
      <c r="E493" s="492"/>
      <c r="H493" s="505"/>
      <c r="I493" s="492">
        <f t="shared" si="43"/>
        <v>0</v>
      </c>
      <c r="J493" s="492">
        <f t="shared" si="42"/>
        <v>0</v>
      </c>
      <c r="K493" s="492">
        <f t="shared" si="44"/>
        <v>0</v>
      </c>
      <c r="L493" s="506" t="e">
        <f t="shared" si="45"/>
        <v>#DIV/0!</v>
      </c>
      <c r="M493" s="488" t="e">
        <f t="shared" si="46"/>
        <v>#DIV/0!</v>
      </c>
      <c r="O493" s="383">
        <f t="shared" si="47"/>
        <v>0</v>
      </c>
    </row>
    <row r="494" spans="1:15" x14ac:dyDescent="0.2">
      <c r="A494" s="498"/>
      <c r="B494" s="498"/>
      <c r="D494" s="508"/>
      <c r="E494" s="492"/>
      <c r="H494" s="505"/>
      <c r="I494" s="492">
        <f t="shared" si="43"/>
        <v>0</v>
      </c>
      <c r="J494" s="492">
        <f t="shared" si="42"/>
        <v>0</v>
      </c>
      <c r="K494" s="492">
        <f t="shared" si="44"/>
        <v>0</v>
      </c>
      <c r="L494" s="506" t="e">
        <f t="shared" si="45"/>
        <v>#DIV/0!</v>
      </c>
      <c r="M494" s="488" t="e">
        <f t="shared" si="46"/>
        <v>#DIV/0!</v>
      </c>
      <c r="O494" s="383">
        <f t="shared" si="47"/>
        <v>0</v>
      </c>
    </row>
    <row r="495" spans="1:15" x14ac:dyDescent="0.2">
      <c r="A495" s="498"/>
      <c r="B495" s="498"/>
      <c r="D495" s="508"/>
      <c r="E495" s="492"/>
      <c r="H495" s="505"/>
      <c r="I495" s="492">
        <f t="shared" si="43"/>
        <v>0</v>
      </c>
      <c r="J495" s="492">
        <f t="shared" si="42"/>
        <v>0</v>
      </c>
      <c r="K495" s="492">
        <f t="shared" si="44"/>
        <v>0</v>
      </c>
      <c r="L495" s="506" t="e">
        <f t="shared" si="45"/>
        <v>#DIV/0!</v>
      </c>
      <c r="M495" s="488" t="e">
        <f t="shared" si="46"/>
        <v>#DIV/0!</v>
      </c>
      <c r="O495" s="383">
        <f t="shared" si="47"/>
        <v>0</v>
      </c>
    </row>
    <row r="496" spans="1:15" x14ac:dyDescent="0.2">
      <c r="A496" s="498"/>
      <c r="B496" s="498"/>
      <c r="D496" s="508"/>
      <c r="E496" s="492"/>
      <c r="H496" s="505"/>
      <c r="I496" s="492">
        <f t="shared" si="43"/>
        <v>0</v>
      </c>
      <c r="J496" s="492">
        <f t="shared" si="42"/>
        <v>0</v>
      </c>
      <c r="K496" s="492">
        <f t="shared" si="44"/>
        <v>0</v>
      </c>
      <c r="L496" s="506" t="e">
        <f t="shared" si="45"/>
        <v>#DIV/0!</v>
      </c>
      <c r="M496" s="488" t="e">
        <f t="shared" si="46"/>
        <v>#DIV/0!</v>
      </c>
      <c r="O496" s="383">
        <f t="shared" si="47"/>
        <v>0</v>
      </c>
    </row>
    <row r="497" spans="1:15" x14ac:dyDescent="0.2">
      <c r="A497" s="498"/>
      <c r="B497" s="498"/>
      <c r="D497" s="508"/>
      <c r="E497" s="492"/>
      <c r="H497" s="505"/>
      <c r="I497" s="492">
        <f t="shared" si="43"/>
        <v>0</v>
      </c>
      <c r="J497" s="492">
        <f t="shared" si="42"/>
        <v>0</v>
      </c>
      <c r="K497" s="492">
        <f t="shared" si="44"/>
        <v>0</v>
      </c>
      <c r="L497" s="506" t="e">
        <f t="shared" si="45"/>
        <v>#DIV/0!</v>
      </c>
      <c r="M497" s="488" t="e">
        <f t="shared" si="46"/>
        <v>#DIV/0!</v>
      </c>
      <c r="O497" s="383">
        <f t="shared" si="47"/>
        <v>0</v>
      </c>
    </row>
    <row r="498" spans="1:15" x14ac:dyDescent="0.2">
      <c r="A498" s="498"/>
      <c r="B498" s="498"/>
      <c r="D498" s="508"/>
      <c r="E498" s="492"/>
      <c r="H498" s="505"/>
      <c r="I498" s="492">
        <f t="shared" si="43"/>
        <v>0</v>
      </c>
      <c r="J498" s="492">
        <f t="shared" si="42"/>
        <v>0</v>
      </c>
      <c r="K498" s="492">
        <f t="shared" si="44"/>
        <v>0</v>
      </c>
      <c r="L498" s="506" t="e">
        <f t="shared" si="45"/>
        <v>#DIV/0!</v>
      </c>
      <c r="M498" s="488" t="e">
        <f t="shared" si="46"/>
        <v>#DIV/0!</v>
      </c>
      <c r="O498" s="383">
        <f t="shared" si="47"/>
        <v>0</v>
      </c>
    </row>
    <row r="499" spans="1:15" x14ac:dyDescent="0.2">
      <c r="A499" s="498"/>
      <c r="B499" s="498"/>
      <c r="D499" s="508"/>
      <c r="E499" s="492"/>
      <c r="H499" s="505"/>
      <c r="I499" s="492">
        <f t="shared" si="43"/>
        <v>0</v>
      </c>
      <c r="J499" s="492">
        <f t="shared" si="42"/>
        <v>0</v>
      </c>
      <c r="K499" s="492">
        <f t="shared" si="44"/>
        <v>0</v>
      </c>
      <c r="L499" s="506" t="e">
        <f t="shared" si="45"/>
        <v>#DIV/0!</v>
      </c>
      <c r="M499" s="488" t="e">
        <f t="shared" si="46"/>
        <v>#DIV/0!</v>
      </c>
      <c r="O499" s="383">
        <f t="shared" si="47"/>
        <v>0</v>
      </c>
    </row>
    <row r="500" spans="1:15" x14ac:dyDescent="0.2">
      <c r="A500" s="498"/>
      <c r="B500" s="498"/>
      <c r="D500" s="508"/>
      <c r="E500" s="492"/>
      <c r="H500" s="505"/>
      <c r="I500" s="492">
        <f t="shared" si="43"/>
        <v>0</v>
      </c>
      <c r="J500" s="492">
        <f t="shared" si="42"/>
        <v>0</v>
      </c>
      <c r="K500" s="492">
        <f t="shared" si="44"/>
        <v>0</v>
      </c>
      <c r="L500" s="506" t="e">
        <f t="shared" si="45"/>
        <v>#DIV/0!</v>
      </c>
      <c r="M500" s="488" t="e">
        <f t="shared" si="46"/>
        <v>#DIV/0!</v>
      </c>
      <c r="O500" s="383">
        <f t="shared" si="47"/>
        <v>0</v>
      </c>
    </row>
    <row r="501" spans="1:15" x14ac:dyDescent="0.2">
      <c r="A501" s="498"/>
      <c r="B501" s="498"/>
      <c r="D501" s="508"/>
      <c r="E501" s="492"/>
      <c r="H501" s="505"/>
      <c r="I501" s="492">
        <f t="shared" si="43"/>
        <v>0</v>
      </c>
      <c r="J501" s="492">
        <f t="shared" si="42"/>
        <v>0</v>
      </c>
      <c r="K501" s="492">
        <f t="shared" si="44"/>
        <v>0</v>
      </c>
      <c r="L501" s="506" t="e">
        <f t="shared" si="45"/>
        <v>#DIV/0!</v>
      </c>
      <c r="M501" s="488" t="e">
        <f t="shared" si="46"/>
        <v>#DIV/0!</v>
      </c>
      <c r="O501" s="383">
        <f t="shared" si="47"/>
        <v>0</v>
      </c>
    </row>
    <row r="502" spans="1:15" x14ac:dyDescent="0.2">
      <c r="A502" s="498"/>
      <c r="B502" s="498"/>
      <c r="D502" s="508"/>
      <c r="E502" s="492"/>
      <c r="H502" s="505"/>
      <c r="I502" s="492">
        <f t="shared" si="43"/>
        <v>0</v>
      </c>
      <c r="J502" s="492">
        <f t="shared" si="42"/>
        <v>0</v>
      </c>
      <c r="K502" s="492">
        <f t="shared" si="44"/>
        <v>0</v>
      </c>
      <c r="L502" s="506" t="e">
        <f t="shared" si="45"/>
        <v>#DIV/0!</v>
      </c>
      <c r="M502" s="488" t="e">
        <f t="shared" si="46"/>
        <v>#DIV/0!</v>
      </c>
      <c r="O502" s="383">
        <f t="shared" si="47"/>
        <v>0</v>
      </c>
    </row>
    <row r="503" spans="1:15" x14ac:dyDescent="0.2">
      <c r="A503" s="498"/>
      <c r="B503" s="498"/>
      <c r="D503" s="508"/>
      <c r="E503" s="492"/>
      <c r="H503" s="505"/>
      <c r="I503" s="492">
        <f t="shared" si="43"/>
        <v>0</v>
      </c>
      <c r="J503" s="492">
        <f t="shared" si="42"/>
        <v>0</v>
      </c>
      <c r="K503" s="492">
        <f t="shared" si="44"/>
        <v>0</v>
      </c>
      <c r="L503" s="506" t="e">
        <f t="shared" si="45"/>
        <v>#DIV/0!</v>
      </c>
      <c r="M503" s="488" t="e">
        <f t="shared" si="46"/>
        <v>#DIV/0!</v>
      </c>
      <c r="O503" s="383">
        <f t="shared" si="47"/>
        <v>0</v>
      </c>
    </row>
    <row r="504" spans="1:15" x14ac:dyDescent="0.2">
      <c r="A504" s="498"/>
      <c r="B504" s="498"/>
      <c r="D504" s="508"/>
      <c r="E504" s="492"/>
      <c r="H504" s="505"/>
      <c r="I504" s="492">
        <f t="shared" si="43"/>
        <v>0</v>
      </c>
      <c r="J504" s="492">
        <f t="shared" si="42"/>
        <v>0</v>
      </c>
      <c r="K504" s="492">
        <f t="shared" si="44"/>
        <v>0</v>
      </c>
      <c r="L504" s="506" t="e">
        <f t="shared" si="45"/>
        <v>#DIV/0!</v>
      </c>
      <c r="M504" s="488" t="e">
        <f t="shared" si="46"/>
        <v>#DIV/0!</v>
      </c>
      <c r="O504" s="383">
        <f t="shared" si="47"/>
        <v>0</v>
      </c>
    </row>
    <row r="505" spans="1:15" x14ac:dyDescent="0.2">
      <c r="A505" s="498"/>
      <c r="B505" s="498"/>
      <c r="D505" s="508"/>
      <c r="E505" s="492"/>
      <c r="H505" s="505"/>
      <c r="I505" s="492">
        <f t="shared" si="43"/>
        <v>0</v>
      </c>
      <c r="J505" s="492">
        <f t="shared" si="42"/>
        <v>0</v>
      </c>
      <c r="K505" s="492">
        <f t="shared" si="44"/>
        <v>0</v>
      </c>
      <c r="L505" s="506" t="e">
        <f t="shared" si="45"/>
        <v>#DIV/0!</v>
      </c>
      <c r="M505" s="488" t="e">
        <f t="shared" si="46"/>
        <v>#DIV/0!</v>
      </c>
      <c r="O505" s="383">
        <f t="shared" si="47"/>
        <v>0</v>
      </c>
    </row>
    <row r="506" spans="1:15" x14ac:dyDescent="0.2">
      <c r="A506" s="498"/>
      <c r="B506" s="498"/>
      <c r="D506" s="508"/>
      <c r="E506" s="492"/>
      <c r="H506" s="505"/>
      <c r="I506" s="492">
        <f t="shared" si="43"/>
        <v>0</v>
      </c>
      <c r="J506" s="492">
        <f t="shared" si="42"/>
        <v>0</v>
      </c>
      <c r="K506" s="492">
        <f t="shared" si="44"/>
        <v>0</v>
      </c>
      <c r="L506" s="506" t="e">
        <f t="shared" si="45"/>
        <v>#DIV/0!</v>
      </c>
      <c r="M506" s="488" t="e">
        <f t="shared" si="46"/>
        <v>#DIV/0!</v>
      </c>
      <c r="O506" s="383">
        <f t="shared" si="47"/>
        <v>0</v>
      </c>
    </row>
    <row r="507" spans="1:15" x14ac:dyDescent="0.2">
      <c r="A507" s="498"/>
      <c r="B507" s="498"/>
      <c r="D507" s="508"/>
      <c r="E507" s="492"/>
      <c r="H507" s="505"/>
      <c r="I507" s="492">
        <f t="shared" si="43"/>
        <v>0</v>
      </c>
      <c r="J507" s="492">
        <f t="shared" si="42"/>
        <v>0</v>
      </c>
      <c r="K507" s="492">
        <f t="shared" si="44"/>
        <v>0</v>
      </c>
      <c r="L507" s="506" t="e">
        <f t="shared" si="45"/>
        <v>#DIV/0!</v>
      </c>
      <c r="M507" s="488" t="e">
        <f t="shared" si="46"/>
        <v>#DIV/0!</v>
      </c>
      <c r="O507" s="383">
        <f t="shared" si="47"/>
        <v>0</v>
      </c>
    </row>
    <row r="508" spans="1:15" x14ac:dyDescent="0.2">
      <c r="A508" s="498"/>
      <c r="B508" s="498"/>
      <c r="D508" s="508"/>
      <c r="E508" s="492"/>
      <c r="H508" s="505"/>
      <c r="I508" s="492">
        <f t="shared" si="43"/>
        <v>0</v>
      </c>
      <c r="J508" s="492">
        <f t="shared" si="42"/>
        <v>0</v>
      </c>
      <c r="K508" s="492">
        <f t="shared" si="44"/>
        <v>0</v>
      </c>
      <c r="L508" s="506" t="e">
        <f t="shared" si="45"/>
        <v>#DIV/0!</v>
      </c>
      <c r="M508" s="488" t="e">
        <f t="shared" si="46"/>
        <v>#DIV/0!</v>
      </c>
      <c r="O508" s="383">
        <f t="shared" si="47"/>
        <v>0</v>
      </c>
    </row>
    <row r="509" spans="1:15" x14ac:dyDescent="0.2">
      <c r="A509" s="498"/>
      <c r="B509" s="498"/>
      <c r="D509" s="508"/>
      <c r="E509" s="492"/>
      <c r="H509" s="505"/>
      <c r="I509" s="492">
        <f t="shared" si="43"/>
        <v>0</v>
      </c>
      <c r="J509" s="492">
        <f t="shared" si="42"/>
        <v>0</v>
      </c>
      <c r="K509" s="492">
        <f t="shared" si="44"/>
        <v>0</v>
      </c>
      <c r="L509" s="506" t="e">
        <f t="shared" si="45"/>
        <v>#DIV/0!</v>
      </c>
      <c r="M509" s="488" t="e">
        <f t="shared" si="46"/>
        <v>#DIV/0!</v>
      </c>
      <c r="O509" s="383">
        <f t="shared" si="47"/>
        <v>0</v>
      </c>
    </row>
    <row r="510" spans="1:15" x14ac:dyDescent="0.2">
      <c r="A510" s="498"/>
      <c r="B510" s="498"/>
      <c r="D510" s="508"/>
      <c r="E510" s="492"/>
      <c r="H510" s="505"/>
      <c r="I510" s="492">
        <f t="shared" si="43"/>
        <v>0</v>
      </c>
      <c r="J510" s="492">
        <f t="shared" si="42"/>
        <v>0</v>
      </c>
      <c r="K510" s="492">
        <f t="shared" si="44"/>
        <v>0</v>
      </c>
      <c r="L510" s="506" t="e">
        <f t="shared" si="45"/>
        <v>#DIV/0!</v>
      </c>
      <c r="M510" s="488" t="e">
        <f t="shared" si="46"/>
        <v>#DIV/0!</v>
      </c>
      <c r="O510" s="383">
        <f t="shared" si="47"/>
        <v>0</v>
      </c>
    </row>
    <row r="511" spans="1:15" x14ac:dyDescent="0.2">
      <c r="A511" s="498"/>
      <c r="B511" s="498"/>
      <c r="D511" s="508"/>
      <c r="E511" s="492"/>
      <c r="H511" s="505"/>
      <c r="I511" s="492">
        <f t="shared" si="43"/>
        <v>0</v>
      </c>
      <c r="J511" s="492">
        <f t="shared" si="42"/>
        <v>0</v>
      </c>
      <c r="K511" s="492">
        <f t="shared" si="44"/>
        <v>0</v>
      </c>
      <c r="L511" s="506" t="e">
        <f t="shared" si="45"/>
        <v>#DIV/0!</v>
      </c>
      <c r="M511" s="488" t="e">
        <f t="shared" si="46"/>
        <v>#DIV/0!</v>
      </c>
      <c r="O511" s="383">
        <f t="shared" si="47"/>
        <v>0</v>
      </c>
    </row>
    <row r="512" spans="1:15" x14ac:dyDescent="0.2">
      <c r="A512" s="498"/>
      <c r="B512" s="498"/>
      <c r="D512" s="508"/>
      <c r="E512" s="492"/>
      <c r="H512" s="505"/>
      <c r="I512" s="492">
        <f t="shared" si="43"/>
        <v>0</v>
      </c>
      <c r="J512" s="492">
        <f t="shared" si="42"/>
        <v>0</v>
      </c>
      <c r="K512" s="492">
        <f t="shared" si="44"/>
        <v>0</v>
      </c>
      <c r="L512" s="506" t="e">
        <f t="shared" si="45"/>
        <v>#DIV/0!</v>
      </c>
      <c r="M512" s="488" t="e">
        <f t="shared" si="46"/>
        <v>#DIV/0!</v>
      </c>
      <c r="O512" s="383">
        <f t="shared" si="47"/>
        <v>0</v>
      </c>
    </row>
    <row r="513" spans="1:15" x14ac:dyDescent="0.2">
      <c r="A513" s="498"/>
      <c r="B513" s="498"/>
      <c r="D513" s="508"/>
      <c r="E513" s="492"/>
      <c r="H513" s="505"/>
      <c r="I513" s="492">
        <f t="shared" si="43"/>
        <v>0</v>
      </c>
      <c r="J513" s="492">
        <f t="shared" si="42"/>
        <v>0</v>
      </c>
      <c r="K513" s="492">
        <f t="shared" si="44"/>
        <v>0</v>
      </c>
      <c r="L513" s="506" t="e">
        <f t="shared" si="45"/>
        <v>#DIV/0!</v>
      </c>
      <c r="M513" s="488" t="e">
        <f t="shared" si="46"/>
        <v>#DIV/0!</v>
      </c>
      <c r="O513" s="383">
        <f t="shared" si="47"/>
        <v>0</v>
      </c>
    </row>
    <row r="514" spans="1:15" x14ac:dyDescent="0.2">
      <c r="A514" s="498"/>
      <c r="B514" s="498"/>
      <c r="D514" s="508"/>
      <c r="E514" s="492"/>
      <c r="H514" s="505"/>
      <c r="I514" s="492">
        <f t="shared" si="43"/>
        <v>0</v>
      </c>
      <c r="J514" s="492">
        <f t="shared" si="42"/>
        <v>0</v>
      </c>
      <c r="K514" s="492">
        <f t="shared" si="44"/>
        <v>0</v>
      </c>
      <c r="L514" s="506" t="e">
        <f t="shared" si="45"/>
        <v>#DIV/0!</v>
      </c>
      <c r="M514" s="488" t="e">
        <f t="shared" si="46"/>
        <v>#DIV/0!</v>
      </c>
      <c r="O514" s="383">
        <f t="shared" si="47"/>
        <v>0</v>
      </c>
    </row>
    <row r="515" spans="1:15" x14ac:dyDescent="0.2">
      <c r="A515" s="498"/>
      <c r="B515" s="498"/>
      <c r="D515" s="508"/>
      <c r="E515" s="492"/>
      <c r="H515" s="505"/>
      <c r="I515" s="492">
        <f t="shared" si="43"/>
        <v>0</v>
      </c>
      <c r="J515" s="492">
        <f t="shared" si="42"/>
        <v>0</v>
      </c>
      <c r="K515" s="492">
        <f t="shared" si="44"/>
        <v>0</v>
      </c>
      <c r="L515" s="506" t="e">
        <f t="shared" si="45"/>
        <v>#DIV/0!</v>
      </c>
      <c r="M515" s="488" t="e">
        <f t="shared" si="46"/>
        <v>#DIV/0!</v>
      </c>
      <c r="O515" s="383">
        <f t="shared" si="47"/>
        <v>0</v>
      </c>
    </row>
    <row r="516" spans="1:15" x14ac:dyDescent="0.2">
      <c r="A516" s="498"/>
      <c r="B516" s="498"/>
      <c r="D516" s="508"/>
      <c r="E516" s="492"/>
      <c r="H516" s="505"/>
      <c r="I516" s="492">
        <f t="shared" si="43"/>
        <v>0</v>
      </c>
      <c r="J516" s="492">
        <f t="shared" si="42"/>
        <v>0</v>
      </c>
      <c r="K516" s="492">
        <f t="shared" si="44"/>
        <v>0</v>
      </c>
      <c r="L516" s="506" t="e">
        <f t="shared" si="45"/>
        <v>#DIV/0!</v>
      </c>
      <c r="M516" s="488" t="e">
        <f t="shared" si="46"/>
        <v>#DIV/0!</v>
      </c>
      <c r="O516" s="383">
        <f t="shared" si="47"/>
        <v>0</v>
      </c>
    </row>
    <row r="517" spans="1:15" x14ac:dyDescent="0.2">
      <c r="A517" s="498"/>
      <c r="B517" s="498"/>
      <c r="D517" s="508"/>
      <c r="E517" s="492"/>
      <c r="H517" s="505"/>
      <c r="I517" s="492">
        <f t="shared" si="43"/>
        <v>0</v>
      </c>
      <c r="J517" s="492">
        <f t="shared" si="42"/>
        <v>0</v>
      </c>
      <c r="K517" s="492">
        <f t="shared" si="44"/>
        <v>0</v>
      </c>
      <c r="L517" s="506" t="e">
        <f t="shared" si="45"/>
        <v>#DIV/0!</v>
      </c>
      <c r="M517" s="488" t="e">
        <f t="shared" si="46"/>
        <v>#DIV/0!</v>
      </c>
      <c r="O517" s="383">
        <f t="shared" si="47"/>
        <v>0</v>
      </c>
    </row>
    <row r="518" spans="1:15" x14ac:dyDescent="0.2">
      <c r="A518" s="498"/>
      <c r="B518" s="498"/>
      <c r="D518" s="508"/>
      <c r="E518" s="492"/>
      <c r="H518" s="505"/>
      <c r="I518" s="492">
        <f t="shared" si="43"/>
        <v>0</v>
      </c>
      <c r="J518" s="492">
        <f t="shared" si="42"/>
        <v>0</v>
      </c>
      <c r="K518" s="492">
        <f t="shared" si="44"/>
        <v>0</v>
      </c>
      <c r="L518" s="506" t="e">
        <f t="shared" si="45"/>
        <v>#DIV/0!</v>
      </c>
      <c r="M518" s="488" t="e">
        <f t="shared" si="46"/>
        <v>#DIV/0!</v>
      </c>
      <c r="O518" s="383">
        <f t="shared" si="47"/>
        <v>0</v>
      </c>
    </row>
    <row r="519" spans="1:15" x14ac:dyDescent="0.2">
      <c r="A519" s="498"/>
      <c r="B519" s="498"/>
      <c r="D519" s="508"/>
      <c r="E519" s="492"/>
      <c r="H519" s="505"/>
      <c r="I519" s="492">
        <f t="shared" si="43"/>
        <v>0</v>
      </c>
      <c r="J519" s="492">
        <f t="shared" si="42"/>
        <v>0</v>
      </c>
      <c r="K519" s="492">
        <f t="shared" si="44"/>
        <v>0</v>
      </c>
      <c r="L519" s="506" t="e">
        <f t="shared" si="45"/>
        <v>#DIV/0!</v>
      </c>
      <c r="M519" s="488" t="e">
        <f t="shared" si="46"/>
        <v>#DIV/0!</v>
      </c>
      <c r="O519" s="383">
        <f t="shared" si="47"/>
        <v>0</v>
      </c>
    </row>
    <row r="520" spans="1:15" x14ac:dyDescent="0.2">
      <c r="A520" s="498"/>
      <c r="B520" s="498"/>
      <c r="D520" s="508"/>
      <c r="E520" s="492"/>
      <c r="H520" s="505"/>
      <c r="I520" s="492">
        <f t="shared" si="43"/>
        <v>0</v>
      </c>
      <c r="J520" s="492">
        <f t="shared" si="42"/>
        <v>0</v>
      </c>
      <c r="K520" s="492">
        <f t="shared" si="44"/>
        <v>0</v>
      </c>
      <c r="L520" s="506" t="e">
        <f t="shared" si="45"/>
        <v>#DIV/0!</v>
      </c>
      <c r="M520" s="488" t="e">
        <f t="shared" si="46"/>
        <v>#DIV/0!</v>
      </c>
      <c r="O520" s="383">
        <f t="shared" si="47"/>
        <v>0</v>
      </c>
    </row>
    <row r="521" spans="1:15" x14ac:dyDescent="0.2">
      <c r="A521" s="498"/>
      <c r="B521" s="498"/>
      <c r="D521" s="508"/>
      <c r="E521" s="492"/>
      <c r="H521" s="505"/>
      <c r="I521" s="492">
        <f t="shared" si="43"/>
        <v>0</v>
      </c>
      <c r="J521" s="492">
        <f t="shared" si="42"/>
        <v>0</v>
      </c>
      <c r="K521" s="492">
        <f t="shared" si="44"/>
        <v>0</v>
      </c>
      <c r="L521" s="506" t="e">
        <f t="shared" si="45"/>
        <v>#DIV/0!</v>
      </c>
      <c r="M521" s="488" t="e">
        <f t="shared" si="46"/>
        <v>#DIV/0!</v>
      </c>
      <c r="O521" s="383">
        <f t="shared" si="47"/>
        <v>0</v>
      </c>
    </row>
    <row r="522" spans="1:15" x14ac:dyDescent="0.2">
      <c r="A522" s="498"/>
      <c r="B522" s="498"/>
      <c r="D522" s="508"/>
      <c r="E522" s="492"/>
      <c r="H522" s="505"/>
      <c r="I522" s="492">
        <f t="shared" si="43"/>
        <v>0</v>
      </c>
      <c r="J522" s="492">
        <f t="shared" si="42"/>
        <v>0</v>
      </c>
      <c r="K522" s="492">
        <f t="shared" si="44"/>
        <v>0</v>
      </c>
      <c r="L522" s="506" t="e">
        <f t="shared" si="45"/>
        <v>#DIV/0!</v>
      </c>
      <c r="M522" s="488" t="e">
        <f t="shared" si="46"/>
        <v>#DIV/0!</v>
      </c>
      <c r="O522" s="383">
        <f t="shared" si="47"/>
        <v>0</v>
      </c>
    </row>
    <row r="523" spans="1:15" x14ac:dyDescent="0.2">
      <c r="A523" s="498"/>
      <c r="B523" s="498"/>
      <c r="D523" s="508"/>
      <c r="E523" s="492"/>
      <c r="H523" s="505"/>
      <c r="I523" s="492">
        <f t="shared" si="43"/>
        <v>0</v>
      </c>
      <c r="J523" s="492">
        <f t="shared" si="42"/>
        <v>0</v>
      </c>
      <c r="K523" s="492">
        <f t="shared" si="44"/>
        <v>0</v>
      </c>
      <c r="L523" s="506" t="e">
        <f t="shared" si="45"/>
        <v>#DIV/0!</v>
      </c>
      <c r="M523" s="488" t="e">
        <f t="shared" si="46"/>
        <v>#DIV/0!</v>
      </c>
      <c r="O523" s="383">
        <f t="shared" si="47"/>
        <v>0</v>
      </c>
    </row>
    <row r="524" spans="1:15" x14ac:dyDescent="0.2">
      <c r="A524" s="498"/>
      <c r="B524" s="498"/>
      <c r="D524" s="508"/>
      <c r="E524" s="492"/>
      <c r="H524" s="505"/>
      <c r="I524" s="492">
        <f t="shared" si="43"/>
        <v>0</v>
      </c>
      <c r="J524" s="492">
        <f t="shared" si="42"/>
        <v>0</v>
      </c>
      <c r="K524" s="492">
        <f t="shared" si="44"/>
        <v>0</v>
      </c>
      <c r="L524" s="506" t="e">
        <f t="shared" si="45"/>
        <v>#DIV/0!</v>
      </c>
      <c r="M524" s="488" t="e">
        <f t="shared" si="46"/>
        <v>#DIV/0!</v>
      </c>
      <c r="O524" s="383">
        <f t="shared" si="47"/>
        <v>0</v>
      </c>
    </row>
    <row r="525" spans="1:15" x14ac:dyDescent="0.2">
      <c r="A525" s="498"/>
      <c r="B525" s="498"/>
      <c r="D525" s="508"/>
      <c r="E525" s="492"/>
      <c r="H525" s="505"/>
      <c r="I525" s="492">
        <f t="shared" si="43"/>
        <v>0</v>
      </c>
      <c r="J525" s="492">
        <f t="shared" si="42"/>
        <v>0</v>
      </c>
      <c r="K525" s="492">
        <f t="shared" si="44"/>
        <v>0</v>
      </c>
      <c r="L525" s="506" t="e">
        <f t="shared" si="45"/>
        <v>#DIV/0!</v>
      </c>
      <c r="M525" s="488" t="e">
        <f t="shared" si="46"/>
        <v>#DIV/0!</v>
      </c>
      <c r="O525" s="383">
        <f t="shared" si="47"/>
        <v>0</v>
      </c>
    </row>
    <row r="526" spans="1:15" x14ac:dyDescent="0.2">
      <c r="A526" s="498"/>
      <c r="B526" s="498"/>
      <c r="D526" s="508"/>
      <c r="E526" s="492"/>
      <c r="H526" s="505"/>
      <c r="I526" s="492">
        <f t="shared" si="43"/>
        <v>0</v>
      </c>
      <c r="J526" s="492">
        <f t="shared" si="42"/>
        <v>0</v>
      </c>
      <c r="K526" s="492">
        <f t="shared" si="44"/>
        <v>0</v>
      </c>
      <c r="L526" s="506" t="e">
        <f t="shared" si="45"/>
        <v>#DIV/0!</v>
      </c>
      <c r="M526" s="488" t="e">
        <f t="shared" si="46"/>
        <v>#DIV/0!</v>
      </c>
      <c r="O526" s="383">
        <f t="shared" si="47"/>
        <v>0</v>
      </c>
    </row>
    <row r="527" spans="1:15" x14ac:dyDescent="0.2">
      <c r="A527" s="498"/>
      <c r="B527" s="498"/>
      <c r="D527" s="508"/>
      <c r="E527" s="492"/>
      <c r="H527" s="505"/>
      <c r="I527" s="492">
        <f t="shared" si="43"/>
        <v>0</v>
      </c>
      <c r="J527" s="492">
        <f t="shared" si="42"/>
        <v>0</v>
      </c>
      <c r="K527" s="492">
        <f t="shared" si="44"/>
        <v>0</v>
      </c>
      <c r="L527" s="506" t="e">
        <f t="shared" si="45"/>
        <v>#DIV/0!</v>
      </c>
      <c r="M527" s="488" t="e">
        <f t="shared" si="46"/>
        <v>#DIV/0!</v>
      </c>
      <c r="O527" s="383">
        <f t="shared" si="47"/>
        <v>0</v>
      </c>
    </row>
    <row r="528" spans="1:15" x14ac:dyDescent="0.2">
      <c r="A528" s="498"/>
      <c r="B528" s="498"/>
      <c r="D528" s="508"/>
      <c r="E528" s="492"/>
      <c r="H528" s="505"/>
      <c r="I528" s="492">
        <f t="shared" si="43"/>
        <v>0</v>
      </c>
      <c r="J528" s="492">
        <f t="shared" si="42"/>
        <v>0</v>
      </c>
      <c r="K528" s="492">
        <f t="shared" si="44"/>
        <v>0</v>
      </c>
      <c r="L528" s="506" t="e">
        <f t="shared" si="45"/>
        <v>#DIV/0!</v>
      </c>
      <c r="M528" s="488" t="e">
        <f t="shared" si="46"/>
        <v>#DIV/0!</v>
      </c>
      <c r="O528" s="383">
        <f t="shared" si="47"/>
        <v>0</v>
      </c>
    </row>
    <row r="529" spans="1:15" x14ac:dyDescent="0.2">
      <c r="A529" s="498"/>
      <c r="B529" s="498"/>
      <c r="D529" s="508"/>
      <c r="E529" s="492"/>
      <c r="H529" s="505"/>
      <c r="I529" s="492">
        <f t="shared" si="43"/>
        <v>0</v>
      </c>
      <c r="J529" s="492">
        <f t="shared" ref="J529:J592" si="48">+E529*G529/100</f>
        <v>0</v>
      </c>
      <c r="K529" s="492">
        <f t="shared" si="44"/>
        <v>0</v>
      </c>
      <c r="L529" s="506" t="e">
        <f t="shared" si="45"/>
        <v>#DIV/0!</v>
      </c>
      <c r="M529" s="488" t="e">
        <f t="shared" si="46"/>
        <v>#DIV/0!</v>
      </c>
      <c r="O529" s="383">
        <f t="shared" si="47"/>
        <v>0</v>
      </c>
    </row>
    <row r="530" spans="1:15" x14ac:dyDescent="0.2">
      <c r="A530" s="498"/>
      <c r="B530" s="498"/>
      <c r="D530" s="508"/>
      <c r="E530" s="492"/>
      <c r="H530" s="505"/>
      <c r="I530" s="492">
        <f t="shared" ref="I530:I593" si="49">+E530*F530/100</f>
        <v>0</v>
      </c>
      <c r="J530" s="492">
        <f t="shared" si="48"/>
        <v>0</v>
      </c>
      <c r="K530" s="492">
        <f t="shared" ref="K530:K593" si="50">+H530+J530-I530</f>
        <v>0</v>
      </c>
      <c r="L530" s="506" t="e">
        <f t="shared" ref="L530:L593" si="51">+K530/I530</f>
        <v>#DIV/0!</v>
      </c>
      <c r="M530" s="488" t="e">
        <f t="shared" ref="M530:M593" si="52">+E530*G530%/$E$7</f>
        <v>#DIV/0!</v>
      </c>
      <c r="O530" s="383">
        <f t="shared" ref="O530:O593" si="53">G530</f>
        <v>0</v>
      </c>
    </row>
    <row r="531" spans="1:15" x14ac:dyDescent="0.2">
      <c r="A531" s="498"/>
      <c r="B531" s="498"/>
      <c r="D531" s="508"/>
      <c r="E531" s="492"/>
      <c r="H531" s="505"/>
      <c r="I531" s="492">
        <f t="shared" si="49"/>
        <v>0</v>
      </c>
      <c r="J531" s="492">
        <f t="shared" si="48"/>
        <v>0</v>
      </c>
      <c r="K531" s="492">
        <f t="shared" si="50"/>
        <v>0</v>
      </c>
      <c r="L531" s="506" t="e">
        <f t="shared" si="51"/>
        <v>#DIV/0!</v>
      </c>
      <c r="M531" s="488" t="e">
        <f t="shared" si="52"/>
        <v>#DIV/0!</v>
      </c>
      <c r="O531" s="383">
        <f t="shared" si="53"/>
        <v>0</v>
      </c>
    </row>
    <row r="532" spans="1:15" x14ac:dyDescent="0.2">
      <c r="A532" s="498"/>
      <c r="B532" s="498"/>
      <c r="D532" s="508"/>
      <c r="E532" s="492"/>
      <c r="H532" s="505"/>
      <c r="I532" s="492">
        <f t="shared" si="49"/>
        <v>0</v>
      </c>
      <c r="J532" s="492">
        <f t="shared" si="48"/>
        <v>0</v>
      </c>
      <c r="K532" s="492">
        <f t="shared" si="50"/>
        <v>0</v>
      </c>
      <c r="L532" s="506" t="e">
        <f t="shared" si="51"/>
        <v>#DIV/0!</v>
      </c>
      <c r="M532" s="488" t="e">
        <f t="shared" si="52"/>
        <v>#DIV/0!</v>
      </c>
      <c r="O532" s="383">
        <f t="shared" si="53"/>
        <v>0</v>
      </c>
    </row>
    <row r="533" spans="1:15" x14ac:dyDescent="0.2">
      <c r="A533" s="498"/>
      <c r="B533" s="498"/>
      <c r="D533" s="508"/>
      <c r="E533" s="492"/>
      <c r="H533" s="505"/>
      <c r="I533" s="492">
        <f t="shared" si="49"/>
        <v>0</v>
      </c>
      <c r="J533" s="492">
        <f t="shared" si="48"/>
        <v>0</v>
      </c>
      <c r="K533" s="492">
        <f t="shared" si="50"/>
        <v>0</v>
      </c>
      <c r="L533" s="506" t="e">
        <f t="shared" si="51"/>
        <v>#DIV/0!</v>
      </c>
      <c r="M533" s="488" t="e">
        <f t="shared" si="52"/>
        <v>#DIV/0!</v>
      </c>
      <c r="O533" s="383">
        <f t="shared" si="53"/>
        <v>0</v>
      </c>
    </row>
    <row r="534" spans="1:15" x14ac:dyDescent="0.2">
      <c r="A534" s="498"/>
      <c r="B534" s="498"/>
      <c r="D534" s="508"/>
      <c r="E534" s="492"/>
      <c r="H534" s="505"/>
      <c r="I534" s="492">
        <f t="shared" si="49"/>
        <v>0</v>
      </c>
      <c r="J534" s="492">
        <f t="shared" si="48"/>
        <v>0</v>
      </c>
      <c r="K534" s="492">
        <f t="shared" si="50"/>
        <v>0</v>
      </c>
      <c r="L534" s="506" t="e">
        <f t="shared" si="51"/>
        <v>#DIV/0!</v>
      </c>
      <c r="M534" s="488" t="e">
        <f t="shared" si="52"/>
        <v>#DIV/0!</v>
      </c>
      <c r="O534" s="383">
        <f t="shared" si="53"/>
        <v>0</v>
      </c>
    </row>
    <row r="535" spans="1:15" x14ac:dyDescent="0.2">
      <c r="A535" s="498"/>
      <c r="B535" s="498"/>
      <c r="D535" s="508"/>
      <c r="E535" s="492"/>
      <c r="H535" s="505"/>
      <c r="I535" s="492">
        <f t="shared" si="49"/>
        <v>0</v>
      </c>
      <c r="J535" s="492">
        <f t="shared" si="48"/>
        <v>0</v>
      </c>
      <c r="K535" s="492">
        <f t="shared" si="50"/>
        <v>0</v>
      </c>
      <c r="L535" s="506" t="e">
        <f t="shared" si="51"/>
        <v>#DIV/0!</v>
      </c>
      <c r="M535" s="488" t="e">
        <f t="shared" si="52"/>
        <v>#DIV/0!</v>
      </c>
      <c r="O535" s="383">
        <f t="shared" si="53"/>
        <v>0</v>
      </c>
    </row>
    <row r="536" spans="1:15" x14ac:dyDescent="0.2">
      <c r="A536" s="498"/>
      <c r="B536" s="498"/>
      <c r="D536" s="508"/>
      <c r="E536" s="492"/>
      <c r="H536" s="505"/>
      <c r="I536" s="492">
        <f t="shared" si="49"/>
        <v>0</v>
      </c>
      <c r="J536" s="492">
        <f t="shared" si="48"/>
        <v>0</v>
      </c>
      <c r="K536" s="492">
        <f t="shared" si="50"/>
        <v>0</v>
      </c>
      <c r="L536" s="506" t="e">
        <f t="shared" si="51"/>
        <v>#DIV/0!</v>
      </c>
      <c r="M536" s="488" t="e">
        <f t="shared" si="52"/>
        <v>#DIV/0!</v>
      </c>
      <c r="O536" s="383">
        <f t="shared" si="53"/>
        <v>0</v>
      </c>
    </row>
    <row r="537" spans="1:15" x14ac:dyDescent="0.2">
      <c r="A537" s="498"/>
      <c r="B537" s="498"/>
      <c r="D537" s="508"/>
      <c r="E537" s="492"/>
      <c r="H537" s="505"/>
      <c r="I537" s="492">
        <f t="shared" si="49"/>
        <v>0</v>
      </c>
      <c r="J537" s="492">
        <f t="shared" si="48"/>
        <v>0</v>
      </c>
      <c r="K537" s="492">
        <f t="shared" si="50"/>
        <v>0</v>
      </c>
      <c r="L537" s="506" t="e">
        <f t="shared" si="51"/>
        <v>#DIV/0!</v>
      </c>
      <c r="M537" s="488" t="e">
        <f t="shared" si="52"/>
        <v>#DIV/0!</v>
      </c>
      <c r="O537" s="383">
        <f t="shared" si="53"/>
        <v>0</v>
      </c>
    </row>
    <row r="538" spans="1:15" x14ac:dyDescent="0.2">
      <c r="A538" s="498"/>
      <c r="B538" s="498"/>
      <c r="D538" s="508"/>
      <c r="E538" s="492"/>
      <c r="H538" s="505"/>
      <c r="I538" s="492">
        <f t="shared" si="49"/>
        <v>0</v>
      </c>
      <c r="J538" s="492">
        <f t="shared" si="48"/>
        <v>0</v>
      </c>
      <c r="K538" s="492">
        <f t="shared" si="50"/>
        <v>0</v>
      </c>
      <c r="L538" s="506" t="e">
        <f t="shared" si="51"/>
        <v>#DIV/0!</v>
      </c>
      <c r="M538" s="488" t="e">
        <f t="shared" si="52"/>
        <v>#DIV/0!</v>
      </c>
      <c r="O538" s="383">
        <f t="shared" si="53"/>
        <v>0</v>
      </c>
    </row>
    <row r="539" spans="1:15" x14ac:dyDescent="0.2">
      <c r="A539" s="498"/>
      <c r="B539" s="498"/>
      <c r="D539" s="508"/>
      <c r="E539" s="492"/>
      <c r="H539" s="505"/>
      <c r="I539" s="492">
        <f t="shared" si="49"/>
        <v>0</v>
      </c>
      <c r="J539" s="492">
        <f t="shared" si="48"/>
        <v>0</v>
      </c>
      <c r="K539" s="492">
        <f t="shared" si="50"/>
        <v>0</v>
      </c>
      <c r="L539" s="506" t="e">
        <f t="shared" si="51"/>
        <v>#DIV/0!</v>
      </c>
      <c r="M539" s="488" t="e">
        <f t="shared" si="52"/>
        <v>#DIV/0!</v>
      </c>
      <c r="O539" s="383">
        <f t="shared" si="53"/>
        <v>0</v>
      </c>
    </row>
    <row r="540" spans="1:15" x14ac:dyDescent="0.2">
      <c r="A540" s="498"/>
      <c r="B540" s="498"/>
      <c r="D540" s="508"/>
      <c r="E540" s="492"/>
      <c r="H540" s="505"/>
      <c r="I540" s="492">
        <f t="shared" si="49"/>
        <v>0</v>
      </c>
      <c r="J540" s="492">
        <f t="shared" si="48"/>
        <v>0</v>
      </c>
      <c r="K540" s="492">
        <f t="shared" si="50"/>
        <v>0</v>
      </c>
      <c r="L540" s="506" t="e">
        <f t="shared" si="51"/>
        <v>#DIV/0!</v>
      </c>
      <c r="M540" s="488" t="e">
        <f t="shared" si="52"/>
        <v>#DIV/0!</v>
      </c>
      <c r="O540" s="383">
        <f t="shared" si="53"/>
        <v>0</v>
      </c>
    </row>
    <row r="541" spans="1:15" x14ac:dyDescent="0.2">
      <c r="A541" s="498"/>
      <c r="B541" s="498"/>
      <c r="D541" s="508"/>
      <c r="E541" s="492"/>
      <c r="H541" s="505"/>
      <c r="I541" s="492">
        <f t="shared" si="49"/>
        <v>0</v>
      </c>
      <c r="J541" s="492">
        <f t="shared" si="48"/>
        <v>0</v>
      </c>
      <c r="K541" s="492">
        <f t="shared" si="50"/>
        <v>0</v>
      </c>
      <c r="L541" s="506" t="e">
        <f t="shared" si="51"/>
        <v>#DIV/0!</v>
      </c>
      <c r="M541" s="488" t="e">
        <f t="shared" si="52"/>
        <v>#DIV/0!</v>
      </c>
      <c r="O541" s="383">
        <f t="shared" si="53"/>
        <v>0</v>
      </c>
    </row>
    <row r="542" spans="1:15" x14ac:dyDescent="0.2">
      <c r="A542" s="498"/>
      <c r="B542" s="498"/>
      <c r="D542" s="508"/>
      <c r="E542" s="492"/>
      <c r="H542" s="505"/>
      <c r="I542" s="492">
        <f t="shared" si="49"/>
        <v>0</v>
      </c>
      <c r="J542" s="492">
        <f t="shared" si="48"/>
        <v>0</v>
      </c>
      <c r="K542" s="492">
        <f t="shared" si="50"/>
        <v>0</v>
      </c>
      <c r="L542" s="506" t="e">
        <f t="shared" si="51"/>
        <v>#DIV/0!</v>
      </c>
      <c r="M542" s="488" t="e">
        <f t="shared" si="52"/>
        <v>#DIV/0!</v>
      </c>
      <c r="O542" s="383">
        <f t="shared" si="53"/>
        <v>0</v>
      </c>
    </row>
    <row r="543" spans="1:15" x14ac:dyDescent="0.2">
      <c r="A543" s="498"/>
      <c r="B543" s="498"/>
      <c r="D543" s="508"/>
      <c r="E543" s="492"/>
      <c r="H543" s="505"/>
      <c r="I543" s="492">
        <f t="shared" si="49"/>
        <v>0</v>
      </c>
      <c r="J543" s="492">
        <f t="shared" si="48"/>
        <v>0</v>
      </c>
      <c r="K543" s="492">
        <f t="shared" si="50"/>
        <v>0</v>
      </c>
      <c r="L543" s="506" t="e">
        <f t="shared" si="51"/>
        <v>#DIV/0!</v>
      </c>
      <c r="M543" s="488" t="e">
        <f t="shared" si="52"/>
        <v>#DIV/0!</v>
      </c>
      <c r="O543" s="383">
        <f t="shared" si="53"/>
        <v>0</v>
      </c>
    </row>
    <row r="544" spans="1:15" x14ac:dyDescent="0.2">
      <c r="A544" s="498"/>
      <c r="B544" s="498"/>
      <c r="D544" s="508"/>
      <c r="E544" s="492"/>
      <c r="H544" s="505"/>
      <c r="I544" s="492">
        <f t="shared" si="49"/>
        <v>0</v>
      </c>
      <c r="J544" s="492">
        <f t="shared" si="48"/>
        <v>0</v>
      </c>
      <c r="K544" s="492">
        <f t="shared" si="50"/>
        <v>0</v>
      </c>
      <c r="L544" s="506" t="e">
        <f t="shared" si="51"/>
        <v>#DIV/0!</v>
      </c>
      <c r="M544" s="488" t="e">
        <f t="shared" si="52"/>
        <v>#DIV/0!</v>
      </c>
      <c r="O544" s="383">
        <f t="shared" si="53"/>
        <v>0</v>
      </c>
    </row>
    <row r="545" spans="1:15" x14ac:dyDescent="0.2">
      <c r="A545" s="498"/>
      <c r="B545" s="498"/>
      <c r="D545" s="508"/>
      <c r="E545" s="492"/>
      <c r="H545" s="505"/>
      <c r="I545" s="492">
        <f t="shared" si="49"/>
        <v>0</v>
      </c>
      <c r="J545" s="492">
        <f t="shared" si="48"/>
        <v>0</v>
      </c>
      <c r="K545" s="492">
        <f t="shared" si="50"/>
        <v>0</v>
      </c>
      <c r="L545" s="506" t="e">
        <f t="shared" si="51"/>
        <v>#DIV/0!</v>
      </c>
      <c r="M545" s="488" t="e">
        <f t="shared" si="52"/>
        <v>#DIV/0!</v>
      </c>
      <c r="O545" s="383">
        <f t="shared" si="53"/>
        <v>0</v>
      </c>
    </row>
    <row r="546" spans="1:15" x14ac:dyDescent="0.2">
      <c r="A546" s="498"/>
      <c r="B546" s="498"/>
      <c r="D546" s="508"/>
      <c r="E546" s="492"/>
      <c r="H546" s="505"/>
      <c r="I546" s="492">
        <f t="shared" si="49"/>
        <v>0</v>
      </c>
      <c r="J546" s="492">
        <f t="shared" si="48"/>
        <v>0</v>
      </c>
      <c r="K546" s="492">
        <f t="shared" si="50"/>
        <v>0</v>
      </c>
      <c r="L546" s="506" t="e">
        <f t="shared" si="51"/>
        <v>#DIV/0!</v>
      </c>
      <c r="M546" s="488" t="e">
        <f t="shared" si="52"/>
        <v>#DIV/0!</v>
      </c>
      <c r="O546" s="383">
        <f t="shared" si="53"/>
        <v>0</v>
      </c>
    </row>
    <row r="547" spans="1:15" x14ac:dyDescent="0.2">
      <c r="A547" s="498"/>
      <c r="B547" s="498"/>
      <c r="D547" s="508"/>
      <c r="E547" s="492"/>
      <c r="H547" s="505"/>
      <c r="I547" s="492">
        <f t="shared" si="49"/>
        <v>0</v>
      </c>
      <c r="J547" s="492">
        <f t="shared" si="48"/>
        <v>0</v>
      </c>
      <c r="K547" s="492">
        <f t="shared" si="50"/>
        <v>0</v>
      </c>
      <c r="L547" s="506" t="e">
        <f t="shared" si="51"/>
        <v>#DIV/0!</v>
      </c>
      <c r="M547" s="488" t="e">
        <f t="shared" si="52"/>
        <v>#DIV/0!</v>
      </c>
      <c r="O547" s="383">
        <f t="shared" si="53"/>
        <v>0</v>
      </c>
    </row>
    <row r="548" spans="1:15" x14ac:dyDescent="0.2">
      <c r="A548" s="498"/>
      <c r="B548" s="498"/>
      <c r="D548" s="508"/>
      <c r="E548" s="492"/>
      <c r="H548" s="505"/>
      <c r="I548" s="492">
        <f t="shared" si="49"/>
        <v>0</v>
      </c>
      <c r="J548" s="492">
        <f t="shared" si="48"/>
        <v>0</v>
      </c>
      <c r="K548" s="492">
        <f t="shared" si="50"/>
        <v>0</v>
      </c>
      <c r="L548" s="506" t="e">
        <f t="shared" si="51"/>
        <v>#DIV/0!</v>
      </c>
      <c r="M548" s="488" t="e">
        <f t="shared" si="52"/>
        <v>#DIV/0!</v>
      </c>
      <c r="O548" s="383">
        <f t="shared" si="53"/>
        <v>0</v>
      </c>
    </row>
    <row r="549" spans="1:15" x14ac:dyDescent="0.2">
      <c r="A549" s="498"/>
      <c r="B549" s="498"/>
      <c r="D549" s="508"/>
      <c r="E549" s="492"/>
      <c r="H549" s="505"/>
      <c r="I549" s="492">
        <f t="shared" si="49"/>
        <v>0</v>
      </c>
      <c r="J549" s="492">
        <f t="shared" si="48"/>
        <v>0</v>
      </c>
      <c r="K549" s="492">
        <f t="shared" si="50"/>
        <v>0</v>
      </c>
      <c r="L549" s="506" t="e">
        <f t="shared" si="51"/>
        <v>#DIV/0!</v>
      </c>
      <c r="M549" s="488" t="e">
        <f t="shared" si="52"/>
        <v>#DIV/0!</v>
      </c>
      <c r="O549" s="383">
        <f t="shared" si="53"/>
        <v>0</v>
      </c>
    </row>
    <row r="550" spans="1:15" x14ac:dyDescent="0.2">
      <c r="A550" s="498"/>
      <c r="B550" s="498"/>
      <c r="D550" s="508"/>
      <c r="E550" s="492"/>
      <c r="H550" s="505"/>
      <c r="I550" s="492">
        <f t="shared" si="49"/>
        <v>0</v>
      </c>
      <c r="J550" s="492">
        <f t="shared" si="48"/>
        <v>0</v>
      </c>
      <c r="K550" s="492">
        <f t="shared" si="50"/>
        <v>0</v>
      </c>
      <c r="L550" s="506" t="e">
        <f t="shared" si="51"/>
        <v>#DIV/0!</v>
      </c>
      <c r="M550" s="488" t="e">
        <f t="shared" si="52"/>
        <v>#DIV/0!</v>
      </c>
      <c r="O550" s="383">
        <f t="shared" si="53"/>
        <v>0</v>
      </c>
    </row>
    <row r="551" spans="1:15" x14ac:dyDescent="0.2">
      <c r="A551" s="498"/>
      <c r="B551" s="498"/>
      <c r="D551" s="508"/>
      <c r="E551" s="492"/>
      <c r="H551" s="505"/>
      <c r="I551" s="492">
        <f t="shared" si="49"/>
        <v>0</v>
      </c>
      <c r="J551" s="492">
        <f t="shared" si="48"/>
        <v>0</v>
      </c>
      <c r="K551" s="492">
        <f t="shared" si="50"/>
        <v>0</v>
      </c>
      <c r="L551" s="506" t="e">
        <f t="shared" si="51"/>
        <v>#DIV/0!</v>
      </c>
      <c r="M551" s="488" t="e">
        <f t="shared" si="52"/>
        <v>#DIV/0!</v>
      </c>
      <c r="O551" s="383">
        <f t="shared" si="53"/>
        <v>0</v>
      </c>
    </row>
    <row r="552" spans="1:15" x14ac:dyDescent="0.2">
      <c r="A552" s="498"/>
      <c r="B552" s="498"/>
      <c r="D552" s="508"/>
      <c r="E552" s="492"/>
      <c r="H552" s="505"/>
      <c r="I552" s="492">
        <f t="shared" si="49"/>
        <v>0</v>
      </c>
      <c r="J552" s="492">
        <f t="shared" si="48"/>
        <v>0</v>
      </c>
      <c r="K552" s="492">
        <f t="shared" si="50"/>
        <v>0</v>
      </c>
      <c r="L552" s="506" t="e">
        <f t="shared" si="51"/>
        <v>#DIV/0!</v>
      </c>
      <c r="M552" s="488" t="e">
        <f t="shared" si="52"/>
        <v>#DIV/0!</v>
      </c>
      <c r="O552" s="383">
        <f t="shared" si="53"/>
        <v>0</v>
      </c>
    </row>
    <row r="553" spans="1:15" x14ac:dyDescent="0.2">
      <c r="A553" s="498"/>
      <c r="B553" s="498"/>
      <c r="D553" s="508"/>
      <c r="E553" s="492"/>
      <c r="H553" s="505"/>
      <c r="I553" s="492">
        <f t="shared" si="49"/>
        <v>0</v>
      </c>
      <c r="J553" s="492">
        <f t="shared" si="48"/>
        <v>0</v>
      </c>
      <c r="K553" s="492">
        <f t="shared" si="50"/>
        <v>0</v>
      </c>
      <c r="L553" s="506" t="e">
        <f t="shared" si="51"/>
        <v>#DIV/0!</v>
      </c>
      <c r="M553" s="488" t="e">
        <f t="shared" si="52"/>
        <v>#DIV/0!</v>
      </c>
      <c r="O553" s="383">
        <f t="shared" si="53"/>
        <v>0</v>
      </c>
    </row>
    <row r="554" spans="1:15" x14ac:dyDescent="0.2">
      <c r="A554" s="498"/>
      <c r="B554" s="498"/>
      <c r="D554" s="508"/>
      <c r="E554" s="492"/>
      <c r="H554" s="505"/>
      <c r="I554" s="492">
        <f t="shared" si="49"/>
        <v>0</v>
      </c>
      <c r="J554" s="492">
        <f t="shared" si="48"/>
        <v>0</v>
      </c>
      <c r="K554" s="492">
        <f t="shared" si="50"/>
        <v>0</v>
      </c>
      <c r="L554" s="506" t="e">
        <f t="shared" si="51"/>
        <v>#DIV/0!</v>
      </c>
      <c r="M554" s="488" t="e">
        <f t="shared" si="52"/>
        <v>#DIV/0!</v>
      </c>
      <c r="O554" s="383">
        <f t="shared" si="53"/>
        <v>0</v>
      </c>
    </row>
    <row r="555" spans="1:15" x14ac:dyDescent="0.2">
      <c r="A555" s="498"/>
      <c r="B555" s="498"/>
      <c r="D555" s="508"/>
      <c r="E555" s="492"/>
      <c r="H555" s="505"/>
      <c r="I555" s="492">
        <f t="shared" si="49"/>
        <v>0</v>
      </c>
      <c r="J555" s="492">
        <f t="shared" si="48"/>
        <v>0</v>
      </c>
      <c r="K555" s="492">
        <f t="shared" si="50"/>
        <v>0</v>
      </c>
      <c r="L555" s="506" t="e">
        <f t="shared" si="51"/>
        <v>#DIV/0!</v>
      </c>
      <c r="M555" s="488" t="e">
        <f t="shared" si="52"/>
        <v>#DIV/0!</v>
      </c>
      <c r="O555" s="383">
        <f t="shared" si="53"/>
        <v>0</v>
      </c>
    </row>
    <row r="556" spans="1:15" x14ac:dyDescent="0.2">
      <c r="A556" s="498"/>
      <c r="B556" s="498"/>
      <c r="D556" s="508"/>
      <c r="E556" s="492"/>
      <c r="H556" s="505"/>
      <c r="I556" s="492">
        <f t="shared" si="49"/>
        <v>0</v>
      </c>
      <c r="J556" s="492">
        <f t="shared" si="48"/>
        <v>0</v>
      </c>
      <c r="K556" s="492">
        <f t="shared" si="50"/>
        <v>0</v>
      </c>
      <c r="L556" s="506" t="e">
        <f t="shared" si="51"/>
        <v>#DIV/0!</v>
      </c>
      <c r="M556" s="488" t="e">
        <f t="shared" si="52"/>
        <v>#DIV/0!</v>
      </c>
      <c r="O556" s="383">
        <f t="shared" si="53"/>
        <v>0</v>
      </c>
    </row>
    <row r="557" spans="1:15" x14ac:dyDescent="0.2">
      <c r="A557" s="498"/>
      <c r="B557" s="498"/>
      <c r="D557" s="508"/>
      <c r="E557" s="492"/>
      <c r="H557" s="505"/>
      <c r="I557" s="492">
        <f t="shared" si="49"/>
        <v>0</v>
      </c>
      <c r="J557" s="492">
        <f t="shared" si="48"/>
        <v>0</v>
      </c>
      <c r="K557" s="492">
        <f t="shared" si="50"/>
        <v>0</v>
      </c>
      <c r="L557" s="506" t="e">
        <f t="shared" si="51"/>
        <v>#DIV/0!</v>
      </c>
      <c r="M557" s="488" t="e">
        <f t="shared" si="52"/>
        <v>#DIV/0!</v>
      </c>
      <c r="O557" s="383">
        <f t="shared" si="53"/>
        <v>0</v>
      </c>
    </row>
    <row r="558" spans="1:15" x14ac:dyDescent="0.2">
      <c r="A558" s="498"/>
      <c r="B558" s="498"/>
      <c r="D558" s="508"/>
      <c r="E558" s="492"/>
      <c r="H558" s="505"/>
      <c r="I558" s="492">
        <f t="shared" si="49"/>
        <v>0</v>
      </c>
      <c r="J558" s="492">
        <f t="shared" si="48"/>
        <v>0</v>
      </c>
      <c r="K558" s="492">
        <f t="shared" si="50"/>
        <v>0</v>
      </c>
      <c r="L558" s="506" t="e">
        <f t="shared" si="51"/>
        <v>#DIV/0!</v>
      </c>
      <c r="M558" s="488" t="e">
        <f t="shared" si="52"/>
        <v>#DIV/0!</v>
      </c>
      <c r="O558" s="383">
        <f t="shared" si="53"/>
        <v>0</v>
      </c>
    </row>
    <row r="559" spans="1:15" x14ac:dyDescent="0.2">
      <c r="A559" s="498"/>
      <c r="B559" s="498"/>
      <c r="D559" s="508"/>
      <c r="E559" s="492"/>
      <c r="H559" s="505"/>
      <c r="I559" s="492">
        <f t="shared" si="49"/>
        <v>0</v>
      </c>
      <c r="J559" s="492">
        <f t="shared" si="48"/>
        <v>0</v>
      </c>
      <c r="K559" s="492">
        <f t="shared" si="50"/>
        <v>0</v>
      </c>
      <c r="L559" s="506" t="e">
        <f t="shared" si="51"/>
        <v>#DIV/0!</v>
      </c>
      <c r="M559" s="488" t="e">
        <f t="shared" si="52"/>
        <v>#DIV/0!</v>
      </c>
      <c r="O559" s="383">
        <f t="shared" si="53"/>
        <v>0</v>
      </c>
    </row>
    <row r="560" spans="1:15" x14ac:dyDescent="0.2">
      <c r="A560" s="498"/>
      <c r="B560" s="498"/>
      <c r="D560" s="508"/>
      <c r="E560" s="492"/>
      <c r="H560" s="505"/>
      <c r="I560" s="492">
        <f t="shared" si="49"/>
        <v>0</v>
      </c>
      <c r="J560" s="492">
        <f t="shared" si="48"/>
        <v>0</v>
      </c>
      <c r="K560" s="492">
        <f t="shared" si="50"/>
        <v>0</v>
      </c>
      <c r="L560" s="506" t="e">
        <f t="shared" si="51"/>
        <v>#DIV/0!</v>
      </c>
      <c r="M560" s="488" t="e">
        <f t="shared" si="52"/>
        <v>#DIV/0!</v>
      </c>
      <c r="O560" s="383">
        <f t="shared" si="53"/>
        <v>0</v>
      </c>
    </row>
    <row r="561" spans="1:15" x14ac:dyDescent="0.2">
      <c r="A561" s="498"/>
      <c r="B561" s="498"/>
      <c r="D561" s="508"/>
      <c r="E561" s="492"/>
      <c r="H561" s="505"/>
      <c r="I561" s="492">
        <f t="shared" si="49"/>
        <v>0</v>
      </c>
      <c r="J561" s="492">
        <f t="shared" si="48"/>
        <v>0</v>
      </c>
      <c r="K561" s="492">
        <f t="shared" si="50"/>
        <v>0</v>
      </c>
      <c r="L561" s="506" t="e">
        <f t="shared" si="51"/>
        <v>#DIV/0!</v>
      </c>
      <c r="M561" s="488" t="e">
        <f t="shared" si="52"/>
        <v>#DIV/0!</v>
      </c>
      <c r="O561" s="383">
        <f t="shared" si="53"/>
        <v>0</v>
      </c>
    </row>
    <row r="562" spans="1:15" x14ac:dyDescent="0.2">
      <c r="A562" s="498"/>
      <c r="B562" s="498"/>
      <c r="D562" s="508"/>
      <c r="E562" s="492"/>
      <c r="H562" s="505"/>
      <c r="I562" s="492">
        <f t="shared" si="49"/>
        <v>0</v>
      </c>
      <c r="J562" s="492">
        <f t="shared" si="48"/>
        <v>0</v>
      </c>
      <c r="K562" s="492">
        <f t="shared" si="50"/>
        <v>0</v>
      </c>
      <c r="L562" s="506" t="e">
        <f t="shared" si="51"/>
        <v>#DIV/0!</v>
      </c>
      <c r="M562" s="488" t="e">
        <f t="shared" si="52"/>
        <v>#DIV/0!</v>
      </c>
      <c r="O562" s="383">
        <f t="shared" si="53"/>
        <v>0</v>
      </c>
    </row>
    <row r="563" spans="1:15" x14ac:dyDescent="0.2">
      <c r="A563" s="498"/>
      <c r="B563" s="498"/>
      <c r="D563" s="508"/>
      <c r="E563" s="492"/>
      <c r="H563" s="505"/>
      <c r="I563" s="492">
        <f t="shared" si="49"/>
        <v>0</v>
      </c>
      <c r="J563" s="492">
        <f t="shared" si="48"/>
        <v>0</v>
      </c>
      <c r="K563" s="492">
        <f t="shared" si="50"/>
        <v>0</v>
      </c>
      <c r="L563" s="506" t="e">
        <f t="shared" si="51"/>
        <v>#DIV/0!</v>
      </c>
      <c r="M563" s="488" t="e">
        <f t="shared" si="52"/>
        <v>#DIV/0!</v>
      </c>
      <c r="O563" s="383">
        <f t="shared" si="53"/>
        <v>0</v>
      </c>
    </row>
    <row r="564" spans="1:15" x14ac:dyDescent="0.2">
      <c r="A564" s="498"/>
      <c r="B564" s="498"/>
      <c r="D564" s="508"/>
      <c r="E564" s="492"/>
      <c r="H564" s="505"/>
      <c r="I564" s="492">
        <f t="shared" si="49"/>
        <v>0</v>
      </c>
      <c r="J564" s="492">
        <f t="shared" si="48"/>
        <v>0</v>
      </c>
      <c r="K564" s="492">
        <f t="shared" si="50"/>
        <v>0</v>
      </c>
      <c r="L564" s="506" t="e">
        <f t="shared" si="51"/>
        <v>#DIV/0!</v>
      </c>
      <c r="M564" s="488" t="e">
        <f t="shared" si="52"/>
        <v>#DIV/0!</v>
      </c>
      <c r="O564" s="383">
        <f t="shared" si="53"/>
        <v>0</v>
      </c>
    </row>
    <row r="565" spans="1:15" x14ac:dyDescent="0.2">
      <c r="A565" s="498"/>
      <c r="B565" s="498"/>
      <c r="D565" s="508"/>
      <c r="E565" s="492"/>
      <c r="H565" s="505"/>
      <c r="I565" s="492">
        <f t="shared" si="49"/>
        <v>0</v>
      </c>
      <c r="J565" s="492">
        <f t="shared" si="48"/>
        <v>0</v>
      </c>
      <c r="K565" s="492">
        <f t="shared" si="50"/>
        <v>0</v>
      </c>
      <c r="L565" s="506" t="e">
        <f t="shared" si="51"/>
        <v>#DIV/0!</v>
      </c>
      <c r="M565" s="488" t="e">
        <f t="shared" si="52"/>
        <v>#DIV/0!</v>
      </c>
      <c r="O565" s="383">
        <f t="shared" si="53"/>
        <v>0</v>
      </c>
    </row>
    <row r="566" spans="1:15" x14ac:dyDescent="0.2">
      <c r="A566" s="498"/>
      <c r="B566" s="498"/>
      <c r="D566" s="508"/>
      <c r="E566" s="492"/>
      <c r="H566" s="505"/>
      <c r="I566" s="492">
        <f t="shared" si="49"/>
        <v>0</v>
      </c>
      <c r="J566" s="492">
        <f t="shared" si="48"/>
        <v>0</v>
      </c>
      <c r="K566" s="492">
        <f t="shared" si="50"/>
        <v>0</v>
      </c>
      <c r="L566" s="506" t="e">
        <f t="shared" si="51"/>
        <v>#DIV/0!</v>
      </c>
      <c r="M566" s="488" t="e">
        <f t="shared" si="52"/>
        <v>#DIV/0!</v>
      </c>
      <c r="O566" s="383">
        <f t="shared" si="53"/>
        <v>0</v>
      </c>
    </row>
    <row r="567" spans="1:15" x14ac:dyDescent="0.2">
      <c r="A567" s="498"/>
      <c r="B567" s="498"/>
      <c r="D567" s="508"/>
      <c r="E567" s="492"/>
      <c r="H567" s="505"/>
      <c r="I567" s="492">
        <f t="shared" si="49"/>
        <v>0</v>
      </c>
      <c r="J567" s="492">
        <f t="shared" si="48"/>
        <v>0</v>
      </c>
      <c r="K567" s="492">
        <f t="shared" si="50"/>
        <v>0</v>
      </c>
      <c r="L567" s="506" t="e">
        <f t="shared" si="51"/>
        <v>#DIV/0!</v>
      </c>
      <c r="M567" s="488" t="e">
        <f t="shared" si="52"/>
        <v>#DIV/0!</v>
      </c>
      <c r="O567" s="383">
        <f t="shared" si="53"/>
        <v>0</v>
      </c>
    </row>
    <row r="568" spans="1:15" x14ac:dyDescent="0.2">
      <c r="A568" s="498"/>
      <c r="B568" s="498"/>
      <c r="D568" s="508"/>
      <c r="E568" s="492"/>
      <c r="H568" s="505"/>
      <c r="I568" s="492">
        <f t="shared" si="49"/>
        <v>0</v>
      </c>
      <c r="J568" s="492">
        <f t="shared" si="48"/>
        <v>0</v>
      </c>
      <c r="K568" s="492">
        <f t="shared" si="50"/>
        <v>0</v>
      </c>
      <c r="L568" s="506" t="e">
        <f t="shared" si="51"/>
        <v>#DIV/0!</v>
      </c>
      <c r="M568" s="488" t="e">
        <f t="shared" si="52"/>
        <v>#DIV/0!</v>
      </c>
      <c r="O568" s="383">
        <f t="shared" si="53"/>
        <v>0</v>
      </c>
    </row>
    <row r="569" spans="1:15" x14ac:dyDescent="0.2">
      <c r="A569" s="498"/>
      <c r="B569" s="498"/>
      <c r="D569" s="508"/>
      <c r="E569" s="492"/>
      <c r="H569" s="505"/>
      <c r="I569" s="492">
        <f t="shared" si="49"/>
        <v>0</v>
      </c>
      <c r="J569" s="492">
        <f t="shared" si="48"/>
        <v>0</v>
      </c>
      <c r="K569" s="492">
        <f t="shared" si="50"/>
        <v>0</v>
      </c>
      <c r="L569" s="506" t="e">
        <f t="shared" si="51"/>
        <v>#DIV/0!</v>
      </c>
      <c r="M569" s="488" t="e">
        <f t="shared" si="52"/>
        <v>#DIV/0!</v>
      </c>
      <c r="O569" s="383">
        <f t="shared" si="53"/>
        <v>0</v>
      </c>
    </row>
    <row r="570" spans="1:15" x14ac:dyDescent="0.2">
      <c r="A570" s="498"/>
      <c r="B570" s="498"/>
      <c r="D570" s="508"/>
      <c r="E570" s="492"/>
      <c r="H570" s="505"/>
      <c r="I570" s="492">
        <f t="shared" si="49"/>
        <v>0</v>
      </c>
      <c r="J570" s="492">
        <f t="shared" si="48"/>
        <v>0</v>
      </c>
      <c r="K570" s="492">
        <f t="shared" si="50"/>
        <v>0</v>
      </c>
      <c r="L570" s="506" t="e">
        <f t="shared" si="51"/>
        <v>#DIV/0!</v>
      </c>
      <c r="M570" s="488" t="e">
        <f t="shared" si="52"/>
        <v>#DIV/0!</v>
      </c>
      <c r="O570" s="383">
        <f t="shared" si="53"/>
        <v>0</v>
      </c>
    </row>
    <row r="571" spans="1:15" x14ac:dyDescent="0.2">
      <c r="A571" s="498"/>
      <c r="B571" s="498"/>
      <c r="D571" s="508"/>
      <c r="E571" s="492"/>
      <c r="H571" s="505"/>
      <c r="I571" s="492">
        <f t="shared" si="49"/>
        <v>0</v>
      </c>
      <c r="J571" s="492">
        <f t="shared" si="48"/>
        <v>0</v>
      </c>
      <c r="K571" s="492">
        <f t="shared" si="50"/>
        <v>0</v>
      </c>
      <c r="L571" s="506" t="e">
        <f t="shared" si="51"/>
        <v>#DIV/0!</v>
      </c>
      <c r="M571" s="488" t="e">
        <f t="shared" si="52"/>
        <v>#DIV/0!</v>
      </c>
      <c r="O571" s="383">
        <f t="shared" si="53"/>
        <v>0</v>
      </c>
    </row>
    <row r="572" spans="1:15" x14ac:dyDescent="0.2">
      <c r="A572" s="498"/>
      <c r="B572" s="498"/>
      <c r="D572" s="508"/>
      <c r="E572" s="492"/>
      <c r="H572" s="505"/>
      <c r="I572" s="492">
        <f t="shared" si="49"/>
        <v>0</v>
      </c>
      <c r="J572" s="492">
        <f t="shared" si="48"/>
        <v>0</v>
      </c>
      <c r="K572" s="492">
        <f t="shared" si="50"/>
        <v>0</v>
      </c>
      <c r="L572" s="506" t="e">
        <f t="shared" si="51"/>
        <v>#DIV/0!</v>
      </c>
      <c r="M572" s="488" t="e">
        <f t="shared" si="52"/>
        <v>#DIV/0!</v>
      </c>
      <c r="O572" s="383">
        <f t="shared" si="53"/>
        <v>0</v>
      </c>
    </row>
    <row r="573" spans="1:15" x14ac:dyDescent="0.2">
      <c r="A573" s="498"/>
      <c r="B573" s="498"/>
      <c r="D573" s="508"/>
      <c r="E573" s="492"/>
      <c r="H573" s="505"/>
      <c r="I573" s="492">
        <f t="shared" si="49"/>
        <v>0</v>
      </c>
      <c r="J573" s="492">
        <f t="shared" si="48"/>
        <v>0</v>
      </c>
      <c r="K573" s="492">
        <f t="shared" si="50"/>
        <v>0</v>
      </c>
      <c r="L573" s="506" t="e">
        <f t="shared" si="51"/>
        <v>#DIV/0!</v>
      </c>
      <c r="M573" s="488" t="e">
        <f t="shared" si="52"/>
        <v>#DIV/0!</v>
      </c>
      <c r="O573" s="383">
        <f t="shared" si="53"/>
        <v>0</v>
      </c>
    </row>
    <row r="574" spans="1:15" x14ac:dyDescent="0.2">
      <c r="A574" s="498"/>
      <c r="B574" s="498"/>
      <c r="D574" s="508"/>
      <c r="E574" s="492"/>
      <c r="H574" s="505"/>
      <c r="I574" s="492">
        <f t="shared" si="49"/>
        <v>0</v>
      </c>
      <c r="J574" s="492">
        <f t="shared" si="48"/>
        <v>0</v>
      </c>
      <c r="K574" s="492">
        <f t="shared" si="50"/>
        <v>0</v>
      </c>
      <c r="L574" s="506" t="e">
        <f t="shared" si="51"/>
        <v>#DIV/0!</v>
      </c>
      <c r="M574" s="488" t="e">
        <f t="shared" si="52"/>
        <v>#DIV/0!</v>
      </c>
      <c r="O574" s="383">
        <f t="shared" si="53"/>
        <v>0</v>
      </c>
    </row>
    <row r="575" spans="1:15" x14ac:dyDescent="0.2">
      <c r="A575" s="498"/>
      <c r="B575" s="498"/>
      <c r="D575" s="508"/>
      <c r="E575" s="492"/>
      <c r="H575" s="505"/>
      <c r="I575" s="492">
        <f t="shared" si="49"/>
        <v>0</v>
      </c>
      <c r="J575" s="492">
        <f t="shared" si="48"/>
        <v>0</v>
      </c>
      <c r="K575" s="492">
        <f t="shared" si="50"/>
        <v>0</v>
      </c>
      <c r="L575" s="506" t="e">
        <f t="shared" si="51"/>
        <v>#DIV/0!</v>
      </c>
      <c r="M575" s="488" t="e">
        <f t="shared" si="52"/>
        <v>#DIV/0!</v>
      </c>
      <c r="O575" s="383">
        <f t="shared" si="53"/>
        <v>0</v>
      </c>
    </row>
    <row r="576" spans="1:15" x14ac:dyDescent="0.2">
      <c r="A576" s="498"/>
      <c r="B576" s="498"/>
      <c r="D576" s="508"/>
      <c r="E576" s="492"/>
      <c r="H576" s="505"/>
      <c r="I576" s="492">
        <f t="shared" si="49"/>
        <v>0</v>
      </c>
      <c r="J576" s="492">
        <f t="shared" si="48"/>
        <v>0</v>
      </c>
      <c r="K576" s="492">
        <f t="shared" si="50"/>
        <v>0</v>
      </c>
      <c r="L576" s="506" t="e">
        <f t="shared" si="51"/>
        <v>#DIV/0!</v>
      </c>
      <c r="M576" s="488" t="e">
        <f t="shared" si="52"/>
        <v>#DIV/0!</v>
      </c>
      <c r="O576" s="383">
        <f t="shared" si="53"/>
        <v>0</v>
      </c>
    </row>
    <row r="577" spans="1:15" x14ac:dyDescent="0.2">
      <c r="A577" s="498"/>
      <c r="B577" s="498"/>
      <c r="D577" s="508"/>
      <c r="E577" s="492"/>
      <c r="H577" s="505"/>
      <c r="I577" s="492">
        <f t="shared" si="49"/>
        <v>0</v>
      </c>
      <c r="J577" s="492">
        <f t="shared" si="48"/>
        <v>0</v>
      </c>
      <c r="K577" s="492">
        <f t="shared" si="50"/>
        <v>0</v>
      </c>
      <c r="L577" s="506" t="e">
        <f t="shared" si="51"/>
        <v>#DIV/0!</v>
      </c>
      <c r="M577" s="488" t="e">
        <f t="shared" si="52"/>
        <v>#DIV/0!</v>
      </c>
      <c r="O577" s="383">
        <f t="shared" si="53"/>
        <v>0</v>
      </c>
    </row>
    <row r="578" spans="1:15" x14ac:dyDescent="0.2">
      <c r="A578" s="498"/>
      <c r="B578" s="498"/>
      <c r="D578" s="508"/>
      <c r="E578" s="492"/>
      <c r="H578" s="505"/>
      <c r="I578" s="492">
        <f t="shared" si="49"/>
        <v>0</v>
      </c>
      <c r="J578" s="492">
        <f t="shared" si="48"/>
        <v>0</v>
      </c>
      <c r="K578" s="492">
        <f t="shared" si="50"/>
        <v>0</v>
      </c>
      <c r="L578" s="506" t="e">
        <f t="shared" si="51"/>
        <v>#DIV/0!</v>
      </c>
      <c r="M578" s="488" t="e">
        <f t="shared" si="52"/>
        <v>#DIV/0!</v>
      </c>
      <c r="O578" s="383">
        <f t="shared" si="53"/>
        <v>0</v>
      </c>
    </row>
    <row r="579" spans="1:15" x14ac:dyDescent="0.2">
      <c r="A579" s="498"/>
      <c r="B579" s="498"/>
      <c r="D579" s="508"/>
      <c r="E579" s="492"/>
      <c r="H579" s="505"/>
      <c r="I579" s="492">
        <f t="shared" si="49"/>
        <v>0</v>
      </c>
      <c r="J579" s="492">
        <f t="shared" si="48"/>
        <v>0</v>
      </c>
      <c r="K579" s="492">
        <f t="shared" si="50"/>
        <v>0</v>
      </c>
      <c r="L579" s="506" t="e">
        <f t="shared" si="51"/>
        <v>#DIV/0!</v>
      </c>
      <c r="M579" s="488" t="e">
        <f t="shared" si="52"/>
        <v>#DIV/0!</v>
      </c>
      <c r="O579" s="383">
        <f t="shared" si="53"/>
        <v>0</v>
      </c>
    </row>
    <row r="580" spans="1:15" x14ac:dyDescent="0.2">
      <c r="A580" s="498"/>
      <c r="B580" s="498"/>
      <c r="D580" s="508"/>
      <c r="E580" s="492"/>
      <c r="H580" s="505"/>
      <c r="I580" s="492">
        <f t="shared" si="49"/>
        <v>0</v>
      </c>
      <c r="J580" s="492">
        <f t="shared" si="48"/>
        <v>0</v>
      </c>
      <c r="K580" s="492">
        <f t="shared" si="50"/>
        <v>0</v>
      </c>
      <c r="L580" s="506" t="e">
        <f t="shared" si="51"/>
        <v>#DIV/0!</v>
      </c>
      <c r="M580" s="488" t="e">
        <f t="shared" si="52"/>
        <v>#DIV/0!</v>
      </c>
      <c r="O580" s="383">
        <f t="shared" si="53"/>
        <v>0</v>
      </c>
    </row>
    <row r="581" spans="1:15" x14ac:dyDescent="0.2">
      <c r="A581" s="498"/>
      <c r="B581" s="498"/>
      <c r="D581" s="508"/>
      <c r="E581" s="492"/>
      <c r="H581" s="505"/>
      <c r="I581" s="492">
        <f t="shared" si="49"/>
        <v>0</v>
      </c>
      <c r="J581" s="492">
        <f t="shared" si="48"/>
        <v>0</v>
      </c>
      <c r="K581" s="492">
        <f t="shared" si="50"/>
        <v>0</v>
      </c>
      <c r="L581" s="506" t="e">
        <f t="shared" si="51"/>
        <v>#DIV/0!</v>
      </c>
      <c r="M581" s="488" t="e">
        <f t="shared" si="52"/>
        <v>#DIV/0!</v>
      </c>
      <c r="O581" s="383">
        <f t="shared" si="53"/>
        <v>0</v>
      </c>
    </row>
    <row r="582" spans="1:15" x14ac:dyDescent="0.2">
      <c r="A582" s="498"/>
      <c r="B582" s="498"/>
      <c r="D582" s="508"/>
      <c r="E582" s="492"/>
      <c r="H582" s="505"/>
      <c r="I582" s="492">
        <f t="shared" si="49"/>
        <v>0</v>
      </c>
      <c r="J582" s="492">
        <f t="shared" si="48"/>
        <v>0</v>
      </c>
      <c r="K582" s="492">
        <f t="shared" si="50"/>
        <v>0</v>
      </c>
      <c r="L582" s="506" t="e">
        <f t="shared" si="51"/>
        <v>#DIV/0!</v>
      </c>
      <c r="M582" s="488" t="e">
        <f t="shared" si="52"/>
        <v>#DIV/0!</v>
      </c>
      <c r="O582" s="383">
        <f t="shared" si="53"/>
        <v>0</v>
      </c>
    </row>
    <row r="583" spans="1:15" x14ac:dyDescent="0.2">
      <c r="A583" s="498"/>
      <c r="B583" s="498"/>
      <c r="D583" s="508"/>
      <c r="E583" s="492"/>
      <c r="H583" s="505"/>
      <c r="I583" s="492">
        <f t="shared" si="49"/>
        <v>0</v>
      </c>
      <c r="J583" s="492">
        <f t="shared" si="48"/>
        <v>0</v>
      </c>
      <c r="K583" s="492">
        <f t="shared" si="50"/>
        <v>0</v>
      </c>
      <c r="L583" s="506" t="e">
        <f t="shared" si="51"/>
        <v>#DIV/0!</v>
      </c>
      <c r="M583" s="488" t="e">
        <f t="shared" si="52"/>
        <v>#DIV/0!</v>
      </c>
      <c r="O583" s="383">
        <f t="shared" si="53"/>
        <v>0</v>
      </c>
    </row>
    <row r="584" spans="1:15" x14ac:dyDescent="0.2">
      <c r="A584" s="498"/>
      <c r="B584" s="498"/>
      <c r="D584" s="508"/>
      <c r="E584" s="492"/>
      <c r="H584" s="505"/>
      <c r="I584" s="492">
        <f t="shared" si="49"/>
        <v>0</v>
      </c>
      <c r="J584" s="492">
        <f t="shared" si="48"/>
        <v>0</v>
      </c>
      <c r="K584" s="492">
        <f t="shared" si="50"/>
        <v>0</v>
      </c>
      <c r="L584" s="506" t="e">
        <f t="shared" si="51"/>
        <v>#DIV/0!</v>
      </c>
      <c r="M584" s="488" t="e">
        <f t="shared" si="52"/>
        <v>#DIV/0!</v>
      </c>
      <c r="O584" s="383">
        <f t="shared" si="53"/>
        <v>0</v>
      </c>
    </row>
    <row r="585" spans="1:15" x14ac:dyDescent="0.2">
      <c r="A585" s="498"/>
      <c r="B585" s="498"/>
      <c r="D585" s="508"/>
      <c r="E585" s="492"/>
      <c r="H585" s="505"/>
      <c r="I585" s="492">
        <f t="shared" si="49"/>
        <v>0</v>
      </c>
      <c r="J585" s="492">
        <f t="shared" si="48"/>
        <v>0</v>
      </c>
      <c r="K585" s="492">
        <f t="shared" si="50"/>
        <v>0</v>
      </c>
      <c r="L585" s="506" t="e">
        <f t="shared" si="51"/>
        <v>#DIV/0!</v>
      </c>
      <c r="M585" s="488" t="e">
        <f t="shared" si="52"/>
        <v>#DIV/0!</v>
      </c>
      <c r="O585" s="383">
        <f t="shared" si="53"/>
        <v>0</v>
      </c>
    </row>
    <row r="586" spans="1:15" x14ac:dyDescent="0.2">
      <c r="A586" s="498"/>
      <c r="B586" s="498"/>
      <c r="D586" s="508"/>
      <c r="E586" s="492"/>
      <c r="H586" s="505"/>
      <c r="I586" s="492">
        <f t="shared" si="49"/>
        <v>0</v>
      </c>
      <c r="J586" s="492">
        <f t="shared" si="48"/>
        <v>0</v>
      </c>
      <c r="K586" s="492">
        <f t="shared" si="50"/>
        <v>0</v>
      </c>
      <c r="L586" s="506" t="e">
        <f t="shared" si="51"/>
        <v>#DIV/0!</v>
      </c>
      <c r="M586" s="488" t="e">
        <f t="shared" si="52"/>
        <v>#DIV/0!</v>
      </c>
      <c r="O586" s="383">
        <f t="shared" si="53"/>
        <v>0</v>
      </c>
    </row>
    <row r="587" spans="1:15" x14ac:dyDescent="0.2">
      <c r="A587" s="498"/>
      <c r="B587" s="498"/>
      <c r="D587" s="508"/>
      <c r="E587" s="492"/>
      <c r="H587" s="505"/>
      <c r="I587" s="492">
        <f t="shared" si="49"/>
        <v>0</v>
      </c>
      <c r="J587" s="492">
        <f t="shared" si="48"/>
        <v>0</v>
      </c>
      <c r="K587" s="492">
        <f t="shared" si="50"/>
        <v>0</v>
      </c>
      <c r="L587" s="506" t="e">
        <f t="shared" si="51"/>
        <v>#DIV/0!</v>
      </c>
      <c r="M587" s="488" t="e">
        <f t="shared" si="52"/>
        <v>#DIV/0!</v>
      </c>
      <c r="O587" s="383">
        <f t="shared" si="53"/>
        <v>0</v>
      </c>
    </row>
    <row r="588" spans="1:15" x14ac:dyDescent="0.2">
      <c r="A588" s="498"/>
      <c r="B588" s="498"/>
      <c r="D588" s="508"/>
      <c r="E588" s="492"/>
      <c r="H588" s="505"/>
      <c r="I588" s="492">
        <f t="shared" si="49"/>
        <v>0</v>
      </c>
      <c r="J588" s="492">
        <f t="shared" si="48"/>
        <v>0</v>
      </c>
      <c r="K588" s="492">
        <f t="shared" si="50"/>
        <v>0</v>
      </c>
      <c r="L588" s="506" t="e">
        <f t="shared" si="51"/>
        <v>#DIV/0!</v>
      </c>
      <c r="M588" s="488" t="e">
        <f t="shared" si="52"/>
        <v>#DIV/0!</v>
      </c>
      <c r="O588" s="383">
        <f t="shared" si="53"/>
        <v>0</v>
      </c>
    </row>
    <row r="589" spans="1:15" x14ac:dyDescent="0.2">
      <c r="A589" s="498"/>
      <c r="B589" s="498"/>
      <c r="D589" s="508"/>
      <c r="E589" s="492"/>
      <c r="H589" s="505"/>
      <c r="I589" s="492">
        <f t="shared" si="49"/>
        <v>0</v>
      </c>
      <c r="J589" s="492">
        <f t="shared" si="48"/>
        <v>0</v>
      </c>
      <c r="K589" s="492">
        <f t="shared" si="50"/>
        <v>0</v>
      </c>
      <c r="L589" s="506" t="e">
        <f t="shared" si="51"/>
        <v>#DIV/0!</v>
      </c>
      <c r="M589" s="488" t="e">
        <f t="shared" si="52"/>
        <v>#DIV/0!</v>
      </c>
      <c r="O589" s="383">
        <f t="shared" si="53"/>
        <v>0</v>
      </c>
    </row>
    <row r="590" spans="1:15" x14ac:dyDescent="0.2">
      <c r="A590" s="498"/>
      <c r="B590" s="498"/>
      <c r="D590" s="508"/>
      <c r="E590" s="492"/>
      <c r="H590" s="505"/>
      <c r="I590" s="492">
        <f t="shared" si="49"/>
        <v>0</v>
      </c>
      <c r="J590" s="492">
        <f t="shared" si="48"/>
        <v>0</v>
      </c>
      <c r="K590" s="492">
        <f t="shared" si="50"/>
        <v>0</v>
      </c>
      <c r="L590" s="506" t="e">
        <f t="shared" si="51"/>
        <v>#DIV/0!</v>
      </c>
      <c r="M590" s="488" t="e">
        <f t="shared" si="52"/>
        <v>#DIV/0!</v>
      </c>
      <c r="O590" s="383">
        <f t="shared" si="53"/>
        <v>0</v>
      </c>
    </row>
    <row r="591" spans="1:15" x14ac:dyDescent="0.2">
      <c r="A591" s="498"/>
      <c r="B591" s="498"/>
      <c r="D591" s="508"/>
      <c r="E591" s="492"/>
      <c r="H591" s="505"/>
      <c r="I591" s="492">
        <f t="shared" si="49"/>
        <v>0</v>
      </c>
      <c r="J591" s="492">
        <f t="shared" si="48"/>
        <v>0</v>
      </c>
      <c r="K591" s="492">
        <f t="shared" si="50"/>
        <v>0</v>
      </c>
      <c r="L591" s="506" t="e">
        <f t="shared" si="51"/>
        <v>#DIV/0!</v>
      </c>
      <c r="M591" s="488" t="e">
        <f t="shared" si="52"/>
        <v>#DIV/0!</v>
      </c>
      <c r="O591" s="383">
        <f t="shared" si="53"/>
        <v>0</v>
      </c>
    </row>
    <row r="592" spans="1:15" x14ac:dyDescent="0.2">
      <c r="A592" s="498"/>
      <c r="B592" s="498"/>
      <c r="D592" s="508"/>
      <c r="E592" s="492"/>
      <c r="H592" s="505"/>
      <c r="I592" s="492">
        <f t="shared" si="49"/>
        <v>0</v>
      </c>
      <c r="J592" s="492">
        <f t="shared" si="48"/>
        <v>0</v>
      </c>
      <c r="K592" s="492">
        <f t="shared" si="50"/>
        <v>0</v>
      </c>
      <c r="L592" s="506" t="e">
        <f t="shared" si="51"/>
        <v>#DIV/0!</v>
      </c>
      <c r="M592" s="488" t="e">
        <f t="shared" si="52"/>
        <v>#DIV/0!</v>
      </c>
      <c r="O592" s="383">
        <f t="shared" si="53"/>
        <v>0</v>
      </c>
    </row>
    <row r="593" spans="1:15" x14ac:dyDescent="0.2">
      <c r="A593" s="498"/>
      <c r="B593" s="498"/>
      <c r="D593" s="508"/>
      <c r="E593" s="492"/>
      <c r="H593" s="505"/>
      <c r="I593" s="492">
        <f t="shared" si="49"/>
        <v>0</v>
      </c>
      <c r="J593" s="492">
        <f t="shared" ref="J593:J630" si="54">+E593*G593/100</f>
        <v>0</v>
      </c>
      <c r="K593" s="492">
        <f t="shared" si="50"/>
        <v>0</v>
      </c>
      <c r="L593" s="506" t="e">
        <f t="shared" si="51"/>
        <v>#DIV/0!</v>
      </c>
      <c r="M593" s="488" t="e">
        <f t="shared" si="52"/>
        <v>#DIV/0!</v>
      </c>
      <c r="O593" s="383">
        <f t="shared" si="53"/>
        <v>0</v>
      </c>
    </row>
    <row r="594" spans="1:15" x14ac:dyDescent="0.2">
      <c r="A594" s="498"/>
      <c r="B594" s="498"/>
      <c r="D594" s="508"/>
      <c r="E594" s="492"/>
      <c r="H594" s="505"/>
      <c r="I594" s="492">
        <f t="shared" ref="I594:I630" si="55">+E594*F594/100</f>
        <v>0</v>
      </c>
      <c r="J594" s="492">
        <f t="shared" si="54"/>
        <v>0</v>
      </c>
      <c r="K594" s="492">
        <f t="shared" ref="K594:K630" si="56">+H594+J594-I594</f>
        <v>0</v>
      </c>
      <c r="L594" s="506" t="e">
        <f t="shared" ref="L594:L630" si="57">+K594/I594</f>
        <v>#DIV/0!</v>
      </c>
      <c r="M594" s="488" t="e">
        <f t="shared" ref="M594:M630" si="58">+E594*G594%/$E$7</f>
        <v>#DIV/0!</v>
      </c>
      <c r="O594" s="383">
        <f t="shared" ref="O594:O630" si="59">G594</f>
        <v>0</v>
      </c>
    </row>
    <row r="595" spans="1:15" x14ac:dyDescent="0.2">
      <c r="A595" s="498"/>
      <c r="B595" s="498"/>
      <c r="D595" s="508"/>
      <c r="E595" s="492"/>
      <c r="H595" s="505"/>
      <c r="I595" s="492">
        <f t="shared" si="55"/>
        <v>0</v>
      </c>
      <c r="J595" s="492">
        <f t="shared" si="54"/>
        <v>0</v>
      </c>
      <c r="K595" s="492">
        <f t="shared" si="56"/>
        <v>0</v>
      </c>
      <c r="L595" s="506" t="e">
        <f t="shared" si="57"/>
        <v>#DIV/0!</v>
      </c>
      <c r="M595" s="488" t="e">
        <f t="shared" si="58"/>
        <v>#DIV/0!</v>
      </c>
      <c r="O595" s="383">
        <f t="shared" si="59"/>
        <v>0</v>
      </c>
    </row>
    <row r="596" spans="1:15" x14ac:dyDescent="0.2">
      <c r="A596" s="498"/>
      <c r="B596" s="498"/>
      <c r="D596" s="508"/>
      <c r="E596" s="492"/>
      <c r="H596" s="505"/>
      <c r="I596" s="492">
        <f t="shared" si="55"/>
        <v>0</v>
      </c>
      <c r="J596" s="492">
        <f t="shared" si="54"/>
        <v>0</v>
      </c>
      <c r="K596" s="492">
        <f t="shared" si="56"/>
        <v>0</v>
      </c>
      <c r="L596" s="506" t="e">
        <f t="shared" si="57"/>
        <v>#DIV/0!</v>
      </c>
      <c r="M596" s="488" t="e">
        <f t="shared" si="58"/>
        <v>#DIV/0!</v>
      </c>
      <c r="O596" s="383">
        <f t="shared" si="59"/>
        <v>0</v>
      </c>
    </row>
    <row r="597" spans="1:15" x14ac:dyDescent="0.2">
      <c r="A597" s="498"/>
      <c r="B597" s="498"/>
      <c r="D597" s="508"/>
      <c r="E597" s="492"/>
      <c r="H597" s="505"/>
      <c r="I597" s="492">
        <f t="shared" si="55"/>
        <v>0</v>
      </c>
      <c r="J597" s="492">
        <f t="shared" si="54"/>
        <v>0</v>
      </c>
      <c r="K597" s="492">
        <f t="shared" si="56"/>
        <v>0</v>
      </c>
      <c r="L597" s="506" t="e">
        <f t="shared" si="57"/>
        <v>#DIV/0!</v>
      </c>
      <c r="M597" s="488" t="e">
        <f t="shared" si="58"/>
        <v>#DIV/0!</v>
      </c>
      <c r="O597" s="383">
        <f t="shared" si="59"/>
        <v>0</v>
      </c>
    </row>
    <row r="598" spans="1:15" x14ac:dyDescent="0.2">
      <c r="A598" s="498"/>
      <c r="B598" s="498"/>
      <c r="D598" s="508"/>
      <c r="E598" s="492"/>
      <c r="H598" s="505"/>
      <c r="I598" s="492">
        <f t="shared" si="55"/>
        <v>0</v>
      </c>
      <c r="J598" s="492">
        <f t="shared" si="54"/>
        <v>0</v>
      </c>
      <c r="K598" s="492">
        <f t="shared" si="56"/>
        <v>0</v>
      </c>
      <c r="L598" s="506" t="e">
        <f t="shared" si="57"/>
        <v>#DIV/0!</v>
      </c>
      <c r="M598" s="488" t="e">
        <f t="shared" si="58"/>
        <v>#DIV/0!</v>
      </c>
      <c r="O598" s="383">
        <f t="shared" si="59"/>
        <v>0</v>
      </c>
    </row>
    <row r="599" spans="1:15" x14ac:dyDescent="0.2">
      <c r="A599" s="498"/>
      <c r="B599" s="498"/>
      <c r="D599" s="508"/>
      <c r="E599" s="492"/>
      <c r="H599" s="505"/>
      <c r="I599" s="492">
        <f t="shared" si="55"/>
        <v>0</v>
      </c>
      <c r="J599" s="492">
        <f t="shared" si="54"/>
        <v>0</v>
      </c>
      <c r="K599" s="492">
        <f t="shared" si="56"/>
        <v>0</v>
      </c>
      <c r="L599" s="506" t="e">
        <f t="shared" si="57"/>
        <v>#DIV/0!</v>
      </c>
      <c r="M599" s="488" t="e">
        <f t="shared" si="58"/>
        <v>#DIV/0!</v>
      </c>
      <c r="O599" s="383">
        <f t="shared" si="59"/>
        <v>0</v>
      </c>
    </row>
    <row r="600" spans="1:15" x14ac:dyDescent="0.2">
      <c r="A600" s="498"/>
      <c r="B600" s="498"/>
      <c r="D600" s="508"/>
      <c r="E600" s="492"/>
      <c r="H600" s="505"/>
      <c r="I600" s="492">
        <f t="shared" si="55"/>
        <v>0</v>
      </c>
      <c r="J600" s="492">
        <f t="shared" si="54"/>
        <v>0</v>
      </c>
      <c r="K600" s="492">
        <f t="shared" si="56"/>
        <v>0</v>
      </c>
      <c r="L600" s="506" t="e">
        <f t="shared" si="57"/>
        <v>#DIV/0!</v>
      </c>
      <c r="M600" s="488" t="e">
        <f t="shared" si="58"/>
        <v>#DIV/0!</v>
      </c>
      <c r="O600" s="383">
        <f t="shared" si="59"/>
        <v>0</v>
      </c>
    </row>
    <row r="601" spans="1:15" x14ac:dyDescent="0.2">
      <c r="A601" s="498"/>
      <c r="B601" s="498"/>
      <c r="D601" s="508"/>
      <c r="E601" s="492"/>
      <c r="H601" s="505"/>
      <c r="I601" s="492">
        <f t="shared" si="55"/>
        <v>0</v>
      </c>
      <c r="J601" s="492">
        <f t="shared" si="54"/>
        <v>0</v>
      </c>
      <c r="K601" s="492">
        <f t="shared" si="56"/>
        <v>0</v>
      </c>
      <c r="L601" s="506" t="e">
        <f t="shared" si="57"/>
        <v>#DIV/0!</v>
      </c>
      <c r="M601" s="488" t="e">
        <f t="shared" si="58"/>
        <v>#DIV/0!</v>
      </c>
      <c r="O601" s="383">
        <f t="shared" si="59"/>
        <v>0</v>
      </c>
    </row>
    <row r="602" spans="1:15" x14ac:dyDescent="0.2">
      <c r="A602" s="498"/>
      <c r="B602" s="498"/>
      <c r="D602" s="508"/>
      <c r="E602" s="492"/>
      <c r="H602" s="505"/>
      <c r="I602" s="492">
        <f t="shared" si="55"/>
        <v>0</v>
      </c>
      <c r="J602" s="492">
        <f t="shared" si="54"/>
        <v>0</v>
      </c>
      <c r="K602" s="492">
        <f t="shared" si="56"/>
        <v>0</v>
      </c>
      <c r="L602" s="506" t="e">
        <f t="shared" si="57"/>
        <v>#DIV/0!</v>
      </c>
      <c r="M602" s="488" t="e">
        <f t="shared" si="58"/>
        <v>#DIV/0!</v>
      </c>
      <c r="O602" s="383">
        <f t="shared" si="59"/>
        <v>0</v>
      </c>
    </row>
    <row r="603" spans="1:15" x14ac:dyDescent="0.2">
      <c r="A603" s="498"/>
      <c r="B603" s="498"/>
      <c r="D603" s="508"/>
      <c r="E603" s="492"/>
      <c r="H603" s="505"/>
      <c r="I603" s="492">
        <f t="shared" si="55"/>
        <v>0</v>
      </c>
      <c r="J603" s="492">
        <f t="shared" si="54"/>
        <v>0</v>
      </c>
      <c r="K603" s="492">
        <f t="shared" si="56"/>
        <v>0</v>
      </c>
      <c r="L603" s="506" t="e">
        <f t="shared" si="57"/>
        <v>#DIV/0!</v>
      </c>
      <c r="M603" s="488" t="e">
        <f t="shared" si="58"/>
        <v>#DIV/0!</v>
      </c>
      <c r="O603" s="383">
        <f t="shared" si="59"/>
        <v>0</v>
      </c>
    </row>
    <row r="604" spans="1:15" x14ac:dyDescent="0.2">
      <c r="A604" s="498"/>
      <c r="B604" s="498"/>
      <c r="D604" s="508"/>
      <c r="E604" s="492"/>
      <c r="H604" s="505"/>
      <c r="I604" s="492">
        <f t="shared" si="55"/>
        <v>0</v>
      </c>
      <c r="J604" s="492">
        <f t="shared" si="54"/>
        <v>0</v>
      </c>
      <c r="K604" s="492">
        <f t="shared" si="56"/>
        <v>0</v>
      </c>
      <c r="L604" s="506" t="e">
        <f t="shared" si="57"/>
        <v>#DIV/0!</v>
      </c>
      <c r="M604" s="488" t="e">
        <f t="shared" si="58"/>
        <v>#DIV/0!</v>
      </c>
      <c r="O604" s="383">
        <f t="shared" si="59"/>
        <v>0</v>
      </c>
    </row>
    <row r="605" spans="1:15" x14ac:dyDescent="0.2">
      <c r="A605" s="498"/>
      <c r="B605" s="498"/>
      <c r="D605" s="508"/>
      <c r="E605" s="492"/>
      <c r="H605" s="505"/>
      <c r="I605" s="492">
        <f t="shared" si="55"/>
        <v>0</v>
      </c>
      <c r="J605" s="492">
        <f t="shared" si="54"/>
        <v>0</v>
      </c>
      <c r="K605" s="492">
        <f t="shared" si="56"/>
        <v>0</v>
      </c>
      <c r="L605" s="506" t="e">
        <f t="shared" si="57"/>
        <v>#DIV/0!</v>
      </c>
      <c r="M605" s="488" t="e">
        <f t="shared" si="58"/>
        <v>#DIV/0!</v>
      </c>
      <c r="O605" s="383">
        <f t="shared" si="59"/>
        <v>0</v>
      </c>
    </row>
    <row r="606" spans="1:15" x14ac:dyDescent="0.2">
      <c r="A606" s="498"/>
      <c r="B606" s="498"/>
      <c r="D606" s="508"/>
      <c r="E606" s="492"/>
      <c r="H606" s="505"/>
      <c r="I606" s="492">
        <f t="shared" si="55"/>
        <v>0</v>
      </c>
      <c r="J606" s="492">
        <f t="shared" si="54"/>
        <v>0</v>
      </c>
      <c r="K606" s="492">
        <f t="shared" si="56"/>
        <v>0</v>
      </c>
      <c r="L606" s="506" t="e">
        <f t="shared" si="57"/>
        <v>#DIV/0!</v>
      </c>
      <c r="M606" s="488" t="e">
        <f t="shared" si="58"/>
        <v>#DIV/0!</v>
      </c>
      <c r="O606" s="383">
        <f t="shared" si="59"/>
        <v>0</v>
      </c>
    </row>
    <row r="607" spans="1:15" x14ac:dyDescent="0.2">
      <c r="A607" s="498"/>
      <c r="B607" s="498"/>
      <c r="D607" s="508"/>
      <c r="E607" s="492"/>
      <c r="H607" s="505"/>
      <c r="I607" s="492">
        <f t="shared" si="55"/>
        <v>0</v>
      </c>
      <c r="J607" s="492">
        <f t="shared" si="54"/>
        <v>0</v>
      </c>
      <c r="K607" s="492">
        <f t="shared" si="56"/>
        <v>0</v>
      </c>
      <c r="L607" s="506" t="e">
        <f t="shared" si="57"/>
        <v>#DIV/0!</v>
      </c>
      <c r="M607" s="488" t="e">
        <f t="shared" si="58"/>
        <v>#DIV/0!</v>
      </c>
      <c r="O607" s="383">
        <f t="shared" si="59"/>
        <v>0</v>
      </c>
    </row>
    <row r="608" spans="1:15" x14ac:dyDescent="0.2">
      <c r="A608" s="498"/>
      <c r="B608" s="498"/>
      <c r="D608" s="508"/>
      <c r="E608" s="492"/>
      <c r="H608" s="505"/>
      <c r="I608" s="492">
        <f t="shared" si="55"/>
        <v>0</v>
      </c>
      <c r="J608" s="492">
        <f t="shared" si="54"/>
        <v>0</v>
      </c>
      <c r="K608" s="492">
        <f t="shared" si="56"/>
        <v>0</v>
      </c>
      <c r="L608" s="506" t="e">
        <f t="shared" si="57"/>
        <v>#DIV/0!</v>
      </c>
      <c r="M608" s="488" t="e">
        <f t="shared" si="58"/>
        <v>#DIV/0!</v>
      </c>
      <c r="O608" s="383">
        <f t="shared" si="59"/>
        <v>0</v>
      </c>
    </row>
    <row r="609" spans="1:15" x14ac:dyDescent="0.2">
      <c r="A609" s="498"/>
      <c r="B609" s="498"/>
      <c r="D609" s="508"/>
      <c r="E609" s="492"/>
      <c r="H609" s="505"/>
      <c r="I609" s="492">
        <f t="shared" si="55"/>
        <v>0</v>
      </c>
      <c r="J609" s="492">
        <f t="shared" si="54"/>
        <v>0</v>
      </c>
      <c r="K609" s="492">
        <f t="shared" si="56"/>
        <v>0</v>
      </c>
      <c r="L609" s="506" t="e">
        <f t="shared" si="57"/>
        <v>#DIV/0!</v>
      </c>
      <c r="M609" s="488" t="e">
        <f t="shared" si="58"/>
        <v>#DIV/0!</v>
      </c>
      <c r="O609" s="383">
        <f t="shared" si="59"/>
        <v>0</v>
      </c>
    </row>
    <row r="610" spans="1:15" x14ac:dyDescent="0.2">
      <c r="A610" s="498"/>
      <c r="B610" s="498"/>
      <c r="D610" s="508"/>
      <c r="E610" s="492"/>
      <c r="H610" s="505"/>
      <c r="I610" s="492">
        <f t="shared" si="55"/>
        <v>0</v>
      </c>
      <c r="J610" s="492">
        <f t="shared" si="54"/>
        <v>0</v>
      </c>
      <c r="K610" s="492">
        <f t="shared" si="56"/>
        <v>0</v>
      </c>
      <c r="L610" s="506" t="e">
        <f t="shared" si="57"/>
        <v>#DIV/0!</v>
      </c>
      <c r="M610" s="488" t="e">
        <f t="shared" si="58"/>
        <v>#DIV/0!</v>
      </c>
      <c r="O610" s="383">
        <f t="shared" si="59"/>
        <v>0</v>
      </c>
    </row>
    <row r="611" spans="1:15" x14ac:dyDescent="0.2">
      <c r="A611" s="498"/>
      <c r="B611" s="498"/>
      <c r="D611" s="508"/>
      <c r="E611" s="492"/>
      <c r="H611" s="505"/>
      <c r="I611" s="492">
        <f t="shared" si="55"/>
        <v>0</v>
      </c>
      <c r="J611" s="492">
        <f t="shared" si="54"/>
        <v>0</v>
      </c>
      <c r="K611" s="492">
        <f t="shared" si="56"/>
        <v>0</v>
      </c>
      <c r="L611" s="506" t="e">
        <f t="shared" si="57"/>
        <v>#DIV/0!</v>
      </c>
      <c r="M611" s="488" t="e">
        <f t="shared" si="58"/>
        <v>#DIV/0!</v>
      </c>
      <c r="O611" s="383">
        <f t="shared" si="59"/>
        <v>0</v>
      </c>
    </row>
    <row r="612" spans="1:15" x14ac:dyDescent="0.2">
      <c r="A612" s="498"/>
      <c r="B612" s="498"/>
      <c r="D612" s="508"/>
      <c r="E612" s="492"/>
      <c r="H612" s="505"/>
      <c r="I612" s="492">
        <f t="shared" si="55"/>
        <v>0</v>
      </c>
      <c r="J612" s="492">
        <f t="shared" si="54"/>
        <v>0</v>
      </c>
      <c r="K612" s="492">
        <f t="shared" si="56"/>
        <v>0</v>
      </c>
      <c r="L612" s="506" t="e">
        <f t="shared" si="57"/>
        <v>#DIV/0!</v>
      </c>
      <c r="M612" s="488" t="e">
        <f t="shared" si="58"/>
        <v>#DIV/0!</v>
      </c>
      <c r="O612" s="383">
        <f t="shared" si="59"/>
        <v>0</v>
      </c>
    </row>
    <row r="613" spans="1:15" x14ac:dyDescent="0.2">
      <c r="A613" s="498"/>
      <c r="B613" s="498"/>
      <c r="D613" s="508"/>
      <c r="E613" s="492"/>
      <c r="H613" s="505"/>
      <c r="I613" s="492">
        <f t="shared" si="55"/>
        <v>0</v>
      </c>
      <c r="J613" s="492">
        <f t="shared" si="54"/>
        <v>0</v>
      </c>
      <c r="K613" s="492">
        <f t="shared" si="56"/>
        <v>0</v>
      </c>
      <c r="L613" s="506" t="e">
        <f t="shared" si="57"/>
        <v>#DIV/0!</v>
      </c>
      <c r="M613" s="488" t="e">
        <f t="shared" si="58"/>
        <v>#DIV/0!</v>
      </c>
      <c r="O613" s="383">
        <f t="shared" si="59"/>
        <v>0</v>
      </c>
    </row>
    <row r="614" spans="1:15" x14ac:dyDescent="0.2">
      <c r="A614" s="498"/>
      <c r="B614" s="498"/>
      <c r="D614" s="508"/>
      <c r="E614" s="492"/>
      <c r="H614" s="505"/>
      <c r="I614" s="492">
        <f t="shared" si="55"/>
        <v>0</v>
      </c>
      <c r="J614" s="492">
        <f t="shared" si="54"/>
        <v>0</v>
      </c>
      <c r="K614" s="492">
        <f t="shared" si="56"/>
        <v>0</v>
      </c>
      <c r="L614" s="506" t="e">
        <f t="shared" si="57"/>
        <v>#DIV/0!</v>
      </c>
      <c r="M614" s="488" t="e">
        <f t="shared" si="58"/>
        <v>#DIV/0!</v>
      </c>
      <c r="O614" s="383">
        <f t="shared" si="59"/>
        <v>0</v>
      </c>
    </row>
    <row r="615" spans="1:15" x14ac:dyDescent="0.2">
      <c r="A615" s="498"/>
      <c r="B615" s="498"/>
      <c r="D615" s="508"/>
      <c r="E615" s="492"/>
      <c r="H615" s="505"/>
      <c r="I615" s="492">
        <f t="shared" si="55"/>
        <v>0</v>
      </c>
      <c r="J615" s="492">
        <f t="shared" si="54"/>
        <v>0</v>
      </c>
      <c r="K615" s="492">
        <f t="shared" si="56"/>
        <v>0</v>
      </c>
      <c r="L615" s="506" t="e">
        <f t="shared" si="57"/>
        <v>#DIV/0!</v>
      </c>
      <c r="M615" s="488" t="e">
        <f t="shared" si="58"/>
        <v>#DIV/0!</v>
      </c>
      <c r="O615" s="383">
        <f t="shared" si="59"/>
        <v>0</v>
      </c>
    </row>
    <row r="616" spans="1:15" x14ac:dyDescent="0.2">
      <c r="A616" s="498"/>
      <c r="B616" s="498"/>
      <c r="D616" s="508"/>
      <c r="E616" s="492"/>
      <c r="H616" s="505"/>
      <c r="I616" s="492">
        <f t="shared" si="55"/>
        <v>0</v>
      </c>
      <c r="J616" s="492">
        <f t="shared" si="54"/>
        <v>0</v>
      </c>
      <c r="K616" s="492">
        <f t="shared" si="56"/>
        <v>0</v>
      </c>
      <c r="L616" s="506" t="e">
        <f t="shared" si="57"/>
        <v>#DIV/0!</v>
      </c>
      <c r="M616" s="488" t="e">
        <f t="shared" si="58"/>
        <v>#DIV/0!</v>
      </c>
      <c r="O616" s="383">
        <f t="shared" si="59"/>
        <v>0</v>
      </c>
    </row>
    <row r="617" spans="1:15" x14ac:dyDescent="0.2">
      <c r="A617" s="498"/>
      <c r="B617" s="498"/>
      <c r="D617" s="508"/>
      <c r="E617" s="492"/>
      <c r="H617" s="505"/>
      <c r="I617" s="492">
        <f t="shared" si="55"/>
        <v>0</v>
      </c>
      <c r="J617" s="492">
        <f t="shared" si="54"/>
        <v>0</v>
      </c>
      <c r="K617" s="492">
        <f t="shared" si="56"/>
        <v>0</v>
      </c>
      <c r="L617" s="506" t="e">
        <f t="shared" si="57"/>
        <v>#DIV/0!</v>
      </c>
      <c r="M617" s="488" t="e">
        <f t="shared" si="58"/>
        <v>#DIV/0!</v>
      </c>
      <c r="O617" s="383">
        <f t="shared" si="59"/>
        <v>0</v>
      </c>
    </row>
    <row r="618" spans="1:15" x14ac:dyDescent="0.2">
      <c r="A618" s="498"/>
      <c r="B618" s="498"/>
      <c r="D618" s="508"/>
      <c r="E618" s="492"/>
      <c r="H618" s="505"/>
      <c r="I618" s="492">
        <f t="shared" si="55"/>
        <v>0</v>
      </c>
      <c r="J618" s="492">
        <f t="shared" si="54"/>
        <v>0</v>
      </c>
      <c r="K618" s="492">
        <f t="shared" si="56"/>
        <v>0</v>
      </c>
      <c r="L618" s="506" t="e">
        <f t="shared" si="57"/>
        <v>#DIV/0!</v>
      </c>
      <c r="M618" s="488" t="e">
        <f t="shared" si="58"/>
        <v>#DIV/0!</v>
      </c>
      <c r="O618" s="383">
        <f t="shared" si="59"/>
        <v>0</v>
      </c>
    </row>
    <row r="619" spans="1:15" x14ac:dyDescent="0.2">
      <c r="A619" s="498"/>
      <c r="B619" s="498"/>
      <c r="D619" s="508"/>
      <c r="E619" s="492"/>
      <c r="H619" s="505"/>
      <c r="I619" s="492">
        <f t="shared" si="55"/>
        <v>0</v>
      </c>
      <c r="J619" s="492">
        <f t="shared" si="54"/>
        <v>0</v>
      </c>
      <c r="K619" s="492">
        <f t="shared" si="56"/>
        <v>0</v>
      </c>
      <c r="L619" s="506" t="e">
        <f t="shared" si="57"/>
        <v>#DIV/0!</v>
      </c>
      <c r="M619" s="488" t="e">
        <f t="shared" si="58"/>
        <v>#DIV/0!</v>
      </c>
      <c r="O619" s="383">
        <f t="shared" si="59"/>
        <v>0</v>
      </c>
    </row>
    <row r="620" spans="1:15" x14ac:dyDescent="0.2">
      <c r="A620" s="498"/>
      <c r="B620" s="498"/>
      <c r="D620" s="508"/>
      <c r="E620" s="492"/>
      <c r="H620" s="505"/>
      <c r="I620" s="492">
        <f t="shared" si="55"/>
        <v>0</v>
      </c>
      <c r="J620" s="492">
        <f t="shared" si="54"/>
        <v>0</v>
      </c>
      <c r="K620" s="492">
        <f t="shared" si="56"/>
        <v>0</v>
      </c>
      <c r="L620" s="506" t="e">
        <f t="shared" si="57"/>
        <v>#DIV/0!</v>
      </c>
      <c r="M620" s="488" t="e">
        <f t="shared" si="58"/>
        <v>#DIV/0!</v>
      </c>
      <c r="O620" s="383">
        <f t="shared" si="59"/>
        <v>0</v>
      </c>
    </row>
    <row r="621" spans="1:15" x14ac:dyDescent="0.2">
      <c r="A621" s="498"/>
      <c r="B621" s="498"/>
      <c r="D621" s="508"/>
      <c r="E621" s="492"/>
      <c r="H621" s="505"/>
      <c r="I621" s="492">
        <f t="shared" si="55"/>
        <v>0</v>
      </c>
      <c r="J621" s="492">
        <f t="shared" si="54"/>
        <v>0</v>
      </c>
      <c r="K621" s="492">
        <f t="shared" si="56"/>
        <v>0</v>
      </c>
      <c r="L621" s="506" t="e">
        <f t="shared" si="57"/>
        <v>#DIV/0!</v>
      </c>
      <c r="M621" s="488" t="e">
        <f t="shared" si="58"/>
        <v>#DIV/0!</v>
      </c>
      <c r="O621" s="383">
        <f t="shared" si="59"/>
        <v>0</v>
      </c>
    </row>
    <row r="622" spans="1:15" x14ac:dyDescent="0.2">
      <c r="A622" s="498"/>
      <c r="B622" s="498"/>
      <c r="D622" s="508"/>
      <c r="E622" s="492"/>
      <c r="H622" s="505"/>
      <c r="I622" s="492">
        <f t="shared" si="55"/>
        <v>0</v>
      </c>
      <c r="J622" s="492">
        <f t="shared" si="54"/>
        <v>0</v>
      </c>
      <c r="K622" s="492">
        <f t="shared" si="56"/>
        <v>0</v>
      </c>
      <c r="L622" s="506" t="e">
        <f t="shared" si="57"/>
        <v>#DIV/0!</v>
      </c>
      <c r="M622" s="488" t="e">
        <f t="shared" si="58"/>
        <v>#DIV/0!</v>
      </c>
      <c r="O622" s="383">
        <f t="shared" si="59"/>
        <v>0</v>
      </c>
    </row>
    <row r="623" spans="1:15" x14ac:dyDescent="0.2">
      <c r="A623" s="498"/>
      <c r="B623" s="498"/>
      <c r="D623" s="508"/>
      <c r="E623" s="492"/>
      <c r="H623" s="505"/>
      <c r="I623" s="492">
        <f t="shared" si="55"/>
        <v>0</v>
      </c>
      <c r="J623" s="492">
        <f t="shared" si="54"/>
        <v>0</v>
      </c>
      <c r="K623" s="492">
        <f t="shared" si="56"/>
        <v>0</v>
      </c>
      <c r="L623" s="506" t="e">
        <f t="shared" si="57"/>
        <v>#DIV/0!</v>
      </c>
      <c r="M623" s="488" t="e">
        <f t="shared" si="58"/>
        <v>#DIV/0!</v>
      </c>
      <c r="O623" s="383">
        <f t="shared" si="59"/>
        <v>0</v>
      </c>
    </row>
    <row r="624" spans="1:15" x14ac:dyDescent="0.2">
      <c r="A624" s="498"/>
      <c r="B624" s="498"/>
      <c r="D624" s="508"/>
      <c r="E624" s="492"/>
      <c r="H624" s="505"/>
      <c r="I624" s="492">
        <f t="shared" si="55"/>
        <v>0</v>
      </c>
      <c r="J624" s="492">
        <f t="shared" si="54"/>
        <v>0</v>
      </c>
      <c r="K624" s="492">
        <f t="shared" si="56"/>
        <v>0</v>
      </c>
      <c r="L624" s="506" t="e">
        <f t="shared" si="57"/>
        <v>#DIV/0!</v>
      </c>
      <c r="M624" s="488" t="e">
        <f t="shared" si="58"/>
        <v>#DIV/0!</v>
      </c>
      <c r="O624" s="383">
        <f t="shared" si="59"/>
        <v>0</v>
      </c>
    </row>
    <row r="625" spans="4:15" x14ac:dyDescent="0.2">
      <c r="D625" s="508"/>
      <c r="E625" s="492"/>
      <c r="H625" s="505"/>
      <c r="I625" s="492">
        <f t="shared" si="55"/>
        <v>0</v>
      </c>
      <c r="J625" s="492">
        <f t="shared" si="54"/>
        <v>0</v>
      </c>
      <c r="K625" s="492">
        <f t="shared" si="56"/>
        <v>0</v>
      </c>
      <c r="L625" s="506" t="e">
        <f t="shared" si="57"/>
        <v>#DIV/0!</v>
      </c>
      <c r="M625" s="488" t="e">
        <f t="shared" si="58"/>
        <v>#DIV/0!</v>
      </c>
      <c r="O625" s="383">
        <f t="shared" si="59"/>
        <v>0</v>
      </c>
    </row>
    <row r="626" spans="4:15" x14ac:dyDescent="0.2">
      <c r="D626" s="508"/>
      <c r="E626" s="492"/>
      <c r="H626" s="505"/>
      <c r="I626" s="492">
        <f t="shared" si="55"/>
        <v>0</v>
      </c>
      <c r="J626" s="492">
        <f t="shared" si="54"/>
        <v>0</v>
      </c>
      <c r="K626" s="492">
        <f t="shared" si="56"/>
        <v>0</v>
      </c>
      <c r="L626" s="506" t="e">
        <f t="shared" si="57"/>
        <v>#DIV/0!</v>
      </c>
      <c r="M626" s="488" t="e">
        <f t="shared" si="58"/>
        <v>#DIV/0!</v>
      </c>
      <c r="O626" s="383">
        <f t="shared" si="59"/>
        <v>0</v>
      </c>
    </row>
    <row r="627" spans="4:15" x14ac:dyDescent="0.2">
      <c r="D627" s="508"/>
      <c r="E627" s="492"/>
      <c r="H627" s="505"/>
      <c r="I627" s="492">
        <f t="shared" si="55"/>
        <v>0</v>
      </c>
      <c r="J627" s="492">
        <f t="shared" si="54"/>
        <v>0</v>
      </c>
      <c r="K627" s="492">
        <f t="shared" si="56"/>
        <v>0</v>
      </c>
      <c r="L627" s="506" t="e">
        <f t="shared" si="57"/>
        <v>#DIV/0!</v>
      </c>
      <c r="M627" s="488" t="e">
        <f t="shared" si="58"/>
        <v>#DIV/0!</v>
      </c>
      <c r="O627" s="383">
        <f t="shared" si="59"/>
        <v>0</v>
      </c>
    </row>
    <row r="628" spans="4:15" x14ac:dyDescent="0.2">
      <c r="D628" s="508"/>
      <c r="E628" s="492"/>
      <c r="H628" s="505"/>
      <c r="I628" s="492">
        <f t="shared" si="55"/>
        <v>0</v>
      </c>
      <c r="J628" s="492">
        <f t="shared" si="54"/>
        <v>0</v>
      </c>
      <c r="K628" s="492">
        <f t="shared" si="56"/>
        <v>0</v>
      </c>
      <c r="L628" s="506" t="e">
        <f t="shared" si="57"/>
        <v>#DIV/0!</v>
      </c>
      <c r="M628" s="488" t="e">
        <f t="shared" si="58"/>
        <v>#DIV/0!</v>
      </c>
      <c r="O628" s="383">
        <f t="shared" si="59"/>
        <v>0</v>
      </c>
    </row>
    <row r="629" spans="4:15" x14ac:dyDescent="0.2">
      <c r="D629" s="508"/>
      <c r="E629" s="492"/>
      <c r="H629" s="505"/>
      <c r="I629" s="492">
        <f t="shared" si="55"/>
        <v>0</v>
      </c>
      <c r="J629" s="492">
        <f t="shared" si="54"/>
        <v>0</v>
      </c>
      <c r="K629" s="492">
        <f t="shared" si="56"/>
        <v>0</v>
      </c>
      <c r="L629" s="506" t="e">
        <f t="shared" si="57"/>
        <v>#DIV/0!</v>
      </c>
      <c r="M629" s="488" t="e">
        <f t="shared" si="58"/>
        <v>#DIV/0!</v>
      </c>
      <c r="O629" s="383">
        <f t="shared" si="59"/>
        <v>0</v>
      </c>
    </row>
    <row r="630" spans="4:15" x14ac:dyDescent="0.2">
      <c r="D630" s="508"/>
      <c r="E630" s="492"/>
      <c r="H630" s="505"/>
      <c r="I630" s="492">
        <f t="shared" si="55"/>
        <v>0</v>
      </c>
      <c r="J630" s="492">
        <f t="shared" si="54"/>
        <v>0</v>
      </c>
      <c r="K630" s="492">
        <f t="shared" si="56"/>
        <v>0</v>
      </c>
      <c r="L630" s="506" t="e">
        <f t="shared" si="57"/>
        <v>#DIV/0!</v>
      </c>
      <c r="M630" s="488" t="e">
        <f t="shared" si="58"/>
        <v>#DIV/0!</v>
      </c>
      <c r="O630" s="383">
        <f t="shared" si="59"/>
        <v>0</v>
      </c>
    </row>
    <row r="631" spans="4:15" x14ac:dyDescent="0.2">
      <c r="H631" s="505"/>
    </row>
  </sheetData>
  <autoFilter ref="B15:T16">
    <filterColumn colId="9" showButton="0"/>
    <sortState ref="B18:T59">
      <sortCondition descending="1" ref="Q15:Q16"/>
    </sortState>
  </autoFilter>
  <sortState ref="A105:T128">
    <sortCondition descending="1" ref="C105:C128"/>
  </sortState>
  <mergeCells count="13">
    <mergeCell ref="K15:L15"/>
    <mergeCell ref="I1:P1"/>
    <mergeCell ref="N14:P14"/>
    <mergeCell ref="F15:F16"/>
    <mergeCell ref="G15:G16"/>
    <mergeCell ref="H15:H16"/>
    <mergeCell ref="J15:J16"/>
    <mergeCell ref="I15:I16"/>
    <mergeCell ref="A15:A16"/>
    <mergeCell ref="B15:B16"/>
    <mergeCell ref="C15:C16"/>
    <mergeCell ref="D15:D16"/>
    <mergeCell ref="E15:E16"/>
  </mergeCells>
  <conditionalFormatting sqref="L18:L20 L22:L26">
    <cfRule type="cellIs" dxfId="28724" priority="45975" operator="lessThan">
      <formula>0</formula>
    </cfRule>
  </conditionalFormatting>
  <conditionalFormatting sqref="E10">
    <cfRule type="cellIs" dxfId="28723" priority="45974" operator="lessThan">
      <formula>0</formula>
    </cfRule>
  </conditionalFormatting>
  <conditionalFormatting sqref="K18:L20 K22:L26">
    <cfRule type="cellIs" dxfId="28722" priority="45970" operator="lessThan">
      <formula>0</formula>
    </cfRule>
  </conditionalFormatting>
  <conditionalFormatting sqref="Q18:Q20 Q22:Q30">
    <cfRule type="cellIs" dxfId="28721" priority="45969" operator="equal">
      <formula>TODAY()</formula>
    </cfRule>
  </conditionalFormatting>
  <conditionalFormatting sqref="L27">
    <cfRule type="cellIs" dxfId="28720" priority="45968" operator="lessThan">
      <formula>0</formula>
    </cfRule>
  </conditionalFormatting>
  <conditionalFormatting sqref="K27:L27">
    <cfRule type="cellIs" dxfId="28719" priority="45967" operator="lessThan">
      <formula>0</formula>
    </cfRule>
  </conditionalFormatting>
  <conditionalFormatting sqref="L28">
    <cfRule type="cellIs" dxfId="28718" priority="45966" operator="lessThan">
      <formula>0</formula>
    </cfRule>
  </conditionalFormatting>
  <conditionalFormatting sqref="K28:L28">
    <cfRule type="cellIs" dxfId="28717" priority="45965" operator="lessThan">
      <formula>0</formula>
    </cfRule>
  </conditionalFormatting>
  <conditionalFormatting sqref="L29">
    <cfRule type="cellIs" dxfId="28716" priority="45964" operator="lessThan">
      <formula>0</formula>
    </cfRule>
  </conditionalFormatting>
  <conditionalFormatting sqref="K29:L29">
    <cfRule type="cellIs" dxfId="28715" priority="45963" operator="lessThan">
      <formula>0</formula>
    </cfRule>
  </conditionalFormatting>
  <conditionalFormatting sqref="L30:L630">
    <cfRule type="cellIs" dxfId="28714" priority="45962" operator="lessThan">
      <formula>0</formula>
    </cfRule>
  </conditionalFormatting>
  <conditionalFormatting sqref="K30:L630">
    <cfRule type="cellIs" dxfId="28713" priority="45961" operator="lessThan">
      <formula>0</formula>
    </cfRule>
  </conditionalFormatting>
  <conditionalFormatting sqref="G18:G20 G22:G30 G32">
    <cfRule type="cellIs" dxfId="28712" priority="45959" operator="lessThan">
      <formula>N18</formula>
    </cfRule>
    <cfRule type="cellIs" dxfId="28711" priority="45960" operator="greaterThan">
      <formula>P18</formula>
    </cfRule>
  </conditionalFormatting>
  <conditionalFormatting sqref="L28:L630">
    <cfRule type="cellIs" dxfId="28710" priority="45943" operator="lessThan">
      <formula>0</formula>
    </cfRule>
  </conditionalFormatting>
  <conditionalFormatting sqref="K28:L630">
    <cfRule type="cellIs" dxfId="28709" priority="45942" operator="lessThan">
      <formula>0</formula>
    </cfRule>
  </conditionalFormatting>
  <conditionalFormatting sqref="L30:L630">
    <cfRule type="cellIs" dxfId="28708" priority="45938" operator="lessThan">
      <formula>0</formula>
    </cfRule>
  </conditionalFormatting>
  <conditionalFormatting sqref="K30:L630">
    <cfRule type="cellIs" dxfId="28707" priority="45937" operator="lessThan">
      <formula>0</formula>
    </cfRule>
  </conditionalFormatting>
  <conditionalFormatting sqref="M2:M6 M18:M20 M8:M12 M14:M15 M22:M1048576">
    <cfRule type="cellIs" dxfId="28706" priority="45926" operator="greaterThan">
      <formula>0.1</formula>
    </cfRule>
  </conditionalFormatting>
  <conditionalFormatting sqref="S9:S13">
    <cfRule type="cellIs" dxfId="28705" priority="40621" operator="equal">
      <formula>TODAY()</formula>
    </cfRule>
  </conditionalFormatting>
  <conditionalFormatting sqref="L28">
    <cfRule type="cellIs" dxfId="28704" priority="40563" operator="lessThan">
      <formula>0</formula>
    </cfRule>
  </conditionalFormatting>
  <conditionalFormatting sqref="L26">
    <cfRule type="cellIs" dxfId="28703" priority="40567" operator="lessThan">
      <formula>0</formula>
    </cfRule>
  </conditionalFormatting>
  <conditionalFormatting sqref="K26:L26">
    <cfRule type="cellIs" dxfId="28702" priority="40566" operator="lessThan">
      <formula>0</formula>
    </cfRule>
  </conditionalFormatting>
  <conditionalFormatting sqref="L27">
    <cfRule type="cellIs" dxfId="28701" priority="40565" operator="lessThan">
      <formula>0</formula>
    </cfRule>
  </conditionalFormatting>
  <conditionalFormatting sqref="K27:L27">
    <cfRule type="cellIs" dxfId="28700" priority="40564" operator="lessThan">
      <formula>0</formula>
    </cfRule>
  </conditionalFormatting>
  <conditionalFormatting sqref="K28:L28">
    <cfRule type="cellIs" dxfId="28699" priority="40562" operator="lessThan">
      <formula>0</formula>
    </cfRule>
  </conditionalFormatting>
  <conditionalFormatting sqref="L29">
    <cfRule type="cellIs" dxfId="28698" priority="40561" operator="lessThan">
      <formula>0</formula>
    </cfRule>
  </conditionalFormatting>
  <conditionalFormatting sqref="K29:L29">
    <cfRule type="cellIs" dxfId="28697" priority="40560" operator="lessThan">
      <formula>0</formula>
    </cfRule>
  </conditionalFormatting>
  <conditionalFormatting sqref="L30:L630">
    <cfRule type="cellIs" dxfId="28696" priority="40559" operator="lessThan">
      <formula>0</formula>
    </cfRule>
  </conditionalFormatting>
  <conditionalFormatting sqref="K30:L630">
    <cfRule type="cellIs" dxfId="28695" priority="40558" operator="lessThan">
      <formula>0</formula>
    </cfRule>
  </conditionalFormatting>
  <conditionalFormatting sqref="L30:L630">
    <cfRule type="cellIs" dxfId="28694" priority="40228" operator="lessThan">
      <formula>0</formula>
    </cfRule>
  </conditionalFormatting>
  <conditionalFormatting sqref="K30:L630">
    <cfRule type="cellIs" dxfId="28693" priority="40227" operator="lessThan">
      <formula>0</formula>
    </cfRule>
  </conditionalFormatting>
  <conditionalFormatting sqref="L30:L630">
    <cfRule type="cellIs" dxfId="28692" priority="39773" operator="lessThan">
      <formula>0</formula>
    </cfRule>
  </conditionalFormatting>
  <conditionalFormatting sqref="K30:L630">
    <cfRule type="cellIs" dxfId="28691" priority="39772" operator="lessThan">
      <formula>0</formula>
    </cfRule>
  </conditionalFormatting>
  <conditionalFormatting sqref="L27">
    <cfRule type="cellIs" dxfId="28690" priority="39076" operator="lessThan">
      <formula>0</formula>
    </cfRule>
  </conditionalFormatting>
  <conditionalFormatting sqref="K27:L27">
    <cfRule type="cellIs" dxfId="28689" priority="39075" operator="lessThan">
      <formula>0</formula>
    </cfRule>
  </conditionalFormatting>
  <conditionalFormatting sqref="L28">
    <cfRule type="cellIs" dxfId="28688" priority="39074" operator="lessThan">
      <formula>0</formula>
    </cfRule>
  </conditionalFormatting>
  <conditionalFormatting sqref="K28:L28">
    <cfRule type="cellIs" dxfId="28687" priority="39073" operator="lessThan">
      <formula>0</formula>
    </cfRule>
  </conditionalFormatting>
  <conditionalFormatting sqref="L29">
    <cfRule type="cellIs" dxfId="28686" priority="39072" operator="lessThan">
      <formula>0</formula>
    </cfRule>
  </conditionalFormatting>
  <conditionalFormatting sqref="K29:L29">
    <cfRule type="cellIs" dxfId="28685" priority="39071" operator="lessThan">
      <formula>0</formula>
    </cfRule>
  </conditionalFormatting>
  <conditionalFormatting sqref="L30:L630">
    <cfRule type="cellIs" dxfId="28684" priority="39070" operator="lessThan">
      <formula>0</formula>
    </cfRule>
  </conditionalFormatting>
  <conditionalFormatting sqref="K30:L630">
    <cfRule type="cellIs" dxfId="28683" priority="39069" operator="lessThan">
      <formula>0</formula>
    </cfRule>
  </conditionalFormatting>
  <conditionalFormatting sqref="L27">
    <cfRule type="cellIs" dxfId="28682" priority="39059" operator="lessThan">
      <formula>0</formula>
    </cfRule>
  </conditionalFormatting>
  <conditionalFormatting sqref="K27:L27">
    <cfRule type="cellIs" dxfId="28681" priority="39058" operator="lessThan">
      <formula>0</formula>
    </cfRule>
  </conditionalFormatting>
  <conditionalFormatting sqref="L28">
    <cfRule type="cellIs" dxfId="28680" priority="39057" operator="lessThan">
      <formula>0</formula>
    </cfRule>
  </conditionalFormatting>
  <conditionalFormatting sqref="K28:L28">
    <cfRule type="cellIs" dxfId="28679" priority="39056" operator="lessThan">
      <formula>0</formula>
    </cfRule>
  </conditionalFormatting>
  <conditionalFormatting sqref="L29">
    <cfRule type="cellIs" dxfId="28678" priority="39055" operator="lessThan">
      <formula>0</formula>
    </cfRule>
  </conditionalFormatting>
  <conditionalFormatting sqref="K29:L29">
    <cfRule type="cellIs" dxfId="28677" priority="39054" operator="lessThan">
      <formula>0</formula>
    </cfRule>
  </conditionalFormatting>
  <conditionalFormatting sqref="L29">
    <cfRule type="cellIs" dxfId="28676" priority="39030" operator="lessThan">
      <formula>0</formula>
    </cfRule>
  </conditionalFormatting>
  <conditionalFormatting sqref="K29:L29">
    <cfRule type="cellIs" dxfId="28675" priority="39029" operator="lessThan">
      <formula>0</formula>
    </cfRule>
  </conditionalFormatting>
  <conditionalFormatting sqref="L29">
    <cfRule type="cellIs" dxfId="28674" priority="38796" operator="lessThan">
      <formula>0</formula>
    </cfRule>
  </conditionalFormatting>
  <conditionalFormatting sqref="K29:L29">
    <cfRule type="cellIs" dxfId="28673" priority="38795" operator="lessThan">
      <formula>0</formula>
    </cfRule>
  </conditionalFormatting>
  <conditionalFormatting sqref="L26">
    <cfRule type="cellIs" dxfId="28672" priority="38250" operator="lessThan">
      <formula>0</formula>
    </cfRule>
  </conditionalFormatting>
  <conditionalFormatting sqref="K26:L26">
    <cfRule type="cellIs" dxfId="28671" priority="38249" operator="lessThan">
      <formula>0</formula>
    </cfRule>
  </conditionalFormatting>
  <conditionalFormatting sqref="L27">
    <cfRule type="cellIs" dxfId="28670" priority="38248" operator="lessThan">
      <formula>0</formula>
    </cfRule>
  </conditionalFormatting>
  <conditionalFormatting sqref="K27:L27">
    <cfRule type="cellIs" dxfId="28669" priority="38247" operator="lessThan">
      <formula>0</formula>
    </cfRule>
  </conditionalFormatting>
  <conditionalFormatting sqref="L28">
    <cfRule type="cellIs" dxfId="28668" priority="38246" operator="lessThan">
      <formula>0</formula>
    </cfRule>
  </conditionalFormatting>
  <conditionalFormatting sqref="K28:L28">
    <cfRule type="cellIs" dxfId="28667" priority="38245" operator="lessThan">
      <formula>0</formula>
    </cfRule>
  </conditionalFormatting>
  <conditionalFormatting sqref="L29">
    <cfRule type="cellIs" dxfId="28666" priority="38244" operator="lessThan">
      <formula>0</formula>
    </cfRule>
  </conditionalFormatting>
  <conditionalFormatting sqref="K29:L29">
    <cfRule type="cellIs" dxfId="28665" priority="38243" operator="lessThan">
      <formula>0</formula>
    </cfRule>
  </conditionalFormatting>
  <conditionalFormatting sqref="L30:L630">
    <cfRule type="cellIs" dxfId="28664" priority="38242" operator="lessThan">
      <formula>0</formula>
    </cfRule>
  </conditionalFormatting>
  <conditionalFormatting sqref="K30:L630">
    <cfRule type="cellIs" dxfId="28663" priority="38241" operator="lessThan">
      <formula>0</formula>
    </cfRule>
  </conditionalFormatting>
  <conditionalFormatting sqref="L27">
    <cfRule type="cellIs" dxfId="28662" priority="38227" operator="lessThan">
      <formula>0</formula>
    </cfRule>
  </conditionalFormatting>
  <conditionalFormatting sqref="L25">
    <cfRule type="cellIs" dxfId="28661" priority="38231" operator="lessThan">
      <formula>0</formula>
    </cfRule>
  </conditionalFormatting>
  <conditionalFormatting sqref="K25:L25">
    <cfRule type="cellIs" dxfId="28660" priority="38230" operator="lessThan">
      <formula>0</formula>
    </cfRule>
  </conditionalFormatting>
  <conditionalFormatting sqref="L26">
    <cfRule type="cellIs" dxfId="28659" priority="38229" operator="lessThan">
      <formula>0</formula>
    </cfRule>
  </conditionalFormatting>
  <conditionalFormatting sqref="K26:L26">
    <cfRule type="cellIs" dxfId="28658" priority="38228" operator="lessThan">
      <formula>0</formula>
    </cfRule>
  </conditionalFormatting>
  <conditionalFormatting sqref="K27:L27">
    <cfRule type="cellIs" dxfId="28657" priority="38226" operator="lessThan">
      <formula>0</formula>
    </cfRule>
  </conditionalFormatting>
  <conditionalFormatting sqref="L28">
    <cfRule type="cellIs" dxfId="28656" priority="38225" operator="lessThan">
      <formula>0</formula>
    </cfRule>
  </conditionalFormatting>
  <conditionalFormatting sqref="K28:L28">
    <cfRule type="cellIs" dxfId="28655" priority="38224" operator="lessThan">
      <formula>0</formula>
    </cfRule>
  </conditionalFormatting>
  <conditionalFormatting sqref="L29">
    <cfRule type="cellIs" dxfId="28654" priority="38223" operator="lessThan">
      <formula>0</formula>
    </cfRule>
  </conditionalFormatting>
  <conditionalFormatting sqref="K29:L29">
    <cfRule type="cellIs" dxfId="28653" priority="38222" operator="lessThan">
      <formula>0</formula>
    </cfRule>
  </conditionalFormatting>
  <conditionalFormatting sqref="L29">
    <cfRule type="cellIs" dxfId="28652" priority="38198" operator="lessThan">
      <formula>0</formula>
    </cfRule>
  </conditionalFormatting>
  <conditionalFormatting sqref="K29:L29">
    <cfRule type="cellIs" dxfId="28651" priority="38197" operator="lessThan">
      <formula>0</formula>
    </cfRule>
  </conditionalFormatting>
  <conditionalFormatting sqref="L29">
    <cfRule type="cellIs" dxfId="28650" priority="37963" operator="lessThan">
      <formula>0</formula>
    </cfRule>
  </conditionalFormatting>
  <conditionalFormatting sqref="K29:L29">
    <cfRule type="cellIs" dxfId="28649" priority="37962" operator="lessThan">
      <formula>0</formula>
    </cfRule>
  </conditionalFormatting>
  <conditionalFormatting sqref="L26">
    <cfRule type="cellIs" dxfId="28648" priority="37617" operator="lessThan">
      <formula>0</formula>
    </cfRule>
  </conditionalFormatting>
  <conditionalFormatting sqref="K26:L26">
    <cfRule type="cellIs" dxfId="28647" priority="37616" operator="lessThan">
      <formula>0</formula>
    </cfRule>
  </conditionalFormatting>
  <conditionalFormatting sqref="L27">
    <cfRule type="cellIs" dxfId="28646" priority="37615" operator="lessThan">
      <formula>0</formula>
    </cfRule>
  </conditionalFormatting>
  <conditionalFormatting sqref="K27:L27">
    <cfRule type="cellIs" dxfId="28645" priority="37614" operator="lessThan">
      <formula>0</formula>
    </cfRule>
  </conditionalFormatting>
  <conditionalFormatting sqref="L28">
    <cfRule type="cellIs" dxfId="28644" priority="37613" operator="lessThan">
      <formula>0</formula>
    </cfRule>
  </conditionalFormatting>
  <conditionalFormatting sqref="K28:L28">
    <cfRule type="cellIs" dxfId="28643" priority="37612" operator="lessThan">
      <formula>0</formula>
    </cfRule>
  </conditionalFormatting>
  <conditionalFormatting sqref="L29">
    <cfRule type="cellIs" dxfId="28642" priority="37611" operator="lessThan">
      <formula>0</formula>
    </cfRule>
  </conditionalFormatting>
  <conditionalFormatting sqref="K29:L29">
    <cfRule type="cellIs" dxfId="28641" priority="37610" operator="lessThan">
      <formula>0</formula>
    </cfRule>
  </conditionalFormatting>
  <conditionalFormatting sqref="L26">
    <cfRule type="cellIs" dxfId="28640" priority="37600" operator="lessThan">
      <formula>0</formula>
    </cfRule>
  </conditionalFormatting>
  <conditionalFormatting sqref="K26:L26">
    <cfRule type="cellIs" dxfId="28639" priority="37599" operator="lessThan">
      <formula>0</formula>
    </cfRule>
  </conditionalFormatting>
  <conditionalFormatting sqref="L27">
    <cfRule type="cellIs" dxfId="28638" priority="37598" operator="lessThan">
      <formula>0</formula>
    </cfRule>
  </conditionalFormatting>
  <conditionalFormatting sqref="K27:L27">
    <cfRule type="cellIs" dxfId="28637" priority="37597" operator="lessThan">
      <formula>0</formula>
    </cfRule>
  </conditionalFormatting>
  <conditionalFormatting sqref="L28">
    <cfRule type="cellIs" dxfId="28636" priority="37596" operator="lessThan">
      <formula>0</formula>
    </cfRule>
  </conditionalFormatting>
  <conditionalFormatting sqref="K28:L28">
    <cfRule type="cellIs" dxfId="28635" priority="37595" operator="lessThan">
      <formula>0</formula>
    </cfRule>
  </conditionalFormatting>
  <conditionalFormatting sqref="L28">
    <cfRule type="cellIs" dxfId="28634" priority="37571" operator="lessThan">
      <formula>0</formula>
    </cfRule>
  </conditionalFormatting>
  <conditionalFormatting sqref="K28:L28">
    <cfRule type="cellIs" dxfId="28633" priority="37570" operator="lessThan">
      <formula>0</formula>
    </cfRule>
  </conditionalFormatting>
  <conditionalFormatting sqref="L28">
    <cfRule type="cellIs" dxfId="28632" priority="37337" operator="lessThan">
      <formula>0</formula>
    </cfRule>
  </conditionalFormatting>
  <conditionalFormatting sqref="K28:L28">
    <cfRule type="cellIs" dxfId="28631" priority="37336" operator="lessThan">
      <formula>0</formula>
    </cfRule>
  </conditionalFormatting>
  <conditionalFormatting sqref="L21">
    <cfRule type="cellIs" dxfId="28630" priority="30469" operator="lessThan">
      <formula>0</formula>
    </cfRule>
  </conditionalFormatting>
  <conditionalFormatting sqref="K21:L21">
    <cfRule type="cellIs" dxfId="28629" priority="30468" operator="lessThan">
      <formula>0</formula>
    </cfRule>
  </conditionalFormatting>
  <conditionalFormatting sqref="Q21">
    <cfRule type="cellIs" dxfId="28628" priority="30467" operator="equal">
      <formula>TODAY()</formula>
    </cfRule>
  </conditionalFormatting>
  <conditionalFormatting sqref="G21">
    <cfRule type="cellIs" dxfId="28627" priority="30465" operator="lessThan">
      <formula>N21</formula>
    </cfRule>
    <cfRule type="cellIs" dxfId="28626" priority="30466" operator="greaterThan">
      <formula>P21</formula>
    </cfRule>
  </conditionalFormatting>
  <conditionalFormatting sqref="M21">
    <cfRule type="cellIs" dxfId="28625" priority="30464" operator="greaterThan">
      <formula>0.1</formula>
    </cfRule>
  </conditionalFormatting>
  <conditionalFormatting sqref="Q32">
    <cfRule type="cellIs" dxfId="28624" priority="18117" operator="equal">
      <formula>TODAY()</formula>
    </cfRule>
  </conditionalFormatting>
  <conditionalFormatting sqref="Q32">
    <cfRule type="cellIs" dxfId="28623" priority="18108" operator="equal">
      <formula>TODAY()</formula>
    </cfRule>
  </conditionalFormatting>
  <conditionalFormatting sqref="Q32">
    <cfRule type="cellIs" dxfId="28622" priority="18135" operator="equal">
      <formula>TODAY()</formula>
    </cfRule>
  </conditionalFormatting>
  <conditionalFormatting sqref="Q32">
    <cfRule type="cellIs" dxfId="28621" priority="18126" operator="equal">
      <formula>TODAY()</formula>
    </cfRule>
  </conditionalFormatting>
  <conditionalFormatting sqref="Q32">
    <cfRule type="cellIs" dxfId="28620" priority="18081" operator="equal">
      <formula>TODAY()</formula>
    </cfRule>
  </conditionalFormatting>
  <conditionalFormatting sqref="Q32">
    <cfRule type="cellIs" dxfId="28619" priority="18072" operator="equal">
      <formula>TODAY()</formula>
    </cfRule>
  </conditionalFormatting>
  <conditionalFormatting sqref="Q32">
    <cfRule type="cellIs" dxfId="28618" priority="18099" operator="equal">
      <formula>TODAY()</formula>
    </cfRule>
  </conditionalFormatting>
  <conditionalFormatting sqref="Q32">
    <cfRule type="cellIs" dxfId="28617" priority="18090" operator="equal">
      <formula>TODAY()</formula>
    </cfRule>
  </conditionalFormatting>
  <conditionalFormatting sqref="Q32">
    <cfRule type="cellIs" dxfId="28616" priority="18045" operator="equal">
      <formula>TODAY()</formula>
    </cfRule>
  </conditionalFormatting>
  <conditionalFormatting sqref="Q32">
    <cfRule type="cellIs" dxfId="28615" priority="18036" operator="equal">
      <formula>TODAY()</formula>
    </cfRule>
  </conditionalFormatting>
  <conditionalFormatting sqref="Q32">
    <cfRule type="cellIs" dxfId="28614" priority="18063" operator="equal">
      <formula>TODAY()</formula>
    </cfRule>
  </conditionalFormatting>
  <conditionalFormatting sqref="Q32">
    <cfRule type="cellIs" dxfId="28613" priority="18054" operator="equal">
      <formula>TODAY()</formula>
    </cfRule>
  </conditionalFormatting>
  <conditionalFormatting sqref="Q32">
    <cfRule type="cellIs" dxfId="28612" priority="18009" operator="equal">
      <formula>TODAY()</formula>
    </cfRule>
  </conditionalFormatting>
  <conditionalFormatting sqref="Q32">
    <cfRule type="cellIs" dxfId="28611" priority="18000" operator="equal">
      <formula>TODAY()</formula>
    </cfRule>
  </conditionalFormatting>
  <conditionalFormatting sqref="Q32">
    <cfRule type="cellIs" dxfId="28610" priority="18027" operator="equal">
      <formula>TODAY()</formula>
    </cfRule>
  </conditionalFormatting>
  <conditionalFormatting sqref="Q32">
    <cfRule type="cellIs" dxfId="28609" priority="18018" operator="equal">
      <formula>TODAY()</formula>
    </cfRule>
  </conditionalFormatting>
  <conditionalFormatting sqref="Q32">
    <cfRule type="cellIs" dxfId="28608" priority="17973" operator="equal">
      <formula>TODAY()</formula>
    </cfRule>
  </conditionalFormatting>
  <conditionalFormatting sqref="Q32">
    <cfRule type="cellIs" dxfId="28607" priority="17964" operator="equal">
      <formula>TODAY()</formula>
    </cfRule>
  </conditionalFormatting>
  <conditionalFormatting sqref="Q32">
    <cfRule type="cellIs" dxfId="28606" priority="17991" operator="equal">
      <formula>TODAY()</formula>
    </cfRule>
  </conditionalFormatting>
  <conditionalFormatting sqref="Q32">
    <cfRule type="cellIs" dxfId="28605" priority="17982" operator="equal">
      <formula>TODAY()</formula>
    </cfRule>
  </conditionalFormatting>
  <conditionalFormatting sqref="L17">
    <cfRule type="cellIs" dxfId="28604" priority="7508" operator="lessThan">
      <formula>0</formula>
    </cfRule>
  </conditionalFormatting>
  <conditionalFormatting sqref="K17:L17">
    <cfRule type="cellIs" dxfId="28603" priority="7507" operator="lessThan">
      <formula>0</formula>
    </cfRule>
  </conditionalFormatting>
  <conditionalFormatting sqref="Q17">
    <cfRule type="cellIs" dxfId="28602" priority="7506" operator="equal">
      <formula>TODAY()</formula>
    </cfRule>
  </conditionalFormatting>
  <conditionalFormatting sqref="G17">
    <cfRule type="cellIs" dxfId="28601" priority="7504" operator="lessThan">
      <formula>N17</formula>
    </cfRule>
    <cfRule type="cellIs" dxfId="28600" priority="7505" operator="greaterThan">
      <formula>P17</formula>
    </cfRule>
  </conditionalFormatting>
  <conditionalFormatting sqref="M17">
    <cfRule type="cellIs" dxfId="28599" priority="7503" operator="greaterThan">
      <formula>0.1</formula>
    </cfRule>
  </conditionalFormatting>
  <conditionalFormatting sqref="Q31">
    <cfRule type="cellIs" dxfId="28598" priority="344" operator="equal">
      <formula>TODAY()</formula>
    </cfRule>
  </conditionalFormatting>
  <conditionalFormatting sqref="G31">
    <cfRule type="cellIs" dxfId="28597" priority="342" operator="lessThan">
      <formula>N31</formula>
    </cfRule>
    <cfRule type="cellIs" dxfId="28596" priority="343" operator="greaterThan">
      <formula>P31</formula>
    </cfRule>
  </conditionalFormatting>
  <conditionalFormatting sqref="Q31">
    <cfRule type="cellIs" dxfId="28595" priority="335" operator="equal">
      <formula>TODAY()</formula>
    </cfRule>
  </conditionalFormatting>
  <conditionalFormatting sqref="G31">
    <cfRule type="cellIs" dxfId="28594" priority="333" operator="lessThan">
      <formula>N31</formula>
    </cfRule>
    <cfRule type="cellIs" dxfId="28593" priority="334" operator="greaterThan">
      <formula>P31</formula>
    </cfRule>
  </conditionalFormatting>
  <conditionalFormatting sqref="Q31">
    <cfRule type="cellIs" dxfId="28592" priority="362" operator="equal">
      <formula>TODAY()</formula>
    </cfRule>
  </conditionalFormatting>
  <conditionalFormatting sqref="G31">
    <cfRule type="cellIs" dxfId="28591" priority="360" operator="lessThan">
      <formula>N31</formula>
    </cfRule>
    <cfRule type="cellIs" dxfId="28590" priority="361" operator="greaterThan">
      <formula>P31</formula>
    </cfRule>
  </conditionalFormatting>
  <conditionalFormatting sqref="Q31">
    <cfRule type="cellIs" dxfId="28589" priority="353" operator="equal">
      <formula>TODAY()</formula>
    </cfRule>
  </conditionalFormatting>
  <conditionalFormatting sqref="G31">
    <cfRule type="cellIs" dxfId="28588" priority="351" operator="lessThan">
      <formula>N31</formula>
    </cfRule>
    <cfRule type="cellIs" dxfId="28587" priority="352" operator="greaterThan">
      <formula>P31</formula>
    </cfRule>
  </conditionalFormatting>
  <conditionalFormatting sqref="Q31">
    <cfRule type="cellIs" dxfId="28586" priority="308" operator="equal">
      <formula>TODAY()</formula>
    </cfRule>
  </conditionalFormatting>
  <conditionalFormatting sqref="G31">
    <cfRule type="cellIs" dxfId="28585" priority="306" operator="lessThan">
      <formula>N31</formula>
    </cfRule>
    <cfRule type="cellIs" dxfId="28584" priority="307" operator="greaterThan">
      <formula>P31</formula>
    </cfRule>
  </conditionalFormatting>
  <conditionalFormatting sqref="Q31">
    <cfRule type="cellIs" dxfId="28583" priority="299" operator="equal">
      <formula>TODAY()</formula>
    </cfRule>
  </conditionalFormatting>
  <conditionalFormatting sqref="G31">
    <cfRule type="cellIs" dxfId="28582" priority="297" operator="lessThan">
      <formula>N31</formula>
    </cfRule>
    <cfRule type="cellIs" dxfId="28581" priority="298" operator="greaterThan">
      <formula>P31</formula>
    </cfRule>
  </conditionalFormatting>
  <conditionalFormatting sqref="Q31">
    <cfRule type="cellIs" dxfId="28580" priority="326" operator="equal">
      <formula>TODAY()</formula>
    </cfRule>
  </conditionalFormatting>
  <conditionalFormatting sqref="G31">
    <cfRule type="cellIs" dxfId="28579" priority="324" operator="lessThan">
      <formula>N31</formula>
    </cfRule>
    <cfRule type="cellIs" dxfId="28578" priority="325" operator="greaterThan">
      <formula>P31</formula>
    </cfRule>
  </conditionalFormatting>
  <conditionalFormatting sqref="Q31">
    <cfRule type="cellIs" dxfId="28577" priority="317" operator="equal">
      <formula>TODAY()</formula>
    </cfRule>
  </conditionalFormatting>
  <conditionalFormatting sqref="G31">
    <cfRule type="cellIs" dxfId="28576" priority="315" operator="lessThan">
      <formula>N31</formula>
    </cfRule>
    <cfRule type="cellIs" dxfId="28575" priority="316" operator="greaterThan">
      <formula>P31</formula>
    </cfRule>
  </conditionalFormatting>
  <conditionalFormatting sqref="Q31">
    <cfRule type="cellIs" dxfId="28574" priority="272" operator="equal">
      <formula>TODAY()</formula>
    </cfRule>
  </conditionalFormatting>
  <conditionalFormatting sqref="G31">
    <cfRule type="cellIs" dxfId="28573" priority="270" operator="lessThan">
      <formula>N31</formula>
    </cfRule>
    <cfRule type="cellIs" dxfId="28572" priority="271" operator="greaterThan">
      <formula>P31</formula>
    </cfRule>
  </conditionalFormatting>
  <conditionalFormatting sqref="Q31">
    <cfRule type="cellIs" dxfId="28571" priority="263" operator="equal">
      <formula>TODAY()</formula>
    </cfRule>
  </conditionalFormatting>
  <conditionalFormatting sqref="G31">
    <cfRule type="cellIs" dxfId="28570" priority="261" operator="lessThan">
      <formula>N31</formula>
    </cfRule>
    <cfRule type="cellIs" dxfId="28569" priority="262" operator="greaterThan">
      <formula>P31</formula>
    </cfRule>
  </conditionalFormatting>
  <conditionalFormatting sqref="Q31">
    <cfRule type="cellIs" dxfId="28568" priority="290" operator="equal">
      <formula>TODAY()</formula>
    </cfRule>
  </conditionalFormatting>
  <conditionalFormatting sqref="G31">
    <cfRule type="cellIs" dxfId="28567" priority="288" operator="lessThan">
      <formula>N31</formula>
    </cfRule>
    <cfRule type="cellIs" dxfId="28566" priority="289" operator="greaterThan">
      <formula>P31</formula>
    </cfRule>
  </conditionalFormatting>
  <conditionalFormatting sqref="Q31">
    <cfRule type="cellIs" dxfId="28565" priority="281" operator="equal">
      <formula>TODAY()</formula>
    </cfRule>
  </conditionalFormatting>
  <conditionalFormatting sqref="G31">
    <cfRule type="cellIs" dxfId="28564" priority="279" operator="lessThan">
      <formula>N31</formula>
    </cfRule>
    <cfRule type="cellIs" dxfId="28563" priority="280" operator="greaterThan">
      <formula>P31</formula>
    </cfRule>
  </conditionalFormatting>
  <conditionalFormatting sqref="Q31">
    <cfRule type="cellIs" dxfId="28562" priority="236" operator="equal">
      <formula>TODAY()</formula>
    </cfRule>
  </conditionalFormatting>
  <conditionalFormatting sqref="G31">
    <cfRule type="cellIs" dxfId="28561" priority="234" operator="lessThan">
      <formula>N31</formula>
    </cfRule>
    <cfRule type="cellIs" dxfId="28560" priority="235" operator="greaterThan">
      <formula>P31</formula>
    </cfRule>
  </conditionalFormatting>
  <conditionalFormatting sqref="Q31">
    <cfRule type="cellIs" dxfId="28559" priority="227" operator="equal">
      <formula>TODAY()</formula>
    </cfRule>
  </conditionalFormatting>
  <conditionalFormatting sqref="G31">
    <cfRule type="cellIs" dxfId="28558" priority="225" operator="lessThan">
      <formula>N31</formula>
    </cfRule>
    <cfRule type="cellIs" dxfId="28557" priority="226" operator="greaterThan">
      <formula>P31</formula>
    </cfRule>
  </conditionalFormatting>
  <conditionalFormatting sqref="Q31">
    <cfRule type="cellIs" dxfId="28556" priority="254" operator="equal">
      <formula>TODAY()</formula>
    </cfRule>
  </conditionalFormatting>
  <conditionalFormatting sqref="G31">
    <cfRule type="cellIs" dxfId="28555" priority="252" operator="lessThan">
      <formula>N31</formula>
    </cfRule>
    <cfRule type="cellIs" dxfId="28554" priority="253" operator="greaterThan">
      <formula>P31</formula>
    </cfRule>
  </conditionalFormatting>
  <conditionalFormatting sqref="Q31">
    <cfRule type="cellIs" dxfId="28553" priority="245" operator="equal">
      <formula>TODAY()</formula>
    </cfRule>
  </conditionalFormatting>
  <conditionalFormatting sqref="G31">
    <cfRule type="cellIs" dxfId="28552" priority="243" operator="lessThan">
      <formula>N31</formula>
    </cfRule>
    <cfRule type="cellIs" dxfId="28551" priority="244" operator="greaterThan">
      <formula>P31</formula>
    </cfRule>
  </conditionalFormatting>
  <conditionalFormatting sqref="Q31">
    <cfRule type="cellIs" dxfId="28550" priority="200" operator="equal">
      <formula>TODAY()</formula>
    </cfRule>
  </conditionalFormatting>
  <conditionalFormatting sqref="G31">
    <cfRule type="cellIs" dxfId="28549" priority="198" operator="lessThan">
      <formula>N31</formula>
    </cfRule>
    <cfRule type="cellIs" dxfId="28548" priority="199" operator="greaterThan">
      <formula>P31</formula>
    </cfRule>
  </conditionalFormatting>
  <conditionalFormatting sqref="Q31">
    <cfRule type="cellIs" dxfId="28547" priority="191" operator="equal">
      <formula>TODAY()</formula>
    </cfRule>
  </conditionalFormatting>
  <conditionalFormatting sqref="G31">
    <cfRule type="cellIs" dxfId="28546" priority="189" operator="lessThan">
      <formula>N31</formula>
    </cfRule>
    <cfRule type="cellIs" dxfId="28545" priority="190" operator="greaterThan">
      <formula>P31</formula>
    </cfRule>
  </conditionalFormatting>
  <conditionalFormatting sqref="Q31">
    <cfRule type="cellIs" dxfId="28544" priority="218" operator="equal">
      <formula>TODAY()</formula>
    </cfRule>
  </conditionalFormatting>
  <conditionalFormatting sqref="G31">
    <cfRule type="cellIs" dxfId="28543" priority="216" operator="lessThan">
      <formula>N31</formula>
    </cfRule>
    <cfRule type="cellIs" dxfId="28542" priority="217" operator="greaterThan">
      <formula>P31</formula>
    </cfRule>
  </conditionalFormatting>
  <conditionalFormatting sqref="Q31">
    <cfRule type="cellIs" dxfId="28541" priority="209" operator="equal">
      <formula>TODAY()</formula>
    </cfRule>
  </conditionalFormatting>
  <conditionalFormatting sqref="G31">
    <cfRule type="cellIs" dxfId="28540" priority="207" operator="lessThan">
      <formula>N31</formula>
    </cfRule>
    <cfRule type="cellIs" dxfId="28539" priority="208" operator="greaterThan">
      <formula>P31</formula>
    </cfRule>
  </conditionalFormatting>
  <conditionalFormatting sqref="Q31">
    <cfRule type="cellIs" dxfId="28538" priority="164" operator="equal">
      <formula>TODAY()</formula>
    </cfRule>
  </conditionalFormatting>
  <conditionalFormatting sqref="G31">
    <cfRule type="cellIs" dxfId="28537" priority="162" operator="lessThan">
      <formula>N31</formula>
    </cfRule>
    <cfRule type="cellIs" dxfId="28536" priority="163" operator="greaterThan">
      <formula>P31</formula>
    </cfRule>
  </conditionalFormatting>
  <conditionalFormatting sqref="Q31">
    <cfRule type="cellIs" dxfId="28535" priority="155" operator="equal">
      <formula>TODAY()</formula>
    </cfRule>
  </conditionalFormatting>
  <conditionalFormatting sqref="G31">
    <cfRule type="cellIs" dxfId="28534" priority="153" operator="lessThan">
      <formula>N31</formula>
    </cfRule>
    <cfRule type="cellIs" dxfId="28533" priority="154" operator="greaterThan">
      <formula>P31</formula>
    </cfRule>
  </conditionalFormatting>
  <conditionalFormatting sqref="Q31">
    <cfRule type="cellIs" dxfId="28532" priority="182" operator="equal">
      <formula>TODAY()</formula>
    </cfRule>
  </conditionalFormatting>
  <conditionalFormatting sqref="G31">
    <cfRule type="cellIs" dxfId="28531" priority="180" operator="lessThan">
      <formula>N31</formula>
    </cfRule>
    <cfRule type="cellIs" dxfId="28530" priority="181" operator="greaterThan">
      <formula>P31</formula>
    </cfRule>
  </conditionalFormatting>
  <conditionalFormatting sqref="Q31">
    <cfRule type="cellIs" dxfId="28529" priority="173" operator="equal">
      <formula>TODAY()</formula>
    </cfRule>
  </conditionalFormatting>
  <conditionalFormatting sqref="G31">
    <cfRule type="cellIs" dxfId="28528" priority="171" operator="lessThan">
      <formula>N31</formula>
    </cfRule>
    <cfRule type="cellIs" dxfId="28527" priority="172" operator="greaterThan">
      <formula>P31</formula>
    </cfRule>
  </conditionalFormatting>
  <conditionalFormatting sqref="Q31">
    <cfRule type="cellIs" dxfId="28526" priority="128" operator="equal">
      <formula>TODAY()</formula>
    </cfRule>
  </conditionalFormatting>
  <conditionalFormatting sqref="G31">
    <cfRule type="cellIs" dxfId="28525" priority="126" operator="lessThan">
      <formula>N31</formula>
    </cfRule>
    <cfRule type="cellIs" dxfId="28524" priority="127" operator="greaterThan">
      <formula>P31</formula>
    </cfRule>
  </conditionalFormatting>
  <conditionalFormatting sqref="Q31">
    <cfRule type="cellIs" dxfId="28523" priority="119" operator="equal">
      <formula>TODAY()</formula>
    </cfRule>
  </conditionalFormatting>
  <conditionalFormatting sqref="G31">
    <cfRule type="cellIs" dxfId="28522" priority="117" operator="lessThan">
      <formula>N31</formula>
    </cfRule>
    <cfRule type="cellIs" dxfId="28521" priority="118" operator="greaterThan">
      <formula>P31</formula>
    </cfRule>
  </conditionalFormatting>
  <conditionalFormatting sqref="Q31">
    <cfRule type="cellIs" dxfId="28520" priority="146" operator="equal">
      <formula>TODAY()</formula>
    </cfRule>
  </conditionalFormatting>
  <conditionalFormatting sqref="G31">
    <cfRule type="cellIs" dxfId="28519" priority="144" operator="lessThan">
      <formula>N31</formula>
    </cfRule>
    <cfRule type="cellIs" dxfId="28518" priority="145" operator="greaterThan">
      <formula>P31</formula>
    </cfRule>
  </conditionalFormatting>
  <conditionalFormatting sqref="Q31">
    <cfRule type="cellIs" dxfId="28517" priority="137" operator="equal">
      <formula>TODAY()</formula>
    </cfRule>
  </conditionalFormatting>
  <conditionalFormatting sqref="G31">
    <cfRule type="cellIs" dxfId="28516" priority="135" operator="lessThan">
      <formula>N31</formula>
    </cfRule>
    <cfRule type="cellIs" dxfId="28515" priority="136" operator="greaterThan">
      <formula>P31</formula>
    </cfRule>
  </conditionalFormatting>
  <conditionalFormatting sqref="Q31">
    <cfRule type="cellIs" dxfId="28514" priority="92" operator="equal">
      <formula>TODAY()</formula>
    </cfRule>
  </conditionalFormatting>
  <conditionalFormatting sqref="G31">
    <cfRule type="cellIs" dxfId="28513" priority="90" operator="lessThan">
      <formula>N31</formula>
    </cfRule>
    <cfRule type="cellIs" dxfId="28512" priority="91" operator="greaterThan">
      <formula>P31</formula>
    </cfRule>
  </conditionalFormatting>
  <conditionalFormatting sqref="Q31">
    <cfRule type="cellIs" dxfId="28511" priority="83" operator="equal">
      <formula>TODAY()</formula>
    </cfRule>
  </conditionalFormatting>
  <conditionalFormatting sqref="G31">
    <cfRule type="cellIs" dxfId="28510" priority="81" operator="lessThan">
      <formula>N31</formula>
    </cfRule>
    <cfRule type="cellIs" dxfId="28509" priority="82" operator="greaterThan">
      <formula>P31</formula>
    </cfRule>
  </conditionalFormatting>
  <conditionalFormatting sqref="Q31">
    <cfRule type="cellIs" dxfId="28508" priority="110" operator="equal">
      <formula>TODAY()</formula>
    </cfRule>
  </conditionalFormatting>
  <conditionalFormatting sqref="G31">
    <cfRule type="cellIs" dxfId="28507" priority="108" operator="lessThan">
      <formula>N31</formula>
    </cfRule>
    <cfRule type="cellIs" dxfId="28506" priority="109" operator="greaterThan">
      <formula>P31</formula>
    </cfRule>
  </conditionalFormatting>
  <conditionalFormatting sqref="Q31">
    <cfRule type="cellIs" dxfId="28505" priority="101" operator="equal">
      <formula>TODAY()</formula>
    </cfRule>
  </conditionalFormatting>
  <conditionalFormatting sqref="G31">
    <cfRule type="cellIs" dxfId="28504" priority="99" operator="lessThan">
      <formula>N31</formula>
    </cfRule>
    <cfRule type="cellIs" dxfId="28503" priority="100" operator="greaterThan">
      <formula>P31</formula>
    </cfRule>
  </conditionalFormatting>
  <conditionalFormatting sqref="Q31">
    <cfRule type="cellIs" dxfId="28502" priority="56" operator="equal">
      <formula>TODAY()</formula>
    </cfRule>
  </conditionalFormatting>
  <conditionalFormatting sqref="G31">
    <cfRule type="cellIs" dxfId="28501" priority="54" operator="lessThan">
      <formula>N31</formula>
    </cfRule>
    <cfRule type="cellIs" dxfId="28500" priority="55" operator="greaterThan">
      <formula>P31</formula>
    </cfRule>
  </conditionalFormatting>
  <conditionalFormatting sqref="Q31">
    <cfRule type="cellIs" dxfId="28499" priority="47" operator="equal">
      <formula>TODAY()</formula>
    </cfRule>
  </conditionalFormatting>
  <conditionalFormatting sqref="G31">
    <cfRule type="cellIs" dxfId="28498" priority="45" operator="lessThan">
      <formula>N31</formula>
    </cfRule>
    <cfRule type="cellIs" dxfId="28497" priority="46" operator="greaterThan">
      <formula>P31</formula>
    </cfRule>
  </conditionalFormatting>
  <conditionalFormatting sqref="Q31">
    <cfRule type="cellIs" dxfId="28496" priority="74" operator="equal">
      <formula>TODAY()</formula>
    </cfRule>
  </conditionalFormatting>
  <conditionalFormatting sqref="G31">
    <cfRule type="cellIs" dxfId="28495" priority="72" operator="lessThan">
      <formula>N31</formula>
    </cfRule>
    <cfRule type="cellIs" dxfId="28494" priority="73" operator="greaterThan">
      <formula>P31</formula>
    </cfRule>
  </conditionalFormatting>
  <conditionalFormatting sqref="Q31">
    <cfRule type="cellIs" dxfId="28493" priority="65" operator="equal">
      <formula>TODAY()</formula>
    </cfRule>
  </conditionalFormatting>
  <conditionalFormatting sqref="G31">
    <cfRule type="cellIs" dxfId="28492" priority="63" operator="lessThan">
      <formula>N31</formula>
    </cfRule>
    <cfRule type="cellIs" dxfId="28491" priority="64" operator="greaterThan">
      <formula>P31</formula>
    </cfRule>
  </conditionalFormatting>
  <conditionalFormatting sqref="Q31">
    <cfRule type="cellIs" dxfId="28490" priority="20" operator="equal">
      <formula>TODAY()</formula>
    </cfRule>
  </conditionalFormatting>
  <conditionalFormatting sqref="G31">
    <cfRule type="cellIs" dxfId="28489" priority="18" operator="lessThan">
      <formula>N31</formula>
    </cfRule>
    <cfRule type="cellIs" dxfId="28488" priority="19" operator="greaterThan">
      <formula>P31</formula>
    </cfRule>
  </conditionalFormatting>
  <conditionalFormatting sqref="Q31">
    <cfRule type="cellIs" dxfId="28487" priority="11" operator="equal">
      <formula>TODAY()</formula>
    </cfRule>
  </conditionalFormatting>
  <conditionalFormatting sqref="G31">
    <cfRule type="cellIs" dxfId="28486" priority="9" operator="lessThan">
      <formula>N31</formula>
    </cfRule>
    <cfRule type="cellIs" dxfId="28485" priority="10" operator="greaterThan">
      <formula>P31</formula>
    </cfRule>
  </conditionalFormatting>
  <conditionalFormatting sqref="Q31">
    <cfRule type="cellIs" dxfId="28484" priority="38" operator="equal">
      <formula>TODAY()</formula>
    </cfRule>
  </conditionalFormatting>
  <conditionalFormatting sqref="G31">
    <cfRule type="cellIs" dxfId="28483" priority="36" operator="lessThan">
      <formula>N31</formula>
    </cfRule>
    <cfRule type="cellIs" dxfId="28482" priority="37" operator="greaterThan">
      <formula>P31</formula>
    </cfRule>
  </conditionalFormatting>
  <conditionalFormatting sqref="Q31">
    <cfRule type="cellIs" dxfId="28481" priority="29" operator="equal">
      <formula>TODAY()</formula>
    </cfRule>
  </conditionalFormatting>
  <conditionalFormatting sqref="G31">
    <cfRule type="cellIs" dxfId="28480" priority="27" operator="lessThan">
      <formula>N31</formula>
    </cfRule>
    <cfRule type="cellIs" dxfId="28479" priority="28" operator="greaterThan">
      <formula>P31</formula>
    </cfRule>
  </conditionalFormatting>
  <pageMargins left="0.7" right="0.7" top="0.75" bottom="0.75" header="0.3" footer="0.3"/>
  <pageSetup orientation="portrait" r:id="rId1"/>
  <ignoredErrors>
    <ignoredError sqref="G12 E11" evalError="1"/>
  </ignoredError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66CCFF"/>
  </sheetPr>
  <dimension ref="A1:O25"/>
  <sheetViews>
    <sheetView topLeftCell="C1" zoomScaleNormal="100" workbookViewId="0">
      <selection activeCell="C24" sqref="C24:D24"/>
    </sheetView>
  </sheetViews>
  <sheetFormatPr defaultColWidth="9.140625" defaultRowHeight="12.75" x14ac:dyDescent="0.2"/>
  <cols>
    <col min="1" max="1" width="32.5703125" style="182" bestFit="1" customWidth="1"/>
    <col min="2" max="2" width="16.7109375" style="182" bestFit="1" customWidth="1"/>
    <col min="3" max="3" width="20.7109375" style="182" customWidth="1"/>
    <col min="4" max="4" width="19" style="182" bestFit="1" customWidth="1"/>
    <col min="5" max="5" width="33.7109375" style="182" bestFit="1" customWidth="1"/>
    <col min="6" max="6" width="23.85546875" style="182" bestFit="1" customWidth="1"/>
    <col min="7" max="7" width="19.28515625" style="182" bestFit="1" customWidth="1"/>
    <col min="8" max="8" width="22" style="182" bestFit="1" customWidth="1"/>
    <col min="9" max="9" width="22.85546875" style="182" bestFit="1" customWidth="1"/>
    <col min="10" max="10" width="28.85546875" style="182" bestFit="1" customWidth="1"/>
    <col min="11" max="11" width="20.5703125" style="182" bestFit="1" customWidth="1"/>
    <col min="12" max="12" width="11.85546875" style="365" bestFit="1" customWidth="1"/>
    <col min="13" max="14" width="15.5703125" style="365" bestFit="1" customWidth="1"/>
    <col min="15" max="15" width="15" style="365" customWidth="1"/>
    <col min="16" max="16384" width="9.140625" style="365"/>
  </cols>
  <sheetData>
    <row r="1" spans="1:15" x14ac:dyDescent="0.2">
      <c r="A1" s="564" t="s">
        <v>170</v>
      </c>
      <c r="B1" s="574" t="s">
        <v>1125</v>
      </c>
      <c r="C1" s="574" t="s">
        <v>1102</v>
      </c>
      <c r="D1" s="574" t="s">
        <v>749</v>
      </c>
      <c r="E1" s="463" t="s">
        <v>748</v>
      </c>
      <c r="F1" s="576" t="s">
        <v>768</v>
      </c>
      <c r="G1" s="569" t="s">
        <v>171</v>
      </c>
      <c r="H1" s="571" t="s">
        <v>778</v>
      </c>
      <c r="I1" s="462" t="s">
        <v>751</v>
      </c>
      <c r="J1" s="462" t="s">
        <v>750</v>
      </c>
      <c r="K1" s="462" t="s">
        <v>151</v>
      </c>
      <c r="N1" s="443"/>
      <c r="O1" s="442"/>
    </row>
    <row r="2" spans="1:15" x14ac:dyDescent="0.2">
      <c r="A2" s="573"/>
      <c r="B2" s="575"/>
      <c r="C2" s="575"/>
      <c r="D2" s="575"/>
      <c r="E2" s="509"/>
      <c r="F2" s="577"/>
      <c r="G2" s="570"/>
      <c r="H2" s="572"/>
      <c r="I2" s="510"/>
      <c r="J2" s="510"/>
      <c r="K2" s="510"/>
      <c r="N2" s="443"/>
      <c r="O2" s="442"/>
    </row>
    <row r="3" spans="1:15" x14ac:dyDescent="0.2">
      <c r="A3" s="514"/>
      <c r="B3" s="515"/>
      <c r="C3" s="516"/>
      <c r="D3" s="517"/>
      <c r="E3" s="518"/>
      <c r="F3" s="519"/>
      <c r="G3" s="519"/>
      <c r="H3" s="516"/>
      <c r="I3" s="520"/>
      <c r="J3" s="520"/>
      <c r="K3" s="518"/>
      <c r="N3" s="74"/>
      <c r="O3" s="95"/>
    </row>
    <row r="4" spans="1:15" x14ac:dyDescent="0.2">
      <c r="A4" s="498"/>
      <c r="B4" s="511"/>
      <c r="C4" s="507"/>
      <c r="D4" s="512"/>
      <c r="E4" s="492"/>
      <c r="F4" s="513"/>
      <c r="G4" s="513"/>
      <c r="H4" s="507"/>
      <c r="I4" s="504"/>
      <c r="J4" s="504"/>
      <c r="K4" s="492"/>
      <c r="N4" s="74"/>
      <c r="O4" s="95"/>
    </row>
    <row r="5" spans="1:15" x14ac:dyDescent="0.2">
      <c r="A5" s="498"/>
      <c r="B5" s="511"/>
      <c r="C5" s="507"/>
      <c r="D5" s="512"/>
      <c r="E5" s="492"/>
      <c r="F5" s="513"/>
      <c r="G5" s="513"/>
      <c r="H5" s="507"/>
      <c r="I5" s="504"/>
      <c r="J5" s="504"/>
      <c r="K5" s="492"/>
      <c r="N5" s="74"/>
      <c r="O5" s="95"/>
    </row>
    <row r="6" spans="1:15" x14ac:dyDescent="0.2">
      <c r="A6" s="498"/>
      <c r="B6" s="511"/>
      <c r="C6" s="507"/>
      <c r="D6" s="512"/>
      <c r="E6" s="492"/>
      <c r="F6" s="513"/>
      <c r="G6" s="513"/>
      <c r="H6" s="507"/>
      <c r="I6" s="504"/>
      <c r="J6" s="504"/>
      <c r="K6" s="492"/>
      <c r="N6" s="74"/>
      <c r="O6" s="95"/>
    </row>
    <row r="7" spans="1:15" x14ac:dyDescent="0.2">
      <c r="A7" s="498"/>
      <c r="B7" s="511"/>
      <c r="C7" s="507"/>
      <c r="D7" s="512"/>
      <c r="E7" s="492"/>
      <c r="F7" s="513"/>
      <c r="G7" s="513"/>
      <c r="H7" s="507"/>
      <c r="I7" s="504"/>
      <c r="J7" s="504"/>
      <c r="K7" s="492"/>
      <c r="N7" s="74"/>
      <c r="O7" s="95"/>
    </row>
    <row r="8" spans="1:15" x14ac:dyDescent="0.2">
      <c r="A8" s="498"/>
      <c r="B8" s="511"/>
      <c r="C8" s="512"/>
      <c r="D8" s="492"/>
      <c r="E8" s="504"/>
      <c r="F8" s="504"/>
      <c r="G8" s="492"/>
      <c r="H8" s="492"/>
      <c r="I8" s="492"/>
      <c r="J8" s="492"/>
      <c r="K8" s="506"/>
      <c r="L8" s="74"/>
      <c r="M8" s="95"/>
    </row>
    <row r="9" spans="1:15" x14ac:dyDescent="0.2">
      <c r="A9" s="498"/>
      <c r="B9" s="511"/>
      <c r="C9" s="512"/>
      <c r="D9" s="492"/>
      <c r="E9" s="504"/>
      <c r="F9" s="504"/>
      <c r="G9" s="492"/>
      <c r="H9" s="492"/>
      <c r="I9" s="492"/>
      <c r="J9" s="492"/>
      <c r="K9" s="506"/>
      <c r="L9" s="74"/>
      <c r="M9" s="95"/>
    </row>
    <row r="10" spans="1:15" x14ac:dyDescent="0.2">
      <c r="A10" s="498"/>
      <c r="B10" s="511"/>
      <c r="C10" s="512"/>
      <c r="D10" s="492"/>
      <c r="E10" s="504"/>
      <c r="F10" s="504"/>
      <c r="G10" s="492"/>
      <c r="H10" s="492"/>
      <c r="I10" s="492"/>
      <c r="J10" s="492"/>
      <c r="K10" s="506"/>
      <c r="L10" s="74"/>
      <c r="M10" s="95"/>
    </row>
    <row r="11" spans="1:15" x14ac:dyDescent="0.2">
      <c r="A11" s="498"/>
      <c r="B11" s="511"/>
      <c r="C11" s="512"/>
      <c r="D11" s="492"/>
      <c r="E11" s="504"/>
      <c r="F11" s="504"/>
      <c r="G11" s="492"/>
      <c r="H11" s="492"/>
      <c r="I11" s="492"/>
      <c r="J11" s="492"/>
      <c r="K11" s="506"/>
      <c r="L11" s="74"/>
      <c r="M11" s="95"/>
    </row>
    <row r="12" spans="1:15" x14ac:dyDescent="0.2">
      <c r="A12" s="498"/>
      <c r="B12" s="511"/>
      <c r="C12" s="512"/>
      <c r="D12" s="492"/>
      <c r="E12" s="504"/>
      <c r="F12" s="504"/>
      <c r="G12" s="492"/>
      <c r="H12" s="492"/>
      <c r="I12" s="492"/>
      <c r="J12" s="492"/>
      <c r="K12" s="506"/>
      <c r="L12" s="74"/>
      <c r="M12" s="95"/>
    </row>
    <row r="13" spans="1:15" x14ac:dyDescent="0.2">
      <c r="A13" s="498"/>
      <c r="B13" s="511"/>
      <c r="C13" s="512"/>
      <c r="D13" s="492"/>
      <c r="E13" s="504"/>
      <c r="F13" s="504"/>
      <c r="G13" s="492"/>
      <c r="H13" s="492"/>
      <c r="I13" s="492"/>
      <c r="J13" s="492"/>
      <c r="K13" s="506"/>
      <c r="L13" s="74"/>
      <c r="M13" s="95"/>
    </row>
    <row r="14" spans="1:15" x14ac:dyDescent="0.2">
      <c r="A14" s="498"/>
      <c r="B14" s="511"/>
      <c r="C14" s="512"/>
      <c r="D14" s="492"/>
      <c r="E14" s="504"/>
      <c r="F14" s="504"/>
      <c r="G14" s="492"/>
      <c r="H14" s="492"/>
      <c r="I14" s="492"/>
      <c r="J14" s="492"/>
      <c r="K14" s="506"/>
      <c r="L14" s="74"/>
      <c r="M14" s="95"/>
    </row>
    <row r="15" spans="1:15" x14ac:dyDescent="0.2">
      <c r="A15" s="498"/>
      <c r="B15" s="511"/>
      <c r="C15" s="512"/>
      <c r="D15" s="492"/>
      <c r="E15" s="504"/>
      <c r="F15" s="504"/>
      <c r="G15" s="492"/>
      <c r="H15" s="492"/>
      <c r="I15" s="492"/>
      <c r="J15" s="492"/>
      <c r="K15" s="506"/>
      <c r="L15" s="74"/>
      <c r="M15" s="95"/>
    </row>
    <row r="16" spans="1:15" x14ac:dyDescent="0.2">
      <c r="A16" s="498"/>
      <c r="B16" s="511"/>
      <c r="C16" s="512"/>
      <c r="D16" s="492"/>
      <c r="E16" s="504"/>
      <c r="F16" s="504"/>
      <c r="G16" s="492"/>
      <c r="H16" s="492"/>
      <c r="I16" s="492"/>
      <c r="J16" s="492"/>
      <c r="K16" s="506"/>
      <c r="L16" s="74"/>
      <c r="M16" s="95"/>
    </row>
    <row r="17" spans="1:13" x14ac:dyDescent="0.2">
      <c r="A17" s="498"/>
      <c r="B17" s="511"/>
      <c r="C17" s="512"/>
      <c r="D17" s="492"/>
      <c r="E17" s="504"/>
      <c r="F17" s="504"/>
      <c r="G17" s="492"/>
      <c r="H17" s="492"/>
      <c r="I17" s="492"/>
      <c r="J17" s="492"/>
      <c r="K17" s="506"/>
      <c r="L17" s="74"/>
      <c r="M17" s="95"/>
    </row>
    <row r="18" spans="1:13" x14ac:dyDescent="0.2">
      <c r="A18" s="498"/>
      <c r="B18" s="511"/>
      <c r="C18" s="512"/>
      <c r="D18" s="492"/>
      <c r="E18" s="504"/>
      <c r="F18" s="504"/>
      <c r="G18" s="492"/>
      <c r="H18" s="492"/>
      <c r="I18" s="492"/>
      <c r="J18" s="492"/>
      <c r="K18" s="506"/>
      <c r="L18" s="74"/>
      <c r="M18" s="95"/>
    </row>
    <row r="19" spans="1:13" x14ac:dyDescent="0.2">
      <c r="A19" s="498"/>
      <c r="B19" s="511"/>
      <c r="C19" s="512"/>
      <c r="D19" s="492"/>
      <c r="E19" s="504"/>
      <c r="F19" s="504"/>
      <c r="G19" s="492"/>
      <c r="H19" s="492"/>
      <c r="I19" s="492"/>
      <c r="J19" s="492"/>
      <c r="K19" s="506"/>
      <c r="L19" s="74"/>
      <c r="M19" s="95"/>
    </row>
    <row r="20" spans="1:13" x14ac:dyDescent="0.2">
      <c r="A20" s="498"/>
      <c r="B20" s="511"/>
      <c r="C20" s="512"/>
      <c r="D20" s="492"/>
      <c r="E20" s="504"/>
      <c r="F20" s="504"/>
      <c r="G20" s="492"/>
      <c r="H20" s="492"/>
      <c r="I20" s="492"/>
      <c r="J20" s="492"/>
      <c r="K20" s="506"/>
      <c r="L20" s="74"/>
      <c r="M20" s="95"/>
    </row>
    <row r="21" spans="1:13" x14ac:dyDescent="0.2">
      <c r="A21" s="498"/>
      <c r="B21" s="511"/>
      <c r="C21" s="512"/>
      <c r="D21" s="492"/>
      <c r="E21" s="504"/>
      <c r="F21" s="504"/>
      <c r="G21" s="492"/>
      <c r="H21" s="492"/>
      <c r="I21" s="492"/>
      <c r="J21" s="492"/>
      <c r="K21" s="506"/>
      <c r="L21" s="74"/>
      <c r="M21" s="95"/>
    </row>
    <row r="22" spans="1:13" x14ac:dyDescent="0.2">
      <c r="A22" s="498"/>
      <c r="B22" s="511"/>
      <c r="C22" s="512"/>
      <c r="D22" s="492"/>
      <c r="E22" s="504"/>
      <c r="F22" s="504"/>
      <c r="G22" s="492"/>
      <c r="H22" s="492"/>
      <c r="I22" s="492"/>
      <c r="J22" s="492"/>
      <c r="K22" s="506"/>
      <c r="L22" s="74"/>
      <c r="M22" s="95"/>
    </row>
    <row r="23" spans="1:13" x14ac:dyDescent="0.2">
      <c r="A23" s="498"/>
      <c r="B23" s="511"/>
      <c r="C23" s="512"/>
      <c r="D23" s="492"/>
      <c r="E23" s="504"/>
      <c r="F23" s="504"/>
      <c r="G23" s="492"/>
      <c r="H23" s="492"/>
      <c r="I23" s="492"/>
      <c r="J23" s="492"/>
      <c r="K23" s="506"/>
      <c r="L23" s="74"/>
      <c r="M23" s="95"/>
    </row>
    <row r="24" spans="1:13" s="466" customFormat="1" ht="12.75" customHeight="1" x14ac:dyDescent="0.2">
      <c r="A24" s="493"/>
      <c r="B24" s="493"/>
      <c r="C24" s="493"/>
      <c r="D24" s="500"/>
      <c r="E24" s="493"/>
      <c r="F24" s="493"/>
      <c r="G24" s="500"/>
      <c r="H24" s="495"/>
      <c r="I24" s="495"/>
      <c r="J24" s="496"/>
      <c r="K24" s="497"/>
    </row>
    <row r="25" spans="1:13" ht="12.75" customHeight="1" x14ac:dyDescent="0.2">
      <c r="A25" s="491"/>
      <c r="B25" s="491"/>
      <c r="C25" s="491"/>
      <c r="D25" s="492"/>
      <c r="E25" s="493"/>
      <c r="F25" s="493"/>
      <c r="G25" s="494"/>
      <c r="H25" s="495"/>
      <c r="I25" s="495"/>
      <c r="J25" s="496"/>
      <c r="K25" s="497"/>
    </row>
  </sheetData>
  <mergeCells count="7">
    <mergeCell ref="G1:G2"/>
    <mergeCell ref="H1:H2"/>
    <mergeCell ref="A1:A2"/>
    <mergeCell ref="B1:B2"/>
    <mergeCell ref="C1:C2"/>
    <mergeCell ref="D1:D2"/>
    <mergeCell ref="F1:F2"/>
  </mergeCells>
  <conditionalFormatting sqref="K8:K10">
    <cfRule type="cellIs" dxfId="28478" priority="10816" operator="lessThan">
      <formula>0</formula>
    </cfRule>
  </conditionalFormatting>
  <conditionalFormatting sqref="F8:F10 J3:J7">
    <cfRule type="cellIs" dxfId="28477" priority="10813" operator="greaterThan">
      <formula>E3</formula>
    </cfRule>
    <cfRule type="cellIs" dxfId="28476" priority="10814" operator="lessThan">
      <formula>E3</formula>
    </cfRule>
  </conditionalFormatting>
  <conditionalFormatting sqref="K24:K25">
    <cfRule type="cellIs" dxfId="28475" priority="10812" operator="lessThan">
      <formula>0</formula>
    </cfRule>
  </conditionalFormatting>
  <conditionalFormatting sqref="J24:K25">
    <cfRule type="cellIs" dxfId="28474" priority="10811" operator="lessThan">
      <formula>0</formula>
    </cfRule>
  </conditionalFormatting>
  <conditionalFormatting sqref="N3:N7 F3:G7">
    <cfRule type="cellIs" dxfId="28473" priority="10810" operator="equal">
      <formula>TODAY()</formula>
    </cfRule>
  </conditionalFormatting>
  <conditionalFormatting sqref="F3:G7">
    <cfRule type="cellIs" dxfId="28472" priority="6499" operator="equal">
      <formula>#REF!</formula>
    </cfRule>
  </conditionalFormatting>
  <conditionalFormatting sqref="K12:K13">
    <cfRule type="cellIs" dxfId="28471" priority="5932" operator="lessThan">
      <formula>0</formula>
    </cfRule>
  </conditionalFormatting>
  <conditionalFormatting sqref="F12:F13">
    <cfRule type="cellIs" dxfId="28470" priority="5930" operator="greaterThan">
      <formula>E12</formula>
    </cfRule>
    <cfRule type="cellIs" dxfId="28469" priority="5931" operator="lessThan">
      <formula>E12</formula>
    </cfRule>
  </conditionalFormatting>
  <conditionalFormatting sqref="K12:K13">
    <cfRule type="cellIs" dxfId="28468" priority="5927" operator="lessThan">
      <formula>0</formula>
    </cfRule>
  </conditionalFormatting>
  <conditionalFormatting sqref="F12:F13">
    <cfRule type="cellIs" dxfId="28467" priority="5925" operator="greaterThan">
      <formula>E12</formula>
    </cfRule>
    <cfRule type="cellIs" dxfId="28466" priority="5926" operator="lessThan">
      <formula>E12</formula>
    </cfRule>
  </conditionalFormatting>
  <conditionalFormatting sqref="K12:K13">
    <cfRule type="cellIs" dxfId="28465" priority="5922" operator="lessThan">
      <formula>0</formula>
    </cfRule>
  </conditionalFormatting>
  <conditionalFormatting sqref="F12:F13">
    <cfRule type="cellIs" dxfId="28464" priority="5920" operator="greaterThan">
      <formula>E12</formula>
    </cfRule>
    <cfRule type="cellIs" dxfId="28463" priority="5921" operator="lessThan">
      <formula>E12</formula>
    </cfRule>
  </conditionalFormatting>
  <conditionalFormatting sqref="K12:K13">
    <cfRule type="cellIs" dxfId="28462" priority="5917" operator="lessThan">
      <formula>0</formula>
    </cfRule>
  </conditionalFormatting>
  <conditionalFormatting sqref="F12:F13">
    <cfRule type="cellIs" dxfId="28461" priority="5915" operator="greaterThan">
      <formula>E12</formula>
    </cfRule>
    <cfRule type="cellIs" dxfId="28460" priority="5916" operator="lessThan">
      <formula>E12</formula>
    </cfRule>
  </conditionalFormatting>
  <conditionalFormatting sqref="K12:K13">
    <cfRule type="cellIs" dxfId="28459" priority="5896" operator="lessThan">
      <formula>0</formula>
    </cfRule>
  </conditionalFormatting>
  <conditionalFormatting sqref="F12:F13">
    <cfRule type="cellIs" dxfId="28458" priority="5894" operator="greaterThan">
      <formula>E12</formula>
    </cfRule>
    <cfRule type="cellIs" dxfId="28457" priority="5895" operator="lessThan">
      <formula>E12</formula>
    </cfRule>
  </conditionalFormatting>
  <conditionalFormatting sqref="K12:K13">
    <cfRule type="cellIs" dxfId="28456" priority="5891" operator="lessThan">
      <formula>0</formula>
    </cfRule>
  </conditionalFormatting>
  <conditionalFormatting sqref="F12:F13">
    <cfRule type="cellIs" dxfId="28455" priority="5889" operator="greaterThan">
      <formula>E12</formula>
    </cfRule>
    <cfRule type="cellIs" dxfId="28454" priority="5890" operator="lessThan">
      <formula>E12</formula>
    </cfRule>
  </conditionalFormatting>
  <conditionalFormatting sqref="K12:K13">
    <cfRule type="cellIs" dxfId="28453" priority="5886" operator="lessThan">
      <formula>0</formula>
    </cfRule>
  </conditionalFormatting>
  <conditionalFormatting sqref="F12:F13">
    <cfRule type="cellIs" dxfId="28452" priority="5884" operator="greaterThan">
      <formula>E12</formula>
    </cfRule>
    <cfRule type="cellIs" dxfId="28451" priority="5885" operator="lessThan">
      <formula>E12</formula>
    </cfRule>
  </conditionalFormatting>
  <conditionalFormatting sqref="K12:K13">
    <cfRule type="cellIs" dxfId="28450" priority="5881" operator="lessThan">
      <formula>0</formula>
    </cfRule>
  </conditionalFormatting>
  <conditionalFormatting sqref="F12:F13">
    <cfRule type="cellIs" dxfId="28449" priority="5879" operator="greaterThan">
      <formula>E12</formula>
    </cfRule>
    <cfRule type="cellIs" dxfId="28448" priority="5880" operator="lessThan">
      <formula>E12</formula>
    </cfRule>
  </conditionalFormatting>
  <conditionalFormatting sqref="K12:K13">
    <cfRule type="cellIs" dxfId="28447" priority="5860" operator="lessThan">
      <formula>0</formula>
    </cfRule>
  </conditionalFormatting>
  <conditionalFormatting sqref="F12:F13">
    <cfRule type="cellIs" dxfId="28446" priority="5858" operator="greaterThan">
      <formula>E12</formula>
    </cfRule>
    <cfRule type="cellIs" dxfId="28445" priority="5859" operator="lessThan">
      <formula>E12</formula>
    </cfRule>
  </conditionalFormatting>
  <conditionalFormatting sqref="K12:K13">
    <cfRule type="cellIs" dxfId="28444" priority="5855" operator="lessThan">
      <formula>0</formula>
    </cfRule>
  </conditionalFormatting>
  <conditionalFormatting sqref="F12:F13">
    <cfRule type="cellIs" dxfId="28443" priority="5853" operator="greaterThan">
      <formula>E12</formula>
    </cfRule>
    <cfRule type="cellIs" dxfId="28442" priority="5854" operator="lessThan">
      <formula>E12</formula>
    </cfRule>
  </conditionalFormatting>
  <conditionalFormatting sqref="K12:K13">
    <cfRule type="cellIs" dxfId="28441" priority="5850" operator="lessThan">
      <formula>0</formula>
    </cfRule>
  </conditionalFormatting>
  <conditionalFormatting sqref="F12:F13">
    <cfRule type="cellIs" dxfId="28440" priority="5848" operator="greaterThan">
      <formula>E12</formula>
    </cfRule>
    <cfRule type="cellIs" dxfId="28439" priority="5849" operator="lessThan">
      <formula>E12</formula>
    </cfRule>
  </conditionalFormatting>
  <conditionalFormatting sqref="K12:K13">
    <cfRule type="cellIs" dxfId="28438" priority="5845" operator="lessThan">
      <formula>0</formula>
    </cfRule>
  </conditionalFormatting>
  <conditionalFormatting sqref="F12:F13">
    <cfRule type="cellIs" dxfId="28437" priority="5843" operator="greaterThan">
      <formula>E12</formula>
    </cfRule>
    <cfRule type="cellIs" dxfId="28436" priority="5844" operator="lessThan">
      <formula>E12</formula>
    </cfRule>
  </conditionalFormatting>
  <conditionalFormatting sqref="K12:K13">
    <cfRule type="cellIs" dxfId="28435" priority="5824" operator="lessThan">
      <formula>0</formula>
    </cfRule>
  </conditionalFormatting>
  <conditionalFormatting sqref="F12:F13">
    <cfRule type="cellIs" dxfId="28434" priority="5822" operator="greaterThan">
      <formula>E12</formula>
    </cfRule>
    <cfRule type="cellIs" dxfId="28433" priority="5823" operator="lessThan">
      <formula>E12</formula>
    </cfRule>
  </conditionalFormatting>
  <conditionalFormatting sqref="K12:K13">
    <cfRule type="cellIs" dxfId="28432" priority="5819" operator="lessThan">
      <formula>0</formula>
    </cfRule>
  </conditionalFormatting>
  <conditionalFormatting sqref="F12:F13">
    <cfRule type="cellIs" dxfId="28431" priority="5817" operator="greaterThan">
      <formula>E12</formula>
    </cfRule>
    <cfRule type="cellIs" dxfId="28430" priority="5818" operator="lessThan">
      <formula>E12</formula>
    </cfRule>
  </conditionalFormatting>
  <conditionalFormatting sqref="K12:K13">
    <cfRule type="cellIs" dxfId="28429" priority="5814" operator="lessThan">
      <formula>0</formula>
    </cfRule>
  </conditionalFormatting>
  <conditionalFormatting sqref="F12:F13">
    <cfRule type="cellIs" dxfId="28428" priority="5812" operator="greaterThan">
      <formula>E12</formula>
    </cfRule>
    <cfRule type="cellIs" dxfId="28427" priority="5813" operator="lessThan">
      <formula>E12</formula>
    </cfRule>
  </conditionalFormatting>
  <conditionalFormatting sqref="K12:K13">
    <cfRule type="cellIs" dxfId="28426" priority="5809" operator="lessThan">
      <formula>0</formula>
    </cfRule>
  </conditionalFormatting>
  <conditionalFormatting sqref="F12:F13">
    <cfRule type="cellIs" dxfId="28425" priority="5807" operator="greaterThan">
      <formula>E12</formula>
    </cfRule>
    <cfRule type="cellIs" dxfId="28424" priority="5808" operator="lessThan">
      <formula>E12</formula>
    </cfRule>
  </conditionalFormatting>
  <conditionalFormatting sqref="K11">
    <cfRule type="cellIs" dxfId="28423" priority="5788" operator="lessThan">
      <formula>0</formula>
    </cfRule>
  </conditionalFormatting>
  <conditionalFormatting sqref="F11">
    <cfRule type="cellIs" dxfId="28422" priority="5786" operator="greaterThan">
      <formula>E11</formula>
    </cfRule>
    <cfRule type="cellIs" dxfId="28421" priority="5787" operator="lessThan">
      <formula>E11</formula>
    </cfRule>
  </conditionalFormatting>
  <conditionalFormatting sqref="K11">
    <cfRule type="cellIs" dxfId="28420" priority="5783" operator="lessThan">
      <formula>0</formula>
    </cfRule>
  </conditionalFormatting>
  <conditionalFormatting sqref="F11">
    <cfRule type="cellIs" dxfId="28419" priority="5781" operator="greaterThan">
      <formula>E11</formula>
    </cfRule>
    <cfRule type="cellIs" dxfId="28418" priority="5782" operator="lessThan">
      <formula>E11</formula>
    </cfRule>
  </conditionalFormatting>
  <conditionalFormatting sqref="K11">
    <cfRule type="cellIs" dxfId="28417" priority="5778" operator="lessThan">
      <formula>0</formula>
    </cfRule>
  </conditionalFormatting>
  <conditionalFormatting sqref="F11">
    <cfRule type="cellIs" dxfId="28416" priority="5776" operator="greaterThan">
      <formula>E11</formula>
    </cfRule>
    <cfRule type="cellIs" dxfId="28415" priority="5777" operator="lessThan">
      <formula>E11</formula>
    </cfRule>
  </conditionalFormatting>
  <conditionalFormatting sqref="K11">
    <cfRule type="cellIs" dxfId="28414" priority="5773" operator="lessThan">
      <formula>0</formula>
    </cfRule>
  </conditionalFormatting>
  <conditionalFormatting sqref="F11">
    <cfRule type="cellIs" dxfId="28413" priority="5771" operator="greaterThan">
      <formula>E11</formula>
    </cfRule>
    <cfRule type="cellIs" dxfId="28412" priority="5772" operator="lessThan">
      <formula>E11</formula>
    </cfRule>
  </conditionalFormatting>
  <conditionalFormatting sqref="K11">
    <cfRule type="cellIs" dxfId="28411" priority="5752" operator="lessThan">
      <formula>0</formula>
    </cfRule>
  </conditionalFormatting>
  <conditionalFormatting sqref="F11">
    <cfRule type="cellIs" dxfId="28410" priority="5750" operator="greaterThan">
      <formula>E11</formula>
    </cfRule>
    <cfRule type="cellIs" dxfId="28409" priority="5751" operator="lessThan">
      <formula>E11</formula>
    </cfRule>
  </conditionalFormatting>
  <conditionalFormatting sqref="K11">
    <cfRule type="cellIs" dxfId="28408" priority="5747" operator="lessThan">
      <formula>0</formula>
    </cfRule>
  </conditionalFormatting>
  <conditionalFormatting sqref="F11">
    <cfRule type="cellIs" dxfId="28407" priority="5745" operator="greaterThan">
      <formula>E11</formula>
    </cfRule>
    <cfRule type="cellIs" dxfId="28406" priority="5746" operator="lessThan">
      <formula>E11</formula>
    </cfRule>
  </conditionalFormatting>
  <conditionalFormatting sqref="K11">
    <cfRule type="cellIs" dxfId="28405" priority="5742" operator="lessThan">
      <formula>0</formula>
    </cfRule>
  </conditionalFormatting>
  <conditionalFormatting sqref="F11">
    <cfRule type="cellIs" dxfId="28404" priority="5740" operator="greaterThan">
      <formula>E11</formula>
    </cfRule>
    <cfRule type="cellIs" dxfId="28403" priority="5741" operator="lessThan">
      <formula>E11</formula>
    </cfRule>
  </conditionalFormatting>
  <conditionalFormatting sqref="K11">
    <cfRule type="cellIs" dxfId="28402" priority="5737" operator="lessThan">
      <formula>0</formula>
    </cfRule>
  </conditionalFormatting>
  <conditionalFormatting sqref="F11">
    <cfRule type="cellIs" dxfId="28401" priority="5735" operator="greaterThan">
      <formula>E11</formula>
    </cfRule>
    <cfRule type="cellIs" dxfId="28400" priority="5736" operator="lessThan">
      <formula>E11</formula>
    </cfRule>
  </conditionalFormatting>
  <conditionalFormatting sqref="K11">
    <cfRule type="cellIs" dxfId="28399" priority="5716" operator="lessThan">
      <formula>0</formula>
    </cfRule>
  </conditionalFormatting>
  <conditionalFormatting sqref="F11">
    <cfRule type="cellIs" dxfId="28398" priority="5714" operator="greaterThan">
      <formula>E11</formula>
    </cfRule>
    <cfRule type="cellIs" dxfId="28397" priority="5715" operator="lessThan">
      <formula>E11</formula>
    </cfRule>
  </conditionalFormatting>
  <conditionalFormatting sqref="K11">
    <cfRule type="cellIs" dxfId="28396" priority="5711" operator="lessThan">
      <formula>0</formula>
    </cfRule>
  </conditionalFormatting>
  <conditionalFormatting sqref="F11">
    <cfRule type="cellIs" dxfId="28395" priority="5709" operator="greaterThan">
      <formula>E11</formula>
    </cfRule>
    <cfRule type="cellIs" dxfId="28394" priority="5710" operator="lessThan">
      <formula>E11</formula>
    </cfRule>
  </conditionalFormatting>
  <conditionalFormatting sqref="K11">
    <cfRule type="cellIs" dxfId="28393" priority="5706" operator="lessThan">
      <formula>0</formula>
    </cfRule>
  </conditionalFormatting>
  <conditionalFormatting sqref="F11">
    <cfRule type="cellIs" dxfId="28392" priority="5704" operator="greaterThan">
      <formula>E11</formula>
    </cfRule>
    <cfRule type="cellIs" dxfId="28391" priority="5705" operator="lessThan">
      <formula>E11</formula>
    </cfRule>
  </conditionalFormatting>
  <conditionalFormatting sqref="K11">
    <cfRule type="cellIs" dxfId="28390" priority="5701" operator="lessThan">
      <formula>0</formula>
    </cfRule>
  </conditionalFormatting>
  <conditionalFormatting sqref="F11">
    <cfRule type="cellIs" dxfId="28389" priority="5699" operator="greaterThan">
      <formula>E11</formula>
    </cfRule>
    <cfRule type="cellIs" dxfId="28388" priority="5700" operator="lessThan">
      <formula>E11</formula>
    </cfRule>
  </conditionalFormatting>
  <conditionalFormatting sqref="K11">
    <cfRule type="cellIs" dxfId="28387" priority="5680" operator="lessThan">
      <formula>0</formula>
    </cfRule>
  </conditionalFormatting>
  <conditionalFormatting sqref="F11">
    <cfRule type="cellIs" dxfId="28386" priority="5678" operator="greaterThan">
      <formula>E11</formula>
    </cfRule>
    <cfRule type="cellIs" dxfId="28385" priority="5679" operator="lessThan">
      <formula>E11</formula>
    </cfRule>
  </conditionalFormatting>
  <conditionalFormatting sqref="K11">
    <cfRule type="cellIs" dxfId="28384" priority="5675" operator="lessThan">
      <formula>0</formula>
    </cfRule>
  </conditionalFormatting>
  <conditionalFormatting sqref="F11">
    <cfRule type="cellIs" dxfId="28383" priority="5673" operator="greaterThan">
      <formula>E11</formula>
    </cfRule>
    <cfRule type="cellIs" dxfId="28382" priority="5674" operator="lessThan">
      <formula>E11</formula>
    </cfRule>
  </conditionalFormatting>
  <conditionalFormatting sqref="K11">
    <cfRule type="cellIs" dxfId="28381" priority="5670" operator="lessThan">
      <formula>0</formula>
    </cfRule>
  </conditionalFormatting>
  <conditionalFormatting sqref="F11">
    <cfRule type="cellIs" dxfId="28380" priority="5668" operator="greaterThan">
      <formula>E11</formula>
    </cfRule>
    <cfRule type="cellIs" dxfId="28379" priority="5669" operator="lessThan">
      <formula>E11</formula>
    </cfRule>
  </conditionalFormatting>
  <conditionalFormatting sqref="K11">
    <cfRule type="cellIs" dxfId="28378" priority="5665" operator="lessThan">
      <formula>0</formula>
    </cfRule>
  </conditionalFormatting>
  <conditionalFormatting sqref="F11">
    <cfRule type="cellIs" dxfId="28377" priority="5663" operator="greaterThan">
      <formula>E11</formula>
    </cfRule>
    <cfRule type="cellIs" dxfId="28376" priority="5664" operator="lessThan">
      <formula>E11</formula>
    </cfRule>
  </conditionalFormatting>
  <conditionalFormatting sqref="K11:K18">
    <cfRule type="cellIs" dxfId="28375" priority="5644" operator="lessThan">
      <formula>0</formula>
    </cfRule>
  </conditionalFormatting>
  <conditionalFormatting sqref="F11:F18">
    <cfRule type="cellIs" dxfId="28374" priority="5642" operator="greaterThan">
      <formula>E11</formula>
    </cfRule>
    <cfRule type="cellIs" dxfId="28373" priority="5643" operator="lessThan">
      <formula>E11</formula>
    </cfRule>
  </conditionalFormatting>
  <conditionalFormatting sqref="K11:K18">
    <cfRule type="cellIs" dxfId="28372" priority="5639" operator="lessThan">
      <formula>0</formula>
    </cfRule>
  </conditionalFormatting>
  <conditionalFormatting sqref="F11:F18">
    <cfRule type="cellIs" dxfId="28371" priority="5637" operator="greaterThan">
      <formula>E11</formula>
    </cfRule>
    <cfRule type="cellIs" dxfId="28370" priority="5638" operator="lessThan">
      <formula>E11</formula>
    </cfRule>
  </conditionalFormatting>
  <conditionalFormatting sqref="K11:K18">
    <cfRule type="cellIs" dxfId="28369" priority="5634" operator="lessThan">
      <formula>0</formula>
    </cfRule>
  </conditionalFormatting>
  <conditionalFormatting sqref="F11:F18">
    <cfRule type="cellIs" dxfId="28368" priority="5632" operator="greaterThan">
      <formula>E11</formula>
    </cfRule>
    <cfRule type="cellIs" dxfId="28367" priority="5633" operator="lessThan">
      <formula>E11</formula>
    </cfRule>
  </conditionalFormatting>
  <conditionalFormatting sqref="K11:K18">
    <cfRule type="cellIs" dxfId="28366" priority="5629" operator="lessThan">
      <formula>0</formula>
    </cfRule>
  </conditionalFormatting>
  <conditionalFormatting sqref="F11:F18">
    <cfRule type="cellIs" dxfId="28365" priority="5627" operator="greaterThan">
      <formula>E11</formula>
    </cfRule>
    <cfRule type="cellIs" dxfId="28364" priority="5628" operator="lessThan">
      <formula>E11</formula>
    </cfRule>
  </conditionalFormatting>
  <conditionalFormatting sqref="K11:K18">
    <cfRule type="cellIs" dxfId="28363" priority="5608" operator="lessThan">
      <formula>0</formula>
    </cfRule>
  </conditionalFormatting>
  <conditionalFormatting sqref="F11:F18">
    <cfRule type="cellIs" dxfId="28362" priority="5606" operator="greaterThan">
      <formula>E11</formula>
    </cfRule>
    <cfRule type="cellIs" dxfId="28361" priority="5607" operator="lessThan">
      <formula>E11</formula>
    </cfRule>
  </conditionalFormatting>
  <conditionalFormatting sqref="K11:K18">
    <cfRule type="cellIs" dxfId="28360" priority="5603" operator="lessThan">
      <formula>0</formula>
    </cfRule>
  </conditionalFormatting>
  <conditionalFormatting sqref="F11:F18">
    <cfRule type="cellIs" dxfId="28359" priority="5601" operator="greaterThan">
      <formula>E11</formula>
    </cfRule>
    <cfRule type="cellIs" dxfId="28358" priority="5602" operator="lessThan">
      <formula>E11</formula>
    </cfRule>
  </conditionalFormatting>
  <conditionalFormatting sqref="K11:K18">
    <cfRule type="cellIs" dxfId="28357" priority="5598" operator="lessThan">
      <formula>0</formula>
    </cfRule>
  </conditionalFormatting>
  <conditionalFormatting sqref="F11:F18">
    <cfRule type="cellIs" dxfId="28356" priority="5596" operator="greaterThan">
      <formula>E11</formula>
    </cfRule>
    <cfRule type="cellIs" dxfId="28355" priority="5597" operator="lessThan">
      <formula>E11</formula>
    </cfRule>
  </conditionalFormatting>
  <conditionalFormatting sqref="K11:K18">
    <cfRule type="cellIs" dxfId="28354" priority="5593" operator="lessThan">
      <formula>0</formula>
    </cfRule>
  </conditionalFormatting>
  <conditionalFormatting sqref="F11:F18">
    <cfRule type="cellIs" dxfId="28353" priority="5591" operator="greaterThan">
      <formula>E11</formula>
    </cfRule>
    <cfRule type="cellIs" dxfId="28352" priority="5592" operator="lessThan">
      <formula>E11</formula>
    </cfRule>
  </conditionalFormatting>
  <conditionalFormatting sqref="K11:K18">
    <cfRule type="cellIs" dxfId="28351" priority="5572" operator="lessThan">
      <formula>0</formula>
    </cfRule>
  </conditionalFormatting>
  <conditionalFormatting sqref="F11:F18">
    <cfRule type="cellIs" dxfId="28350" priority="5570" operator="greaterThan">
      <formula>E11</formula>
    </cfRule>
    <cfRule type="cellIs" dxfId="28349" priority="5571" operator="lessThan">
      <formula>E11</formula>
    </cfRule>
  </conditionalFormatting>
  <conditionalFormatting sqref="K11:K18">
    <cfRule type="cellIs" dxfId="28348" priority="5567" operator="lessThan">
      <formula>0</formula>
    </cfRule>
  </conditionalFormatting>
  <conditionalFormatting sqref="F11:F18">
    <cfRule type="cellIs" dxfId="28347" priority="5565" operator="greaterThan">
      <formula>E11</formula>
    </cfRule>
    <cfRule type="cellIs" dxfId="28346" priority="5566" operator="lessThan">
      <formula>E11</formula>
    </cfRule>
  </conditionalFormatting>
  <conditionalFormatting sqref="K11:K18">
    <cfRule type="cellIs" dxfId="28345" priority="5562" operator="lessThan">
      <formula>0</formula>
    </cfRule>
  </conditionalFormatting>
  <conditionalFormatting sqref="F11:F18">
    <cfRule type="cellIs" dxfId="28344" priority="5560" operator="greaterThan">
      <formula>E11</formula>
    </cfRule>
    <cfRule type="cellIs" dxfId="28343" priority="5561" operator="lessThan">
      <formula>E11</formula>
    </cfRule>
  </conditionalFormatting>
  <conditionalFormatting sqref="K11:K18">
    <cfRule type="cellIs" dxfId="28342" priority="5557" operator="lessThan">
      <formula>0</formula>
    </cfRule>
  </conditionalFormatting>
  <conditionalFormatting sqref="F11:F18">
    <cfRule type="cellIs" dxfId="28341" priority="5555" operator="greaterThan">
      <formula>E11</formula>
    </cfRule>
    <cfRule type="cellIs" dxfId="28340" priority="5556" operator="lessThan">
      <formula>E11</formula>
    </cfRule>
  </conditionalFormatting>
  <conditionalFormatting sqref="K11:K18">
    <cfRule type="cellIs" dxfId="28339" priority="5536" operator="lessThan">
      <formula>0</formula>
    </cfRule>
  </conditionalFormatting>
  <conditionalFormatting sqref="F11:F18">
    <cfRule type="cellIs" dxfId="28338" priority="5534" operator="greaterThan">
      <formula>E11</formula>
    </cfRule>
    <cfRule type="cellIs" dxfId="28337" priority="5535" operator="lessThan">
      <formula>E11</formula>
    </cfRule>
  </conditionalFormatting>
  <conditionalFormatting sqref="K11:K18">
    <cfRule type="cellIs" dxfId="28336" priority="5531" operator="lessThan">
      <formula>0</formula>
    </cfRule>
  </conditionalFormatting>
  <conditionalFormatting sqref="F11:F18">
    <cfRule type="cellIs" dxfId="28335" priority="5529" operator="greaterThan">
      <formula>E11</formula>
    </cfRule>
    <cfRule type="cellIs" dxfId="28334" priority="5530" operator="lessThan">
      <formula>E11</formula>
    </cfRule>
  </conditionalFormatting>
  <conditionalFormatting sqref="K11:K18">
    <cfRule type="cellIs" dxfId="28333" priority="5526" operator="lessThan">
      <formula>0</formula>
    </cfRule>
  </conditionalFormatting>
  <conditionalFormatting sqref="F11:F18">
    <cfRule type="cellIs" dxfId="28332" priority="5524" operator="greaterThan">
      <formula>E11</formula>
    </cfRule>
    <cfRule type="cellIs" dxfId="28331" priority="5525" operator="lessThan">
      <formula>E11</formula>
    </cfRule>
  </conditionalFormatting>
  <conditionalFormatting sqref="K11:K18">
    <cfRule type="cellIs" dxfId="28330" priority="5521" operator="lessThan">
      <formula>0</formula>
    </cfRule>
  </conditionalFormatting>
  <conditionalFormatting sqref="F11:F18">
    <cfRule type="cellIs" dxfId="28329" priority="5519" operator="greaterThan">
      <formula>E11</formula>
    </cfRule>
    <cfRule type="cellIs" dxfId="28328" priority="5520" operator="lessThan">
      <formula>E11</formula>
    </cfRule>
  </conditionalFormatting>
  <conditionalFormatting sqref="K14:K18">
    <cfRule type="cellIs" dxfId="28327" priority="5500" operator="lessThan">
      <formula>0</formula>
    </cfRule>
  </conditionalFormatting>
  <conditionalFormatting sqref="F14:F18">
    <cfRule type="cellIs" dxfId="28326" priority="5498" operator="greaterThan">
      <formula>E14</formula>
    </cfRule>
    <cfRule type="cellIs" dxfId="28325" priority="5499" operator="lessThan">
      <formula>E14</formula>
    </cfRule>
  </conditionalFormatting>
  <conditionalFormatting sqref="K14:K18">
    <cfRule type="cellIs" dxfId="28324" priority="5495" operator="lessThan">
      <formula>0</formula>
    </cfRule>
  </conditionalFormatting>
  <conditionalFormatting sqref="F14:F18">
    <cfRule type="cellIs" dxfId="28323" priority="5493" operator="greaterThan">
      <formula>E14</formula>
    </cfRule>
    <cfRule type="cellIs" dxfId="28322" priority="5494" operator="lessThan">
      <formula>E14</formula>
    </cfRule>
  </conditionalFormatting>
  <conditionalFormatting sqref="K14:K18">
    <cfRule type="cellIs" dxfId="28321" priority="5490" operator="lessThan">
      <formula>0</formula>
    </cfRule>
  </conditionalFormatting>
  <conditionalFormatting sqref="F14:F18">
    <cfRule type="cellIs" dxfId="28320" priority="5488" operator="greaterThan">
      <formula>E14</formula>
    </cfRule>
    <cfRule type="cellIs" dxfId="28319" priority="5489" operator="lessThan">
      <formula>E14</formula>
    </cfRule>
  </conditionalFormatting>
  <conditionalFormatting sqref="K14:K18">
    <cfRule type="cellIs" dxfId="28318" priority="5485" operator="lessThan">
      <formula>0</formula>
    </cfRule>
  </conditionalFormatting>
  <conditionalFormatting sqref="F14:F18">
    <cfRule type="cellIs" dxfId="28317" priority="5483" operator="greaterThan">
      <formula>E14</formula>
    </cfRule>
    <cfRule type="cellIs" dxfId="28316" priority="5484" operator="lessThan">
      <formula>E14</formula>
    </cfRule>
  </conditionalFormatting>
  <conditionalFormatting sqref="K14:K18">
    <cfRule type="cellIs" dxfId="28315" priority="5464" operator="lessThan">
      <formula>0</formula>
    </cfRule>
  </conditionalFormatting>
  <conditionalFormatting sqref="F14:F18">
    <cfRule type="cellIs" dxfId="28314" priority="5462" operator="greaterThan">
      <formula>E14</formula>
    </cfRule>
    <cfRule type="cellIs" dxfId="28313" priority="5463" operator="lessThan">
      <formula>E14</formula>
    </cfRule>
  </conditionalFormatting>
  <conditionalFormatting sqref="K14:K18">
    <cfRule type="cellIs" dxfId="28312" priority="5459" operator="lessThan">
      <formula>0</formula>
    </cfRule>
  </conditionalFormatting>
  <conditionalFormatting sqref="F14:F18">
    <cfRule type="cellIs" dxfId="28311" priority="5457" operator="greaterThan">
      <formula>E14</formula>
    </cfRule>
    <cfRule type="cellIs" dxfId="28310" priority="5458" operator="lessThan">
      <formula>E14</formula>
    </cfRule>
  </conditionalFormatting>
  <conditionalFormatting sqref="K14:K18">
    <cfRule type="cellIs" dxfId="28309" priority="5454" operator="lessThan">
      <formula>0</formula>
    </cfRule>
  </conditionalFormatting>
  <conditionalFormatting sqref="F14:F18">
    <cfRule type="cellIs" dxfId="28308" priority="5452" operator="greaterThan">
      <formula>E14</formula>
    </cfRule>
    <cfRule type="cellIs" dxfId="28307" priority="5453" operator="lessThan">
      <formula>E14</formula>
    </cfRule>
  </conditionalFormatting>
  <conditionalFormatting sqref="K14:K18">
    <cfRule type="cellIs" dxfId="28306" priority="5449" operator="lessThan">
      <formula>0</formula>
    </cfRule>
  </conditionalFormatting>
  <conditionalFormatting sqref="F14:F18">
    <cfRule type="cellIs" dxfId="28305" priority="5447" operator="greaterThan">
      <formula>E14</formula>
    </cfRule>
    <cfRule type="cellIs" dxfId="28304" priority="5448" operator="lessThan">
      <formula>E14</formula>
    </cfRule>
  </conditionalFormatting>
  <conditionalFormatting sqref="K14:K18">
    <cfRule type="cellIs" dxfId="28303" priority="5428" operator="lessThan">
      <formula>0</formula>
    </cfRule>
  </conditionalFormatting>
  <conditionalFormatting sqref="F14:F18">
    <cfRule type="cellIs" dxfId="28302" priority="5426" operator="greaterThan">
      <formula>E14</formula>
    </cfRule>
    <cfRule type="cellIs" dxfId="28301" priority="5427" operator="lessThan">
      <formula>E14</formula>
    </cfRule>
  </conditionalFormatting>
  <conditionalFormatting sqref="K14:K18">
    <cfRule type="cellIs" dxfId="28300" priority="5423" operator="lessThan">
      <formula>0</formula>
    </cfRule>
  </conditionalFormatting>
  <conditionalFormatting sqref="F14:F18">
    <cfRule type="cellIs" dxfId="28299" priority="5421" operator="greaterThan">
      <formula>E14</formula>
    </cfRule>
    <cfRule type="cellIs" dxfId="28298" priority="5422" operator="lessThan">
      <formula>E14</formula>
    </cfRule>
  </conditionalFormatting>
  <conditionalFormatting sqref="K14:K18">
    <cfRule type="cellIs" dxfId="28297" priority="5418" operator="lessThan">
      <formula>0</formula>
    </cfRule>
  </conditionalFormatting>
  <conditionalFormatting sqref="F14:F18">
    <cfRule type="cellIs" dxfId="28296" priority="5416" operator="greaterThan">
      <formula>E14</formula>
    </cfRule>
    <cfRule type="cellIs" dxfId="28295" priority="5417" operator="lessThan">
      <formula>E14</formula>
    </cfRule>
  </conditionalFormatting>
  <conditionalFormatting sqref="K14:K18">
    <cfRule type="cellIs" dxfId="28294" priority="5413" operator="lessThan">
      <formula>0</formula>
    </cfRule>
  </conditionalFormatting>
  <conditionalFormatting sqref="F14:F18">
    <cfRule type="cellIs" dxfId="28293" priority="5411" operator="greaterThan">
      <formula>E14</formula>
    </cfRule>
    <cfRule type="cellIs" dxfId="28292" priority="5412" operator="lessThan">
      <formula>E14</formula>
    </cfRule>
  </conditionalFormatting>
  <conditionalFormatting sqref="K14:K18">
    <cfRule type="cellIs" dxfId="28291" priority="5392" operator="lessThan">
      <formula>0</formula>
    </cfRule>
  </conditionalFormatting>
  <conditionalFormatting sqref="F14:F18">
    <cfRule type="cellIs" dxfId="28290" priority="5390" operator="greaterThan">
      <formula>E14</formula>
    </cfRule>
    <cfRule type="cellIs" dxfId="28289" priority="5391" operator="lessThan">
      <formula>E14</formula>
    </cfRule>
  </conditionalFormatting>
  <conditionalFormatting sqref="K14:K18">
    <cfRule type="cellIs" dxfId="28288" priority="5387" operator="lessThan">
      <formula>0</formula>
    </cfRule>
  </conditionalFormatting>
  <conditionalFormatting sqref="F14:F18">
    <cfRule type="cellIs" dxfId="28287" priority="5385" operator="greaterThan">
      <formula>E14</formula>
    </cfRule>
    <cfRule type="cellIs" dxfId="28286" priority="5386" operator="lessThan">
      <formula>E14</formula>
    </cfRule>
  </conditionalFormatting>
  <conditionalFormatting sqref="K14:K18">
    <cfRule type="cellIs" dxfId="28285" priority="5382" operator="lessThan">
      <formula>0</formula>
    </cfRule>
  </conditionalFormatting>
  <conditionalFormatting sqref="F14:F18">
    <cfRule type="cellIs" dxfId="28284" priority="5380" operator="greaterThan">
      <formula>E14</formula>
    </cfRule>
    <cfRule type="cellIs" dxfId="28283" priority="5381" operator="lessThan">
      <formula>E14</formula>
    </cfRule>
  </conditionalFormatting>
  <conditionalFormatting sqref="K14:K18">
    <cfRule type="cellIs" dxfId="28282" priority="5377" operator="lessThan">
      <formula>0</formula>
    </cfRule>
  </conditionalFormatting>
  <conditionalFormatting sqref="F14:F18">
    <cfRule type="cellIs" dxfId="28281" priority="5375" operator="greaterThan">
      <formula>E14</formula>
    </cfRule>
    <cfRule type="cellIs" dxfId="28280" priority="5376" operator="lessThan">
      <formula>E14</formula>
    </cfRule>
  </conditionalFormatting>
  <conditionalFormatting sqref="K11">
    <cfRule type="cellIs" dxfId="28279" priority="5356" operator="lessThan">
      <formula>0</formula>
    </cfRule>
  </conditionalFormatting>
  <conditionalFormatting sqref="F11">
    <cfRule type="cellIs" dxfId="28278" priority="5354" operator="greaterThan">
      <formula>E11</formula>
    </cfRule>
    <cfRule type="cellIs" dxfId="28277" priority="5355" operator="lessThan">
      <formula>E11</formula>
    </cfRule>
  </conditionalFormatting>
  <conditionalFormatting sqref="K11">
    <cfRule type="cellIs" dxfId="28276" priority="5351" operator="lessThan">
      <formula>0</formula>
    </cfRule>
  </conditionalFormatting>
  <conditionalFormatting sqref="F11">
    <cfRule type="cellIs" dxfId="28275" priority="5349" operator="greaterThan">
      <formula>E11</formula>
    </cfRule>
    <cfRule type="cellIs" dxfId="28274" priority="5350" operator="lessThan">
      <formula>E11</formula>
    </cfRule>
  </conditionalFormatting>
  <conditionalFormatting sqref="K11">
    <cfRule type="cellIs" dxfId="28273" priority="5346" operator="lessThan">
      <formula>0</formula>
    </cfRule>
  </conditionalFormatting>
  <conditionalFormatting sqref="F11">
    <cfRule type="cellIs" dxfId="28272" priority="5344" operator="greaterThan">
      <formula>E11</formula>
    </cfRule>
    <cfRule type="cellIs" dxfId="28271" priority="5345" operator="lessThan">
      <formula>E11</formula>
    </cfRule>
  </conditionalFormatting>
  <conditionalFormatting sqref="K11">
    <cfRule type="cellIs" dxfId="28270" priority="5341" operator="lessThan">
      <formula>0</formula>
    </cfRule>
  </conditionalFormatting>
  <conditionalFormatting sqref="F11">
    <cfRule type="cellIs" dxfId="28269" priority="5339" operator="greaterThan">
      <formula>E11</formula>
    </cfRule>
    <cfRule type="cellIs" dxfId="28268" priority="5340" operator="lessThan">
      <formula>E11</formula>
    </cfRule>
  </conditionalFormatting>
  <conditionalFormatting sqref="K11">
    <cfRule type="cellIs" dxfId="28267" priority="5320" operator="lessThan">
      <formula>0</formula>
    </cfRule>
  </conditionalFormatting>
  <conditionalFormatting sqref="F11">
    <cfRule type="cellIs" dxfId="28266" priority="5318" operator="greaterThan">
      <formula>E11</formula>
    </cfRule>
    <cfRule type="cellIs" dxfId="28265" priority="5319" operator="lessThan">
      <formula>E11</formula>
    </cfRule>
  </conditionalFormatting>
  <conditionalFormatting sqref="K11">
    <cfRule type="cellIs" dxfId="28264" priority="5315" operator="lessThan">
      <formula>0</formula>
    </cfRule>
  </conditionalFormatting>
  <conditionalFormatting sqref="F11">
    <cfRule type="cellIs" dxfId="28263" priority="5313" operator="greaterThan">
      <formula>E11</formula>
    </cfRule>
    <cfRule type="cellIs" dxfId="28262" priority="5314" operator="lessThan">
      <formula>E11</formula>
    </cfRule>
  </conditionalFormatting>
  <conditionalFormatting sqref="K11">
    <cfRule type="cellIs" dxfId="28261" priority="5310" operator="lessThan">
      <formula>0</formula>
    </cfRule>
  </conditionalFormatting>
  <conditionalFormatting sqref="F11">
    <cfRule type="cellIs" dxfId="28260" priority="5308" operator="greaterThan">
      <formula>E11</formula>
    </cfRule>
    <cfRule type="cellIs" dxfId="28259" priority="5309" operator="lessThan">
      <formula>E11</formula>
    </cfRule>
  </conditionalFormatting>
  <conditionalFormatting sqref="K11">
    <cfRule type="cellIs" dxfId="28258" priority="5305" operator="lessThan">
      <formula>0</formula>
    </cfRule>
  </conditionalFormatting>
  <conditionalFormatting sqref="F11">
    <cfRule type="cellIs" dxfId="28257" priority="5303" operator="greaterThan">
      <formula>E11</formula>
    </cfRule>
    <cfRule type="cellIs" dxfId="28256" priority="5304" operator="lessThan">
      <formula>E11</formula>
    </cfRule>
  </conditionalFormatting>
  <conditionalFormatting sqref="K11">
    <cfRule type="cellIs" dxfId="28255" priority="5284" operator="lessThan">
      <formula>0</formula>
    </cfRule>
  </conditionalFormatting>
  <conditionalFormatting sqref="F11">
    <cfRule type="cellIs" dxfId="28254" priority="5282" operator="greaterThan">
      <formula>E11</formula>
    </cfRule>
    <cfRule type="cellIs" dxfId="28253" priority="5283" operator="lessThan">
      <formula>E11</formula>
    </cfRule>
  </conditionalFormatting>
  <conditionalFormatting sqref="K11">
    <cfRule type="cellIs" dxfId="28252" priority="5279" operator="lessThan">
      <formula>0</formula>
    </cfRule>
  </conditionalFormatting>
  <conditionalFormatting sqref="F11">
    <cfRule type="cellIs" dxfId="28251" priority="5277" operator="greaterThan">
      <formula>E11</formula>
    </cfRule>
    <cfRule type="cellIs" dxfId="28250" priority="5278" operator="lessThan">
      <formula>E11</formula>
    </cfRule>
  </conditionalFormatting>
  <conditionalFormatting sqref="K11">
    <cfRule type="cellIs" dxfId="28249" priority="5274" operator="lessThan">
      <formula>0</formula>
    </cfRule>
  </conditionalFormatting>
  <conditionalFormatting sqref="F11">
    <cfRule type="cellIs" dxfId="28248" priority="5272" operator="greaterThan">
      <formula>E11</formula>
    </cfRule>
    <cfRule type="cellIs" dxfId="28247" priority="5273" operator="lessThan">
      <formula>E11</formula>
    </cfRule>
  </conditionalFormatting>
  <conditionalFormatting sqref="K11">
    <cfRule type="cellIs" dxfId="28246" priority="5269" operator="lessThan">
      <formula>0</formula>
    </cfRule>
  </conditionalFormatting>
  <conditionalFormatting sqref="F11">
    <cfRule type="cellIs" dxfId="28245" priority="5267" operator="greaterThan">
      <formula>E11</formula>
    </cfRule>
    <cfRule type="cellIs" dxfId="28244" priority="5268" operator="lessThan">
      <formula>E11</formula>
    </cfRule>
  </conditionalFormatting>
  <conditionalFormatting sqref="K11">
    <cfRule type="cellIs" dxfId="28243" priority="5248" operator="lessThan">
      <formula>0</formula>
    </cfRule>
  </conditionalFormatting>
  <conditionalFormatting sqref="F11">
    <cfRule type="cellIs" dxfId="28242" priority="5246" operator="greaterThan">
      <formula>E11</formula>
    </cfRule>
    <cfRule type="cellIs" dxfId="28241" priority="5247" operator="lessThan">
      <formula>E11</formula>
    </cfRule>
  </conditionalFormatting>
  <conditionalFormatting sqref="K11">
    <cfRule type="cellIs" dxfId="28240" priority="5243" operator="lessThan">
      <formula>0</formula>
    </cfRule>
  </conditionalFormatting>
  <conditionalFormatting sqref="F11">
    <cfRule type="cellIs" dxfId="28239" priority="5241" operator="greaterThan">
      <formula>E11</formula>
    </cfRule>
    <cfRule type="cellIs" dxfId="28238" priority="5242" operator="lessThan">
      <formula>E11</formula>
    </cfRule>
  </conditionalFormatting>
  <conditionalFormatting sqref="K11">
    <cfRule type="cellIs" dxfId="28237" priority="5238" operator="lessThan">
      <formula>0</formula>
    </cfRule>
  </conditionalFormatting>
  <conditionalFormatting sqref="F11">
    <cfRule type="cellIs" dxfId="28236" priority="5236" operator="greaterThan">
      <formula>E11</formula>
    </cfRule>
    <cfRule type="cellIs" dxfId="28235" priority="5237" operator="lessThan">
      <formula>E11</formula>
    </cfRule>
  </conditionalFormatting>
  <conditionalFormatting sqref="K11">
    <cfRule type="cellIs" dxfId="28234" priority="5233" operator="lessThan">
      <formula>0</formula>
    </cfRule>
  </conditionalFormatting>
  <conditionalFormatting sqref="F11">
    <cfRule type="cellIs" dxfId="28233" priority="5231" operator="greaterThan">
      <formula>E11</formula>
    </cfRule>
    <cfRule type="cellIs" dxfId="28232" priority="5232" operator="lessThan">
      <formula>E11</formula>
    </cfRule>
  </conditionalFormatting>
  <conditionalFormatting sqref="K23">
    <cfRule type="cellIs" dxfId="28231" priority="2870" operator="lessThan">
      <formula>0</formula>
    </cfRule>
  </conditionalFormatting>
  <conditionalFormatting sqref="F23">
    <cfRule type="cellIs" dxfId="28230" priority="2868" operator="greaterThan">
      <formula>E23</formula>
    </cfRule>
    <cfRule type="cellIs" dxfId="28229" priority="2869" operator="lessThan">
      <formula>E23</formula>
    </cfRule>
  </conditionalFormatting>
  <conditionalFormatting sqref="K23">
    <cfRule type="cellIs" dxfId="28228" priority="2865" operator="lessThan">
      <formula>0</formula>
    </cfRule>
  </conditionalFormatting>
  <conditionalFormatting sqref="F23">
    <cfRule type="cellIs" dxfId="28227" priority="2863" operator="greaterThan">
      <formula>E23</formula>
    </cfRule>
    <cfRule type="cellIs" dxfId="28226" priority="2864" operator="lessThan">
      <formula>E23</formula>
    </cfRule>
  </conditionalFormatting>
  <conditionalFormatting sqref="K23">
    <cfRule type="cellIs" dxfId="28225" priority="2860" operator="lessThan">
      <formula>0</formula>
    </cfRule>
  </conditionalFormatting>
  <conditionalFormatting sqref="F23">
    <cfRule type="cellIs" dxfId="28224" priority="2858" operator="greaterThan">
      <formula>E23</formula>
    </cfRule>
    <cfRule type="cellIs" dxfId="28223" priority="2859" operator="lessThan">
      <formula>E23</formula>
    </cfRule>
  </conditionalFormatting>
  <conditionalFormatting sqref="K23">
    <cfRule type="cellIs" dxfId="28222" priority="2855" operator="lessThan">
      <formula>0</formula>
    </cfRule>
  </conditionalFormatting>
  <conditionalFormatting sqref="F23">
    <cfRule type="cellIs" dxfId="28221" priority="2853" operator="greaterThan">
      <formula>E23</formula>
    </cfRule>
    <cfRule type="cellIs" dxfId="28220" priority="2854" operator="lessThan">
      <formula>E23</formula>
    </cfRule>
  </conditionalFormatting>
  <conditionalFormatting sqref="K23">
    <cfRule type="cellIs" dxfId="28219" priority="2834" operator="lessThan">
      <formula>0</formula>
    </cfRule>
  </conditionalFormatting>
  <conditionalFormatting sqref="F23">
    <cfRule type="cellIs" dxfId="28218" priority="2832" operator="greaterThan">
      <formula>E23</formula>
    </cfRule>
    <cfRule type="cellIs" dxfId="28217" priority="2833" operator="lessThan">
      <formula>E23</formula>
    </cfRule>
  </conditionalFormatting>
  <conditionalFormatting sqref="K23">
    <cfRule type="cellIs" dxfId="28216" priority="2829" operator="lessThan">
      <formula>0</formula>
    </cfRule>
  </conditionalFormatting>
  <conditionalFormatting sqref="F23">
    <cfRule type="cellIs" dxfId="28215" priority="2827" operator="greaterThan">
      <formula>E23</formula>
    </cfRule>
    <cfRule type="cellIs" dxfId="28214" priority="2828" operator="lessThan">
      <formula>E23</formula>
    </cfRule>
  </conditionalFormatting>
  <conditionalFormatting sqref="K23">
    <cfRule type="cellIs" dxfId="28213" priority="2824" operator="lessThan">
      <formula>0</formula>
    </cfRule>
  </conditionalFormatting>
  <conditionalFormatting sqref="F23">
    <cfRule type="cellIs" dxfId="28212" priority="2822" operator="greaterThan">
      <formula>E23</formula>
    </cfRule>
    <cfRule type="cellIs" dxfId="28211" priority="2823" operator="lessThan">
      <formula>E23</formula>
    </cfRule>
  </conditionalFormatting>
  <conditionalFormatting sqref="K23">
    <cfRule type="cellIs" dxfId="28210" priority="2819" operator="lessThan">
      <formula>0</formula>
    </cfRule>
  </conditionalFormatting>
  <conditionalFormatting sqref="F23">
    <cfRule type="cellIs" dxfId="28209" priority="2817" operator="greaterThan">
      <formula>E23</formula>
    </cfRule>
    <cfRule type="cellIs" dxfId="28208" priority="2818" operator="lessThan">
      <formula>E23</formula>
    </cfRule>
  </conditionalFormatting>
  <conditionalFormatting sqref="K23">
    <cfRule type="cellIs" dxfId="28207" priority="2798" operator="lessThan">
      <formula>0</formula>
    </cfRule>
  </conditionalFormatting>
  <conditionalFormatting sqref="F23">
    <cfRule type="cellIs" dxfId="28206" priority="2796" operator="greaterThan">
      <formula>E23</formula>
    </cfRule>
    <cfRule type="cellIs" dxfId="28205" priority="2797" operator="lessThan">
      <formula>E23</formula>
    </cfRule>
  </conditionalFormatting>
  <conditionalFormatting sqref="K23">
    <cfRule type="cellIs" dxfId="28204" priority="2793" operator="lessThan">
      <formula>0</formula>
    </cfRule>
  </conditionalFormatting>
  <conditionalFormatting sqref="F23">
    <cfRule type="cellIs" dxfId="28203" priority="2791" operator="greaterThan">
      <formula>E23</formula>
    </cfRule>
    <cfRule type="cellIs" dxfId="28202" priority="2792" operator="lessThan">
      <formula>E23</formula>
    </cfRule>
  </conditionalFormatting>
  <conditionalFormatting sqref="K23">
    <cfRule type="cellIs" dxfId="28201" priority="2788" operator="lessThan">
      <formula>0</formula>
    </cfRule>
  </conditionalFormatting>
  <conditionalFormatting sqref="F23">
    <cfRule type="cellIs" dxfId="28200" priority="2786" operator="greaterThan">
      <formula>E23</formula>
    </cfRule>
    <cfRule type="cellIs" dxfId="28199" priority="2787" operator="lessThan">
      <formula>E23</formula>
    </cfRule>
  </conditionalFormatting>
  <conditionalFormatting sqref="K23">
    <cfRule type="cellIs" dxfId="28198" priority="2783" operator="lessThan">
      <formula>0</formula>
    </cfRule>
  </conditionalFormatting>
  <conditionalFormatting sqref="F23">
    <cfRule type="cellIs" dxfId="28197" priority="2781" operator="greaterThan">
      <formula>E23</formula>
    </cfRule>
    <cfRule type="cellIs" dxfId="28196" priority="2782" operator="lessThan">
      <formula>E23</formula>
    </cfRule>
  </conditionalFormatting>
  <conditionalFormatting sqref="K23">
    <cfRule type="cellIs" dxfId="28195" priority="2762" operator="lessThan">
      <formula>0</formula>
    </cfRule>
  </conditionalFormatting>
  <conditionalFormatting sqref="F23">
    <cfRule type="cellIs" dxfId="28194" priority="2760" operator="greaterThan">
      <formula>E23</formula>
    </cfRule>
    <cfRule type="cellIs" dxfId="28193" priority="2761" operator="lessThan">
      <formula>E23</formula>
    </cfRule>
  </conditionalFormatting>
  <conditionalFormatting sqref="K23">
    <cfRule type="cellIs" dxfId="28192" priority="2757" operator="lessThan">
      <formula>0</formula>
    </cfRule>
  </conditionalFormatting>
  <conditionalFormatting sqref="F23">
    <cfRule type="cellIs" dxfId="28191" priority="2755" operator="greaterThan">
      <formula>E23</formula>
    </cfRule>
    <cfRule type="cellIs" dxfId="28190" priority="2756" operator="lessThan">
      <formula>E23</formula>
    </cfRule>
  </conditionalFormatting>
  <conditionalFormatting sqref="K23">
    <cfRule type="cellIs" dxfId="28189" priority="2752" operator="lessThan">
      <formula>0</formula>
    </cfRule>
  </conditionalFormatting>
  <conditionalFormatting sqref="F23">
    <cfRule type="cellIs" dxfId="28188" priority="2750" operator="greaterThan">
      <formula>E23</formula>
    </cfRule>
    <cfRule type="cellIs" dxfId="28187" priority="2751" operator="lessThan">
      <formula>E23</formula>
    </cfRule>
  </conditionalFormatting>
  <conditionalFormatting sqref="K23">
    <cfRule type="cellIs" dxfId="28186" priority="2747" operator="lessThan">
      <formula>0</formula>
    </cfRule>
  </conditionalFormatting>
  <conditionalFormatting sqref="F23">
    <cfRule type="cellIs" dxfId="28185" priority="2745" operator="greaterThan">
      <formula>E23</formula>
    </cfRule>
    <cfRule type="cellIs" dxfId="28184" priority="2746" operator="lessThan">
      <formula>E23</formula>
    </cfRule>
  </conditionalFormatting>
  <conditionalFormatting sqref="K23">
    <cfRule type="cellIs" dxfId="28183" priority="2726" operator="lessThan">
      <formula>0</formula>
    </cfRule>
  </conditionalFormatting>
  <conditionalFormatting sqref="F23">
    <cfRule type="cellIs" dxfId="28182" priority="2724" operator="greaterThan">
      <formula>E23</formula>
    </cfRule>
    <cfRule type="cellIs" dxfId="28181" priority="2725" operator="lessThan">
      <formula>E23</formula>
    </cfRule>
  </conditionalFormatting>
  <conditionalFormatting sqref="K23">
    <cfRule type="cellIs" dxfId="28180" priority="2721" operator="lessThan">
      <formula>0</formula>
    </cfRule>
  </conditionalFormatting>
  <conditionalFormatting sqref="F23">
    <cfRule type="cellIs" dxfId="28179" priority="2719" operator="greaterThan">
      <formula>E23</formula>
    </cfRule>
    <cfRule type="cellIs" dxfId="28178" priority="2720" operator="lessThan">
      <formula>E23</formula>
    </cfRule>
  </conditionalFormatting>
  <conditionalFormatting sqref="K23">
    <cfRule type="cellIs" dxfId="28177" priority="2716" operator="lessThan">
      <formula>0</formula>
    </cfRule>
  </conditionalFormatting>
  <conditionalFormatting sqref="F23">
    <cfRule type="cellIs" dxfId="28176" priority="2714" operator="greaterThan">
      <formula>E23</formula>
    </cfRule>
    <cfRule type="cellIs" dxfId="28175" priority="2715" operator="lessThan">
      <formula>E23</formula>
    </cfRule>
  </conditionalFormatting>
  <conditionalFormatting sqref="K23">
    <cfRule type="cellIs" dxfId="28174" priority="2711" operator="lessThan">
      <formula>0</formula>
    </cfRule>
  </conditionalFormatting>
  <conditionalFormatting sqref="F23">
    <cfRule type="cellIs" dxfId="28173" priority="2709" operator="greaterThan">
      <formula>E23</formula>
    </cfRule>
    <cfRule type="cellIs" dxfId="28172" priority="2710" operator="lessThan">
      <formula>E23</formula>
    </cfRule>
  </conditionalFormatting>
  <conditionalFormatting sqref="K23">
    <cfRule type="cellIs" dxfId="28171" priority="2690" operator="lessThan">
      <formula>0</formula>
    </cfRule>
  </conditionalFormatting>
  <conditionalFormatting sqref="F23">
    <cfRule type="cellIs" dxfId="28170" priority="2688" operator="greaterThan">
      <formula>E23</formula>
    </cfRule>
    <cfRule type="cellIs" dxfId="28169" priority="2689" operator="lessThan">
      <formula>E23</formula>
    </cfRule>
  </conditionalFormatting>
  <conditionalFormatting sqref="K23">
    <cfRule type="cellIs" dxfId="28168" priority="2685" operator="lessThan">
      <formula>0</formula>
    </cfRule>
  </conditionalFormatting>
  <conditionalFormatting sqref="F23">
    <cfRule type="cellIs" dxfId="28167" priority="2683" operator="greaterThan">
      <formula>E23</formula>
    </cfRule>
    <cfRule type="cellIs" dxfId="28166" priority="2684" operator="lessThan">
      <formula>E23</formula>
    </cfRule>
  </conditionalFormatting>
  <conditionalFormatting sqref="K23">
    <cfRule type="cellIs" dxfId="28165" priority="2680" operator="lessThan">
      <formula>0</formula>
    </cfRule>
  </conditionalFormatting>
  <conditionalFormatting sqref="F23">
    <cfRule type="cellIs" dxfId="28164" priority="2678" operator="greaterThan">
      <formula>E23</formula>
    </cfRule>
    <cfRule type="cellIs" dxfId="28163" priority="2679" operator="lessThan">
      <formula>E23</formula>
    </cfRule>
  </conditionalFormatting>
  <conditionalFormatting sqref="K23">
    <cfRule type="cellIs" dxfId="28162" priority="2675" operator="lessThan">
      <formula>0</formula>
    </cfRule>
  </conditionalFormatting>
  <conditionalFormatting sqref="F23">
    <cfRule type="cellIs" dxfId="28161" priority="2673" operator="greaterThan">
      <formula>E23</formula>
    </cfRule>
    <cfRule type="cellIs" dxfId="28160" priority="2674" operator="lessThan">
      <formula>E23</formula>
    </cfRule>
  </conditionalFormatting>
  <conditionalFormatting sqref="K23">
    <cfRule type="cellIs" dxfId="28159" priority="2654" operator="lessThan">
      <formula>0</formula>
    </cfRule>
  </conditionalFormatting>
  <conditionalFormatting sqref="F23">
    <cfRule type="cellIs" dxfId="28158" priority="2652" operator="greaterThan">
      <formula>E23</formula>
    </cfRule>
    <cfRule type="cellIs" dxfId="28157" priority="2653" operator="lessThan">
      <formula>E23</formula>
    </cfRule>
  </conditionalFormatting>
  <conditionalFormatting sqref="K23">
    <cfRule type="cellIs" dxfId="28156" priority="2649" operator="lessThan">
      <formula>0</formula>
    </cfRule>
  </conditionalFormatting>
  <conditionalFormatting sqref="F23">
    <cfRule type="cellIs" dxfId="28155" priority="2647" operator="greaterThan">
      <formula>E23</formula>
    </cfRule>
    <cfRule type="cellIs" dxfId="28154" priority="2648" operator="lessThan">
      <formula>E23</formula>
    </cfRule>
  </conditionalFormatting>
  <conditionalFormatting sqref="K23">
    <cfRule type="cellIs" dxfId="28153" priority="2644" operator="lessThan">
      <formula>0</formula>
    </cfRule>
  </conditionalFormatting>
  <conditionalFormatting sqref="F23">
    <cfRule type="cellIs" dxfId="28152" priority="2642" operator="greaterThan">
      <formula>E23</formula>
    </cfRule>
    <cfRule type="cellIs" dxfId="28151" priority="2643" operator="lessThan">
      <formula>E23</formula>
    </cfRule>
  </conditionalFormatting>
  <conditionalFormatting sqref="K23">
    <cfRule type="cellIs" dxfId="28150" priority="2639" operator="lessThan">
      <formula>0</formula>
    </cfRule>
  </conditionalFormatting>
  <conditionalFormatting sqref="F23">
    <cfRule type="cellIs" dxfId="28149" priority="2637" operator="greaterThan">
      <formula>E23</formula>
    </cfRule>
    <cfRule type="cellIs" dxfId="28148" priority="2638" operator="lessThan">
      <formula>E23</formula>
    </cfRule>
  </conditionalFormatting>
  <conditionalFormatting sqref="K23">
    <cfRule type="cellIs" dxfId="28147" priority="2618" operator="lessThan">
      <formula>0</formula>
    </cfRule>
  </conditionalFormatting>
  <conditionalFormatting sqref="F23">
    <cfRule type="cellIs" dxfId="28146" priority="2616" operator="greaterThan">
      <formula>E23</formula>
    </cfRule>
    <cfRule type="cellIs" dxfId="28145" priority="2617" operator="lessThan">
      <formula>E23</formula>
    </cfRule>
  </conditionalFormatting>
  <conditionalFormatting sqref="K23">
    <cfRule type="cellIs" dxfId="28144" priority="2613" operator="lessThan">
      <formula>0</formula>
    </cfRule>
  </conditionalFormatting>
  <conditionalFormatting sqref="F23">
    <cfRule type="cellIs" dxfId="28143" priority="2611" operator="greaterThan">
      <formula>E23</formula>
    </cfRule>
    <cfRule type="cellIs" dxfId="28142" priority="2612" operator="lessThan">
      <formula>E23</formula>
    </cfRule>
  </conditionalFormatting>
  <conditionalFormatting sqref="K23">
    <cfRule type="cellIs" dxfId="28141" priority="2608" operator="lessThan">
      <formula>0</formula>
    </cfRule>
  </conditionalFormatting>
  <conditionalFormatting sqref="F23">
    <cfRule type="cellIs" dxfId="28140" priority="2606" operator="greaterThan">
      <formula>E23</formula>
    </cfRule>
    <cfRule type="cellIs" dxfId="28139" priority="2607" operator="lessThan">
      <formula>E23</formula>
    </cfRule>
  </conditionalFormatting>
  <conditionalFormatting sqref="K23">
    <cfRule type="cellIs" dxfId="28138" priority="2603" operator="lessThan">
      <formula>0</formula>
    </cfRule>
  </conditionalFormatting>
  <conditionalFormatting sqref="F23">
    <cfRule type="cellIs" dxfId="28137" priority="2601" operator="greaterThan">
      <formula>E23</formula>
    </cfRule>
    <cfRule type="cellIs" dxfId="28136" priority="2602" operator="lessThan">
      <formula>E23</formula>
    </cfRule>
  </conditionalFormatting>
  <conditionalFormatting sqref="K23">
    <cfRule type="cellIs" dxfId="28135" priority="2582" operator="lessThan">
      <formula>0</formula>
    </cfRule>
  </conditionalFormatting>
  <conditionalFormatting sqref="F23">
    <cfRule type="cellIs" dxfId="28134" priority="2580" operator="greaterThan">
      <formula>E23</formula>
    </cfRule>
    <cfRule type="cellIs" dxfId="28133" priority="2581" operator="lessThan">
      <formula>E23</formula>
    </cfRule>
  </conditionalFormatting>
  <conditionalFormatting sqref="K23">
    <cfRule type="cellIs" dxfId="28132" priority="2577" operator="lessThan">
      <formula>0</formula>
    </cfRule>
  </conditionalFormatting>
  <conditionalFormatting sqref="F23">
    <cfRule type="cellIs" dxfId="28131" priority="2575" operator="greaterThan">
      <formula>E23</formula>
    </cfRule>
    <cfRule type="cellIs" dxfId="28130" priority="2576" operator="lessThan">
      <formula>E23</formula>
    </cfRule>
  </conditionalFormatting>
  <conditionalFormatting sqref="K23">
    <cfRule type="cellIs" dxfId="28129" priority="2572" operator="lessThan">
      <formula>0</formula>
    </cfRule>
  </conditionalFormatting>
  <conditionalFormatting sqref="F23">
    <cfRule type="cellIs" dxfId="28128" priority="2570" operator="greaterThan">
      <formula>E23</formula>
    </cfRule>
    <cfRule type="cellIs" dxfId="28127" priority="2571" operator="lessThan">
      <formula>E23</formula>
    </cfRule>
  </conditionalFormatting>
  <conditionalFormatting sqref="K23">
    <cfRule type="cellIs" dxfId="28126" priority="2567" operator="lessThan">
      <formula>0</formula>
    </cfRule>
  </conditionalFormatting>
  <conditionalFormatting sqref="F23">
    <cfRule type="cellIs" dxfId="28125" priority="2565" operator="greaterThan">
      <formula>E23</formula>
    </cfRule>
    <cfRule type="cellIs" dxfId="28124" priority="2566" operator="lessThan">
      <formula>E23</formula>
    </cfRule>
  </conditionalFormatting>
  <conditionalFormatting sqref="K23">
    <cfRule type="cellIs" dxfId="28123" priority="2546" operator="lessThan">
      <formula>0</formula>
    </cfRule>
  </conditionalFormatting>
  <conditionalFormatting sqref="F23">
    <cfRule type="cellIs" dxfId="28122" priority="2544" operator="greaterThan">
      <formula>E23</formula>
    </cfRule>
    <cfRule type="cellIs" dxfId="28121" priority="2545" operator="lessThan">
      <formula>E23</formula>
    </cfRule>
  </conditionalFormatting>
  <conditionalFormatting sqref="K23">
    <cfRule type="cellIs" dxfId="28120" priority="2541" operator="lessThan">
      <formula>0</formula>
    </cfRule>
  </conditionalFormatting>
  <conditionalFormatting sqref="F23">
    <cfRule type="cellIs" dxfId="28119" priority="2539" operator="greaterThan">
      <formula>E23</formula>
    </cfRule>
    <cfRule type="cellIs" dxfId="28118" priority="2540" operator="lessThan">
      <formula>E23</formula>
    </cfRule>
  </conditionalFormatting>
  <conditionalFormatting sqref="K23">
    <cfRule type="cellIs" dxfId="28117" priority="2536" operator="lessThan">
      <formula>0</formula>
    </cfRule>
  </conditionalFormatting>
  <conditionalFormatting sqref="F23">
    <cfRule type="cellIs" dxfId="28116" priority="2534" operator="greaterThan">
      <formula>E23</formula>
    </cfRule>
    <cfRule type="cellIs" dxfId="28115" priority="2535" operator="lessThan">
      <formula>E23</formula>
    </cfRule>
  </conditionalFormatting>
  <conditionalFormatting sqref="K23">
    <cfRule type="cellIs" dxfId="28114" priority="2531" operator="lessThan">
      <formula>0</formula>
    </cfRule>
  </conditionalFormatting>
  <conditionalFormatting sqref="F23">
    <cfRule type="cellIs" dxfId="28113" priority="2529" operator="greaterThan">
      <formula>E23</formula>
    </cfRule>
    <cfRule type="cellIs" dxfId="28112" priority="2530" operator="lessThan">
      <formula>E23</formula>
    </cfRule>
  </conditionalFormatting>
  <conditionalFormatting sqref="K23">
    <cfRule type="cellIs" dxfId="28111" priority="2510" operator="lessThan">
      <formula>0</formula>
    </cfRule>
  </conditionalFormatting>
  <conditionalFormatting sqref="F23">
    <cfRule type="cellIs" dxfId="28110" priority="2508" operator="greaterThan">
      <formula>E23</formula>
    </cfRule>
    <cfRule type="cellIs" dxfId="28109" priority="2509" operator="lessThan">
      <formula>E23</formula>
    </cfRule>
  </conditionalFormatting>
  <conditionalFormatting sqref="K23">
    <cfRule type="cellIs" dxfId="28108" priority="2505" operator="lessThan">
      <formula>0</formula>
    </cfRule>
  </conditionalFormatting>
  <conditionalFormatting sqref="F23">
    <cfRule type="cellIs" dxfId="28107" priority="2503" operator="greaterThan">
      <formula>E23</formula>
    </cfRule>
    <cfRule type="cellIs" dxfId="28106" priority="2504" operator="lessThan">
      <formula>E23</formula>
    </cfRule>
  </conditionalFormatting>
  <conditionalFormatting sqref="K23">
    <cfRule type="cellIs" dxfId="28105" priority="2500" operator="lessThan">
      <formula>0</formula>
    </cfRule>
  </conditionalFormatting>
  <conditionalFormatting sqref="F23">
    <cfRule type="cellIs" dxfId="28104" priority="2498" operator="greaterThan">
      <formula>E23</formula>
    </cfRule>
    <cfRule type="cellIs" dxfId="28103" priority="2499" operator="lessThan">
      <formula>E23</formula>
    </cfRule>
  </conditionalFormatting>
  <conditionalFormatting sqref="K23">
    <cfRule type="cellIs" dxfId="28102" priority="2495" operator="lessThan">
      <formula>0</formula>
    </cfRule>
  </conditionalFormatting>
  <conditionalFormatting sqref="F23">
    <cfRule type="cellIs" dxfId="28101" priority="2493" operator="greaterThan">
      <formula>E23</formula>
    </cfRule>
    <cfRule type="cellIs" dxfId="28100" priority="2494" operator="lessThan">
      <formula>E23</formula>
    </cfRule>
  </conditionalFormatting>
  <conditionalFormatting sqref="K23">
    <cfRule type="cellIs" dxfId="28099" priority="2474" operator="lessThan">
      <formula>0</formula>
    </cfRule>
  </conditionalFormatting>
  <conditionalFormatting sqref="F23">
    <cfRule type="cellIs" dxfId="28098" priority="2472" operator="greaterThan">
      <formula>E23</formula>
    </cfRule>
    <cfRule type="cellIs" dxfId="28097" priority="2473" operator="lessThan">
      <formula>E23</formula>
    </cfRule>
  </conditionalFormatting>
  <conditionalFormatting sqref="K23">
    <cfRule type="cellIs" dxfId="28096" priority="2469" operator="lessThan">
      <formula>0</formula>
    </cfRule>
  </conditionalFormatting>
  <conditionalFormatting sqref="F23">
    <cfRule type="cellIs" dxfId="28095" priority="2467" operator="greaterThan">
      <formula>E23</formula>
    </cfRule>
    <cfRule type="cellIs" dxfId="28094" priority="2468" operator="lessThan">
      <formula>E23</formula>
    </cfRule>
  </conditionalFormatting>
  <conditionalFormatting sqref="K23">
    <cfRule type="cellIs" dxfId="28093" priority="2464" operator="lessThan">
      <formula>0</formula>
    </cfRule>
  </conditionalFormatting>
  <conditionalFormatting sqref="F23">
    <cfRule type="cellIs" dxfId="28092" priority="2462" operator="greaterThan">
      <formula>E23</formula>
    </cfRule>
    <cfRule type="cellIs" dxfId="28091" priority="2463" operator="lessThan">
      <formula>E23</formula>
    </cfRule>
  </conditionalFormatting>
  <conditionalFormatting sqref="K23">
    <cfRule type="cellIs" dxfId="28090" priority="2459" operator="lessThan">
      <formula>0</formula>
    </cfRule>
  </conditionalFormatting>
  <conditionalFormatting sqref="F23">
    <cfRule type="cellIs" dxfId="28089" priority="2457" operator="greaterThan">
      <formula>E23</formula>
    </cfRule>
    <cfRule type="cellIs" dxfId="28088" priority="2458" operator="lessThan">
      <formula>E23</formula>
    </cfRule>
  </conditionalFormatting>
  <conditionalFormatting sqref="N1">
    <cfRule type="cellIs" dxfId="28087" priority="2438" operator="equal">
      <formula>TODAY()</formula>
    </cfRule>
  </conditionalFormatting>
  <conditionalFormatting sqref="K19:K22">
    <cfRule type="cellIs" dxfId="28086" priority="2371" operator="lessThan">
      <formula>0</formula>
    </cfRule>
  </conditionalFormatting>
  <conditionalFormatting sqref="F19:F22">
    <cfRule type="cellIs" dxfId="28085" priority="2369" operator="greaterThan">
      <formula>E19</formula>
    </cfRule>
    <cfRule type="cellIs" dxfId="28084" priority="2370" operator="lessThan">
      <formula>E19</formula>
    </cfRule>
  </conditionalFormatting>
  <conditionalFormatting sqref="K19:K22">
    <cfRule type="cellIs" dxfId="28083" priority="2366" operator="lessThan">
      <formula>0</formula>
    </cfRule>
  </conditionalFormatting>
  <conditionalFormatting sqref="F19:F22">
    <cfRule type="cellIs" dxfId="28082" priority="2364" operator="greaterThan">
      <formula>E19</formula>
    </cfRule>
    <cfRule type="cellIs" dxfId="28081" priority="2365" operator="lessThan">
      <formula>E19</formula>
    </cfRule>
  </conditionalFormatting>
  <conditionalFormatting sqref="K19:K22">
    <cfRule type="cellIs" dxfId="28080" priority="2361" operator="lessThan">
      <formula>0</formula>
    </cfRule>
  </conditionalFormatting>
  <conditionalFormatting sqref="F19:F22">
    <cfRule type="cellIs" dxfId="28079" priority="2359" operator="greaterThan">
      <formula>E19</formula>
    </cfRule>
    <cfRule type="cellIs" dxfId="28078" priority="2360" operator="lessThan">
      <formula>E19</formula>
    </cfRule>
  </conditionalFormatting>
  <conditionalFormatting sqref="K19:K22">
    <cfRule type="cellIs" dxfId="28077" priority="2356" operator="lessThan">
      <formula>0</formula>
    </cfRule>
  </conditionalFormatting>
  <conditionalFormatting sqref="F19:F22">
    <cfRule type="cellIs" dxfId="28076" priority="2354" operator="greaterThan">
      <formula>E19</formula>
    </cfRule>
    <cfRule type="cellIs" dxfId="28075" priority="2355" operator="lessThan">
      <formula>E19</formula>
    </cfRule>
  </conditionalFormatting>
  <conditionalFormatting sqref="K19:K22">
    <cfRule type="cellIs" dxfId="28074" priority="2335" operator="lessThan">
      <formula>0</formula>
    </cfRule>
  </conditionalFormatting>
  <conditionalFormatting sqref="F19:F22">
    <cfRule type="cellIs" dxfId="28073" priority="2333" operator="greaterThan">
      <formula>E19</formula>
    </cfRule>
    <cfRule type="cellIs" dxfId="28072" priority="2334" operator="lessThan">
      <formula>E19</formula>
    </cfRule>
  </conditionalFormatting>
  <conditionalFormatting sqref="K19:K22">
    <cfRule type="cellIs" dxfId="28071" priority="2330" operator="lessThan">
      <formula>0</formula>
    </cfRule>
  </conditionalFormatting>
  <conditionalFormatting sqref="F19:F22">
    <cfRule type="cellIs" dxfId="28070" priority="2328" operator="greaterThan">
      <formula>E19</formula>
    </cfRule>
    <cfRule type="cellIs" dxfId="28069" priority="2329" operator="lessThan">
      <formula>E19</formula>
    </cfRule>
  </conditionalFormatting>
  <conditionalFormatting sqref="K19:K22">
    <cfRule type="cellIs" dxfId="28068" priority="2325" operator="lessThan">
      <formula>0</formula>
    </cfRule>
  </conditionalFormatting>
  <conditionalFormatting sqref="F19:F22">
    <cfRule type="cellIs" dxfId="28067" priority="2323" operator="greaterThan">
      <formula>E19</formula>
    </cfRule>
    <cfRule type="cellIs" dxfId="28066" priority="2324" operator="lessThan">
      <formula>E19</formula>
    </cfRule>
  </conditionalFormatting>
  <conditionalFormatting sqref="K19:K22">
    <cfRule type="cellIs" dxfId="28065" priority="2320" operator="lessThan">
      <formula>0</formula>
    </cfRule>
  </conditionalFormatting>
  <conditionalFormatting sqref="F19:F22">
    <cfRule type="cellIs" dxfId="28064" priority="2318" operator="greaterThan">
      <formula>E19</formula>
    </cfRule>
    <cfRule type="cellIs" dxfId="28063" priority="2319" operator="lessThan">
      <formula>E19</formula>
    </cfRule>
  </conditionalFormatting>
  <conditionalFormatting sqref="K19:K22">
    <cfRule type="cellIs" dxfId="28062" priority="2299" operator="lessThan">
      <formula>0</formula>
    </cfRule>
  </conditionalFormatting>
  <conditionalFormatting sqref="F19:F22">
    <cfRule type="cellIs" dxfId="28061" priority="2297" operator="greaterThan">
      <formula>E19</formula>
    </cfRule>
    <cfRule type="cellIs" dxfId="28060" priority="2298" operator="lessThan">
      <formula>E19</formula>
    </cfRule>
  </conditionalFormatting>
  <conditionalFormatting sqref="K19:K22">
    <cfRule type="cellIs" dxfId="28059" priority="2294" operator="lessThan">
      <formula>0</formula>
    </cfRule>
  </conditionalFormatting>
  <conditionalFormatting sqref="F19:F22">
    <cfRule type="cellIs" dxfId="28058" priority="2292" operator="greaterThan">
      <formula>E19</formula>
    </cfRule>
    <cfRule type="cellIs" dxfId="28057" priority="2293" operator="lessThan">
      <formula>E19</formula>
    </cfRule>
  </conditionalFormatting>
  <conditionalFormatting sqref="K19:K22">
    <cfRule type="cellIs" dxfId="28056" priority="2289" operator="lessThan">
      <formula>0</formula>
    </cfRule>
  </conditionalFormatting>
  <conditionalFormatting sqref="F19:F22">
    <cfRule type="cellIs" dxfId="28055" priority="2287" operator="greaterThan">
      <formula>E19</formula>
    </cfRule>
    <cfRule type="cellIs" dxfId="28054" priority="2288" operator="lessThan">
      <formula>E19</formula>
    </cfRule>
  </conditionalFormatting>
  <conditionalFormatting sqref="K19:K22">
    <cfRule type="cellIs" dxfId="28053" priority="2284" operator="lessThan">
      <formula>0</formula>
    </cfRule>
  </conditionalFormatting>
  <conditionalFormatting sqref="F19:F22">
    <cfRule type="cellIs" dxfId="28052" priority="2282" operator="greaterThan">
      <formula>E19</formula>
    </cfRule>
    <cfRule type="cellIs" dxfId="28051" priority="2283" operator="lessThan">
      <formula>E19</formula>
    </cfRule>
  </conditionalFormatting>
  <conditionalFormatting sqref="K19:K22">
    <cfRule type="cellIs" dxfId="28050" priority="2263" operator="lessThan">
      <formula>0</formula>
    </cfRule>
  </conditionalFormatting>
  <conditionalFormatting sqref="F19:F22">
    <cfRule type="cellIs" dxfId="28049" priority="2261" operator="greaterThan">
      <formula>E19</formula>
    </cfRule>
    <cfRule type="cellIs" dxfId="28048" priority="2262" operator="lessThan">
      <formula>E19</formula>
    </cfRule>
  </conditionalFormatting>
  <conditionalFormatting sqref="K19:K22">
    <cfRule type="cellIs" dxfId="28047" priority="2258" operator="lessThan">
      <formula>0</formula>
    </cfRule>
  </conditionalFormatting>
  <conditionalFormatting sqref="F19:F22">
    <cfRule type="cellIs" dxfId="28046" priority="2256" operator="greaterThan">
      <formula>E19</formula>
    </cfRule>
    <cfRule type="cellIs" dxfId="28045" priority="2257" operator="lessThan">
      <formula>E19</formula>
    </cfRule>
  </conditionalFormatting>
  <conditionalFormatting sqref="K19:K22">
    <cfRule type="cellIs" dxfId="28044" priority="2253" operator="lessThan">
      <formula>0</formula>
    </cfRule>
  </conditionalFormatting>
  <conditionalFormatting sqref="F19:F22">
    <cfRule type="cellIs" dxfId="28043" priority="2251" operator="greaterThan">
      <formula>E19</formula>
    </cfRule>
    <cfRule type="cellIs" dxfId="28042" priority="2252" operator="lessThan">
      <formula>E19</formula>
    </cfRule>
  </conditionalFormatting>
  <conditionalFormatting sqref="K19:K22">
    <cfRule type="cellIs" dxfId="28041" priority="2248" operator="lessThan">
      <formula>0</formula>
    </cfRule>
  </conditionalFormatting>
  <conditionalFormatting sqref="F19:F22">
    <cfRule type="cellIs" dxfId="28040" priority="2246" operator="greaterThan">
      <formula>E19</formula>
    </cfRule>
    <cfRule type="cellIs" dxfId="28039" priority="2247" operator="lessThan">
      <formula>E19</formula>
    </cfRule>
  </conditionalFormatting>
  <conditionalFormatting sqref="K19:K22">
    <cfRule type="cellIs" dxfId="28038" priority="2227" operator="lessThan">
      <formula>0</formula>
    </cfRule>
  </conditionalFormatting>
  <conditionalFormatting sqref="F19:F22">
    <cfRule type="cellIs" dxfId="28037" priority="2225" operator="greaterThan">
      <formula>E19</formula>
    </cfRule>
    <cfRule type="cellIs" dxfId="28036" priority="2226" operator="lessThan">
      <formula>E19</formula>
    </cfRule>
  </conditionalFormatting>
  <conditionalFormatting sqref="K19:K22">
    <cfRule type="cellIs" dxfId="28035" priority="2222" operator="lessThan">
      <formula>0</formula>
    </cfRule>
  </conditionalFormatting>
  <conditionalFormatting sqref="F19:F22">
    <cfRule type="cellIs" dxfId="28034" priority="2220" operator="greaterThan">
      <formula>E19</formula>
    </cfRule>
    <cfRule type="cellIs" dxfId="28033" priority="2221" operator="lessThan">
      <formula>E19</formula>
    </cfRule>
  </conditionalFormatting>
  <conditionalFormatting sqref="K19:K22">
    <cfRule type="cellIs" dxfId="28032" priority="2217" operator="lessThan">
      <formula>0</formula>
    </cfRule>
  </conditionalFormatting>
  <conditionalFormatting sqref="F19:F22">
    <cfRule type="cellIs" dxfId="28031" priority="2215" operator="greaterThan">
      <formula>E19</formula>
    </cfRule>
    <cfRule type="cellIs" dxfId="28030" priority="2216" operator="lessThan">
      <formula>E19</formula>
    </cfRule>
  </conditionalFormatting>
  <conditionalFormatting sqref="K19:K22">
    <cfRule type="cellIs" dxfId="28029" priority="2212" operator="lessThan">
      <formula>0</formula>
    </cfRule>
  </conditionalFormatting>
  <conditionalFormatting sqref="F19:F22">
    <cfRule type="cellIs" dxfId="28028" priority="2210" operator="greaterThan">
      <formula>E19</formula>
    </cfRule>
    <cfRule type="cellIs" dxfId="28027" priority="2211" operator="lessThan">
      <formula>E19</formula>
    </cfRule>
  </conditionalFormatting>
  <conditionalFormatting sqref="K19:K22">
    <cfRule type="cellIs" dxfId="28026" priority="2191" operator="lessThan">
      <formula>0</formula>
    </cfRule>
  </conditionalFormatting>
  <conditionalFormatting sqref="F19:F22">
    <cfRule type="cellIs" dxfId="28025" priority="2189" operator="greaterThan">
      <formula>E19</formula>
    </cfRule>
    <cfRule type="cellIs" dxfId="28024" priority="2190" operator="lessThan">
      <formula>E19</formula>
    </cfRule>
  </conditionalFormatting>
  <conditionalFormatting sqref="K19:K22">
    <cfRule type="cellIs" dxfId="28023" priority="2186" operator="lessThan">
      <formula>0</formula>
    </cfRule>
  </conditionalFormatting>
  <conditionalFormatting sqref="F19:F22">
    <cfRule type="cellIs" dxfId="28022" priority="2184" operator="greaterThan">
      <formula>E19</formula>
    </cfRule>
    <cfRule type="cellIs" dxfId="28021" priority="2185" operator="lessThan">
      <formula>E19</formula>
    </cfRule>
  </conditionalFormatting>
  <conditionalFormatting sqref="K19:K22">
    <cfRule type="cellIs" dxfId="28020" priority="2181" operator="lessThan">
      <formula>0</formula>
    </cfRule>
  </conditionalFormatting>
  <conditionalFormatting sqref="F19:F22">
    <cfRule type="cellIs" dxfId="28019" priority="2179" operator="greaterThan">
      <formula>E19</formula>
    </cfRule>
    <cfRule type="cellIs" dxfId="28018" priority="2180" operator="lessThan">
      <formula>E19</formula>
    </cfRule>
  </conditionalFormatting>
  <conditionalFormatting sqref="K19:K22">
    <cfRule type="cellIs" dxfId="28017" priority="2176" operator="lessThan">
      <formula>0</formula>
    </cfRule>
  </conditionalFormatting>
  <conditionalFormatting sqref="F19:F22">
    <cfRule type="cellIs" dxfId="28016" priority="2174" operator="greaterThan">
      <formula>E19</formula>
    </cfRule>
    <cfRule type="cellIs" dxfId="28015" priority="2175" operator="lessThan">
      <formula>E19</formula>
    </cfRule>
  </conditionalFormatting>
  <conditionalFormatting sqref="K19:K22">
    <cfRule type="cellIs" dxfId="28014" priority="2155" operator="lessThan">
      <formula>0</formula>
    </cfRule>
  </conditionalFormatting>
  <conditionalFormatting sqref="F19:F22">
    <cfRule type="cellIs" dxfId="28013" priority="2153" operator="greaterThan">
      <formula>E19</formula>
    </cfRule>
    <cfRule type="cellIs" dxfId="28012" priority="2154" operator="lessThan">
      <formula>E19</formula>
    </cfRule>
  </conditionalFormatting>
  <conditionalFormatting sqref="K19:K22">
    <cfRule type="cellIs" dxfId="28011" priority="2150" operator="lessThan">
      <formula>0</formula>
    </cfRule>
  </conditionalFormatting>
  <conditionalFormatting sqref="F19:F22">
    <cfRule type="cellIs" dxfId="28010" priority="2148" operator="greaterThan">
      <formula>E19</formula>
    </cfRule>
    <cfRule type="cellIs" dxfId="28009" priority="2149" operator="lessThan">
      <formula>E19</formula>
    </cfRule>
  </conditionalFormatting>
  <conditionalFormatting sqref="K19:K22">
    <cfRule type="cellIs" dxfId="28008" priority="2145" operator="lessThan">
      <formula>0</formula>
    </cfRule>
  </conditionalFormatting>
  <conditionalFormatting sqref="F19:F22">
    <cfRule type="cellIs" dxfId="28007" priority="2143" operator="greaterThan">
      <formula>E19</formula>
    </cfRule>
    <cfRule type="cellIs" dxfId="28006" priority="2144" operator="lessThan">
      <formula>E19</formula>
    </cfRule>
  </conditionalFormatting>
  <conditionalFormatting sqref="K19:K22">
    <cfRule type="cellIs" dxfId="28005" priority="2140" operator="lessThan">
      <formula>0</formula>
    </cfRule>
  </conditionalFormatting>
  <conditionalFormatting sqref="F19:F22">
    <cfRule type="cellIs" dxfId="28004" priority="2138" operator="greaterThan">
      <formula>E19</formula>
    </cfRule>
    <cfRule type="cellIs" dxfId="28003" priority="2139" operator="lessThan">
      <formula>E19</formula>
    </cfRule>
  </conditionalFormatting>
  <conditionalFormatting sqref="K19:K22">
    <cfRule type="cellIs" dxfId="28002" priority="2119" operator="lessThan">
      <formula>0</formula>
    </cfRule>
  </conditionalFormatting>
  <conditionalFormatting sqref="F19:F22">
    <cfRule type="cellIs" dxfId="28001" priority="2117" operator="greaterThan">
      <formula>E19</formula>
    </cfRule>
    <cfRule type="cellIs" dxfId="28000" priority="2118" operator="lessThan">
      <formula>E19</formula>
    </cfRule>
  </conditionalFormatting>
  <conditionalFormatting sqref="K19:K22">
    <cfRule type="cellIs" dxfId="27999" priority="2114" operator="lessThan">
      <formula>0</formula>
    </cfRule>
  </conditionalFormatting>
  <conditionalFormatting sqref="F19:F22">
    <cfRule type="cellIs" dxfId="27998" priority="2112" operator="greaterThan">
      <formula>E19</formula>
    </cfRule>
    <cfRule type="cellIs" dxfId="27997" priority="2113" operator="lessThan">
      <formula>E19</formula>
    </cfRule>
  </conditionalFormatting>
  <conditionalFormatting sqref="K19:K22">
    <cfRule type="cellIs" dxfId="27996" priority="2109" operator="lessThan">
      <formula>0</formula>
    </cfRule>
  </conditionalFormatting>
  <conditionalFormatting sqref="F19:F22">
    <cfRule type="cellIs" dxfId="27995" priority="2107" operator="greaterThan">
      <formula>E19</formula>
    </cfRule>
    <cfRule type="cellIs" dxfId="27994" priority="2108" operator="lessThan">
      <formula>E19</formula>
    </cfRule>
  </conditionalFormatting>
  <conditionalFormatting sqref="K19:K22">
    <cfRule type="cellIs" dxfId="27993" priority="2104" operator="lessThan">
      <formula>0</formula>
    </cfRule>
  </conditionalFormatting>
  <conditionalFormatting sqref="F19:F22">
    <cfRule type="cellIs" dxfId="27992" priority="2102" operator="greaterThan">
      <formula>E19</formula>
    </cfRule>
    <cfRule type="cellIs" dxfId="27991" priority="2103" operator="lessThan">
      <formula>E19</formula>
    </cfRule>
  </conditionalFormatting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CCFF"/>
  </sheetPr>
  <dimension ref="A1:P128"/>
  <sheetViews>
    <sheetView zoomScaleNormal="100" workbookViewId="0">
      <selection activeCell="B7" sqref="B7"/>
    </sheetView>
  </sheetViews>
  <sheetFormatPr defaultColWidth="9.140625" defaultRowHeight="12.75" x14ac:dyDescent="0.2"/>
  <cols>
    <col min="1" max="1" width="7" style="182" customWidth="1"/>
    <col min="2" max="2" width="32.5703125" style="182" bestFit="1" customWidth="1"/>
    <col min="3" max="3" width="13.5703125" style="182" customWidth="1"/>
    <col min="4" max="4" width="20.7109375" style="182" customWidth="1"/>
    <col min="5" max="5" width="19" style="182" bestFit="1" customWidth="1"/>
    <col min="6" max="6" width="33.7109375" style="182" bestFit="1" customWidth="1"/>
    <col min="7" max="7" width="23.85546875" style="182" bestFit="1" customWidth="1"/>
    <col min="8" max="8" width="19.28515625" style="182" bestFit="1" customWidth="1"/>
    <col min="9" max="9" width="22" style="182" bestFit="1" customWidth="1"/>
    <col min="10" max="10" width="22.85546875" style="182" bestFit="1" customWidth="1"/>
    <col min="11" max="11" width="28.85546875" style="182" bestFit="1" customWidth="1"/>
    <col min="12" max="12" width="20.5703125" style="367" bestFit="1" customWidth="1"/>
    <col min="13" max="13" width="31.28515625" style="367" bestFit="1" customWidth="1"/>
    <col min="14" max="14" width="20.28515625" style="370" bestFit="1" customWidth="1"/>
    <col min="15" max="15" width="9.7109375" style="370" customWidth="1"/>
    <col min="16" max="16" width="12.140625" style="370" customWidth="1"/>
    <col min="17" max="17" width="11.85546875" style="367" bestFit="1" customWidth="1"/>
    <col min="18" max="19" width="15.5703125" style="367" bestFit="1" customWidth="1"/>
    <col min="20" max="20" width="15" style="367" customWidth="1"/>
    <col min="21" max="16384" width="9.140625" style="367"/>
  </cols>
  <sheetData>
    <row r="1" spans="1:16" x14ac:dyDescent="0.2">
      <c r="A1" s="367"/>
      <c r="B1" s="367"/>
      <c r="C1" s="367"/>
      <c r="D1" s="367"/>
      <c r="E1" s="367"/>
      <c r="F1" s="367"/>
      <c r="G1" s="365"/>
      <c r="H1" s="367"/>
      <c r="I1" s="367"/>
      <c r="J1" s="472" t="s">
        <v>1127</v>
      </c>
      <c r="K1" s="367"/>
    </row>
    <row r="2" spans="1:16" s="30" customFormat="1" ht="15" x14ac:dyDescent="0.25">
      <c r="A2" s="521" t="s">
        <v>1118</v>
      </c>
      <c r="B2" s="522" t="s">
        <v>1119</v>
      </c>
      <c r="C2" s="522" t="s">
        <v>961</v>
      </c>
      <c r="D2" s="522" t="s">
        <v>1120</v>
      </c>
      <c r="E2" s="522" t="s">
        <v>1121</v>
      </c>
      <c r="F2" s="522" t="s">
        <v>1122</v>
      </c>
      <c r="G2" s="522" t="s">
        <v>752</v>
      </c>
      <c r="H2" s="523" t="s">
        <v>753</v>
      </c>
      <c r="I2" s="524" t="s">
        <v>1123</v>
      </c>
      <c r="J2" s="524" t="s">
        <v>198</v>
      </c>
      <c r="K2" s="524" t="s">
        <v>4</v>
      </c>
      <c r="N2" s="461"/>
      <c r="O2" s="461"/>
      <c r="P2" s="461"/>
    </row>
    <row r="3" spans="1:16" ht="15" x14ac:dyDescent="0.25">
      <c r="A3" s="516"/>
      <c r="B3" s="516"/>
      <c r="C3" s="531"/>
      <c r="D3" s="531"/>
      <c r="E3" s="531"/>
      <c r="F3" s="531"/>
      <c r="G3" s="531"/>
      <c r="H3" s="531"/>
      <c r="I3" s="532" t="e">
        <f>F3/E3-1</f>
        <v>#DIV/0!</v>
      </c>
      <c r="J3" s="533" t="e">
        <f>H3/FI!$E$7</f>
        <v>#DIV/0!</v>
      </c>
      <c r="K3" s="534">
        <f>H3-G3</f>
        <v>0</v>
      </c>
    </row>
    <row r="4" spans="1:16" ht="15" x14ac:dyDescent="0.25">
      <c r="A4" s="507"/>
      <c r="B4" s="507"/>
      <c r="C4" s="525"/>
      <c r="D4" s="525"/>
      <c r="E4" s="525"/>
      <c r="F4" s="525"/>
      <c r="G4" s="525"/>
      <c r="H4" s="525"/>
      <c r="I4" s="526" t="e">
        <f t="shared" ref="I4:I67" si="0">F4/E4-1</f>
        <v>#DIV/0!</v>
      </c>
      <c r="J4" s="527" t="e">
        <f>H4/FI!$E$7</f>
        <v>#DIV/0!</v>
      </c>
      <c r="K4" s="528">
        <f t="shared" ref="K4:K67" si="1">H4-G4</f>
        <v>0</v>
      </c>
    </row>
    <row r="5" spans="1:16" ht="15" x14ac:dyDescent="0.25">
      <c r="A5" s="507"/>
      <c r="B5" s="507"/>
      <c r="C5" s="525"/>
      <c r="D5" s="525"/>
      <c r="E5" s="525"/>
      <c r="F5" s="525"/>
      <c r="G5" s="525"/>
      <c r="H5" s="525"/>
      <c r="I5" s="526" t="e">
        <f t="shared" si="0"/>
        <v>#DIV/0!</v>
      </c>
      <c r="J5" s="527" t="e">
        <f>H5/FI!$E$7</f>
        <v>#DIV/0!</v>
      </c>
      <c r="K5" s="528">
        <f t="shared" si="1"/>
        <v>0</v>
      </c>
    </row>
    <row r="6" spans="1:16" ht="15" x14ac:dyDescent="0.25">
      <c r="A6" s="507"/>
      <c r="B6" s="507"/>
      <c r="C6" s="525"/>
      <c r="D6" s="525"/>
      <c r="E6" s="525"/>
      <c r="F6" s="525"/>
      <c r="G6" s="525"/>
      <c r="H6" s="525"/>
      <c r="I6" s="526" t="e">
        <f t="shared" si="0"/>
        <v>#DIV/0!</v>
      </c>
      <c r="J6" s="527" t="e">
        <f>H6/FI!$E$7</f>
        <v>#DIV/0!</v>
      </c>
      <c r="K6" s="528">
        <f t="shared" si="1"/>
        <v>0</v>
      </c>
    </row>
    <row r="7" spans="1:16" ht="15" x14ac:dyDescent="0.25">
      <c r="A7" s="507"/>
      <c r="B7" s="507"/>
      <c r="C7" s="525"/>
      <c r="D7" s="525"/>
      <c r="E7" s="525"/>
      <c r="F7" s="525"/>
      <c r="G7" s="525"/>
      <c r="H7" s="525"/>
      <c r="I7" s="526" t="e">
        <f t="shared" si="0"/>
        <v>#DIV/0!</v>
      </c>
      <c r="J7" s="527" t="e">
        <f>H7/FI!$E$7</f>
        <v>#DIV/0!</v>
      </c>
      <c r="K7" s="528">
        <f t="shared" si="1"/>
        <v>0</v>
      </c>
    </row>
    <row r="8" spans="1:16" ht="15" x14ac:dyDescent="0.25">
      <c r="A8" s="507"/>
      <c r="B8" s="507"/>
      <c r="C8" s="525"/>
      <c r="D8" s="525"/>
      <c r="E8" s="525"/>
      <c r="F8" s="525"/>
      <c r="G8" s="525"/>
      <c r="H8" s="525"/>
      <c r="I8" s="526" t="e">
        <f t="shared" si="0"/>
        <v>#DIV/0!</v>
      </c>
      <c r="J8" s="527" t="e">
        <f>H8/FI!$E$7</f>
        <v>#DIV/0!</v>
      </c>
      <c r="K8" s="528">
        <f t="shared" si="1"/>
        <v>0</v>
      </c>
    </row>
    <row r="9" spans="1:16" ht="15" x14ac:dyDescent="0.25">
      <c r="A9" s="507"/>
      <c r="B9" s="507"/>
      <c r="C9" s="525"/>
      <c r="D9" s="525"/>
      <c r="E9" s="525"/>
      <c r="F9" s="525"/>
      <c r="G9" s="525"/>
      <c r="H9" s="525"/>
      <c r="I9" s="526" t="e">
        <f t="shared" si="0"/>
        <v>#DIV/0!</v>
      </c>
      <c r="J9" s="527" t="e">
        <f>H9/FI!$E$7</f>
        <v>#DIV/0!</v>
      </c>
      <c r="K9" s="528">
        <f t="shared" si="1"/>
        <v>0</v>
      </c>
    </row>
    <row r="10" spans="1:16" ht="15" x14ac:dyDescent="0.25">
      <c r="A10" s="507"/>
      <c r="B10" s="507"/>
      <c r="C10" s="525"/>
      <c r="D10" s="525"/>
      <c r="E10" s="525"/>
      <c r="F10" s="525"/>
      <c r="G10" s="525"/>
      <c r="H10" s="525"/>
      <c r="I10" s="526" t="e">
        <f t="shared" si="0"/>
        <v>#DIV/0!</v>
      </c>
      <c r="J10" s="527" t="e">
        <f>H10/FI!$E$7</f>
        <v>#DIV/0!</v>
      </c>
      <c r="K10" s="528">
        <f t="shared" si="1"/>
        <v>0</v>
      </c>
    </row>
    <row r="11" spans="1:16" ht="15" x14ac:dyDescent="0.25">
      <c r="A11" s="507"/>
      <c r="B11" s="507"/>
      <c r="C11" s="525"/>
      <c r="D11" s="525"/>
      <c r="E11" s="525"/>
      <c r="F11" s="525"/>
      <c r="G11" s="525"/>
      <c r="H11" s="525"/>
      <c r="I11" s="526" t="e">
        <f t="shared" si="0"/>
        <v>#DIV/0!</v>
      </c>
      <c r="J11" s="527" t="e">
        <f>H11/FI!$E$7</f>
        <v>#DIV/0!</v>
      </c>
      <c r="K11" s="528">
        <f t="shared" si="1"/>
        <v>0</v>
      </c>
    </row>
    <row r="12" spans="1:16" ht="15" x14ac:dyDescent="0.25">
      <c r="A12" s="507"/>
      <c r="B12" s="507"/>
      <c r="C12" s="525"/>
      <c r="D12" s="525"/>
      <c r="E12" s="525"/>
      <c r="F12" s="525"/>
      <c r="G12" s="525"/>
      <c r="H12" s="525"/>
      <c r="I12" s="526" t="e">
        <f t="shared" si="0"/>
        <v>#DIV/0!</v>
      </c>
      <c r="J12" s="527" t="e">
        <f>H12/FI!$E$7</f>
        <v>#DIV/0!</v>
      </c>
      <c r="K12" s="528">
        <f t="shared" si="1"/>
        <v>0</v>
      </c>
    </row>
    <row r="13" spans="1:16" ht="15" x14ac:dyDescent="0.25">
      <c r="A13" s="507"/>
      <c r="B13" s="507"/>
      <c r="C13" s="525"/>
      <c r="D13" s="525"/>
      <c r="E13" s="525"/>
      <c r="F13" s="525"/>
      <c r="G13" s="525"/>
      <c r="H13" s="525"/>
      <c r="I13" s="526" t="e">
        <f t="shared" si="0"/>
        <v>#DIV/0!</v>
      </c>
      <c r="J13" s="527" t="e">
        <f>H13/FI!$E$7</f>
        <v>#DIV/0!</v>
      </c>
      <c r="K13" s="528">
        <f t="shared" si="1"/>
        <v>0</v>
      </c>
    </row>
    <row r="14" spans="1:16" ht="15" x14ac:dyDescent="0.25">
      <c r="A14" s="507"/>
      <c r="B14" s="507"/>
      <c r="C14" s="525"/>
      <c r="D14" s="525"/>
      <c r="E14" s="525"/>
      <c r="F14" s="525"/>
      <c r="G14" s="525"/>
      <c r="H14" s="525"/>
      <c r="I14" s="526" t="e">
        <f t="shared" si="0"/>
        <v>#DIV/0!</v>
      </c>
      <c r="J14" s="527" t="e">
        <f>H14/FI!$E$7</f>
        <v>#DIV/0!</v>
      </c>
      <c r="K14" s="528">
        <f t="shared" si="1"/>
        <v>0</v>
      </c>
    </row>
    <row r="15" spans="1:16" ht="15" x14ac:dyDescent="0.25">
      <c r="A15" s="507"/>
      <c r="B15" s="507"/>
      <c r="C15" s="525"/>
      <c r="D15" s="525"/>
      <c r="E15" s="525"/>
      <c r="F15" s="525"/>
      <c r="G15" s="525"/>
      <c r="H15" s="525"/>
      <c r="I15" s="526" t="e">
        <f t="shared" si="0"/>
        <v>#DIV/0!</v>
      </c>
      <c r="J15" s="527" t="e">
        <f>H15/FI!$E$7</f>
        <v>#DIV/0!</v>
      </c>
      <c r="K15" s="528">
        <f t="shared" si="1"/>
        <v>0</v>
      </c>
    </row>
    <row r="16" spans="1:16" ht="15" x14ac:dyDescent="0.25">
      <c r="A16" s="507"/>
      <c r="B16" s="507"/>
      <c r="C16" s="525"/>
      <c r="D16" s="525"/>
      <c r="E16" s="525"/>
      <c r="F16" s="525"/>
      <c r="G16" s="525"/>
      <c r="H16" s="525"/>
      <c r="I16" s="526" t="e">
        <f t="shared" si="0"/>
        <v>#DIV/0!</v>
      </c>
      <c r="J16" s="527" t="e">
        <f>H16/FI!$E$7</f>
        <v>#DIV/0!</v>
      </c>
      <c r="K16" s="528">
        <f t="shared" si="1"/>
        <v>0</v>
      </c>
    </row>
    <row r="17" spans="1:11" ht="15" x14ac:dyDescent="0.25">
      <c r="A17" s="507"/>
      <c r="B17" s="507"/>
      <c r="C17" s="525"/>
      <c r="D17" s="525"/>
      <c r="E17" s="525"/>
      <c r="F17" s="525"/>
      <c r="G17" s="525"/>
      <c r="H17" s="525"/>
      <c r="I17" s="526" t="e">
        <f t="shared" si="0"/>
        <v>#DIV/0!</v>
      </c>
      <c r="J17" s="527" t="e">
        <f>H17/FI!$E$7</f>
        <v>#DIV/0!</v>
      </c>
      <c r="K17" s="528">
        <f t="shared" si="1"/>
        <v>0</v>
      </c>
    </row>
    <row r="18" spans="1:11" ht="15" x14ac:dyDescent="0.25">
      <c r="A18" s="507"/>
      <c r="B18" s="507"/>
      <c r="C18" s="525"/>
      <c r="D18" s="525"/>
      <c r="E18" s="525"/>
      <c r="F18" s="525"/>
      <c r="G18" s="525"/>
      <c r="H18" s="525"/>
      <c r="I18" s="526" t="e">
        <f t="shared" si="0"/>
        <v>#DIV/0!</v>
      </c>
      <c r="J18" s="527" t="e">
        <f>H18/FI!$E$7</f>
        <v>#DIV/0!</v>
      </c>
      <c r="K18" s="528">
        <f t="shared" si="1"/>
        <v>0</v>
      </c>
    </row>
    <row r="19" spans="1:11" ht="15" x14ac:dyDescent="0.25">
      <c r="A19" s="507"/>
      <c r="B19" s="507"/>
      <c r="C19" s="525"/>
      <c r="D19" s="525"/>
      <c r="E19" s="525"/>
      <c r="F19" s="525"/>
      <c r="G19" s="525"/>
      <c r="H19" s="525"/>
      <c r="I19" s="526" t="e">
        <f t="shared" si="0"/>
        <v>#DIV/0!</v>
      </c>
      <c r="J19" s="527" t="e">
        <f>H19/FI!$E$7</f>
        <v>#DIV/0!</v>
      </c>
      <c r="K19" s="528">
        <f t="shared" si="1"/>
        <v>0</v>
      </c>
    </row>
    <row r="20" spans="1:11" ht="15" x14ac:dyDescent="0.25">
      <c r="A20" s="507"/>
      <c r="B20" s="507"/>
      <c r="C20" s="525"/>
      <c r="D20" s="525"/>
      <c r="E20" s="525"/>
      <c r="F20" s="525"/>
      <c r="G20" s="525"/>
      <c r="H20" s="525"/>
      <c r="I20" s="526" t="e">
        <f t="shared" si="0"/>
        <v>#DIV/0!</v>
      </c>
      <c r="J20" s="527" t="e">
        <f>H20/FI!$E$7</f>
        <v>#DIV/0!</v>
      </c>
      <c r="K20" s="528">
        <f t="shared" si="1"/>
        <v>0</v>
      </c>
    </row>
    <row r="21" spans="1:11" ht="15" x14ac:dyDescent="0.25">
      <c r="A21" s="507"/>
      <c r="B21" s="507"/>
      <c r="C21" s="525"/>
      <c r="D21" s="525"/>
      <c r="E21" s="525"/>
      <c r="F21" s="525"/>
      <c r="G21" s="525"/>
      <c r="H21" s="525"/>
      <c r="I21" s="526" t="e">
        <f t="shared" si="0"/>
        <v>#DIV/0!</v>
      </c>
      <c r="J21" s="527" t="e">
        <f>H21/FI!$E$7</f>
        <v>#DIV/0!</v>
      </c>
      <c r="K21" s="528">
        <f t="shared" si="1"/>
        <v>0</v>
      </c>
    </row>
    <row r="22" spans="1:11" ht="15" x14ac:dyDescent="0.25">
      <c r="A22" s="507"/>
      <c r="B22" s="507"/>
      <c r="C22" s="525"/>
      <c r="D22" s="525"/>
      <c r="E22" s="525"/>
      <c r="F22" s="525"/>
      <c r="G22" s="525"/>
      <c r="H22" s="525"/>
      <c r="I22" s="526" t="e">
        <f t="shared" si="0"/>
        <v>#DIV/0!</v>
      </c>
      <c r="J22" s="527" t="e">
        <f>H22/FI!$E$7</f>
        <v>#DIV/0!</v>
      </c>
      <c r="K22" s="528">
        <f t="shared" si="1"/>
        <v>0</v>
      </c>
    </row>
    <row r="23" spans="1:11" ht="15" x14ac:dyDescent="0.25">
      <c r="A23" s="507"/>
      <c r="B23" s="507"/>
      <c r="C23" s="525"/>
      <c r="D23" s="525"/>
      <c r="E23" s="525"/>
      <c r="F23" s="525"/>
      <c r="G23" s="525"/>
      <c r="H23" s="525"/>
      <c r="I23" s="526" t="e">
        <f t="shared" si="0"/>
        <v>#DIV/0!</v>
      </c>
      <c r="J23" s="527" t="e">
        <f>H23/FI!$E$7</f>
        <v>#DIV/0!</v>
      </c>
      <c r="K23" s="528">
        <f t="shared" si="1"/>
        <v>0</v>
      </c>
    </row>
    <row r="24" spans="1:11" ht="15" x14ac:dyDescent="0.25">
      <c r="A24" s="507"/>
      <c r="B24" s="507"/>
      <c r="C24" s="525"/>
      <c r="D24" s="525"/>
      <c r="E24" s="525"/>
      <c r="F24" s="525"/>
      <c r="G24" s="525"/>
      <c r="H24" s="525"/>
      <c r="I24" s="526" t="e">
        <f t="shared" si="0"/>
        <v>#DIV/0!</v>
      </c>
      <c r="J24" s="527" t="e">
        <f>H24/FI!$E$7</f>
        <v>#DIV/0!</v>
      </c>
      <c r="K24" s="528">
        <f t="shared" si="1"/>
        <v>0</v>
      </c>
    </row>
    <row r="25" spans="1:11" ht="15" x14ac:dyDescent="0.25">
      <c r="A25" s="507"/>
      <c r="B25" s="507"/>
      <c r="C25" s="525"/>
      <c r="D25" s="525"/>
      <c r="E25" s="525"/>
      <c r="F25" s="525"/>
      <c r="G25" s="525"/>
      <c r="H25" s="525"/>
      <c r="I25" s="526" t="e">
        <f t="shared" si="0"/>
        <v>#DIV/0!</v>
      </c>
      <c r="J25" s="527" t="e">
        <f>H25/FI!$E$7</f>
        <v>#DIV/0!</v>
      </c>
      <c r="K25" s="528">
        <f t="shared" si="1"/>
        <v>0</v>
      </c>
    </row>
    <row r="26" spans="1:11" ht="15" x14ac:dyDescent="0.25">
      <c r="A26" s="507"/>
      <c r="B26" s="507"/>
      <c r="C26" s="525"/>
      <c r="D26" s="525"/>
      <c r="E26" s="525"/>
      <c r="F26" s="525"/>
      <c r="G26" s="525"/>
      <c r="H26" s="525"/>
      <c r="I26" s="526" t="e">
        <f t="shared" si="0"/>
        <v>#DIV/0!</v>
      </c>
      <c r="J26" s="527" t="e">
        <f>H26/FI!$E$7</f>
        <v>#DIV/0!</v>
      </c>
      <c r="K26" s="528">
        <f t="shared" si="1"/>
        <v>0</v>
      </c>
    </row>
    <row r="27" spans="1:11" ht="15" x14ac:dyDescent="0.25">
      <c r="A27" s="507"/>
      <c r="B27" s="507"/>
      <c r="C27" s="525"/>
      <c r="D27" s="525"/>
      <c r="E27" s="525"/>
      <c r="F27" s="525"/>
      <c r="G27" s="525"/>
      <c r="H27" s="525"/>
      <c r="I27" s="526" t="e">
        <f t="shared" si="0"/>
        <v>#DIV/0!</v>
      </c>
      <c r="J27" s="527" t="e">
        <f>H27/FI!$E$7</f>
        <v>#DIV/0!</v>
      </c>
      <c r="K27" s="528">
        <f t="shared" si="1"/>
        <v>0</v>
      </c>
    </row>
    <row r="28" spans="1:11" ht="15" x14ac:dyDescent="0.25">
      <c r="A28" s="507"/>
      <c r="B28" s="507"/>
      <c r="C28" s="525"/>
      <c r="D28" s="525"/>
      <c r="E28" s="525"/>
      <c r="F28" s="525"/>
      <c r="G28" s="525"/>
      <c r="H28" s="525"/>
      <c r="I28" s="526" t="e">
        <f t="shared" si="0"/>
        <v>#DIV/0!</v>
      </c>
      <c r="J28" s="527" t="e">
        <f>H28/FI!$E$7</f>
        <v>#DIV/0!</v>
      </c>
      <c r="K28" s="528">
        <f t="shared" si="1"/>
        <v>0</v>
      </c>
    </row>
    <row r="29" spans="1:11" ht="15" x14ac:dyDescent="0.25">
      <c r="A29" s="507"/>
      <c r="B29" s="507"/>
      <c r="C29" s="525"/>
      <c r="D29" s="525"/>
      <c r="E29" s="525"/>
      <c r="F29" s="525"/>
      <c r="G29" s="525"/>
      <c r="H29" s="525"/>
      <c r="I29" s="526" t="e">
        <f t="shared" si="0"/>
        <v>#DIV/0!</v>
      </c>
      <c r="J29" s="527" t="e">
        <f>H29/FI!$E$7</f>
        <v>#DIV/0!</v>
      </c>
      <c r="K29" s="528">
        <f t="shared" si="1"/>
        <v>0</v>
      </c>
    </row>
    <row r="30" spans="1:11" ht="15" x14ac:dyDescent="0.25">
      <c r="A30" s="507"/>
      <c r="B30" s="507"/>
      <c r="C30" s="525"/>
      <c r="D30" s="525"/>
      <c r="E30" s="525"/>
      <c r="F30" s="525"/>
      <c r="G30" s="525"/>
      <c r="H30" s="525"/>
      <c r="I30" s="526" t="e">
        <f t="shared" si="0"/>
        <v>#DIV/0!</v>
      </c>
      <c r="J30" s="527" t="e">
        <f>H30/FI!$E$7</f>
        <v>#DIV/0!</v>
      </c>
      <c r="K30" s="528">
        <f t="shared" si="1"/>
        <v>0</v>
      </c>
    </row>
    <row r="31" spans="1:11" ht="15" x14ac:dyDescent="0.25">
      <c r="A31" s="507"/>
      <c r="B31" s="507"/>
      <c r="C31" s="525"/>
      <c r="D31" s="525"/>
      <c r="E31" s="525"/>
      <c r="F31" s="525"/>
      <c r="G31" s="525"/>
      <c r="H31" s="525"/>
      <c r="I31" s="526" t="e">
        <f t="shared" si="0"/>
        <v>#DIV/0!</v>
      </c>
      <c r="J31" s="527" t="e">
        <f>H31/FI!$E$7</f>
        <v>#DIV/0!</v>
      </c>
      <c r="K31" s="528">
        <f t="shared" si="1"/>
        <v>0</v>
      </c>
    </row>
    <row r="32" spans="1:11" ht="15" x14ac:dyDescent="0.25">
      <c r="A32" s="507"/>
      <c r="B32" s="507"/>
      <c r="C32" s="525"/>
      <c r="D32" s="525"/>
      <c r="E32" s="525"/>
      <c r="F32" s="525"/>
      <c r="G32" s="525"/>
      <c r="H32" s="525"/>
      <c r="I32" s="526" t="e">
        <f t="shared" si="0"/>
        <v>#DIV/0!</v>
      </c>
      <c r="J32" s="527" t="e">
        <f>H32/FI!$E$7</f>
        <v>#DIV/0!</v>
      </c>
      <c r="K32" s="528">
        <f t="shared" si="1"/>
        <v>0</v>
      </c>
    </row>
    <row r="33" spans="1:16" ht="15" x14ac:dyDescent="0.25">
      <c r="A33" s="507"/>
      <c r="B33" s="507"/>
      <c r="C33" s="525"/>
      <c r="D33" s="525"/>
      <c r="E33" s="525"/>
      <c r="F33" s="525"/>
      <c r="G33" s="525"/>
      <c r="H33" s="525"/>
      <c r="I33" s="526" t="e">
        <f t="shared" si="0"/>
        <v>#DIV/0!</v>
      </c>
      <c r="J33" s="527" t="e">
        <f>H33/FI!$E$7</f>
        <v>#DIV/0!</v>
      </c>
      <c r="K33" s="528">
        <f t="shared" si="1"/>
        <v>0</v>
      </c>
    </row>
    <row r="34" spans="1:16" ht="15" x14ac:dyDescent="0.25">
      <c r="A34" s="507"/>
      <c r="B34" s="507"/>
      <c r="C34" s="525"/>
      <c r="D34" s="525"/>
      <c r="E34" s="525"/>
      <c r="F34" s="525"/>
      <c r="G34" s="525"/>
      <c r="H34" s="525"/>
      <c r="I34" s="526" t="e">
        <f t="shared" si="0"/>
        <v>#DIV/0!</v>
      </c>
      <c r="J34" s="527" t="e">
        <f>H34/FI!$E$7</f>
        <v>#DIV/0!</v>
      </c>
      <c r="K34" s="528">
        <f t="shared" si="1"/>
        <v>0</v>
      </c>
    </row>
    <row r="35" spans="1:16" ht="15" x14ac:dyDescent="0.25">
      <c r="A35" s="507"/>
      <c r="B35" s="507"/>
      <c r="C35" s="525"/>
      <c r="D35" s="525"/>
      <c r="E35" s="525"/>
      <c r="F35" s="525"/>
      <c r="G35" s="525"/>
      <c r="H35" s="525"/>
      <c r="I35" s="526" t="e">
        <f t="shared" si="0"/>
        <v>#DIV/0!</v>
      </c>
      <c r="J35" s="527" t="e">
        <f>H35/FI!$E$7</f>
        <v>#DIV/0!</v>
      </c>
      <c r="K35" s="528">
        <f t="shared" si="1"/>
        <v>0</v>
      </c>
    </row>
    <row r="36" spans="1:16" ht="15" x14ac:dyDescent="0.25">
      <c r="A36" s="507"/>
      <c r="B36" s="507"/>
      <c r="C36" s="525"/>
      <c r="D36" s="525"/>
      <c r="E36" s="525"/>
      <c r="F36" s="525"/>
      <c r="G36" s="525"/>
      <c r="H36" s="525"/>
      <c r="I36" s="526" t="e">
        <f t="shared" si="0"/>
        <v>#DIV/0!</v>
      </c>
      <c r="J36" s="527" t="e">
        <f>H36/FI!$E$7</f>
        <v>#DIV/0!</v>
      </c>
      <c r="K36" s="528">
        <f t="shared" si="1"/>
        <v>0</v>
      </c>
    </row>
    <row r="37" spans="1:16" s="464" customFormat="1" ht="15" x14ac:dyDescent="0.25">
      <c r="A37" s="529"/>
      <c r="B37" s="529"/>
      <c r="C37" s="529"/>
      <c r="D37" s="529"/>
      <c r="E37" s="529"/>
      <c r="F37" s="529"/>
      <c r="G37" s="530"/>
      <c r="H37" s="530"/>
      <c r="I37" s="526" t="e">
        <f t="shared" si="0"/>
        <v>#DIV/0!</v>
      </c>
      <c r="J37" s="527" t="e">
        <f>H37/FI!$E$7</f>
        <v>#DIV/0!</v>
      </c>
      <c r="K37" s="528">
        <f t="shared" si="1"/>
        <v>0</v>
      </c>
      <c r="N37" s="465"/>
      <c r="O37" s="465"/>
      <c r="P37" s="465"/>
    </row>
    <row r="38" spans="1:16" ht="15" x14ac:dyDescent="0.25">
      <c r="A38" s="507"/>
      <c r="B38" s="507"/>
      <c r="C38" s="507"/>
      <c r="D38" s="507"/>
      <c r="E38" s="507"/>
      <c r="F38" s="507"/>
      <c r="G38" s="507"/>
      <c r="H38" s="507"/>
      <c r="I38" s="526" t="e">
        <f t="shared" si="0"/>
        <v>#DIV/0!</v>
      </c>
      <c r="J38" s="527" t="e">
        <f>H38/FI!$E$7</f>
        <v>#DIV/0!</v>
      </c>
      <c r="K38" s="528">
        <f t="shared" si="1"/>
        <v>0</v>
      </c>
    </row>
    <row r="39" spans="1:16" ht="15" x14ac:dyDescent="0.25">
      <c r="A39" s="507"/>
      <c r="B39" s="507"/>
      <c r="C39" s="507"/>
      <c r="D39" s="507"/>
      <c r="E39" s="507"/>
      <c r="F39" s="507"/>
      <c r="G39" s="507"/>
      <c r="H39" s="507"/>
      <c r="I39" s="526" t="e">
        <f t="shared" si="0"/>
        <v>#DIV/0!</v>
      </c>
      <c r="J39" s="527" t="e">
        <f>H39/FI!$E$7</f>
        <v>#DIV/0!</v>
      </c>
      <c r="K39" s="528">
        <f t="shared" si="1"/>
        <v>0</v>
      </c>
    </row>
    <row r="40" spans="1:16" ht="15" x14ac:dyDescent="0.25">
      <c r="A40" s="507"/>
      <c r="B40" s="507"/>
      <c r="C40" s="507"/>
      <c r="D40" s="507"/>
      <c r="E40" s="507"/>
      <c r="F40" s="507"/>
      <c r="G40" s="507"/>
      <c r="H40" s="507"/>
      <c r="I40" s="526" t="e">
        <f t="shared" si="0"/>
        <v>#DIV/0!</v>
      </c>
      <c r="J40" s="527" t="e">
        <f>H40/FI!$E$7</f>
        <v>#DIV/0!</v>
      </c>
      <c r="K40" s="528">
        <f t="shared" si="1"/>
        <v>0</v>
      </c>
    </row>
    <row r="41" spans="1:16" ht="15" x14ac:dyDescent="0.25">
      <c r="A41" s="507"/>
      <c r="B41" s="507"/>
      <c r="C41" s="507"/>
      <c r="D41" s="507"/>
      <c r="E41" s="507"/>
      <c r="F41" s="507"/>
      <c r="G41" s="507"/>
      <c r="H41" s="507"/>
      <c r="I41" s="526" t="e">
        <f t="shared" si="0"/>
        <v>#DIV/0!</v>
      </c>
      <c r="J41" s="527" t="e">
        <f>H41/FI!$E$7</f>
        <v>#DIV/0!</v>
      </c>
      <c r="K41" s="528">
        <f t="shared" si="1"/>
        <v>0</v>
      </c>
    </row>
    <row r="42" spans="1:16" ht="15" x14ac:dyDescent="0.25">
      <c r="A42" s="507"/>
      <c r="B42" s="507"/>
      <c r="C42" s="507"/>
      <c r="D42" s="507"/>
      <c r="E42" s="507"/>
      <c r="F42" s="507"/>
      <c r="G42" s="507"/>
      <c r="H42" s="507"/>
      <c r="I42" s="526" t="e">
        <f t="shared" si="0"/>
        <v>#DIV/0!</v>
      </c>
      <c r="J42" s="527" t="e">
        <f>H42/FI!$E$7</f>
        <v>#DIV/0!</v>
      </c>
      <c r="K42" s="528">
        <f t="shared" si="1"/>
        <v>0</v>
      </c>
    </row>
    <row r="43" spans="1:16" ht="15" x14ac:dyDescent="0.25">
      <c r="A43" s="507"/>
      <c r="B43" s="507"/>
      <c r="C43" s="507"/>
      <c r="D43" s="507"/>
      <c r="E43" s="507"/>
      <c r="F43" s="507"/>
      <c r="G43" s="507"/>
      <c r="H43" s="507"/>
      <c r="I43" s="526" t="e">
        <f t="shared" si="0"/>
        <v>#DIV/0!</v>
      </c>
      <c r="J43" s="527" t="e">
        <f>H43/FI!$E$7</f>
        <v>#DIV/0!</v>
      </c>
      <c r="K43" s="528">
        <f t="shared" si="1"/>
        <v>0</v>
      </c>
    </row>
    <row r="44" spans="1:16" ht="15" x14ac:dyDescent="0.25">
      <c r="A44" s="507"/>
      <c r="B44" s="507"/>
      <c r="C44" s="507"/>
      <c r="D44" s="507"/>
      <c r="E44" s="507"/>
      <c r="F44" s="507"/>
      <c r="G44" s="507"/>
      <c r="H44" s="507"/>
      <c r="I44" s="526" t="e">
        <f t="shared" si="0"/>
        <v>#DIV/0!</v>
      </c>
      <c r="J44" s="527" t="e">
        <f>H44/FI!$E$7</f>
        <v>#DIV/0!</v>
      </c>
      <c r="K44" s="528">
        <f t="shared" si="1"/>
        <v>0</v>
      </c>
    </row>
    <row r="45" spans="1:16" ht="15" x14ac:dyDescent="0.25">
      <c r="A45" s="507"/>
      <c r="B45" s="507"/>
      <c r="C45" s="507"/>
      <c r="D45" s="507"/>
      <c r="E45" s="507"/>
      <c r="F45" s="507"/>
      <c r="G45" s="507"/>
      <c r="H45" s="507"/>
      <c r="I45" s="526" t="e">
        <f t="shared" si="0"/>
        <v>#DIV/0!</v>
      </c>
      <c r="J45" s="527" t="e">
        <f>H45/FI!$E$7</f>
        <v>#DIV/0!</v>
      </c>
      <c r="K45" s="528">
        <f t="shared" si="1"/>
        <v>0</v>
      </c>
    </row>
    <row r="46" spans="1:16" ht="15" x14ac:dyDescent="0.25">
      <c r="A46" s="507"/>
      <c r="B46" s="507"/>
      <c r="C46" s="507"/>
      <c r="D46" s="507"/>
      <c r="E46" s="507"/>
      <c r="F46" s="507"/>
      <c r="G46" s="507"/>
      <c r="H46" s="507"/>
      <c r="I46" s="526" t="e">
        <f t="shared" si="0"/>
        <v>#DIV/0!</v>
      </c>
      <c r="J46" s="527" t="e">
        <f>H46/FI!$E$7</f>
        <v>#DIV/0!</v>
      </c>
      <c r="K46" s="528">
        <f t="shared" si="1"/>
        <v>0</v>
      </c>
    </row>
    <row r="47" spans="1:16" ht="15" x14ac:dyDescent="0.25">
      <c r="A47" s="507"/>
      <c r="B47" s="507"/>
      <c r="C47" s="507"/>
      <c r="D47" s="507"/>
      <c r="E47" s="507"/>
      <c r="F47" s="507"/>
      <c r="G47" s="507"/>
      <c r="H47" s="507"/>
      <c r="I47" s="526" t="e">
        <f t="shared" si="0"/>
        <v>#DIV/0!</v>
      </c>
      <c r="J47" s="527" t="e">
        <f>H47/FI!$E$7</f>
        <v>#DIV/0!</v>
      </c>
      <c r="K47" s="528">
        <f t="shared" si="1"/>
        <v>0</v>
      </c>
    </row>
    <row r="48" spans="1:16" ht="15" x14ac:dyDescent="0.25">
      <c r="A48" s="507"/>
      <c r="B48" s="507"/>
      <c r="C48" s="507"/>
      <c r="D48" s="507"/>
      <c r="E48" s="507"/>
      <c r="F48" s="507"/>
      <c r="G48" s="507"/>
      <c r="H48" s="507"/>
      <c r="I48" s="526" t="e">
        <f t="shared" si="0"/>
        <v>#DIV/0!</v>
      </c>
      <c r="J48" s="527" t="e">
        <f>H48/FI!$E$7</f>
        <v>#DIV/0!</v>
      </c>
      <c r="K48" s="528">
        <f t="shared" si="1"/>
        <v>0</v>
      </c>
    </row>
    <row r="49" spans="1:11" ht="15" x14ac:dyDescent="0.25">
      <c r="A49" s="507"/>
      <c r="B49" s="507"/>
      <c r="C49" s="507"/>
      <c r="D49" s="507"/>
      <c r="E49" s="507"/>
      <c r="F49" s="507"/>
      <c r="G49" s="507"/>
      <c r="H49" s="507"/>
      <c r="I49" s="526" t="e">
        <f t="shared" si="0"/>
        <v>#DIV/0!</v>
      </c>
      <c r="J49" s="527" t="e">
        <f>H49/FI!$E$7</f>
        <v>#DIV/0!</v>
      </c>
      <c r="K49" s="528">
        <f t="shared" si="1"/>
        <v>0</v>
      </c>
    </row>
    <row r="50" spans="1:11" ht="15" x14ac:dyDescent="0.25">
      <c r="A50" s="507"/>
      <c r="B50" s="507"/>
      <c r="C50" s="507"/>
      <c r="D50" s="507"/>
      <c r="E50" s="507"/>
      <c r="F50" s="507"/>
      <c r="G50" s="507"/>
      <c r="H50" s="507"/>
      <c r="I50" s="526" t="e">
        <f t="shared" si="0"/>
        <v>#DIV/0!</v>
      </c>
      <c r="J50" s="527" t="e">
        <f>H50/FI!$E$7</f>
        <v>#DIV/0!</v>
      </c>
      <c r="K50" s="528">
        <f t="shared" si="1"/>
        <v>0</v>
      </c>
    </row>
    <row r="51" spans="1:11" ht="15" x14ac:dyDescent="0.25">
      <c r="A51" s="507"/>
      <c r="B51" s="507"/>
      <c r="C51" s="507"/>
      <c r="D51" s="507"/>
      <c r="E51" s="507"/>
      <c r="F51" s="507"/>
      <c r="G51" s="507"/>
      <c r="H51" s="507"/>
      <c r="I51" s="526" t="e">
        <f t="shared" si="0"/>
        <v>#DIV/0!</v>
      </c>
      <c r="J51" s="527" t="e">
        <f>H51/FI!$E$7</f>
        <v>#DIV/0!</v>
      </c>
      <c r="K51" s="528">
        <f t="shared" si="1"/>
        <v>0</v>
      </c>
    </row>
    <row r="52" spans="1:11" ht="15" x14ac:dyDescent="0.25">
      <c r="A52" s="507"/>
      <c r="B52" s="507"/>
      <c r="C52" s="507"/>
      <c r="D52" s="507"/>
      <c r="E52" s="507"/>
      <c r="F52" s="507"/>
      <c r="G52" s="507"/>
      <c r="H52" s="507"/>
      <c r="I52" s="526" t="e">
        <f t="shared" si="0"/>
        <v>#DIV/0!</v>
      </c>
      <c r="J52" s="527" t="e">
        <f>H52/FI!$E$7</f>
        <v>#DIV/0!</v>
      </c>
      <c r="K52" s="528">
        <f t="shared" si="1"/>
        <v>0</v>
      </c>
    </row>
    <row r="53" spans="1:11" ht="15" x14ac:dyDescent="0.25">
      <c r="A53" s="507"/>
      <c r="B53" s="507"/>
      <c r="C53" s="507"/>
      <c r="D53" s="507"/>
      <c r="E53" s="507"/>
      <c r="F53" s="507"/>
      <c r="G53" s="507"/>
      <c r="H53" s="507"/>
      <c r="I53" s="526" t="e">
        <f t="shared" si="0"/>
        <v>#DIV/0!</v>
      </c>
      <c r="J53" s="527" t="e">
        <f>H53/FI!$E$7</f>
        <v>#DIV/0!</v>
      </c>
      <c r="K53" s="528">
        <f t="shared" si="1"/>
        <v>0</v>
      </c>
    </row>
    <row r="54" spans="1:11" ht="15" x14ac:dyDescent="0.25">
      <c r="A54" s="507"/>
      <c r="B54" s="507"/>
      <c r="C54" s="507"/>
      <c r="D54" s="507"/>
      <c r="E54" s="507"/>
      <c r="F54" s="507"/>
      <c r="G54" s="507"/>
      <c r="H54" s="507"/>
      <c r="I54" s="526" t="e">
        <f t="shared" si="0"/>
        <v>#DIV/0!</v>
      </c>
      <c r="J54" s="527" t="e">
        <f>H54/FI!$E$7</f>
        <v>#DIV/0!</v>
      </c>
      <c r="K54" s="528">
        <f t="shared" si="1"/>
        <v>0</v>
      </c>
    </row>
    <row r="55" spans="1:11" ht="15" x14ac:dyDescent="0.25">
      <c r="A55" s="507"/>
      <c r="B55" s="507"/>
      <c r="C55" s="507"/>
      <c r="D55" s="507"/>
      <c r="E55" s="507"/>
      <c r="F55" s="507"/>
      <c r="G55" s="507"/>
      <c r="H55" s="507"/>
      <c r="I55" s="526" t="e">
        <f t="shared" si="0"/>
        <v>#DIV/0!</v>
      </c>
      <c r="J55" s="527" t="e">
        <f>H55/FI!$E$7</f>
        <v>#DIV/0!</v>
      </c>
      <c r="K55" s="528">
        <f t="shared" si="1"/>
        <v>0</v>
      </c>
    </row>
    <row r="56" spans="1:11" ht="15" x14ac:dyDescent="0.25">
      <c r="A56" s="507"/>
      <c r="B56" s="507"/>
      <c r="C56" s="507"/>
      <c r="D56" s="507"/>
      <c r="E56" s="507"/>
      <c r="F56" s="507"/>
      <c r="G56" s="507"/>
      <c r="H56" s="507"/>
      <c r="I56" s="526" t="e">
        <f t="shared" si="0"/>
        <v>#DIV/0!</v>
      </c>
      <c r="J56" s="527" t="e">
        <f>H56/FI!$E$7</f>
        <v>#DIV/0!</v>
      </c>
      <c r="K56" s="528">
        <f t="shared" si="1"/>
        <v>0</v>
      </c>
    </row>
    <row r="57" spans="1:11" ht="15" x14ac:dyDescent="0.25">
      <c r="A57" s="507"/>
      <c r="B57" s="507"/>
      <c r="C57" s="507"/>
      <c r="D57" s="507"/>
      <c r="E57" s="507"/>
      <c r="F57" s="507"/>
      <c r="G57" s="507"/>
      <c r="H57" s="507"/>
      <c r="I57" s="526" t="e">
        <f t="shared" si="0"/>
        <v>#DIV/0!</v>
      </c>
      <c r="J57" s="527" t="e">
        <f>H57/FI!$E$7</f>
        <v>#DIV/0!</v>
      </c>
      <c r="K57" s="528">
        <f t="shared" si="1"/>
        <v>0</v>
      </c>
    </row>
    <row r="58" spans="1:11" ht="15" x14ac:dyDescent="0.25">
      <c r="A58" s="507"/>
      <c r="B58" s="507"/>
      <c r="C58" s="507"/>
      <c r="D58" s="507"/>
      <c r="E58" s="507"/>
      <c r="F58" s="507"/>
      <c r="G58" s="507"/>
      <c r="H58" s="507"/>
      <c r="I58" s="526" t="e">
        <f t="shared" si="0"/>
        <v>#DIV/0!</v>
      </c>
      <c r="J58" s="527" t="e">
        <f>H58/FI!$E$7</f>
        <v>#DIV/0!</v>
      </c>
      <c r="K58" s="528">
        <f t="shared" si="1"/>
        <v>0</v>
      </c>
    </row>
    <row r="59" spans="1:11" ht="15" x14ac:dyDescent="0.25">
      <c r="A59" s="507"/>
      <c r="B59" s="507"/>
      <c r="C59" s="507"/>
      <c r="D59" s="507"/>
      <c r="E59" s="507"/>
      <c r="F59" s="507"/>
      <c r="G59" s="507"/>
      <c r="H59" s="507"/>
      <c r="I59" s="526" t="e">
        <f t="shared" si="0"/>
        <v>#DIV/0!</v>
      </c>
      <c r="J59" s="527" t="e">
        <f>H59/FI!$E$7</f>
        <v>#DIV/0!</v>
      </c>
      <c r="K59" s="528">
        <f t="shared" si="1"/>
        <v>0</v>
      </c>
    </row>
    <row r="60" spans="1:11" ht="15" x14ac:dyDescent="0.25">
      <c r="A60" s="507"/>
      <c r="B60" s="507"/>
      <c r="C60" s="507"/>
      <c r="D60" s="507"/>
      <c r="E60" s="507"/>
      <c r="F60" s="507"/>
      <c r="G60" s="507"/>
      <c r="H60" s="507"/>
      <c r="I60" s="526" t="e">
        <f t="shared" si="0"/>
        <v>#DIV/0!</v>
      </c>
      <c r="J60" s="527" t="e">
        <f>H60/FI!$E$7</f>
        <v>#DIV/0!</v>
      </c>
      <c r="K60" s="528">
        <f t="shared" si="1"/>
        <v>0</v>
      </c>
    </row>
    <row r="61" spans="1:11" ht="15" x14ac:dyDescent="0.25">
      <c r="A61" s="507"/>
      <c r="B61" s="507"/>
      <c r="C61" s="507"/>
      <c r="D61" s="507"/>
      <c r="E61" s="507"/>
      <c r="F61" s="507"/>
      <c r="G61" s="507"/>
      <c r="H61" s="507"/>
      <c r="I61" s="526" t="e">
        <f t="shared" si="0"/>
        <v>#DIV/0!</v>
      </c>
      <c r="J61" s="527" t="e">
        <f>H61/FI!$E$7</f>
        <v>#DIV/0!</v>
      </c>
      <c r="K61" s="528">
        <f t="shared" si="1"/>
        <v>0</v>
      </c>
    </row>
    <row r="62" spans="1:11" ht="15" x14ac:dyDescent="0.25">
      <c r="A62" s="507"/>
      <c r="B62" s="507"/>
      <c r="C62" s="507"/>
      <c r="D62" s="507"/>
      <c r="E62" s="507"/>
      <c r="F62" s="507"/>
      <c r="G62" s="507"/>
      <c r="H62" s="507"/>
      <c r="I62" s="526" t="e">
        <f t="shared" si="0"/>
        <v>#DIV/0!</v>
      </c>
      <c r="J62" s="527" t="e">
        <f>H62/FI!$E$7</f>
        <v>#DIV/0!</v>
      </c>
      <c r="K62" s="528">
        <f t="shared" si="1"/>
        <v>0</v>
      </c>
    </row>
    <row r="63" spans="1:11" ht="15" x14ac:dyDescent="0.25">
      <c r="A63" s="507"/>
      <c r="B63" s="507"/>
      <c r="C63" s="507"/>
      <c r="D63" s="507"/>
      <c r="E63" s="507"/>
      <c r="F63" s="507"/>
      <c r="G63" s="507"/>
      <c r="H63" s="507"/>
      <c r="I63" s="526" t="e">
        <f t="shared" si="0"/>
        <v>#DIV/0!</v>
      </c>
      <c r="J63" s="527" t="e">
        <f>H63/FI!$E$7</f>
        <v>#DIV/0!</v>
      </c>
      <c r="K63" s="528">
        <f t="shared" si="1"/>
        <v>0</v>
      </c>
    </row>
    <row r="64" spans="1:11" ht="15" x14ac:dyDescent="0.25">
      <c r="A64" s="507"/>
      <c r="B64" s="507"/>
      <c r="C64" s="507"/>
      <c r="D64" s="507"/>
      <c r="E64" s="507"/>
      <c r="F64" s="507"/>
      <c r="G64" s="507"/>
      <c r="H64" s="507"/>
      <c r="I64" s="526" t="e">
        <f t="shared" si="0"/>
        <v>#DIV/0!</v>
      </c>
      <c r="J64" s="527" t="e">
        <f>H64/FI!$E$7</f>
        <v>#DIV/0!</v>
      </c>
      <c r="K64" s="528">
        <f t="shared" si="1"/>
        <v>0</v>
      </c>
    </row>
    <row r="65" spans="1:11" ht="15" x14ac:dyDescent="0.25">
      <c r="A65" s="507"/>
      <c r="B65" s="507"/>
      <c r="C65" s="507"/>
      <c r="D65" s="507"/>
      <c r="E65" s="507"/>
      <c r="F65" s="507"/>
      <c r="G65" s="507"/>
      <c r="H65" s="507"/>
      <c r="I65" s="526" t="e">
        <f t="shared" si="0"/>
        <v>#DIV/0!</v>
      </c>
      <c r="J65" s="527" t="e">
        <f>H65/FI!$E$7</f>
        <v>#DIV/0!</v>
      </c>
      <c r="K65" s="528">
        <f t="shared" si="1"/>
        <v>0</v>
      </c>
    </row>
    <row r="66" spans="1:11" ht="15" x14ac:dyDescent="0.25">
      <c r="A66" s="507"/>
      <c r="B66" s="507"/>
      <c r="C66" s="507"/>
      <c r="D66" s="507"/>
      <c r="E66" s="507"/>
      <c r="F66" s="507"/>
      <c r="G66" s="507"/>
      <c r="H66" s="507"/>
      <c r="I66" s="526" t="e">
        <f t="shared" si="0"/>
        <v>#DIV/0!</v>
      </c>
      <c r="J66" s="527" t="e">
        <f>H66/FI!$E$7</f>
        <v>#DIV/0!</v>
      </c>
      <c r="K66" s="528">
        <f t="shared" si="1"/>
        <v>0</v>
      </c>
    </row>
    <row r="67" spans="1:11" ht="15" x14ac:dyDescent="0.25">
      <c r="A67" s="507"/>
      <c r="B67" s="507"/>
      <c r="C67" s="507"/>
      <c r="D67" s="507"/>
      <c r="E67" s="507"/>
      <c r="F67" s="507"/>
      <c r="G67" s="507"/>
      <c r="H67" s="507"/>
      <c r="I67" s="526" t="e">
        <f t="shared" si="0"/>
        <v>#DIV/0!</v>
      </c>
      <c r="J67" s="527" t="e">
        <f>H67/FI!$E$7</f>
        <v>#DIV/0!</v>
      </c>
      <c r="K67" s="528">
        <f t="shared" si="1"/>
        <v>0</v>
      </c>
    </row>
    <row r="68" spans="1:11" ht="15" x14ac:dyDescent="0.25">
      <c r="A68" s="507"/>
      <c r="B68" s="507"/>
      <c r="C68" s="507"/>
      <c r="D68" s="507"/>
      <c r="E68" s="507"/>
      <c r="F68" s="507"/>
      <c r="G68" s="507"/>
      <c r="H68" s="507"/>
      <c r="I68" s="526" t="e">
        <f t="shared" ref="I68:I128" si="2">F68/E68-1</f>
        <v>#DIV/0!</v>
      </c>
      <c r="J68" s="527" t="e">
        <f>H68/FI!$E$7</f>
        <v>#DIV/0!</v>
      </c>
      <c r="K68" s="528">
        <f t="shared" ref="K68:K128" si="3">H68-G68</f>
        <v>0</v>
      </c>
    </row>
    <row r="69" spans="1:11" ht="15" x14ac:dyDescent="0.25">
      <c r="A69" s="507"/>
      <c r="B69" s="507"/>
      <c r="C69" s="507"/>
      <c r="D69" s="507"/>
      <c r="E69" s="507"/>
      <c r="F69" s="507"/>
      <c r="G69" s="507"/>
      <c r="H69" s="507"/>
      <c r="I69" s="526" t="e">
        <f t="shared" si="2"/>
        <v>#DIV/0!</v>
      </c>
      <c r="J69" s="527" t="e">
        <f>H69/FI!$E$7</f>
        <v>#DIV/0!</v>
      </c>
      <c r="K69" s="528">
        <f t="shared" si="3"/>
        <v>0</v>
      </c>
    </row>
    <row r="70" spans="1:11" ht="15" x14ac:dyDescent="0.25">
      <c r="A70" s="507"/>
      <c r="B70" s="507"/>
      <c r="C70" s="507"/>
      <c r="D70" s="507"/>
      <c r="E70" s="507"/>
      <c r="F70" s="507"/>
      <c r="G70" s="507"/>
      <c r="H70" s="507"/>
      <c r="I70" s="526" t="e">
        <f t="shared" si="2"/>
        <v>#DIV/0!</v>
      </c>
      <c r="J70" s="527" t="e">
        <f>H70/FI!$E$7</f>
        <v>#DIV/0!</v>
      </c>
      <c r="K70" s="528">
        <f t="shared" si="3"/>
        <v>0</v>
      </c>
    </row>
    <row r="71" spans="1:11" ht="15" x14ac:dyDescent="0.25">
      <c r="A71" s="507"/>
      <c r="B71" s="507"/>
      <c r="C71" s="507"/>
      <c r="D71" s="507"/>
      <c r="E71" s="507"/>
      <c r="F71" s="507"/>
      <c r="G71" s="507"/>
      <c r="H71" s="507"/>
      <c r="I71" s="526" t="e">
        <f t="shared" si="2"/>
        <v>#DIV/0!</v>
      </c>
      <c r="J71" s="527" t="e">
        <f>H71/FI!$E$7</f>
        <v>#DIV/0!</v>
      </c>
      <c r="K71" s="528">
        <f t="shared" si="3"/>
        <v>0</v>
      </c>
    </row>
    <row r="72" spans="1:11" ht="15" x14ac:dyDescent="0.25">
      <c r="A72" s="507"/>
      <c r="B72" s="507"/>
      <c r="C72" s="507"/>
      <c r="D72" s="507"/>
      <c r="E72" s="507"/>
      <c r="F72" s="507"/>
      <c r="G72" s="507"/>
      <c r="H72" s="507"/>
      <c r="I72" s="526" t="e">
        <f t="shared" si="2"/>
        <v>#DIV/0!</v>
      </c>
      <c r="J72" s="527" t="e">
        <f>H72/FI!$E$7</f>
        <v>#DIV/0!</v>
      </c>
      <c r="K72" s="528">
        <f t="shared" si="3"/>
        <v>0</v>
      </c>
    </row>
    <row r="73" spans="1:11" ht="15" x14ac:dyDescent="0.25">
      <c r="A73" s="507"/>
      <c r="B73" s="507"/>
      <c r="C73" s="507"/>
      <c r="D73" s="507"/>
      <c r="E73" s="507"/>
      <c r="F73" s="507"/>
      <c r="G73" s="507"/>
      <c r="H73" s="507"/>
      <c r="I73" s="526" t="e">
        <f t="shared" si="2"/>
        <v>#DIV/0!</v>
      </c>
      <c r="J73" s="527" t="e">
        <f>H73/FI!$E$7</f>
        <v>#DIV/0!</v>
      </c>
      <c r="K73" s="528">
        <f t="shared" si="3"/>
        <v>0</v>
      </c>
    </row>
    <row r="74" spans="1:11" ht="15" x14ac:dyDescent="0.25">
      <c r="A74" s="507"/>
      <c r="B74" s="507"/>
      <c r="C74" s="507"/>
      <c r="D74" s="507"/>
      <c r="E74" s="507"/>
      <c r="F74" s="507"/>
      <c r="G74" s="507"/>
      <c r="H74" s="507"/>
      <c r="I74" s="526" t="e">
        <f t="shared" si="2"/>
        <v>#DIV/0!</v>
      </c>
      <c r="J74" s="527" t="e">
        <f>H74/FI!$E$7</f>
        <v>#DIV/0!</v>
      </c>
      <c r="K74" s="528">
        <f t="shared" si="3"/>
        <v>0</v>
      </c>
    </row>
    <row r="75" spans="1:11" ht="15" x14ac:dyDescent="0.25">
      <c r="A75" s="507"/>
      <c r="B75" s="507"/>
      <c r="C75" s="507"/>
      <c r="D75" s="507"/>
      <c r="E75" s="507"/>
      <c r="F75" s="507"/>
      <c r="G75" s="507"/>
      <c r="H75" s="507"/>
      <c r="I75" s="526" t="e">
        <f t="shared" si="2"/>
        <v>#DIV/0!</v>
      </c>
      <c r="J75" s="527" t="e">
        <f>H75/FI!$E$7</f>
        <v>#DIV/0!</v>
      </c>
      <c r="K75" s="528">
        <f t="shared" si="3"/>
        <v>0</v>
      </c>
    </row>
    <row r="76" spans="1:11" ht="15" x14ac:dyDescent="0.25">
      <c r="A76" s="507"/>
      <c r="B76" s="507"/>
      <c r="C76" s="507"/>
      <c r="D76" s="507"/>
      <c r="E76" s="507"/>
      <c r="F76" s="507"/>
      <c r="G76" s="507"/>
      <c r="H76" s="507"/>
      <c r="I76" s="526" t="e">
        <f t="shared" si="2"/>
        <v>#DIV/0!</v>
      </c>
      <c r="J76" s="527" t="e">
        <f>H76/FI!$E$7</f>
        <v>#DIV/0!</v>
      </c>
      <c r="K76" s="528">
        <f t="shared" si="3"/>
        <v>0</v>
      </c>
    </row>
    <row r="77" spans="1:11" ht="15" x14ac:dyDescent="0.25">
      <c r="A77" s="507"/>
      <c r="B77" s="507"/>
      <c r="C77" s="507"/>
      <c r="D77" s="507"/>
      <c r="E77" s="507"/>
      <c r="F77" s="507"/>
      <c r="G77" s="507"/>
      <c r="H77" s="507"/>
      <c r="I77" s="526" t="e">
        <f t="shared" si="2"/>
        <v>#DIV/0!</v>
      </c>
      <c r="J77" s="527" t="e">
        <f>H77/FI!$E$7</f>
        <v>#DIV/0!</v>
      </c>
      <c r="K77" s="528">
        <f t="shared" si="3"/>
        <v>0</v>
      </c>
    </row>
    <row r="78" spans="1:11" ht="15" x14ac:dyDescent="0.25">
      <c r="A78" s="507"/>
      <c r="B78" s="507"/>
      <c r="C78" s="507"/>
      <c r="D78" s="507"/>
      <c r="E78" s="507"/>
      <c r="F78" s="507"/>
      <c r="G78" s="507"/>
      <c r="H78" s="507"/>
      <c r="I78" s="526" t="e">
        <f t="shared" si="2"/>
        <v>#DIV/0!</v>
      </c>
      <c r="J78" s="527" t="e">
        <f>H78/FI!$E$7</f>
        <v>#DIV/0!</v>
      </c>
      <c r="K78" s="528">
        <f t="shared" si="3"/>
        <v>0</v>
      </c>
    </row>
    <row r="79" spans="1:11" ht="15" x14ac:dyDescent="0.25">
      <c r="A79" s="507"/>
      <c r="B79" s="507"/>
      <c r="C79" s="507"/>
      <c r="D79" s="507"/>
      <c r="E79" s="507"/>
      <c r="F79" s="507"/>
      <c r="G79" s="507"/>
      <c r="H79" s="507"/>
      <c r="I79" s="526" t="e">
        <f t="shared" si="2"/>
        <v>#DIV/0!</v>
      </c>
      <c r="J79" s="527" t="e">
        <f>H79/FI!$E$7</f>
        <v>#DIV/0!</v>
      </c>
      <c r="K79" s="528">
        <f t="shared" si="3"/>
        <v>0</v>
      </c>
    </row>
    <row r="80" spans="1:11" ht="15" x14ac:dyDescent="0.25">
      <c r="A80" s="507"/>
      <c r="B80" s="507"/>
      <c r="C80" s="507"/>
      <c r="D80" s="507"/>
      <c r="E80" s="507"/>
      <c r="F80" s="507"/>
      <c r="G80" s="507"/>
      <c r="H80" s="507"/>
      <c r="I80" s="526" t="e">
        <f t="shared" si="2"/>
        <v>#DIV/0!</v>
      </c>
      <c r="J80" s="527" t="e">
        <f>H80/FI!$E$7</f>
        <v>#DIV/0!</v>
      </c>
      <c r="K80" s="528">
        <f t="shared" si="3"/>
        <v>0</v>
      </c>
    </row>
    <row r="81" spans="1:11" ht="15" x14ac:dyDescent="0.25">
      <c r="A81" s="507"/>
      <c r="B81" s="507"/>
      <c r="C81" s="507"/>
      <c r="D81" s="507"/>
      <c r="E81" s="507"/>
      <c r="F81" s="507"/>
      <c r="G81" s="507"/>
      <c r="H81" s="507"/>
      <c r="I81" s="526" t="e">
        <f t="shared" si="2"/>
        <v>#DIV/0!</v>
      </c>
      <c r="J81" s="527" t="e">
        <f>H81/FI!$E$7</f>
        <v>#DIV/0!</v>
      </c>
      <c r="K81" s="528">
        <f t="shared" si="3"/>
        <v>0</v>
      </c>
    </row>
    <row r="82" spans="1:11" ht="15" x14ac:dyDescent="0.25">
      <c r="A82" s="507"/>
      <c r="B82" s="507"/>
      <c r="C82" s="507"/>
      <c r="D82" s="507"/>
      <c r="E82" s="507"/>
      <c r="F82" s="507"/>
      <c r="G82" s="507"/>
      <c r="H82" s="507"/>
      <c r="I82" s="526" t="e">
        <f t="shared" si="2"/>
        <v>#DIV/0!</v>
      </c>
      <c r="J82" s="527" t="e">
        <f>H82/FI!$E$7</f>
        <v>#DIV/0!</v>
      </c>
      <c r="K82" s="528">
        <f t="shared" si="3"/>
        <v>0</v>
      </c>
    </row>
    <row r="83" spans="1:11" ht="15" x14ac:dyDescent="0.25">
      <c r="A83" s="507"/>
      <c r="B83" s="507"/>
      <c r="C83" s="507"/>
      <c r="D83" s="507"/>
      <c r="E83" s="507"/>
      <c r="F83" s="507"/>
      <c r="G83" s="507"/>
      <c r="H83" s="507"/>
      <c r="I83" s="526" t="e">
        <f t="shared" si="2"/>
        <v>#DIV/0!</v>
      </c>
      <c r="J83" s="527" t="e">
        <f>H83/FI!$E$7</f>
        <v>#DIV/0!</v>
      </c>
      <c r="K83" s="528">
        <f t="shared" si="3"/>
        <v>0</v>
      </c>
    </row>
    <row r="84" spans="1:11" ht="15" x14ac:dyDescent="0.25">
      <c r="A84" s="507"/>
      <c r="B84" s="507"/>
      <c r="C84" s="507"/>
      <c r="D84" s="507"/>
      <c r="E84" s="507"/>
      <c r="F84" s="507"/>
      <c r="G84" s="507"/>
      <c r="H84" s="507"/>
      <c r="I84" s="526" t="e">
        <f t="shared" si="2"/>
        <v>#DIV/0!</v>
      </c>
      <c r="J84" s="527" t="e">
        <f>H84/FI!$E$7</f>
        <v>#DIV/0!</v>
      </c>
      <c r="K84" s="528">
        <f t="shared" si="3"/>
        <v>0</v>
      </c>
    </row>
    <row r="85" spans="1:11" ht="15" x14ac:dyDescent="0.25">
      <c r="A85" s="507"/>
      <c r="B85" s="507"/>
      <c r="C85" s="507"/>
      <c r="D85" s="507"/>
      <c r="E85" s="507"/>
      <c r="F85" s="507"/>
      <c r="G85" s="507"/>
      <c r="H85" s="507"/>
      <c r="I85" s="526" t="e">
        <f t="shared" si="2"/>
        <v>#DIV/0!</v>
      </c>
      <c r="J85" s="527" t="e">
        <f>H85/FI!$E$7</f>
        <v>#DIV/0!</v>
      </c>
      <c r="K85" s="528">
        <f t="shared" si="3"/>
        <v>0</v>
      </c>
    </row>
    <row r="86" spans="1:11" ht="15" x14ac:dyDescent="0.25">
      <c r="A86" s="507"/>
      <c r="B86" s="507"/>
      <c r="C86" s="507"/>
      <c r="D86" s="507"/>
      <c r="E86" s="507"/>
      <c r="F86" s="507"/>
      <c r="G86" s="507"/>
      <c r="H86" s="507"/>
      <c r="I86" s="526" t="e">
        <f t="shared" si="2"/>
        <v>#DIV/0!</v>
      </c>
      <c r="J86" s="527" t="e">
        <f>H86/FI!$E$7</f>
        <v>#DIV/0!</v>
      </c>
      <c r="K86" s="528">
        <f t="shared" si="3"/>
        <v>0</v>
      </c>
    </row>
    <row r="87" spans="1:11" ht="15" x14ac:dyDescent="0.25">
      <c r="A87" s="507"/>
      <c r="B87" s="507"/>
      <c r="C87" s="507"/>
      <c r="D87" s="507"/>
      <c r="E87" s="507"/>
      <c r="F87" s="507"/>
      <c r="G87" s="507"/>
      <c r="H87" s="507"/>
      <c r="I87" s="526" t="e">
        <f t="shared" si="2"/>
        <v>#DIV/0!</v>
      </c>
      <c r="J87" s="527" t="e">
        <f>H87/FI!$E$7</f>
        <v>#DIV/0!</v>
      </c>
      <c r="K87" s="528">
        <f t="shared" si="3"/>
        <v>0</v>
      </c>
    </row>
    <row r="88" spans="1:11" ht="15" x14ac:dyDescent="0.25">
      <c r="A88" s="507"/>
      <c r="B88" s="507"/>
      <c r="C88" s="507"/>
      <c r="D88" s="507"/>
      <c r="E88" s="507"/>
      <c r="F88" s="507"/>
      <c r="G88" s="507"/>
      <c r="H88" s="507"/>
      <c r="I88" s="526" t="e">
        <f t="shared" si="2"/>
        <v>#DIV/0!</v>
      </c>
      <c r="J88" s="527" t="e">
        <f>H88/FI!$E$7</f>
        <v>#DIV/0!</v>
      </c>
      <c r="K88" s="528">
        <f t="shared" si="3"/>
        <v>0</v>
      </c>
    </row>
    <row r="89" spans="1:11" ht="15" x14ac:dyDescent="0.25">
      <c r="A89" s="507"/>
      <c r="B89" s="507"/>
      <c r="C89" s="507"/>
      <c r="D89" s="507"/>
      <c r="E89" s="507"/>
      <c r="F89" s="507"/>
      <c r="G89" s="507"/>
      <c r="H89" s="507"/>
      <c r="I89" s="526" t="e">
        <f t="shared" si="2"/>
        <v>#DIV/0!</v>
      </c>
      <c r="J89" s="527" t="e">
        <f>H89/FI!$E$7</f>
        <v>#DIV/0!</v>
      </c>
      <c r="K89" s="528">
        <f t="shared" si="3"/>
        <v>0</v>
      </c>
    </row>
    <row r="90" spans="1:11" ht="15" x14ac:dyDescent="0.25">
      <c r="A90" s="507"/>
      <c r="B90" s="507"/>
      <c r="C90" s="507"/>
      <c r="D90" s="507"/>
      <c r="E90" s="507"/>
      <c r="F90" s="507"/>
      <c r="G90" s="507"/>
      <c r="H90" s="507"/>
      <c r="I90" s="526" t="e">
        <f t="shared" si="2"/>
        <v>#DIV/0!</v>
      </c>
      <c r="J90" s="527" t="e">
        <f>H90/FI!$E$7</f>
        <v>#DIV/0!</v>
      </c>
      <c r="K90" s="528">
        <f t="shared" si="3"/>
        <v>0</v>
      </c>
    </row>
    <row r="91" spans="1:11" ht="15" x14ac:dyDescent="0.25">
      <c r="A91" s="507"/>
      <c r="B91" s="507"/>
      <c r="C91" s="507"/>
      <c r="D91" s="507"/>
      <c r="E91" s="507"/>
      <c r="F91" s="507"/>
      <c r="G91" s="507"/>
      <c r="H91" s="507"/>
      <c r="I91" s="526" t="e">
        <f t="shared" si="2"/>
        <v>#DIV/0!</v>
      </c>
      <c r="J91" s="527" t="e">
        <f>H91/FI!$E$7</f>
        <v>#DIV/0!</v>
      </c>
      <c r="K91" s="528">
        <f t="shared" si="3"/>
        <v>0</v>
      </c>
    </row>
    <row r="92" spans="1:11" ht="15" x14ac:dyDescent="0.25">
      <c r="A92" s="507"/>
      <c r="B92" s="507"/>
      <c r="C92" s="507"/>
      <c r="D92" s="507"/>
      <c r="E92" s="507"/>
      <c r="F92" s="507"/>
      <c r="G92" s="507"/>
      <c r="H92" s="507"/>
      <c r="I92" s="526" t="e">
        <f t="shared" si="2"/>
        <v>#DIV/0!</v>
      </c>
      <c r="J92" s="527" t="e">
        <f>H92/FI!$E$7</f>
        <v>#DIV/0!</v>
      </c>
      <c r="K92" s="528">
        <f t="shared" si="3"/>
        <v>0</v>
      </c>
    </row>
    <row r="93" spans="1:11" ht="15" x14ac:dyDescent="0.25">
      <c r="A93" s="507"/>
      <c r="B93" s="507"/>
      <c r="C93" s="507"/>
      <c r="D93" s="507"/>
      <c r="E93" s="507"/>
      <c r="F93" s="507"/>
      <c r="G93" s="507"/>
      <c r="H93" s="507"/>
      <c r="I93" s="526" t="e">
        <f t="shared" si="2"/>
        <v>#DIV/0!</v>
      </c>
      <c r="J93" s="527" t="e">
        <f>H93/FI!$E$7</f>
        <v>#DIV/0!</v>
      </c>
      <c r="K93" s="528">
        <f t="shared" si="3"/>
        <v>0</v>
      </c>
    </row>
    <row r="94" spans="1:11" ht="15" x14ac:dyDescent="0.25">
      <c r="A94" s="507"/>
      <c r="B94" s="507"/>
      <c r="C94" s="507"/>
      <c r="D94" s="507"/>
      <c r="E94" s="507"/>
      <c r="F94" s="507"/>
      <c r="G94" s="507"/>
      <c r="H94" s="507"/>
      <c r="I94" s="526" t="e">
        <f t="shared" si="2"/>
        <v>#DIV/0!</v>
      </c>
      <c r="J94" s="527" t="e">
        <f>H94/FI!$E$7</f>
        <v>#DIV/0!</v>
      </c>
      <c r="K94" s="528">
        <f t="shared" si="3"/>
        <v>0</v>
      </c>
    </row>
    <row r="95" spans="1:11" ht="15" x14ac:dyDescent="0.25">
      <c r="A95" s="507"/>
      <c r="B95" s="507"/>
      <c r="C95" s="507"/>
      <c r="D95" s="507"/>
      <c r="E95" s="507"/>
      <c r="F95" s="507"/>
      <c r="G95" s="507"/>
      <c r="H95" s="507"/>
      <c r="I95" s="526" t="e">
        <f t="shared" si="2"/>
        <v>#DIV/0!</v>
      </c>
      <c r="J95" s="527" t="e">
        <f>H95/FI!$E$7</f>
        <v>#DIV/0!</v>
      </c>
      <c r="K95" s="528">
        <f t="shared" si="3"/>
        <v>0</v>
      </c>
    </row>
    <row r="96" spans="1:11" ht="15" x14ac:dyDescent="0.25">
      <c r="A96" s="507"/>
      <c r="B96" s="507"/>
      <c r="C96" s="507"/>
      <c r="D96" s="507"/>
      <c r="E96" s="507"/>
      <c r="F96" s="507"/>
      <c r="G96" s="507"/>
      <c r="H96" s="507"/>
      <c r="I96" s="526" t="e">
        <f t="shared" si="2"/>
        <v>#DIV/0!</v>
      </c>
      <c r="J96" s="527" t="e">
        <f>H96/FI!$E$7</f>
        <v>#DIV/0!</v>
      </c>
      <c r="K96" s="528">
        <f t="shared" si="3"/>
        <v>0</v>
      </c>
    </row>
    <row r="97" spans="1:11" ht="15" x14ac:dyDescent="0.25">
      <c r="A97" s="507"/>
      <c r="B97" s="507"/>
      <c r="C97" s="507"/>
      <c r="D97" s="507"/>
      <c r="E97" s="507"/>
      <c r="F97" s="507"/>
      <c r="G97" s="507"/>
      <c r="H97" s="507"/>
      <c r="I97" s="526" t="e">
        <f t="shared" si="2"/>
        <v>#DIV/0!</v>
      </c>
      <c r="J97" s="527" t="e">
        <f>H97/FI!$E$7</f>
        <v>#DIV/0!</v>
      </c>
      <c r="K97" s="528">
        <f t="shared" si="3"/>
        <v>0</v>
      </c>
    </row>
    <row r="98" spans="1:11" ht="15" x14ac:dyDescent="0.25">
      <c r="A98" s="507"/>
      <c r="B98" s="507"/>
      <c r="C98" s="507"/>
      <c r="D98" s="507"/>
      <c r="E98" s="507"/>
      <c r="F98" s="507"/>
      <c r="G98" s="507"/>
      <c r="H98" s="507"/>
      <c r="I98" s="526" t="e">
        <f t="shared" si="2"/>
        <v>#DIV/0!</v>
      </c>
      <c r="J98" s="527" t="e">
        <f>H98/FI!$E$7</f>
        <v>#DIV/0!</v>
      </c>
      <c r="K98" s="528">
        <f t="shared" si="3"/>
        <v>0</v>
      </c>
    </row>
    <row r="99" spans="1:11" ht="15" x14ac:dyDescent="0.25">
      <c r="A99" s="507"/>
      <c r="B99" s="507"/>
      <c r="C99" s="507"/>
      <c r="D99" s="507"/>
      <c r="E99" s="507"/>
      <c r="F99" s="507"/>
      <c r="G99" s="507"/>
      <c r="H99" s="507"/>
      <c r="I99" s="526" t="e">
        <f t="shared" si="2"/>
        <v>#DIV/0!</v>
      </c>
      <c r="J99" s="527" t="e">
        <f>H99/FI!$E$7</f>
        <v>#DIV/0!</v>
      </c>
      <c r="K99" s="528">
        <f t="shared" si="3"/>
        <v>0</v>
      </c>
    </row>
    <row r="100" spans="1:11" ht="15" x14ac:dyDescent="0.25">
      <c r="A100" s="507"/>
      <c r="B100" s="507"/>
      <c r="C100" s="507"/>
      <c r="D100" s="507"/>
      <c r="E100" s="507"/>
      <c r="F100" s="507"/>
      <c r="G100" s="507"/>
      <c r="H100" s="507"/>
      <c r="I100" s="526" t="e">
        <f t="shared" si="2"/>
        <v>#DIV/0!</v>
      </c>
      <c r="J100" s="527" t="e">
        <f>H100/FI!$E$7</f>
        <v>#DIV/0!</v>
      </c>
      <c r="K100" s="528">
        <f t="shared" si="3"/>
        <v>0</v>
      </c>
    </row>
    <row r="101" spans="1:11" ht="15" x14ac:dyDescent="0.25">
      <c r="A101" s="507"/>
      <c r="B101" s="507"/>
      <c r="C101" s="507"/>
      <c r="D101" s="507"/>
      <c r="E101" s="507"/>
      <c r="F101" s="507"/>
      <c r="G101" s="507"/>
      <c r="H101" s="507"/>
      <c r="I101" s="526" t="e">
        <f t="shared" si="2"/>
        <v>#DIV/0!</v>
      </c>
      <c r="J101" s="527" t="e">
        <f>H101/FI!$E$7</f>
        <v>#DIV/0!</v>
      </c>
      <c r="K101" s="528">
        <f t="shared" si="3"/>
        <v>0</v>
      </c>
    </row>
    <row r="102" spans="1:11" ht="15" x14ac:dyDescent="0.25">
      <c r="A102" s="507"/>
      <c r="B102" s="507"/>
      <c r="C102" s="507"/>
      <c r="D102" s="507"/>
      <c r="E102" s="507"/>
      <c r="F102" s="507"/>
      <c r="G102" s="507"/>
      <c r="H102" s="507"/>
      <c r="I102" s="526" t="e">
        <f t="shared" si="2"/>
        <v>#DIV/0!</v>
      </c>
      <c r="J102" s="527" t="e">
        <f>H102/FI!$E$7</f>
        <v>#DIV/0!</v>
      </c>
      <c r="K102" s="528">
        <f t="shared" si="3"/>
        <v>0</v>
      </c>
    </row>
    <row r="103" spans="1:11" ht="15" x14ac:dyDescent="0.25">
      <c r="A103" s="507"/>
      <c r="B103" s="507"/>
      <c r="C103" s="507"/>
      <c r="D103" s="507"/>
      <c r="E103" s="507"/>
      <c r="F103" s="507"/>
      <c r="G103" s="507"/>
      <c r="H103" s="507"/>
      <c r="I103" s="526" t="e">
        <f t="shared" si="2"/>
        <v>#DIV/0!</v>
      </c>
      <c r="J103" s="527" t="e">
        <f>H103/FI!$E$7</f>
        <v>#DIV/0!</v>
      </c>
      <c r="K103" s="528">
        <f t="shared" si="3"/>
        <v>0</v>
      </c>
    </row>
    <row r="104" spans="1:11" ht="15" x14ac:dyDescent="0.25">
      <c r="A104" s="507"/>
      <c r="B104" s="507"/>
      <c r="C104" s="507"/>
      <c r="D104" s="507"/>
      <c r="E104" s="507"/>
      <c r="F104" s="507"/>
      <c r="G104" s="507"/>
      <c r="H104" s="507"/>
      <c r="I104" s="526" t="e">
        <f t="shared" si="2"/>
        <v>#DIV/0!</v>
      </c>
      <c r="J104" s="527" t="e">
        <f>H104/FI!$E$7</f>
        <v>#DIV/0!</v>
      </c>
      <c r="K104" s="528">
        <f t="shared" si="3"/>
        <v>0</v>
      </c>
    </row>
    <row r="105" spans="1:11" ht="15" x14ac:dyDescent="0.25">
      <c r="A105" s="507"/>
      <c r="B105" s="507"/>
      <c r="C105" s="507"/>
      <c r="D105" s="507"/>
      <c r="E105" s="507"/>
      <c r="F105" s="507"/>
      <c r="G105" s="507"/>
      <c r="H105" s="507"/>
      <c r="I105" s="526" t="e">
        <f t="shared" si="2"/>
        <v>#DIV/0!</v>
      </c>
      <c r="J105" s="527" t="e">
        <f>H105/FI!$E$7</f>
        <v>#DIV/0!</v>
      </c>
      <c r="K105" s="528">
        <f t="shared" si="3"/>
        <v>0</v>
      </c>
    </row>
    <row r="106" spans="1:11" ht="15" x14ac:dyDescent="0.25">
      <c r="A106" s="507"/>
      <c r="B106" s="507"/>
      <c r="C106" s="507"/>
      <c r="D106" s="507"/>
      <c r="E106" s="507"/>
      <c r="F106" s="507"/>
      <c r="G106" s="507"/>
      <c r="H106" s="507"/>
      <c r="I106" s="526" t="e">
        <f t="shared" si="2"/>
        <v>#DIV/0!</v>
      </c>
      <c r="J106" s="527" t="e">
        <f>H106/FI!$E$7</f>
        <v>#DIV/0!</v>
      </c>
      <c r="K106" s="528">
        <f t="shared" si="3"/>
        <v>0</v>
      </c>
    </row>
    <row r="107" spans="1:11" ht="15" x14ac:dyDescent="0.25">
      <c r="A107" s="507"/>
      <c r="B107" s="507"/>
      <c r="C107" s="507"/>
      <c r="D107" s="507"/>
      <c r="E107" s="507"/>
      <c r="F107" s="507"/>
      <c r="G107" s="507"/>
      <c r="H107" s="507"/>
      <c r="I107" s="526" t="e">
        <f t="shared" si="2"/>
        <v>#DIV/0!</v>
      </c>
      <c r="J107" s="527" t="e">
        <f>H107/FI!$E$7</f>
        <v>#DIV/0!</v>
      </c>
      <c r="K107" s="528">
        <f t="shared" si="3"/>
        <v>0</v>
      </c>
    </row>
    <row r="108" spans="1:11" ht="15" x14ac:dyDescent="0.25">
      <c r="A108" s="507"/>
      <c r="B108" s="507"/>
      <c r="C108" s="507"/>
      <c r="D108" s="507"/>
      <c r="E108" s="507"/>
      <c r="F108" s="507"/>
      <c r="G108" s="507"/>
      <c r="H108" s="507"/>
      <c r="I108" s="526" t="e">
        <f t="shared" si="2"/>
        <v>#DIV/0!</v>
      </c>
      <c r="J108" s="527" t="e">
        <f>H108/FI!$E$7</f>
        <v>#DIV/0!</v>
      </c>
      <c r="K108" s="528">
        <f t="shared" si="3"/>
        <v>0</v>
      </c>
    </row>
    <row r="109" spans="1:11" ht="15" x14ac:dyDescent="0.25">
      <c r="A109" s="507"/>
      <c r="B109" s="507"/>
      <c r="C109" s="507"/>
      <c r="D109" s="507"/>
      <c r="E109" s="507"/>
      <c r="F109" s="507"/>
      <c r="G109" s="507"/>
      <c r="H109" s="507"/>
      <c r="I109" s="526" t="e">
        <f t="shared" si="2"/>
        <v>#DIV/0!</v>
      </c>
      <c r="J109" s="527" t="e">
        <f>H109/FI!$E$7</f>
        <v>#DIV/0!</v>
      </c>
      <c r="K109" s="528">
        <f t="shared" si="3"/>
        <v>0</v>
      </c>
    </row>
    <row r="110" spans="1:11" ht="15" x14ac:dyDescent="0.25">
      <c r="A110" s="507"/>
      <c r="B110" s="507"/>
      <c r="C110" s="507"/>
      <c r="D110" s="507"/>
      <c r="E110" s="507"/>
      <c r="F110" s="507"/>
      <c r="G110" s="507"/>
      <c r="H110" s="507"/>
      <c r="I110" s="526" t="e">
        <f t="shared" si="2"/>
        <v>#DIV/0!</v>
      </c>
      <c r="J110" s="527" t="e">
        <f>H110/FI!$E$7</f>
        <v>#DIV/0!</v>
      </c>
      <c r="K110" s="528">
        <f t="shared" si="3"/>
        <v>0</v>
      </c>
    </row>
    <row r="111" spans="1:11" ht="15" x14ac:dyDescent="0.25">
      <c r="A111" s="507"/>
      <c r="B111" s="507"/>
      <c r="C111" s="507"/>
      <c r="D111" s="507"/>
      <c r="E111" s="507"/>
      <c r="F111" s="507"/>
      <c r="G111" s="507"/>
      <c r="H111" s="507"/>
      <c r="I111" s="526" t="e">
        <f t="shared" si="2"/>
        <v>#DIV/0!</v>
      </c>
      <c r="J111" s="527" t="e">
        <f>H111/FI!$E$7</f>
        <v>#DIV/0!</v>
      </c>
      <c r="K111" s="528">
        <f t="shared" si="3"/>
        <v>0</v>
      </c>
    </row>
    <row r="112" spans="1:11" ht="15" x14ac:dyDescent="0.25">
      <c r="A112" s="507"/>
      <c r="B112" s="507"/>
      <c r="C112" s="507"/>
      <c r="D112" s="507"/>
      <c r="E112" s="507"/>
      <c r="F112" s="507"/>
      <c r="G112" s="507"/>
      <c r="H112" s="507"/>
      <c r="I112" s="526" t="e">
        <f t="shared" si="2"/>
        <v>#DIV/0!</v>
      </c>
      <c r="J112" s="527" t="e">
        <f>H112/FI!$E$7</f>
        <v>#DIV/0!</v>
      </c>
      <c r="K112" s="528">
        <f t="shared" si="3"/>
        <v>0</v>
      </c>
    </row>
    <row r="113" spans="1:11" ht="15" x14ac:dyDescent="0.25">
      <c r="A113" s="507"/>
      <c r="B113" s="507"/>
      <c r="C113" s="507"/>
      <c r="D113" s="507"/>
      <c r="E113" s="507"/>
      <c r="F113" s="507"/>
      <c r="G113" s="507"/>
      <c r="H113" s="507"/>
      <c r="I113" s="526" t="e">
        <f t="shared" si="2"/>
        <v>#DIV/0!</v>
      </c>
      <c r="J113" s="527" t="e">
        <f>H113/FI!$E$7</f>
        <v>#DIV/0!</v>
      </c>
      <c r="K113" s="528">
        <f t="shared" si="3"/>
        <v>0</v>
      </c>
    </row>
    <row r="114" spans="1:11" ht="15" x14ac:dyDescent="0.25">
      <c r="A114" s="507"/>
      <c r="B114" s="507"/>
      <c r="C114" s="507"/>
      <c r="D114" s="507"/>
      <c r="E114" s="507"/>
      <c r="F114" s="507"/>
      <c r="G114" s="507"/>
      <c r="H114" s="507"/>
      <c r="I114" s="526" t="e">
        <f t="shared" si="2"/>
        <v>#DIV/0!</v>
      </c>
      <c r="J114" s="527" t="e">
        <f>H114/FI!$E$7</f>
        <v>#DIV/0!</v>
      </c>
      <c r="K114" s="528">
        <f t="shared" si="3"/>
        <v>0</v>
      </c>
    </row>
    <row r="115" spans="1:11" ht="15" x14ac:dyDescent="0.25">
      <c r="A115" s="507"/>
      <c r="B115" s="507"/>
      <c r="C115" s="507"/>
      <c r="D115" s="507"/>
      <c r="E115" s="507"/>
      <c r="F115" s="507"/>
      <c r="G115" s="507"/>
      <c r="H115" s="507"/>
      <c r="I115" s="526" t="e">
        <f t="shared" si="2"/>
        <v>#DIV/0!</v>
      </c>
      <c r="J115" s="527" t="e">
        <f>H115/FI!$E$7</f>
        <v>#DIV/0!</v>
      </c>
      <c r="K115" s="528">
        <f t="shared" si="3"/>
        <v>0</v>
      </c>
    </row>
    <row r="116" spans="1:11" ht="15" x14ac:dyDescent="0.25">
      <c r="A116" s="507"/>
      <c r="B116" s="507"/>
      <c r="C116" s="507"/>
      <c r="D116" s="507"/>
      <c r="E116" s="507"/>
      <c r="F116" s="507"/>
      <c r="G116" s="507"/>
      <c r="H116" s="507"/>
      <c r="I116" s="526" t="e">
        <f t="shared" si="2"/>
        <v>#DIV/0!</v>
      </c>
      <c r="J116" s="527" t="e">
        <f>H116/FI!$E$7</f>
        <v>#DIV/0!</v>
      </c>
      <c r="K116" s="528">
        <f t="shared" si="3"/>
        <v>0</v>
      </c>
    </row>
    <row r="117" spans="1:11" ht="15" x14ac:dyDescent="0.25">
      <c r="A117" s="507"/>
      <c r="B117" s="507"/>
      <c r="C117" s="507"/>
      <c r="D117" s="507"/>
      <c r="E117" s="507"/>
      <c r="F117" s="507"/>
      <c r="G117" s="507"/>
      <c r="H117" s="507"/>
      <c r="I117" s="526" t="e">
        <f t="shared" si="2"/>
        <v>#DIV/0!</v>
      </c>
      <c r="J117" s="527" t="e">
        <f>H117/FI!$E$7</f>
        <v>#DIV/0!</v>
      </c>
      <c r="K117" s="528">
        <f t="shared" si="3"/>
        <v>0</v>
      </c>
    </row>
    <row r="118" spans="1:11" ht="15" x14ac:dyDescent="0.25">
      <c r="A118" s="507"/>
      <c r="B118" s="507"/>
      <c r="C118" s="507"/>
      <c r="D118" s="507"/>
      <c r="E118" s="507"/>
      <c r="F118" s="507"/>
      <c r="G118" s="507"/>
      <c r="H118" s="507"/>
      <c r="I118" s="526" t="e">
        <f t="shared" si="2"/>
        <v>#DIV/0!</v>
      </c>
      <c r="J118" s="527" t="e">
        <f>H118/FI!$E$7</f>
        <v>#DIV/0!</v>
      </c>
      <c r="K118" s="528">
        <f t="shared" si="3"/>
        <v>0</v>
      </c>
    </row>
    <row r="119" spans="1:11" ht="15" x14ac:dyDescent="0.25">
      <c r="A119" s="507"/>
      <c r="B119" s="507"/>
      <c r="C119" s="507"/>
      <c r="D119" s="507"/>
      <c r="E119" s="507"/>
      <c r="F119" s="507"/>
      <c r="G119" s="507"/>
      <c r="H119" s="507"/>
      <c r="I119" s="526" t="e">
        <f t="shared" si="2"/>
        <v>#DIV/0!</v>
      </c>
      <c r="J119" s="527" t="e">
        <f>H119/FI!$E$7</f>
        <v>#DIV/0!</v>
      </c>
      <c r="K119" s="528">
        <f t="shared" si="3"/>
        <v>0</v>
      </c>
    </row>
    <row r="120" spans="1:11" ht="15" x14ac:dyDescent="0.25">
      <c r="A120" s="507"/>
      <c r="B120" s="507"/>
      <c r="C120" s="507"/>
      <c r="D120" s="507"/>
      <c r="E120" s="507"/>
      <c r="F120" s="507"/>
      <c r="G120" s="507"/>
      <c r="H120" s="507"/>
      <c r="I120" s="526" t="e">
        <f t="shared" si="2"/>
        <v>#DIV/0!</v>
      </c>
      <c r="J120" s="527" t="e">
        <f>H120/FI!$E$7</f>
        <v>#DIV/0!</v>
      </c>
      <c r="K120" s="528">
        <f t="shared" si="3"/>
        <v>0</v>
      </c>
    </row>
    <row r="121" spans="1:11" ht="15" x14ac:dyDescent="0.25">
      <c r="A121" s="507"/>
      <c r="B121" s="507"/>
      <c r="C121" s="507"/>
      <c r="D121" s="507"/>
      <c r="E121" s="507"/>
      <c r="F121" s="507"/>
      <c r="G121" s="507"/>
      <c r="H121" s="507"/>
      <c r="I121" s="526" t="e">
        <f t="shared" si="2"/>
        <v>#DIV/0!</v>
      </c>
      <c r="J121" s="527" t="e">
        <f>H121/FI!$E$7</f>
        <v>#DIV/0!</v>
      </c>
      <c r="K121" s="528">
        <f t="shared" si="3"/>
        <v>0</v>
      </c>
    </row>
    <row r="122" spans="1:11" ht="15" x14ac:dyDescent="0.25">
      <c r="A122" s="507"/>
      <c r="B122" s="507"/>
      <c r="C122" s="507"/>
      <c r="D122" s="507"/>
      <c r="E122" s="507"/>
      <c r="F122" s="507"/>
      <c r="G122" s="507"/>
      <c r="H122" s="507"/>
      <c r="I122" s="526" t="e">
        <f t="shared" si="2"/>
        <v>#DIV/0!</v>
      </c>
      <c r="J122" s="527" t="e">
        <f>H122/FI!$E$7</f>
        <v>#DIV/0!</v>
      </c>
      <c r="K122" s="528">
        <f t="shared" si="3"/>
        <v>0</v>
      </c>
    </row>
    <row r="123" spans="1:11" ht="15" x14ac:dyDescent="0.25">
      <c r="A123" s="507"/>
      <c r="B123" s="507"/>
      <c r="C123" s="507"/>
      <c r="D123" s="507"/>
      <c r="E123" s="507"/>
      <c r="F123" s="507"/>
      <c r="G123" s="507"/>
      <c r="H123" s="507"/>
      <c r="I123" s="526" t="e">
        <f t="shared" si="2"/>
        <v>#DIV/0!</v>
      </c>
      <c r="J123" s="527" t="e">
        <f>H123/FI!$E$7</f>
        <v>#DIV/0!</v>
      </c>
      <c r="K123" s="528">
        <f t="shared" si="3"/>
        <v>0</v>
      </c>
    </row>
    <row r="124" spans="1:11" ht="15" x14ac:dyDescent="0.25">
      <c r="A124" s="507"/>
      <c r="B124" s="507"/>
      <c r="C124" s="507"/>
      <c r="D124" s="507"/>
      <c r="E124" s="507"/>
      <c r="F124" s="507"/>
      <c r="G124" s="507"/>
      <c r="H124" s="507"/>
      <c r="I124" s="526" t="e">
        <f t="shared" si="2"/>
        <v>#DIV/0!</v>
      </c>
      <c r="J124" s="527" t="e">
        <f>H124/FI!$E$7</f>
        <v>#DIV/0!</v>
      </c>
      <c r="K124" s="528">
        <f t="shared" si="3"/>
        <v>0</v>
      </c>
    </row>
    <row r="125" spans="1:11" ht="15" x14ac:dyDescent="0.25">
      <c r="A125" s="507"/>
      <c r="B125" s="507"/>
      <c r="C125" s="507"/>
      <c r="D125" s="507"/>
      <c r="E125" s="507"/>
      <c r="F125" s="507"/>
      <c r="G125" s="507"/>
      <c r="H125" s="507"/>
      <c r="I125" s="526" t="e">
        <f t="shared" si="2"/>
        <v>#DIV/0!</v>
      </c>
      <c r="J125" s="527" t="e">
        <f>H125/FI!$E$7</f>
        <v>#DIV/0!</v>
      </c>
      <c r="K125" s="528">
        <f t="shared" si="3"/>
        <v>0</v>
      </c>
    </row>
    <row r="126" spans="1:11" ht="15" x14ac:dyDescent="0.25">
      <c r="A126" s="507"/>
      <c r="B126" s="507"/>
      <c r="C126" s="507"/>
      <c r="D126" s="507"/>
      <c r="E126" s="507"/>
      <c r="F126" s="507"/>
      <c r="G126" s="507"/>
      <c r="H126" s="507"/>
      <c r="I126" s="526" t="e">
        <f t="shared" si="2"/>
        <v>#DIV/0!</v>
      </c>
      <c r="J126" s="527" t="e">
        <f>H126/FI!$E$7</f>
        <v>#DIV/0!</v>
      </c>
      <c r="K126" s="528">
        <f t="shared" si="3"/>
        <v>0</v>
      </c>
    </row>
    <row r="127" spans="1:11" ht="15" x14ac:dyDescent="0.25">
      <c r="A127" s="507"/>
      <c r="B127" s="507"/>
      <c r="C127" s="507"/>
      <c r="D127" s="507"/>
      <c r="E127" s="507"/>
      <c r="F127" s="507"/>
      <c r="G127" s="507"/>
      <c r="H127" s="507"/>
      <c r="I127" s="526" t="e">
        <f t="shared" si="2"/>
        <v>#DIV/0!</v>
      </c>
      <c r="J127" s="527" t="e">
        <f>H127/FI!$E$7</f>
        <v>#DIV/0!</v>
      </c>
      <c r="K127" s="528">
        <f t="shared" si="3"/>
        <v>0</v>
      </c>
    </row>
    <row r="128" spans="1:11" ht="15" x14ac:dyDescent="0.25">
      <c r="A128" s="507"/>
      <c r="B128" s="507"/>
      <c r="C128" s="507"/>
      <c r="D128" s="507"/>
      <c r="E128" s="507"/>
      <c r="F128" s="507"/>
      <c r="G128" s="507"/>
      <c r="H128" s="507"/>
      <c r="I128" s="526" t="e">
        <f t="shared" si="2"/>
        <v>#DIV/0!</v>
      </c>
      <c r="J128" s="527" t="e">
        <f>H128/FI!$E$7</f>
        <v>#DIV/0!</v>
      </c>
      <c r="K128" s="528">
        <f t="shared" si="3"/>
        <v>0</v>
      </c>
    </row>
  </sheetData>
  <conditionalFormatting sqref="M37:M1048576 G2:G36">
    <cfRule type="cellIs" dxfId="27990" priority="10793" operator="greaterThan">
      <formula>0.1</formula>
    </cfRule>
  </conditionalFormatting>
  <conditionalFormatting sqref="K3:K128">
    <cfRule type="cellIs" dxfId="27989" priority="2" operator="lessThan">
      <formula>0</formula>
    </cfRule>
  </conditionalFormatting>
  <conditionalFormatting sqref="I3:I128">
    <cfRule type="cellIs" dxfId="27988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CCFF"/>
  </sheetPr>
  <dimension ref="A1:JB32"/>
  <sheetViews>
    <sheetView tabSelected="1" topLeftCell="H1" zoomScaleNormal="100" workbookViewId="0">
      <selection activeCell="N15" sqref="N15"/>
    </sheetView>
  </sheetViews>
  <sheetFormatPr defaultColWidth="9.140625" defaultRowHeight="12.75" x14ac:dyDescent="0.2"/>
  <cols>
    <col min="1" max="1" width="7" style="175" customWidth="1"/>
    <col min="2" max="2" width="32.5703125" style="175" bestFit="1" customWidth="1"/>
    <col min="3" max="3" width="13.5703125" style="175" customWidth="1"/>
    <col min="4" max="4" width="20.7109375" style="175" customWidth="1"/>
    <col min="5" max="5" width="19" style="175" bestFit="1" customWidth="1"/>
    <col min="6" max="6" width="33.7109375" style="175" bestFit="1" customWidth="1"/>
    <col min="7" max="7" width="23.85546875" style="175" bestFit="1" customWidth="1"/>
    <col min="8" max="8" width="19.28515625" style="365" bestFit="1" customWidth="1"/>
    <col min="9" max="9" width="22" style="182" bestFit="1" customWidth="1"/>
    <col min="10" max="10" width="22.85546875" style="182" bestFit="1" customWidth="1"/>
    <col min="11" max="11" width="28.85546875" style="182" bestFit="1" customWidth="1"/>
    <col min="12" max="12" width="20.5703125" style="182" bestFit="1" customWidth="1"/>
    <col min="13" max="13" width="31.28515625" style="605" bestFit="1" customWidth="1"/>
    <col min="14" max="14" width="20.28515625" style="490" bestFit="1" customWidth="1"/>
    <col min="15" max="15" width="9.7109375" style="490" customWidth="1"/>
    <col min="16" max="16" width="12.140625" style="490" customWidth="1"/>
    <col min="17" max="17" width="11.85546875" style="365" bestFit="1" customWidth="1"/>
    <col min="18" max="19" width="15.5703125" style="365" bestFit="1" customWidth="1"/>
    <col min="20" max="20" width="15" style="365" customWidth="1"/>
    <col min="21" max="16384" width="9.140625" style="365"/>
  </cols>
  <sheetData>
    <row r="1" spans="1:262" ht="12.75" customHeight="1" x14ac:dyDescent="0.2">
      <c r="A1" s="365"/>
      <c r="B1" s="467" t="s">
        <v>1116</v>
      </c>
      <c r="C1" s="467"/>
      <c r="D1" s="467"/>
      <c r="E1" s="58"/>
      <c r="F1" s="78"/>
      <c r="G1" s="78"/>
      <c r="H1" s="468"/>
      <c r="I1" s="469"/>
      <c r="J1" s="469"/>
      <c r="K1" s="470"/>
      <c r="L1" s="471"/>
      <c r="M1" s="365"/>
      <c r="N1" s="35"/>
      <c r="O1" s="35"/>
      <c r="P1" s="35"/>
    </row>
    <row r="2" spans="1:262" x14ac:dyDescent="0.2">
      <c r="A2" s="365"/>
      <c r="B2" s="473" t="s">
        <v>187</v>
      </c>
      <c r="C2" s="139" t="s">
        <v>1117</v>
      </c>
      <c r="D2" s="365"/>
      <c r="E2" s="95"/>
      <c r="F2" s="365"/>
      <c r="G2" s="365"/>
      <c r="H2" s="139" t="s">
        <v>1114</v>
      </c>
      <c r="I2" s="139" t="s">
        <v>1115</v>
      </c>
      <c r="J2" s="365"/>
      <c r="K2" s="365"/>
      <c r="L2" s="365"/>
      <c r="M2" s="365"/>
      <c r="N2" s="35"/>
      <c r="O2" s="35"/>
      <c r="P2" s="35"/>
    </row>
    <row r="3" spans="1:262" s="366" customFormat="1" x14ac:dyDescent="0.2">
      <c r="B3" s="366" t="s">
        <v>1099</v>
      </c>
      <c r="C3" s="366" t="s">
        <v>1103</v>
      </c>
      <c r="D3" s="366" t="s">
        <v>1100</v>
      </c>
      <c r="E3" s="366" t="s">
        <v>1104</v>
      </c>
      <c r="F3" s="366" t="s">
        <v>1105</v>
      </c>
      <c r="G3" s="366" t="s">
        <v>1106</v>
      </c>
      <c r="H3" s="366" t="s">
        <v>1107</v>
      </c>
      <c r="I3" s="366" t="s">
        <v>1101</v>
      </c>
      <c r="J3" s="366" t="s">
        <v>1109</v>
      </c>
      <c r="K3" s="366" t="s">
        <v>1108</v>
      </c>
      <c r="L3" s="366" t="s">
        <v>1110</v>
      </c>
      <c r="M3" s="366" t="s">
        <v>1111</v>
      </c>
      <c r="N3" s="475"/>
      <c r="O3" s="475"/>
      <c r="P3" s="475"/>
    </row>
    <row r="4" spans="1:262" ht="12.75" customHeight="1" x14ac:dyDescent="0.2">
      <c r="A4" s="564" t="s">
        <v>170</v>
      </c>
      <c r="B4" s="574" t="s">
        <v>774</v>
      </c>
      <c r="C4" s="574" t="s">
        <v>762</v>
      </c>
      <c r="D4" s="574" t="s">
        <v>1126</v>
      </c>
      <c r="E4" s="564" t="s">
        <v>185</v>
      </c>
      <c r="F4" s="574" t="s">
        <v>767</v>
      </c>
      <c r="G4" s="574" t="s">
        <v>776</v>
      </c>
      <c r="H4" s="574" t="s">
        <v>770</v>
      </c>
      <c r="I4" s="574" t="s">
        <v>769</v>
      </c>
      <c r="J4" s="581" t="s">
        <v>188</v>
      </c>
      <c r="K4" s="582"/>
      <c r="L4" s="574" t="s">
        <v>773</v>
      </c>
      <c r="M4" s="574" t="s">
        <v>775</v>
      </c>
      <c r="N4" s="574" t="s">
        <v>199</v>
      </c>
      <c r="O4" s="574" t="s">
        <v>200</v>
      </c>
      <c r="P4" s="578" t="s">
        <v>772</v>
      </c>
      <c r="Q4" s="579"/>
    </row>
    <row r="5" spans="1:262" s="474" customFormat="1" x14ac:dyDescent="0.2">
      <c r="A5" s="573"/>
      <c r="B5" s="575"/>
      <c r="C5" s="575"/>
      <c r="D5" s="575"/>
      <c r="E5" s="573"/>
      <c r="F5" s="575"/>
      <c r="G5" s="575"/>
      <c r="H5" s="580"/>
      <c r="I5" s="575"/>
      <c r="J5" s="521" t="s">
        <v>771</v>
      </c>
      <c r="K5" s="521" t="s">
        <v>186</v>
      </c>
      <c r="L5" s="575"/>
      <c r="M5" s="575"/>
      <c r="N5" s="575"/>
      <c r="O5" s="575"/>
      <c r="P5" s="574"/>
      <c r="Q5" s="579"/>
      <c r="R5" s="175"/>
      <c r="S5" s="175"/>
      <c r="T5" s="175"/>
      <c r="U5" s="175"/>
      <c r="V5" s="175"/>
      <c r="W5" s="175"/>
      <c r="X5" s="175"/>
      <c r="Y5" s="175"/>
      <c r="Z5" s="175"/>
      <c r="AA5" s="175"/>
      <c r="AB5" s="175"/>
      <c r="AC5" s="175"/>
      <c r="AD5" s="175"/>
      <c r="AE5" s="175"/>
      <c r="AF5" s="175"/>
      <c r="AG5" s="175"/>
      <c r="AH5" s="175"/>
      <c r="AI5" s="175"/>
      <c r="AJ5" s="175"/>
      <c r="AK5" s="175"/>
      <c r="AL5" s="175"/>
      <c r="AM5" s="175"/>
      <c r="AN5" s="175"/>
      <c r="AO5" s="175"/>
      <c r="AP5" s="175"/>
      <c r="AQ5" s="175"/>
      <c r="AR5" s="175"/>
      <c r="AS5" s="175"/>
      <c r="AT5" s="175"/>
      <c r="AU5" s="175"/>
      <c r="AV5" s="175"/>
      <c r="AW5" s="175"/>
      <c r="AX5" s="175"/>
      <c r="AY5" s="175"/>
      <c r="AZ5" s="175"/>
      <c r="BA5" s="175"/>
      <c r="BB5" s="175"/>
      <c r="BC5" s="175"/>
      <c r="BD5" s="175"/>
      <c r="BE5" s="175"/>
      <c r="BF5" s="175"/>
      <c r="BG5" s="175"/>
      <c r="BH5" s="175"/>
      <c r="BI5" s="175"/>
      <c r="BJ5" s="175"/>
      <c r="BK5" s="175"/>
      <c r="BL5" s="175"/>
      <c r="BM5" s="175"/>
      <c r="BN5" s="175"/>
      <c r="BO5" s="175"/>
      <c r="BP5" s="175"/>
      <c r="BQ5" s="175"/>
      <c r="BR5" s="175"/>
      <c r="BS5" s="175"/>
      <c r="BT5" s="175"/>
      <c r="BU5" s="175"/>
      <c r="BV5" s="175"/>
      <c r="BW5" s="175"/>
      <c r="BX5" s="175"/>
      <c r="BY5" s="175"/>
      <c r="BZ5" s="175"/>
      <c r="CA5" s="175"/>
      <c r="CB5" s="175"/>
      <c r="CC5" s="175"/>
      <c r="CD5" s="175"/>
      <c r="CE5" s="175"/>
      <c r="CF5" s="175"/>
      <c r="CG5" s="175"/>
      <c r="CH5" s="175"/>
      <c r="CI5" s="175"/>
      <c r="CJ5" s="175"/>
      <c r="CK5" s="175"/>
      <c r="CL5" s="175"/>
      <c r="CM5" s="175"/>
      <c r="CN5" s="175"/>
      <c r="CO5" s="175"/>
      <c r="CP5" s="175"/>
      <c r="CQ5" s="175"/>
      <c r="CR5" s="175"/>
      <c r="CS5" s="175"/>
      <c r="CT5" s="175"/>
      <c r="CU5" s="175"/>
      <c r="CV5" s="175"/>
      <c r="CW5" s="175"/>
      <c r="CX5" s="175"/>
      <c r="CY5" s="175"/>
      <c r="CZ5" s="175"/>
      <c r="DA5" s="175"/>
      <c r="DB5" s="175"/>
      <c r="DC5" s="175"/>
      <c r="DD5" s="175"/>
      <c r="DE5" s="175"/>
      <c r="DF5" s="175"/>
      <c r="DG5" s="175"/>
      <c r="DH5" s="175"/>
      <c r="DI5" s="175"/>
      <c r="DJ5" s="175"/>
      <c r="DK5" s="175"/>
      <c r="DL5" s="175"/>
      <c r="DM5" s="175"/>
      <c r="DN5" s="175"/>
      <c r="DO5" s="175"/>
      <c r="DP5" s="175"/>
      <c r="DQ5" s="175"/>
      <c r="DR5" s="175"/>
      <c r="DS5" s="175"/>
      <c r="DT5" s="175"/>
      <c r="DU5" s="175"/>
      <c r="DV5" s="175"/>
      <c r="DW5" s="175"/>
      <c r="DX5" s="175"/>
      <c r="DY5" s="175"/>
      <c r="DZ5" s="175"/>
      <c r="EA5" s="175"/>
      <c r="EB5" s="175"/>
      <c r="EC5" s="175"/>
      <c r="ED5" s="175"/>
      <c r="EE5" s="175"/>
      <c r="EF5" s="175"/>
      <c r="EG5" s="175"/>
      <c r="EH5" s="175"/>
      <c r="EI5" s="175"/>
      <c r="EJ5" s="175"/>
      <c r="EK5" s="175"/>
      <c r="EL5" s="175"/>
      <c r="EM5" s="175"/>
      <c r="EN5" s="175"/>
      <c r="EO5" s="175"/>
      <c r="EP5" s="175"/>
      <c r="EQ5" s="175"/>
      <c r="ER5" s="175"/>
      <c r="ES5" s="175"/>
      <c r="ET5" s="175"/>
      <c r="EU5" s="175"/>
      <c r="EV5" s="175"/>
      <c r="EW5" s="175"/>
      <c r="EX5" s="175"/>
      <c r="EY5" s="175"/>
      <c r="EZ5" s="175"/>
      <c r="FA5" s="175"/>
      <c r="FB5" s="175"/>
      <c r="FC5" s="175"/>
      <c r="FD5" s="175"/>
      <c r="FE5" s="175"/>
      <c r="FF5" s="175"/>
      <c r="FG5" s="175"/>
      <c r="FH5" s="175"/>
      <c r="FI5" s="175"/>
      <c r="FJ5" s="175"/>
      <c r="FK5" s="175"/>
      <c r="FL5" s="175"/>
      <c r="FM5" s="175"/>
      <c r="FN5" s="175"/>
      <c r="FO5" s="175"/>
      <c r="FP5" s="175"/>
      <c r="FQ5" s="175"/>
      <c r="FR5" s="175"/>
      <c r="FS5" s="175"/>
      <c r="FT5" s="175"/>
      <c r="FU5" s="175"/>
      <c r="FV5" s="175"/>
      <c r="FW5" s="175"/>
      <c r="FX5" s="175"/>
      <c r="FY5" s="175"/>
      <c r="FZ5" s="175"/>
      <c r="GA5" s="175"/>
      <c r="GB5" s="175"/>
      <c r="GC5" s="175"/>
      <c r="GD5" s="175"/>
      <c r="GE5" s="175"/>
      <c r="GF5" s="175"/>
      <c r="GG5" s="175"/>
      <c r="GH5" s="175"/>
      <c r="GI5" s="175"/>
      <c r="GJ5" s="175"/>
      <c r="GK5" s="175"/>
      <c r="GL5" s="175"/>
      <c r="GM5" s="175"/>
      <c r="GN5" s="175"/>
      <c r="GO5" s="175"/>
      <c r="GP5" s="175"/>
      <c r="GQ5" s="175"/>
      <c r="GR5" s="175"/>
      <c r="GS5" s="175"/>
      <c r="GT5" s="175"/>
      <c r="GU5" s="175"/>
      <c r="GV5" s="175"/>
      <c r="GW5" s="175"/>
      <c r="GX5" s="175"/>
      <c r="GY5" s="175"/>
      <c r="GZ5" s="175"/>
      <c r="HA5" s="175"/>
      <c r="HB5" s="175"/>
      <c r="HC5" s="175"/>
      <c r="HD5" s="175"/>
      <c r="HE5" s="175"/>
      <c r="HF5" s="175"/>
      <c r="HG5" s="175"/>
      <c r="HH5" s="175"/>
      <c r="HI5" s="175"/>
      <c r="HJ5" s="175"/>
      <c r="HK5" s="175"/>
      <c r="HL5" s="175"/>
      <c r="HM5" s="175"/>
      <c r="HN5" s="175"/>
      <c r="HO5" s="175"/>
      <c r="HP5" s="175"/>
      <c r="HQ5" s="175"/>
      <c r="HR5" s="175"/>
      <c r="HS5" s="175"/>
      <c r="HT5" s="175"/>
      <c r="HU5" s="175"/>
      <c r="HV5" s="175"/>
      <c r="HW5" s="175"/>
      <c r="HX5" s="175"/>
      <c r="HY5" s="175"/>
      <c r="HZ5" s="175"/>
      <c r="IA5" s="175"/>
      <c r="IB5" s="175"/>
      <c r="IC5" s="175"/>
      <c r="ID5" s="175"/>
      <c r="IE5" s="175"/>
      <c r="IF5" s="175"/>
      <c r="IG5" s="175"/>
      <c r="IH5" s="175"/>
      <c r="II5" s="175"/>
      <c r="IJ5" s="175"/>
      <c r="IK5" s="175"/>
      <c r="IL5" s="175"/>
      <c r="IM5" s="175"/>
      <c r="IN5" s="175"/>
      <c r="IO5" s="175"/>
      <c r="IP5" s="175"/>
      <c r="IQ5" s="175"/>
      <c r="IR5" s="175"/>
      <c r="IS5" s="175"/>
      <c r="IT5" s="175"/>
      <c r="IU5" s="175"/>
      <c r="IV5" s="175"/>
      <c r="IW5" s="175"/>
      <c r="IX5" s="175"/>
      <c r="IY5" s="175"/>
      <c r="IZ5" s="175"/>
      <c r="JA5" s="175"/>
      <c r="JB5" s="175"/>
    </row>
    <row r="6" spans="1:262" x14ac:dyDescent="0.2">
      <c r="A6" s="554"/>
      <c r="B6" s="555"/>
      <c r="C6" s="555"/>
      <c r="D6" s="556"/>
      <c r="E6" s="557"/>
      <c r="F6" s="558"/>
      <c r="G6" s="559"/>
      <c r="H6" s="544"/>
      <c r="I6" s="520"/>
      <c r="J6" s="540"/>
      <c r="K6" s="541"/>
      <c r="L6" s="541"/>
      <c r="M6" s="601"/>
      <c r="N6" s="542"/>
      <c r="O6" s="542"/>
      <c r="P6" s="543"/>
      <c r="Q6" s="450"/>
      <c r="R6" s="175"/>
      <c r="S6" s="175"/>
      <c r="T6" s="175"/>
      <c r="U6" s="175"/>
      <c r="V6" s="175"/>
      <c r="W6" s="175"/>
      <c r="X6" s="175"/>
      <c r="Y6" s="175"/>
      <c r="Z6" s="175"/>
      <c r="AA6" s="175"/>
      <c r="AB6" s="175"/>
      <c r="AC6" s="175"/>
      <c r="AD6" s="175"/>
      <c r="AE6" s="175"/>
      <c r="AF6" s="175"/>
      <c r="AG6" s="175"/>
      <c r="AH6" s="175"/>
      <c r="AI6" s="175"/>
      <c r="AJ6" s="175"/>
      <c r="AK6" s="175"/>
      <c r="AL6" s="175"/>
      <c r="AM6" s="175"/>
      <c r="AN6" s="175"/>
      <c r="AO6" s="175"/>
      <c r="AP6" s="175"/>
      <c r="AQ6" s="175"/>
      <c r="AR6" s="175"/>
      <c r="AS6" s="175"/>
      <c r="AT6" s="175"/>
      <c r="AU6" s="175"/>
      <c r="AV6" s="175"/>
      <c r="AW6" s="175"/>
      <c r="AX6" s="175"/>
      <c r="AY6" s="175"/>
      <c r="AZ6" s="175"/>
      <c r="BA6" s="175"/>
      <c r="BB6" s="175"/>
      <c r="BC6" s="175"/>
      <c r="BD6" s="175"/>
      <c r="BE6" s="175"/>
      <c r="BF6" s="175"/>
      <c r="BG6" s="175"/>
      <c r="BH6" s="175"/>
      <c r="BI6" s="175"/>
      <c r="BJ6" s="175"/>
      <c r="BK6" s="175"/>
      <c r="BL6" s="175"/>
      <c r="BM6" s="175"/>
      <c r="BN6" s="175"/>
      <c r="BO6" s="175"/>
      <c r="BP6" s="175"/>
      <c r="BQ6" s="175"/>
      <c r="BR6" s="175"/>
      <c r="BS6" s="175"/>
      <c r="BT6" s="175"/>
      <c r="BU6" s="175"/>
      <c r="BV6" s="175"/>
      <c r="BW6" s="175"/>
      <c r="BX6" s="175"/>
      <c r="BY6" s="175"/>
      <c r="BZ6" s="175"/>
      <c r="CA6" s="175"/>
      <c r="CB6" s="175"/>
      <c r="CC6" s="175"/>
      <c r="CD6" s="175"/>
      <c r="CE6" s="175"/>
      <c r="CF6" s="175"/>
      <c r="CG6" s="175"/>
      <c r="CH6" s="175"/>
      <c r="CI6" s="175"/>
      <c r="CJ6" s="175"/>
      <c r="CK6" s="175"/>
      <c r="CL6" s="175"/>
      <c r="CM6" s="175"/>
      <c r="CN6" s="175"/>
      <c r="CO6" s="175"/>
      <c r="CP6" s="175"/>
      <c r="CQ6" s="175"/>
      <c r="CR6" s="175"/>
      <c r="CS6" s="175"/>
      <c r="CT6" s="175"/>
      <c r="CU6" s="175"/>
      <c r="CV6" s="175"/>
      <c r="CW6" s="175"/>
      <c r="CX6" s="175"/>
      <c r="CY6" s="175"/>
      <c r="CZ6" s="175"/>
      <c r="DA6" s="175"/>
      <c r="DB6" s="175"/>
      <c r="DC6" s="175"/>
      <c r="DD6" s="175"/>
      <c r="DE6" s="175"/>
      <c r="DF6" s="175"/>
      <c r="DG6" s="175"/>
      <c r="DH6" s="175"/>
      <c r="DI6" s="175"/>
      <c r="DJ6" s="175"/>
      <c r="DK6" s="175"/>
      <c r="DL6" s="175"/>
      <c r="DM6" s="175"/>
      <c r="DN6" s="175"/>
      <c r="DO6" s="175"/>
      <c r="DP6" s="175"/>
      <c r="DQ6" s="175"/>
      <c r="DR6" s="175"/>
      <c r="DS6" s="175"/>
      <c r="DT6" s="175"/>
      <c r="DU6" s="175"/>
      <c r="DV6" s="175"/>
      <c r="DW6" s="175"/>
      <c r="DX6" s="175"/>
      <c r="DY6" s="175"/>
      <c r="DZ6" s="175"/>
      <c r="EA6" s="175"/>
      <c r="EB6" s="175"/>
      <c r="EC6" s="175"/>
      <c r="ED6" s="175"/>
      <c r="EE6" s="175"/>
      <c r="EF6" s="175"/>
      <c r="EG6" s="175"/>
      <c r="EH6" s="175"/>
      <c r="EI6" s="175"/>
      <c r="EJ6" s="175"/>
      <c r="EK6" s="175"/>
      <c r="EL6" s="175"/>
      <c r="EM6" s="175"/>
      <c r="EN6" s="175"/>
      <c r="EO6" s="175"/>
      <c r="EP6" s="175"/>
      <c r="EQ6" s="175"/>
      <c r="ER6" s="175"/>
      <c r="ES6" s="175"/>
      <c r="ET6" s="175"/>
      <c r="EU6" s="175"/>
      <c r="EV6" s="175"/>
      <c r="EW6" s="175"/>
      <c r="EX6" s="175"/>
      <c r="EY6" s="175"/>
      <c r="EZ6" s="175"/>
      <c r="FA6" s="175"/>
      <c r="FB6" s="175"/>
      <c r="FC6" s="175"/>
      <c r="FD6" s="175"/>
      <c r="FE6" s="175"/>
      <c r="FF6" s="175"/>
      <c r="FG6" s="175"/>
      <c r="FH6" s="175"/>
      <c r="FI6" s="175"/>
      <c r="FJ6" s="175"/>
      <c r="FK6" s="175"/>
      <c r="FL6" s="175"/>
      <c r="FM6" s="175"/>
      <c r="FN6" s="175"/>
      <c r="FO6" s="175"/>
      <c r="FP6" s="175"/>
      <c r="FQ6" s="175"/>
      <c r="FR6" s="175"/>
      <c r="FS6" s="175"/>
      <c r="FT6" s="175"/>
      <c r="FU6" s="175"/>
      <c r="FV6" s="175"/>
      <c r="FW6" s="175"/>
      <c r="FX6" s="175"/>
      <c r="FY6" s="175"/>
      <c r="FZ6" s="175"/>
      <c r="GA6" s="175"/>
      <c r="GB6" s="175"/>
      <c r="GC6" s="175"/>
      <c r="GD6" s="175"/>
      <c r="GE6" s="175"/>
      <c r="GF6" s="175"/>
      <c r="GG6" s="175"/>
      <c r="GH6" s="175"/>
      <c r="GI6" s="175"/>
      <c r="GJ6" s="175"/>
      <c r="GK6" s="175"/>
      <c r="GL6" s="175"/>
      <c r="GM6" s="175"/>
      <c r="GN6" s="175"/>
      <c r="GO6" s="175"/>
      <c r="GP6" s="175"/>
      <c r="GQ6" s="175"/>
      <c r="GR6" s="175"/>
      <c r="GS6" s="175"/>
      <c r="GT6" s="175"/>
      <c r="GU6" s="175"/>
      <c r="GV6" s="175"/>
      <c r="GW6" s="175"/>
      <c r="GX6" s="175"/>
      <c r="GY6" s="175"/>
      <c r="GZ6" s="175"/>
      <c r="HA6" s="175"/>
      <c r="HB6" s="175"/>
      <c r="HC6" s="175"/>
      <c r="HD6" s="175"/>
      <c r="HE6" s="175"/>
      <c r="HF6" s="175"/>
      <c r="HG6" s="175"/>
      <c r="HH6" s="175"/>
      <c r="HI6" s="175"/>
      <c r="HJ6" s="175"/>
      <c r="HK6" s="175"/>
      <c r="HL6" s="175"/>
      <c r="HM6" s="175"/>
      <c r="HN6" s="175"/>
      <c r="HO6" s="175"/>
      <c r="HP6" s="175"/>
      <c r="HQ6" s="175"/>
      <c r="HR6" s="175"/>
      <c r="HS6" s="175"/>
      <c r="HT6" s="175"/>
      <c r="HU6" s="175"/>
      <c r="HV6" s="175"/>
      <c r="HW6" s="175"/>
      <c r="HX6" s="175"/>
      <c r="HY6" s="175"/>
      <c r="HZ6" s="175"/>
      <c r="IA6" s="175"/>
      <c r="IB6" s="175"/>
      <c r="IC6" s="175"/>
      <c r="ID6" s="175"/>
      <c r="IE6" s="175"/>
      <c r="IF6" s="175"/>
      <c r="IG6" s="175"/>
      <c r="IH6" s="175"/>
      <c r="II6" s="175"/>
      <c r="IJ6" s="175"/>
      <c r="IK6" s="175"/>
      <c r="IL6" s="175"/>
      <c r="IM6" s="175"/>
      <c r="IN6" s="175"/>
      <c r="IO6" s="175"/>
      <c r="IP6" s="175"/>
      <c r="IQ6" s="175"/>
      <c r="IR6" s="175"/>
      <c r="IS6" s="175"/>
      <c r="IT6" s="175"/>
      <c r="IU6" s="175"/>
      <c r="IV6" s="175"/>
      <c r="IW6" s="175"/>
      <c r="IX6" s="175"/>
      <c r="IY6" s="175"/>
      <c r="IZ6" s="175"/>
      <c r="JA6" s="175"/>
      <c r="JB6" s="175"/>
    </row>
    <row r="7" spans="1:262" x14ac:dyDescent="0.2">
      <c r="A7" s="486"/>
      <c r="B7" s="546"/>
      <c r="C7" s="546"/>
      <c r="E7" s="547"/>
      <c r="F7" s="544"/>
      <c r="G7" s="548"/>
      <c r="H7" s="544"/>
      <c r="I7" s="504"/>
      <c r="J7" s="535"/>
      <c r="K7" s="536"/>
      <c r="L7" s="536"/>
      <c r="M7" s="602"/>
      <c r="N7" s="537"/>
      <c r="O7" s="537"/>
      <c r="P7" s="538"/>
      <c r="Q7" s="450"/>
      <c r="R7" s="175"/>
      <c r="S7" s="175"/>
      <c r="T7" s="175"/>
      <c r="U7" s="175"/>
      <c r="V7" s="175"/>
      <c r="W7" s="175"/>
      <c r="X7" s="175"/>
      <c r="Y7" s="175"/>
      <c r="Z7" s="175"/>
      <c r="AA7" s="175"/>
      <c r="AB7" s="175"/>
      <c r="AC7" s="175"/>
      <c r="AD7" s="175"/>
      <c r="AE7" s="175"/>
      <c r="AF7" s="175"/>
      <c r="AG7" s="175"/>
      <c r="AH7" s="175"/>
      <c r="AI7" s="175"/>
      <c r="AJ7" s="175"/>
      <c r="AK7" s="175"/>
      <c r="AL7" s="175"/>
      <c r="AM7" s="175"/>
      <c r="AN7" s="175"/>
      <c r="AO7" s="175"/>
      <c r="AP7" s="175"/>
      <c r="AQ7" s="175"/>
      <c r="AR7" s="175"/>
      <c r="AS7" s="175"/>
      <c r="AT7" s="175"/>
      <c r="AU7" s="175"/>
      <c r="AV7" s="175"/>
      <c r="AW7" s="175"/>
      <c r="AX7" s="175"/>
      <c r="AY7" s="175"/>
      <c r="AZ7" s="175"/>
      <c r="BA7" s="175"/>
      <c r="BB7" s="175"/>
      <c r="BC7" s="175"/>
      <c r="BD7" s="175"/>
      <c r="BE7" s="175"/>
      <c r="BF7" s="175"/>
      <c r="BG7" s="175"/>
      <c r="BH7" s="175"/>
      <c r="BI7" s="175"/>
      <c r="BJ7" s="175"/>
      <c r="BK7" s="175"/>
      <c r="BL7" s="175"/>
      <c r="BM7" s="175"/>
      <c r="BN7" s="175"/>
      <c r="BO7" s="175"/>
      <c r="BP7" s="175"/>
      <c r="BQ7" s="175"/>
      <c r="BR7" s="175"/>
      <c r="BS7" s="175"/>
      <c r="BT7" s="175"/>
      <c r="BU7" s="175"/>
      <c r="BV7" s="175"/>
      <c r="BW7" s="175"/>
      <c r="BX7" s="175"/>
      <c r="BY7" s="175"/>
      <c r="BZ7" s="175"/>
      <c r="CA7" s="175"/>
      <c r="CB7" s="175"/>
      <c r="CC7" s="175"/>
      <c r="CD7" s="175"/>
      <c r="CE7" s="175"/>
      <c r="CF7" s="175"/>
      <c r="CG7" s="175"/>
      <c r="CH7" s="175"/>
      <c r="CI7" s="175"/>
      <c r="CJ7" s="175"/>
      <c r="CK7" s="175"/>
      <c r="CL7" s="175"/>
      <c r="CM7" s="175"/>
      <c r="CN7" s="175"/>
      <c r="CO7" s="175"/>
      <c r="CP7" s="175"/>
      <c r="CQ7" s="175"/>
      <c r="CR7" s="175"/>
      <c r="CS7" s="175"/>
      <c r="CT7" s="175"/>
      <c r="CU7" s="175"/>
      <c r="CV7" s="175"/>
      <c r="CW7" s="175"/>
      <c r="CX7" s="175"/>
      <c r="CY7" s="175"/>
      <c r="CZ7" s="175"/>
      <c r="DA7" s="175"/>
      <c r="DB7" s="175"/>
      <c r="DC7" s="175"/>
      <c r="DD7" s="175"/>
      <c r="DE7" s="175"/>
      <c r="DF7" s="175"/>
      <c r="DG7" s="175"/>
      <c r="DH7" s="175"/>
      <c r="DI7" s="175"/>
      <c r="DJ7" s="175"/>
      <c r="DK7" s="175"/>
      <c r="DL7" s="175"/>
      <c r="DM7" s="175"/>
      <c r="DN7" s="175"/>
      <c r="DO7" s="175"/>
      <c r="DP7" s="175"/>
      <c r="DQ7" s="175"/>
      <c r="DR7" s="175"/>
      <c r="DS7" s="175"/>
      <c r="DT7" s="175"/>
      <c r="DU7" s="175"/>
      <c r="DV7" s="175"/>
      <c r="DW7" s="175"/>
      <c r="DX7" s="175"/>
      <c r="DY7" s="175"/>
      <c r="DZ7" s="175"/>
      <c r="EA7" s="175"/>
      <c r="EB7" s="175"/>
      <c r="EC7" s="175"/>
      <c r="ED7" s="175"/>
      <c r="EE7" s="175"/>
      <c r="EF7" s="175"/>
      <c r="EG7" s="175"/>
      <c r="EH7" s="175"/>
      <c r="EI7" s="175"/>
      <c r="EJ7" s="175"/>
      <c r="EK7" s="175"/>
      <c r="EL7" s="175"/>
      <c r="EM7" s="175"/>
      <c r="EN7" s="175"/>
      <c r="EO7" s="175"/>
      <c r="EP7" s="175"/>
      <c r="EQ7" s="175"/>
      <c r="ER7" s="175"/>
      <c r="ES7" s="175"/>
      <c r="ET7" s="175"/>
      <c r="EU7" s="175"/>
      <c r="EV7" s="175"/>
      <c r="EW7" s="175"/>
      <c r="EX7" s="175"/>
      <c r="EY7" s="175"/>
      <c r="EZ7" s="175"/>
      <c r="FA7" s="175"/>
      <c r="FB7" s="175"/>
      <c r="FC7" s="175"/>
      <c r="FD7" s="175"/>
      <c r="FE7" s="175"/>
      <c r="FF7" s="175"/>
      <c r="FG7" s="175"/>
      <c r="FH7" s="175"/>
      <c r="FI7" s="175"/>
      <c r="FJ7" s="175"/>
      <c r="FK7" s="175"/>
      <c r="FL7" s="175"/>
      <c r="FM7" s="175"/>
      <c r="FN7" s="175"/>
      <c r="FO7" s="175"/>
      <c r="FP7" s="175"/>
      <c r="FQ7" s="175"/>
      <c r="FR7" s="175"/>
      <c r="FS7" s="175"/>
      <c r="FT7" s="175"/>
      <c r="FU7" s="175"/>
      <c r="FV7" s="175"/>
      <c r="FW7" s="175"/>
      <c r="FX7" s="175"/>
      <c r="FY7" s="175"/>
      <c r="FZ7" s="175"/>
      <c r="GA7" s="175"/>
      <c r="GB7" s="175"/>
      <c r="GC7" s="175"/>
      <c r="GD7" s="175"/>
      <c r="GE7" s="175"/>
      <c r="GF7" s="175"/>
      <c r="GG7" s="175"/>
      <c r="GH7" s="175"/>
      <c r="GI7" s="175"/>
      <c r="GJ7" s="175"/>
      <c r="GK7" s="175"/>
      <c r="GL7" s="175"/>
      <c r="GM7" s="175"/>
      <c r="GN7" s="175"/>
      <c r="GO7" s="175"/>
      <c r="GP7" s="175"/>
      <c r="GQ7" s="175"/>
      <c r="GR7" s="175"/>
      <c r="GS7" s="175"/>
      <c r="GT7" s="175"/>
      <c r="GU7" s="175"/>
      <c r="GV7" s="175"/>
      <c r="GW7" s="175"/>
      <c r="GX7" s="175"/>
      <c r="GY7" s="175"/>
      <c r="GZ7" s="175"/>
      <c r="HA7" s="175"/>
      <c r="HB7" s="175"/>
      <c r="HC7" s="175"/>
      <c r="HD7" s="175"/>
      <c r="HE7" s="175"/>
      <c r="HF7" s="175"/>
      <c r="HG7" s="175"/>
      <c r="HH7" s="175"/>
      <c r="HI7" s="175"/>
      <c r="HJ7" s="175"/>
      <c r="HK7" s="175"/>
      <c r="HL7" s="175"/>
      <c r="HM7" s="175"/>
      <c r="HN7" s="175"/>
      <c r="HO7" s="175"/>
      <c r="HP7" s="175"/>
      <c r="HQ7" s="175"/>
      <c r="HR7" s="175"/>
      <c r="HS7" s="175"/>
      <c r="HT7" s="175"/>
      <c r="HU7" s="175"/>
      <c r="HV7" s="175"/>
      <c r="HW7" s="175"/>
      <c r="HX7" s="175"/>
      <c r="HY7" s="175"/>
      <c r="HZ7" s="175"/>
      <c r="IA7" s="175"/>
      <c r="IB7" s="175"/>
      <c r="IC7" s="175"/>
      <c r="ID7" s="175"/>
      <c r="IE7" s="175"/>
      <c r="IF7" s="175"/>
      <c r="IG7" s="175"/>
      <c r="IH7" s="175"/>
      <c r="II7" s="175"/>
      <c r="IJ7" s="175"/>
      <c r="IK7" s="175"/>
      <c r="IL7" s="175"/>
      <c r="IM7" s="175"/>
      <c r="IN7" s="175"/>
      <c r="IO7" s="175"/>
      <c r="IP7" s="175"/>
      <c r="IQ7" s="175"/>
      <c r="IR7" s="175"/>
      <c r="IS7" s="175"/>
      <c r="IT7" s="175"/>
      <c r="IU7" s="175"/>
      <c r="IV7" s="175"/>
      <c r="IW7" s="175"/>
      <c r="IX7" s="175"/>
      <c r="IY7" s="175"/>
      <c r="IZ7" s="175"/>
      <c r="JA7" s="175"/>
      <c r="JB7" s="175"/>
    </row>
    <row r="8" spans="1:262" x14ac:dyDescent="0.2">
      <c r="A8" s="486"/>
      <c r="B8" s="546"/>
      <c r="C8" s="546"/>
      <c r="E8" s="547"/>
      <c r="F8" s="544"/>
      <c r="G8" s="548"/>
      <c r="H8" s="544"/>
      <c r="I8" s="504"/>
      <c r="J8" s="535"/>
      <c r="K8" s="536"/>
      <c r="L8" s="536"/>
      <c r="M8" s="602"/>
      <c r="N8" s="537"/>
      <c r="O8" s="537"/>
      <c r="P8" s="538"/>
      <c r="Q8" s="450"/>
      <c r="R8" s="175"/>
      <c r="S8" s="175"/>
      <c r="T8" s="175"/>
      <c r="U8" s="175"/>
      <c r="V8" s="175"/>
      <c r="W8" s="175"/>
      <c r="X8" s="175"/>
      <c r="Y8" s="175"/>
      <c r="Z8" s="175"/>
      <c r="AA8" s="175"/>
      <c r="AB8" s="175"/>
      <c r="AC8" s="175"/>
      <c r="AD8" s="175"/>
      <c r="AE8" s="175"/>
      <c r="AF8" s="175"/>
      <c r="AG8" s="175"/>
      <c r="AH8" s="175"/>
      <c r="AI8" s="175"/>
      <c r="AJ8" s="175"/>
      <c r="AK8" s="175"/>
      <c r="AL8" s="175"/>
      <c r="AM8" s="175"/>
      <c r="AN8" s="175"/>
      <c r="AO8" s="175"/>
      <c r="AP8" s="175"/>
      <c r="AQ8" s="175"/>
      <c r="AR8" s="175"/>
      <c r="AS8" s="175"/>
      <c r="AT8" s="175"/>
      <c r="AU8" s="175"/>
      <c r="AV8" s="175"/>
      <c r="AW8" s="175"/>
      <c r="AX8" s="175"/>
      <c r="AY8" s="175"/>
      <c r="AZ8" s="175"/>
      <c r="BA8" s="175"/>
      <c r="BB8" s="175"/>
      <c r="BC8" s="175"/>
      <c r="BD8" s="175"/>
      <c r="BE8" s="175"/>
      <c r="BF8" s="175"/>
      <c r="BG8" s="175"/>
      <c r="BH8" s="175"/>
      <c r="BI8" s="175"/>
      <c r="BJ8" s="175"/>
      <c r="BK8" s="175"/>
      <c r="BL8" s="175"/>
      <c r="BM8" s="175"/>
      <c r="BN8" s="175"/>
      <c r="BO8" s="175"/>
      <c r="BP8" s="175"/>
      <c r="BQ8" s="175"/>
      <c r="BR8" s="175"/>
      <c r="BS8" s="175"/>
      <c r="BT8" s="175"/>
      <c r="BU8" s="175"/>
      <c r="BV8" s="175"/>
      <c r="BW8" s="175"/>
      <c r="BX8" s="175"/>
      <c r="BY8" s="175"/>
      <c r="BZ8" s="175"/>
      <c r="CA8" s="175"/>
      <c r="CB8" s="175"/>
      <c r="CC8" s="175"/>
      <c r="CD8" s="175"/>
      <c r="CE8" s="175"/>
      <c r="CF8" s="175"/>
      <c r="CG8" s="175"/>
      <c r="CH8" s="175"/>
      <c r="CI8" s="175"/>
      <c r="CJ8" s="175"/>
      <c r="CK8" s="175"/>
      <c r="CL8" s="175"/>
      <c r="CM8" s="175"/>
      <c r="CN8" s="175"/>
      <c r="CO8" s="175"/>
      <c r="CP8" s="175"/>
      <c r="CQ8" s="175"/>
      <c r="CR8" s="175"/>
      <c r="CS8" s="175"/>
      <c r="CT8" s="175"/>
      <c r="CU8" s="175"/>
      <c r="CV8" s="175"/>
      <c r="CW8" s="175"/>
      <c r="CX8" s="175"/>
      <c r="CY8" s="175"/>
      <c r="CZ8" s="175"/>
      <c r="DA8" s="175"/>
      <c r="DB8" s="175"/>
      <c r="DC8" s="175"/>
      <c r="DD8" s="175"/>
      <c r="DE8" s="175"/>
      <c r="DF8" s="175"/>
      <c r="DG8" s="175"/>
      <c r="DH8" s="175"/>
      <c r="DI8" s="175"/>
      <c r="DJ8" s="175"/>
      <c r="DK8" s="175"/>
      <c r="DL8" s="175"/>
      <c r="DM8" s="175"/>
      <c r="DN8" s="175"/>
      <c r="DO8" s="175"/>
      <c r="DP8" s="175"/>
      <c r="DQ8" s="175"/>
      <c r="DR8" s="175"/>
      <c r="DS8" s="175"/>
      <c r="DT8" s="175"/>
      <c r="DU8" s="175"/>
      <c r="DV8" s="175"/>
      <c r="DW8" s="175"/>
      <c r="DX8" s="175"/>
      <c r="DY8" s="175"/>
      <c r="DZ8" s="175"/>
      <c r="EA8" s="175"/>
      <c r="EB8" s="175"/>
      <c r="EC8" s="175"/>
      <c r="ED8" s="175"/>
      <c r="EE8" s="175"/>
      <c r="EF8" s="175"/>
      <c r="EG8" s="175"/>
      <c r="EH8" s="175"/>
      <c r="EI8" s="175"/>
      <c r="EJ8" s="175"/>
      <c r="EK8" s="175"/>
      <c r="EL8" s="175"/>
      <c r="EM8" s="175"/>
      <c r="EN8" s="175"/>
      <c r="EO8" s="175"/>
      <c r="EP8" s="175"/>
      <c r="EQ8" s="175"/>
      <c r="ER8" s="175"/>
      <c r="ES8" s="175"/>
      <c r="ET8" s="175"/>
      <c r="EU8" s="175"/>
      <c r="EV8" s="175"/>
      <c r="EW8" s="175"/>
      <c r="EX8" s="175"/>
      <c r="EY8" s="175"/>
      <c r="EZ8" s="175"/>
      <c r="FA8" s="175"/>
      <c r="FB8" s="175"/>
      <c r="FC8" s="175"/>
      <c r="FD8" s="175"/>
      <c r="FE8" s="175"/>
      <c r="FF8" s="175"/>
      <c r="FG8" s="175"/>
      <c r="FH8" s="175"/>
      <c r="FI8" s="175"/>
      <c r="FJ8" s="175"/>
      <c r="FK8" s="175"/>
      <c r="FL8" s="175"/>
      <c r="FM8" s="175"/>
      <c r="FN8" s="175"/>
      <c r="FO8" s="175"/>
      <c r="FP8" s="175"/>
      <c r="FQ8" s="175"/>
      <c r="FR8" s="175"/>
      <c r="FS8" s="175"/>
      <c r="FT8" s="175"/>
      <c r="FU8" s="175"/>
      <c r="FV8" s="175"/>
      <c r="FW8" s="175"/>
      <c r="FX8" s="175"/>
      <c r="FY8" s="175"/>
      <c r="FZ8" s="175"/>
      <c r="GA8" s="175"/>
      <c r="GB8" s="175"/>
      <c r="GC8" s="175"/>
      <c r="GD8" s="175"/>
      <c r="GE8" s="175"/>
      <c r="GF8" s="175"/>
      <c r="GG8" s="175"/>
      <c r="GH8" s="175"/>
      <c r="GI8" s="175"/>
      <c r="GJ8" s="175"/>
      <c r="GK8" s="175"/>
      <c r="GL8" s="175"/>
      <c r="GM8" s="175"/>
      <c r="GN8" s="175"/>
      <c r="GO8" s="175"/>
      <c r="GP8" s="175"/>
      <c r="GQ8" s="175"/>
      <c r="GR8" s="175"/>
      <c r="GS8" s="175"/>
      <c r="GT8" s="175"/>
      <c r="GU8" s="175"/>
      <c r="GV8" s="175"/>
      <c r="GW8" s="175"/>
      <c r="GX8" s="175"/>
      <c r="GY8" s="175"/>
      <c r="GZ8" s="175"/>
      <c r="HA8" s="175"/>
      <c r="HB8" s="175"/>
      <c r="HC8" s="175"/>
      <c r="HD8" s="175"/>
      <c r="HE8" s="175"/>
      <c r="HF8" s="175"/>
      <c r="HG8" s="175"/>
      <c r="HH8" s="175"/>
      <c r="HI8" s="175"/>
      <c r="HJ8" s="175"/>
      <c r="HK8" s="175"/>
      <c r="HL8" s="175"/>
      <c r="HM8" s="175"/>
      <c r="HN8" s="175"/>
      <c r="HO8" s="175"/>
      <c r="HP8" s="175"/>
      <c r="HQ8" s="175"/>
      <c r="HR8" s="175"/>
      <c r="HS8" s="175"/>
      <c r="HT8" s="175"/>
      <c r="HU8" s="175"/>
      <c r="HV8" s="175"/>
      <c r="HW8" s="175"/>
      <c r="HX8" s="175"/>
      <c r="HY8" s="175"/>
      <c r="HZ8" s="175"/>
      <c r="IA8" s="175"/>
      <c r="IB8" s="175"/>
      <c r="IC8" s="175"/>
      <c r="ID8" s="175"/>
      <c r="IE8" s="175"/>
      <c r="IF8" s="175"/>
      <c r="IG8" s="175"/>
      <c r="IH8" s="175"/>
      <c r="II8" s="175"/>
      <c r="IJ8" s="175"/>
      <c r="IK8" s="175"/>
      <c r="IL8" s="175"/>
      <c r="IM8" s="175"/>
      <c r="IN8" s="175"/>
      <c r="IO8" s="175"/>
      <c r="IP8" s="175"/>
      <c r="IQ8" s="175"/>
      <c r="IR8" s="175"/>
      <c r="IS8" s="175"/>
      <c r="IT8" s="175"/>
      <c r="IU8" s="175"/>
      <c r="IV8" s="175"/>
      <c r="IW8" s="175"/>
      <c r="IX8" s="175"/>
      <c r="IY8" s="175"/>
      <c r="IZ8" s="175"/>
      <c r="JA8" s="175"/>
      <c r="JB8" s="175"/>
    </row>
    <row r="9" spans="1:262" x14ac:dyDescent="0.2">
      <c r="A9" s="486"/>
      <c r="B9" s="546"/>
      <c r="C9" s="546"/>
      <c r="E9" s="547"/>
      <c r="F9" s="544"/>
      <c r="G9" s="548"/>
      <c r="H9" s="544"/>
      <c r="I9" s="504"/>
      <c r="J9" s="535"/>
      <c r="K9" s="536"/>
      <c r="L9" s="536"/>
      <c r="M9" s="602"/>
      <c r="N9" s="537"/>
      <c r="O9" s="537"/>
      <c r="P9" s="538"/>
      <c r="Q9" s="450"/>
      <c r="R9" s="175"/>
      <c r="S9" s="175"/>
      <c r="T9" s="175"/>
      <c r="U9" s="175"/>
      <c r="V9" s="175"/>
      <c r="W9" s="175"/>
      <c r="X9" s="175"/>
      <c r="Y9" s="175"/>
      <c r="Z9" s="175"/>
      <c r="AA9" s="175"/>
      <c r="AB9" s="175"/>
      <c r="AC9" s="175"/>
      <c r="AD9" s="175"/>
      <c r="AE9" s="175"/>
      <c r="AF9" s="175"/>
      <c r="AG9" s="175"/>
      <c r="AH9" s="175"/>
      <c r="AI9" s="175"/>
      <c r="AJ9" s="175"/>
      <c r="AK9" s="175"/>
      <c r="AL9" s="175"/>
      <c r="AM9" s="175"/>
      <c r="AN9" s="175"/>
      <c r="AO9" s="175"/>
      <c r="AP9" s="175"/>
      <c r="AQ9" s="175"/>
      <c r="AR9" s="175"/>
      <c r="AS9" s="175"/>
      <c r="AT9" s="175"/>
      <c r="AU9" s="175"/>
      <c r="AV9" s="175"/>
      <c r="AW9" s="175"/>
      <c r="AX9" s="175"/>
      <c r="AY9" s="175"/>
      <c r="AZ9" s="175"/>
      <c r="BA9" s="175"/>
      <c r="BB9" s="175"/>
      <c r="BC9" s="175"/>
      <c r="BD9" s="175"/>
      <c r="BE9" s="175"/>
      <c r="BF9" s="175"/>
      <c r="BG9" s="175"/>
      <c r="BH9" s="175"/>
      <c r="BI9" s="175"/>
      <c r="BJ9" s="175"/>
      <c r="BK9" s="175"/>
      <c r="BL9" s="175"/>
      <c r="BM9" s="175"/>
      <c r="BN9" s="175"/>
      <c r="BO9" s="175"/>
      <c r="BP9" s="175"/>
      <c r="BQ9" s="175"/>
      <c r="BR9" s="175"/>
      <c r="BS9" s="175"/>
      <c r="BT9" s="175"/>
      <c r="BU9" s="175"/>
      <c r="BV9" s="175"/>
      <c r="BW9" s="175"/>
      <c r="BX9" s="175"/>
      <c r="BY9" s="175"/>
      <c r="BZ9" s="175"/>
      <c r="CA9" s="175"/>
      <c r="CB9" s="175"/>
      <c r="CC9" s="175"/>
      <c r="CD9" s="175"/>
      <c r="CE9" s="175"/>
      <c r="CF9" s="175"/>
      <c r="CG9" s="175"/>
      <c r="CH9" s="175"/>
      <c r="CI9" s="175"/>
      <c r="CJ9" s="175"/>
      <c r="CK9" s="175"/>
      <c r="CL9" s="175"/>
      <c r="CM9" s="175"/>
      <c r="CN9" s="175"/>
      <c r="CO9" s="175"/>
      <c r="CP9" s="175"/>
      <c r="CQ9" s="175"/>
      <c r="CR9" s="175"/>
      <c r="CS9" s="175"/>
      <c r="CT9" s="175"/>
      <c r="CU9" s="175"/>
      <c r="CV9" s="175"/>
      <c r="CW9" s="175"/>
      <c r="CX9" s="175"/>
      <c r="CY9" s="175"/>
      <c r="CZ9" s="175"/>
      <c r="DA9" s="175"/>
      <c r="DB9" s="175"/>
      <c r="DC9" s="175"/>
      <c r="DD9" s="175"/>
      <c r="DE9" s="175"/>
      <c r="DF9" s="175"/>
      <c r="DG9" s="175"/>
      <c r="DH9" s="175"/>
      <c r="DI9" s="175"/>
      <c r="DJ9" s="175"/>
      <c r="DK9" s="175"/>
      <c r="DL9" s="175"/>
      <c r="DM9" s="175"/>
      <c r="DN9" s="175"/>
      <c r="DO9" s="175"/>
      <c r="DP9" s="175"/>
      <c r="DQ9" s="175"/>
      <c r="DR9" s="175"/>
      <c r="DS9" s="175"/>
      <c r="DT9" s="175"/>
      <c r="DU9" s="175"/>
      <c r="DV9" s="175"/>
      <c r="DW9" s="175"/>
      <c r="DX9" s="175"/>
      <c r="DY9" s="175"/>
      <c r="DZ9" s="175"/>
      <c r="EA9" s="175"/>
      <c r="EB9" s="175"/>
      <c r="EC9" s="175"/>
      <c r="ED9" s="175"/>
      <c r="EE9" s="175"/>
      <c r="EF9" s="175"/>
      <c r="EG9" s="175"/>
      <c r="EH9" s="175"/>
      <c r="EI9" s="175"/>
      <c r="EJ9" s="175"/>
      <c r="EK9" s="175"/>
      <c r="EL9" s="175"/>
      <c r="EM9" s="175"/>
      <c r="EN9" s="175"/>
      <c r="EO9" s="175"/>
      <c r="EP9" s="175"/>
      <c r="EQ9" s="175"/>
      <c r="ER9" s="175"/>
      <c r="ES9" s="175"/>
      <c r="ET9" s="175"/>
      <c r="EU9" s="175"/>
      <c r="EV9" s="175"/>
      <c r="EW9" s="175"/>
      <c r="EX9" s="175"/>
      <c r="EY9" s="175"/>
      <c r="EZ9" s="175"/>
      <c r="FA9" s="175"/>
      <c r="FB9" s="175"/>
      <c r="FC9" s="175"/>
      <c r="FD9" s="175"/>
      <c r="FE9" s="175"/>
      <c r="FF9" s="175"/>
      <c r="FG9" s="175"/>
      <c r="FH9" s="175"/>
      <c r="FI9" s="175"/>
      <c r="FJ9" s="175"/>
      <c r="FK9" s="175"/>
      <c r="FL9" s="175"/>
      <c r="FM9" s="175"/>
      <c r="FN9" s="175"/>
      <c r="FO9" s="175"/>
      <c r="FP9" s="175"/>
      <c r="FQ9" s="175"/>
      <c r="FR9" s="175"/>
      <c r="FS9" s="175"/>
      <c r="FT9" s="175"/>
      <c r="FU9" s="175"/>
      <c r="FV9" s="175"/>
      <c r="FW9" s="175"/>
      <c r="FX9" s="175"/>
      <c r="FY9" s="175"/>
      <c r="FZ9" s="175"/>
      <c r="GA9" s="175"/>
      <c r="GB9" s="175"/>
      <c r="GC9" s="175"/>
      <c r="GD9" s="175"/>
      <c r="GE9" s="175"/>
      <c r="GF9" s="175"/>
      <c r="GG9" s="175"/>
      <c r="GH9" s="175"/>
      <c r="GI9" s="175"/>
      <c r="GJ9" s="175"/>
      <c r="GK9" s="175"/>
      <c r="GL9" s="175"/>
      <c r="GM9" s="175"/>
      <c r="GN9" s="175"/>
      <c r="GO9" s="175"/>
      <c r="GP9" s="175"/>
      <c r="GQ9" s="175"/>
      <c r="GR9" s="175"/>
      <c r="GS9" s="175"/>
      <c r="GT9" s="175"/>
      <c r="GU9" s="175"/>
      <c r="GV9" s="175"/>
      <c r="GW9" s="175"/>
      <c r="GX9" s="175"/>
      <c r="GY9" s="175"/>
      <c r="GZ9" s="175"/>
      <c r="HA9" s="175"/>
      <c r="HB9" s="175"/>
      <c r="HC9" s="175"/>
      <c r="HD9" s="175"/>
      <c r="HE9" s="175"/>
      <c r="HF9" s="175"/>
      <c r="HG9" s="175"/>
      <c r="HH9" s="175"/>
      <c r="HI9" s="175"/>
      <c r="HJ9" s="175"/>
      <c r="HK9" s="175"/>
      <c r="HL9" s="175"/>
      <c r="HM9" s="175"/>
      <c r="HN9" s="175"/>
      <c r="HO9" s="175"/>
      <c r="HP9" s="175"/>
      <c r="HQ9" s="175"/>
      <c r="HR9" s="175"/>
      <c r="HS9" s="175"/>
      <c r="HT9" s="175"/>
      <c r="HU9" s="175"/>
      <c r="HV9" s="175"/>
      <c r="HW9" s="175"/>
      <c r="HX9" s="175"/>
      <c r="HY9" s="175"/>
      <c r="HZ9" s="175"/>
      <c r="IA9" s="175"/>
      <c r="IB9" s="175"/>
      <c r="IC9" s="175"/>
      <c r="ID9" s="175"/>
      <c r="IE9" s="175"/>
      <c r="IF9" s="175"/>
      <c r="IG9" s="175"/>
      <c r="IH9" s="175"/>
      <c r="II9" s="175"/>
      <c r="IJ9" s="175"/>
      <c r="IK9" s="175"/>
      <c r="IL9" s="175"/>
      <c r="IM9" s="175"/>
      <c r="IN9" s="175"/>
      <c r="IO9" s="175"/>
      <c r="IP9" s="175"/>
      <c r="IQ9" s="175"/>
      <c r="IR9" s="175"/>
      <c r="IS9" s="175"/>
      <c r="IT9" s="175"/>
      <c r="IU9" s="175"/>
      <c r="IV9" s="175"/>
      <c r="IW9" s="175"/>
      <c r="IX9" s="175"/>
      <c r="IY9" s="175"/>
      <c r="IZ9" s="175"/>
      <c r="JA9" s="175"/>
      <c r="JB9" s="175"/>
    </row>
    <row r="10" spans="1:262" s="217" customFormat="1" ht="13.5" customHeight="1" x14ac:dyDescent="0.2">
      <c r="A10" s="486"/>
      <c r="B10" s="546"/>
      <c r="C10" s="546"/>
      <c r="D10" s="175"/>
      <c r="E10" s="547"/>
      <c r="F10" s="544"/>
      <c r="G10" s="548"/>
      <c r="H10" s="544"/>
      <c r="I10" s="504"/>
      <c r="J10" s="535"/>
      <c r="K10" s="536"/>
      <c r="L10" s="536"/>
      <c r="M10" s="602"/>
      <c r="N10" s="537"/>
      <c r="O10" s="537"/>
      <c r="P10" s="538"/>
      <c r="Q10" s="450"/>
      <c r="R10" s="175"/>
      <c r="S10" s="175"/>
      <c r="T10" s="175"/>
      <c r="U10" s="451"/>
      <c r="V10" s="451"/>
      <c r="W10" s="451"/>
      <c r="X10" s="451"/>
      <c r="Y10" s="451"/>
      <c r="Z10" s="451"/>
      <c r="AA10" s="451"/>
      <c r="AB10" s="451"/>
      <c r="AC10" s="451"/>
      <c r="AD10" s="451"/>
      <c r="AE10" s="451"/>
      <c r="AF10" s="451"/>
      <c r="AG10" s="451"/>
      <c r="AH10" s="451"/>
      <c r="AI10" s="451"/>
      <c r="AJ10" s="451"/>
      <c r="AK10" s="451"/>
      <c r="AL10" s="451"/>
      <c r="AM10" s="451"/>
      <c r="AN10" s="451"/>
      <c r="AO10" s="451"/>
      <c r="AP10" s="451"/>
      <c r="AQ10" s="451"/>
      <c r="AR10" s="451"/>
      <c r="AS10" s="451"/>
      <c r="AT10" s="451"/>
      <c r="AU10" s="451"/>
      <c r="AV10" s="451"/>
      <c r="AW10" s="451"/>
      <c r="AX10" s="451"/>
      <c r="AY10" s="451"/>
      <c r="AZ10" s="451"/>
      <c r="BA10" s="451"/>
      <c r="BB10" s="451"/>
      <c r="BC10" s="451"/>
      <c r="BD10" s="451"/>
      <c r="BE10" s="451"/>
      <c r="BF10" s="451"/>
      <c r="BG10" s="451"/>
      <c r="BH10" s="451"/>
      <c r="BI10" s="451"/>
      <c r="BJ10" s="451"/>
      <c r="BK10" s="451"/>
      <c r="BL10" s="451"/>
      <c r="BM10" s="451"/>
      <c r="BN10" s="451"/>
      <c r="BO10" s="451"/>
      <c r="BP10" s="451"/>
      <c r="BQ10" s="451"/>
      <c r="BR10" s="451"/>
      <c r="BS10" s="451"/>
      <c r="BT10" s="451"/>
      <c r="BU10" s="451"/>
      <c r="BV10" s="451"/>
      <c r="BW10" s="451"/>
      <c r="BX10" s="451"/>
      <c r="BY10" s="451"/>
      <c r="BZ10" s="451"/>
      <c r="CA10" s="451"/>
      <c r="CB10" s="451"/>
      <c r="CC10" s="451"/>
      <c r="CD10" s="451"/>
      <c r="CE10" s="451"/>
      <c r="CF10" s="451"/>
      <c r="CG10" s="451"/>
      <c r="CH10" s="451"/>
      <c r="CI10" s="451"/>
      <c r="CJ10" s="451"/>
      <c r="CK10" s="451"/>
      <c r="CL10" s="451"/>
      <c r="CM10" s="451"/>
      <c r="CN10" s="451"/>
      <c r="CO10" s="451"/>
      <c r="CP10" s="451"/>
      <c r="CQ10" s="451"/>
      <c r="CR10" s="451"/>
      <c r="CS10" s="451"/>
      <c r="CT10" s="451"/>
      <c r="CU10" s="451"/>
      <c r="CV10" s="451"/>
      <c r="CW10" s="451"/>
      <c r="CX10" s="451"/>
      <c r="CY10" s="451"/>
      <c r="CZ10" s="451"/>
      <c r="DA10" s="451"/>
      <c r="DB10" s="451"/>
      <c r="DC10" s="451"/>
      <c r="DD10" s="451"/>
      <c r="DE10" s="451"/>
      <c r="DF10" s="451"/>
      <c r="DG10" s="451"/>
      <c r="DH10" s="451"/>
      <c r="DI10" s="451"/>
      <c r="DJ10" s="451"/>
      <c r="DK10" s="451"/>
      <c r="DL10" s="451"/>
      <c r="DM10" s="451"/>
      <c r="DN10" s="451"/>
      <c r="DO10" s="451"/>
      <c r="DP10" s="451"/>
      <c r="DQ10" s="451"/>
      <c r="DR10" s="451"/>
      <c r="DS10" s="451"/>
      <c r="DT10" s="451"/>
      <c r="DU10" s="451"/>
      <c r="DV10" s="451"/>
      <c r="DW10" s="451"/>
      <c r="DX10" s="451"/>
      <c r="DY10" s="451"/>
      <c r="DZ10" s="451"/>
      <c r="EA10" s="451"/>
      <c r="EB10" s="451"/>
      <c r="EC10" s="451"/>
      <c r="ED10" s="451"/>
      <c r="EE10" s="451"/>
      <c r="EF10" s="451"/>
      <c r="EG10" s="451"/>
      <c r="EH10" s="451"/>
      <c r="EI10" s="451"/>
      <c r="EJ10" s="451"/>
      <c r="EK10" s="451"/>
      <c r="EL10" s="451"/>
      <c r="EM10" s="451"/>
      <c r="EN10" s="451"/>
      <c r="EO10" s="451"/>
      <c r="EP10" s="451"/>
      <c r="EQ10" s="451"/>
      <c r="ER10" s="451"/>
      <c r="ES10" s="451"/>
      <c r="ET10" s="451"/>
      <c r="EU10" s="451"/>
      <c r="EV10" s="451"/>
      <c r="EW10" s="451"/>
      <c r="EX10" s="451"/>
      <c r="EY10" s="451"/>
      <c r="EZ10" s="451"/>
      <c r="FA10" s="451"/>
      <c r="FB10" s="451"/>
      <c r="FC10" s="451"/>
      <c r="FD10" s="451"/>
      <c r="FE10" s="451"/>
      <c r="FF10" s="451"/>
      <c r="FG10" s="451"/>
      <c r="FH10" s="451"/>
      <c r="FI10" s="451"/>
      <c r="FJ10" s="451"/>
      <c r="FK10" s="451"/>
      <c r="FL10" s="451"/>
      <c r="FM10" s="451"/>
      <c r="FN10" s="451"/>
      <c r="FO10" s="451"/>
      <c r="FP10" s="451"/>
      <c r="FQ10" s="451"/>
      <c r="FR10" s="451"/>
      <c r="FS10" s="451"/>
      <c r="FT10" s="451"/>
      <c r="FU10" s="451"/>
      <c r="FV10" s="451"/>
      <c r="FW10" s="451"/>
      <c r="FX10" s="451"/>
      <c r="FY10" s="451"/>
      <c r="FZ10" s="451"/>
      <c r="GA10" s="451"/>
      <c r="GB10" s="451"/>
      <c r="GC10" s="451"/>
      <c r="GD10" s="451"/>
      <c r="GE10" s="451"/>
      <c r="GF10" s="451"/>
      <c r="GG10" s="451"/>
      <c r="GH10" s="451"/>
      <c r="GI10" s="451"/>
      <c r="GJ10" s="451"/>
      <c r="GK10" s="451"/>
      <c r="GL10" s="451"/>
      <c r="GM10" s="451"/>
      <c r="GN10" s="451"/>
      <c r="GO10" s="451"/>
      <c r="GP10" s="451"/>
      <c r="GQ10" s="451"/>
      <c r="GR10" s="451"/>
      <c r="GS10" s="451"/>
      <c r="GT10" s="451"/>
      <c r="GU10" s="451"/>
      <c r="GV10" s="451"/>
      <c r="GW10" s="451"/>
      <c r="GX10" s="451"/>
      <c r="GY10" s="451"/>
      <c r="GZ10" s="451"/>
      <c r="HA10" s="451"/>
      <c r="HB10" s="451"/>
      <c r="HC10" s="451"/>
      <c r="HD10" s="451"/>
      <c r="HE10" s="451"/>
      <c r="HF10" s="451"/>
      <c r="HG10" s="451"/>
      <c r="HH10" s="451"/>
      <c r="HI10" s="451"/>
      <c r="HJ10" s="451"/>
      <c r="HK10" s="451"/>
      <c r="HL10" s="451"/>
      <c r="HM10" s="451"/>
      <c r="HN10" s="451"/>
      <c r="HO10" s="451"/>
      <c r="HP10" s="451"/>
      <c r="HQ10" s="451"/>
      <c r="HR10" s="451"/>
      <c r="HS10" s="451"/>
      <c r="HT10" s="451"/>
      <c r="HU10" s="451"/>
      <c r="HV10" s="451"/>
      <c r="HW10" s="451"/>
      <c r="HX10" s="451"/>
      <c r="HY10" s="451"/>
      <c r="HZ10" s="451"/>
      <c r="IA10" s="451"/>
      <c r="IB10" s="451"/>
      <c r="IC10" s="451"/>
      <c r="ID10" s="451"/>
      <c r="IE10" s="451"/>
      <c r="IF10" s="451"/>
      <c r="IG10" s="451"/>
      <c r="IH10" s="451"/>
      <c r="II10" s="451"/>
      <c r="IJ10" s="451"/>
      <c r="IK10" s="451"/>
      <c r="IL10" s="451"/>
      <c r="IM10" s="451"/>
      <c r="IN10" s="451"/>
      <c r="IO10" s="451"/>
      <c r="IP10" s="451"/>
      <c r="IQ10" s="451"/>
      <c r="IR10" s="451"/>
      <c r="IS10" s="451"/>
      <c r="IT10" s="451"/>
      <c r="IU10" s="451"/>
      <c r="IV10" s="451"/>
      <c r="IW10" s="451"/>
      <c r="IX10" s="451"/>
      <c r="IY10" s="451"/>
      <c r="IZ10" s="451"/>
      <c r="JA10" s="451"/>
      <c r="JB10" s="451"/>
    </row>
    <row r="11" spans="1:262" x14ac:dyDescent="0.2">
      <c r="A11" s="486"/>
      <c r="B11" s="546"/>
      <c r="C11" s="546"/>
      <c r="E11" s="547"/>
      <c r="F11" s="544"/>
      <c r="G11" s="548"/>
      <c r="H11" s="544"/>
      <c r="I11" s="504"/>
      <c r="J11" s="535"/>
      <c r="K11" s="536"/>
      <c r="L11" s="536"/>
      <c r="M11" s="602"/>
      <c r="N11" s="537"/>
      <c r="O11" s="537"/>
      <c r="P11" s="538"/>
      <c r="Q11" s="450"/>
    </row>
    <row r="12" spans="1:262" x14ac:dyDescent="0.2">
      <c r="A12" s="486"/>
      <c r="B12" s="546"/>
      <c r="C12" s="546"/>
      <c r="E12" s="547"/>
      <c r="F12" s="544"/>
      <c r="G12" s="548"/>
      <c r="H12" s="544"/>
      <c r="I12" s="504"/>
      <c r="J12" s="535"/>
      <c r="K12" s="536"/>
      <c r="L12" s="536"/>
      <c r="M12" s="602"/>
      <c r="N12" s="537"/>
      <c r="O12" s="537"/>
      <c r="P12" s="538"/>
      <c r="Q12" s="450"/>
    </row>
    <row r="13" spans="1:262" x14ac:dyDescent="0.2">
      <c r="A13" s="486"/>
      <c r="B13" s="546"/>
      <c r="C13" s="546"/>
      <c r="E13" s="547"/>
      <c r="F13" s="544"/>
      <c r="G13" s="544"/>
      <c r="H13" s="544"/>
      <c r="I13" s="504"/>
      <c r="J13" s="535"/>
      <c r="K13" s="536"/>
      <c r="L13" s="536"/>
      <c r="M13" s="602"/>
      <c r="N13" s="537"/>
      <c r="O13" s="537"/>
      <c r="P13" s="538"/>
      <c r="Q13" s="450"/>
    </row>
    <row r="14" spans="1:262" x14ac:dyDescent="0.2">
      <c r="A14" s="486"/>
      <c r="B14" s="546"/>
      <c r="C14" s="546"/>
      <c r="E14" s="547"/>
      <c r="F14" s="544"/>
      <c r="G14" s="548"/>
      <c r="H14" s="544"/>
      <c r="I14" s="504"/>
      <c r="J14" s="535"/>
      <c r="K14" s="536"/>
      <c r="L14" s="536"/>
      <c r="M14" s="602"/>
      <c r="N14" s="537"/>
      <c r="O14" s="537"/>
      <c r="P14" s="538"/>
      <c r="Q14" s="450"/>
    </row>
    <row r="15" spans="1:262" x14ac:dyDescent="0.2">
      <c r="A15" s="486"/>
      <c r="B15" s="537"/>
      <c r="C15" s="546"/>
      <c r="E15" s="547"/>
      <c r="F15" s="544"/>
      <c r="G15" s="544"/>
      <c r="H15" s="544"/>
      <c r="I15" s="504"/>
      <c r="J15" s="535"/>
      <c r="K15" s="536"/>
      <c r="L15" s="536"/>
      <c r="M15" s="602"/>
      <c r="N15" s="537"/>
      <c r="O15" s="537"/>
      <c r="P15" s="538"/>
      <c r="Q15" s="450"/>
    </row>
    <row r="16" spans="1:262" x14ac:dyDescent="0.2">
      <c r="A16" s="486"/>
      <c r="B16" s="537"/>
      <c r="C16" s="546"/>
      <c r="E16" s="547"/>
      <c r="F16" s="544"/>
      <c r="G16" s="544"/>
      <c r="H16" s="544"/>
      <c r="I16" s="504"/>
      <c r="J16" s="535"/>
      <c r="K16" s="536"/>
      <c r="L16" s="536"/>
      <c r="M16" s="602"/>
      <c r="N16" s="537"/>
      <c r="O16" s="537"/>
      <c r="P16" s="538"/>
      <c r="Q16" s="450"/>
    </row>
    <row r="17" spans="1:20" x14ac:dyDescent="0.2">
      <c r="A17" s="486"/>
      <c r="B17" s="537"/>
      <c r="C17" s="546"/>
      <c r="E17" s="547"/>
      <c r="F17" s="544"/>
      <c r="G17" s="544"/>
      <c r="H17" s="544"/>
      <c r="I17" s="504"/>
      <c r="J17" s="535"/>
      <c r="K17" s="536"/>
      <c r="L17" s="536"/>
      <c r="M17" s="602"/>
      <c r="N17" s="537"/>
      <c r="O17" s="537"/>
      <c r="P17" s="538"/>
      <c r="Q17" s="450"/>
    </row>
    <row r="18" spans="1:20" x14ac:dyDescent="0.2">
      <c r="A18" s="486"/>
      <c r="B18" s="537"/>
      <c r="C18" s="546"/>
      <c r="E18" s="547"/>
      <c r="F18" s="544"/>
      <c r="G18" s="544"/>
      <c r="H18" s="544"/>
      <c r="I18" s="504"/>
      <c r="J18" s="535"/>
      <c r="K18" s="536"/>
      <c r="L18" s="536"/>
      <c r="M18" s="602"/>
      <c r="N18" s="537"/>
      <c r="O18" s="537"/>
      <c r="P18" s="538"/>
      <c r="Q18" s="450"/>
    </row>
    <row r="19" spans="1:20" x14ac:dyDescent="0.2">
      <c r="A19" s="486"/>
      <c r="B19" s="546"/>
      <c r="C19" s="546"/>
      <c r="E19" s="547"/>
      <c r="F19" s="544"/>
      <c r="G19" s="548"/>
      <c r="H19" s="544"/>
      <c r="I19" s="504"/>
      <c r="J19" s="535"/>
      <c r="K19" s="536"/>
      <c r="L19" s="536"/>
      <c r="M19" s="602"/>
      <c r="N19" s="537"/>
      <c r="O19" s="537"/>
      <c r="P19" s="538"/>
      <c r="Q19" s="450"/>
    </row>
    <row r="20" spans="1:20" x14ac:dyDescent="0.2">
      <c r="A20" s="486"/>
      <c r="B20" s="546"/>
      <c r="C20" s="546"/>
      <c r="E20" s="547"/>
      <c r="F20" s="544"/>
      <c r="G20" s="548"/>
      <c r="H20" s="544"/>
      <c r="I20" s="504"/>
      <c r="J20" s="535"/>
      <c r="K20" s="536"/>
      <c r="L20" s="536"/>
      <c r="M20" s="602"/>
      <c r="N20" s="537"/>
      <c r="O20" s="537"/>
      <c r="P20" s="538"/>
      <c r="Q20" s="450"/>
    </row>
    <row r="21" spans="1:20" x14ac:dyDescent="0.2">
      <c r="A21" s="486"/>
      <c r="B21" s="546"/>
      <c r="C21" s="546"/>
      <c r="E21" s="547"/>
      <c r="F21" s="544"/>
      <c r="G21" s="548"/>
      <c r="H21" s="544"/>
      <c r="I21" s="504"/>
      <c r="J21" s="535"/>
      <c r="K21" s="536"/>
      <c r="L21" s="536"/>
      <c r="M21" s="602"/>
      <c r="N21" s="537"/>
      <c r="O21" s="537"/>
      <c r="P21" s="538"/>
      <c r="Q21" s="450"/>
    </row>
    <row r="22" spans="1:20" x14ac:dyDescent="0.2">
      <c r="A22" s="486"/>
      <c r="B22" s="546"/>
      <c r="C22" s="546"/>
      <c r="E22" s="547"/>
      <c r="F22" s="544"/>
      <c r="G22" s="544"/>
      <c r="H22" s="544"/>
      <c r="I22" s="504"/>
      <c r="J22" s="535"/>
      <c r="K22" s="536"/>
      <c r="L22" s="536"/>
      <c r="M22" s="602"/>
      <c r="N22" s="537"/>
      <c r="O22" s="537"/>
      <c r="P22" s="538"/>
      <c r="Q22" s="450"/>
    </row>
    <row r="23" spans="1:20" x14ac:dyDescent="0.2">
      <c r="A23" s="486"/>
      <c r="B23" s="537"/>
      <c r="C23" s="537"/>
      <c r="D23" s="507"/>
      <c r="E23" s="549"/>
      <c r="F23" s="544"/>
      <c r="G23" s="550"/>
      <c r="H23" s="544"/>
      <c r="I23" s="504"/>
      <c r="J23" s="535"/>
      <c r="K23" s="536"/>
      <c r="L23" s="536"/>
      <c r="M23" s="602"/>
      <c r="N23" s="537"/>
      <c r="O23" s="537"/>
      <c r="P23" s="538"/>
      <c r="Q23" s="450"/>
      <c r="R23" s="386"/>
      <c r="S23" s="217"/>
      <c r="T23" s="217"/>
    </row>
    <row r="24" spans="1:20" x14ac:dyDescent="0.2">
      <c r="A24" s="486"/>
      <c r="B24" s="546"/>
      <c r="C24" s="546"/>
      <c r="E24" s="547"/>
      <c r="F24" s="544"/>
      <c r="G24" s="548"/>
      <c r="H24" s="544"/>
      <c r="I24" s="504"/>
      <c r="J24" s="535"/>
      <c r="K24" s="536"/>
      <c r="L24" s="536"/>
      <c r="M24" s="602"/>
      <c r="N24" s="537"/>
      <c r="O24" s="537"/>
      <c r="P24" s="538"/>
      <c r="Q24" s="450"/>
    </row>
    <row r="25" spans="1:20" x14ac:dyDescent="0.2">
      <c r="A25" s="486"/>
      <c r="B25" s="546"/>
      <c r="C25" s="546"/>
      <c r="E25" s="547"/>
      <c r="F25" s="544"/>
      <c r="G25" s="548"/>
      <c r="H25" s="544"/>
      <c r="I25" s="504"/>
      <c r="J25" s="535"/>
      <c r="K25" s="536"/>
      <c r="L25" s="536"/>
      <c r="M25" s="602"/>
      <c r="N25" s="537"/>
      <c r="O25" s="537"/>
      <c r="P25" s="538"/>
      <c r="Q25" s="450"/>
    </row>
    <row r="26" spans="1:20" x14ac:dyDescent="0.2">
      <c r="A26" s="486"/>
      <c r="B26" s="546"/>
      <c r="C26" s="546"/>
      <c r="E26" s="547"/>
      <c r="F26" s="544"/>
      <c r="G26" s="548"/>
      <c r="H26" s="544"/>
      <c r="I26" s="504"/>
      <c r="J26" s="535"/>
      <c r="K26" s="536"/>
      <c r="L26" s="536"/>
      <c r="M26" s="602"/>
      <c r="N26" s="537"/>
      <c r="O26" s="537"/>
      <c r="P26" s="538"/>
      <c r="Q26" s="450"/>
    </row>
    <row r="27" spans="1:20" x14ac:dyDescent="0.2">
      <c r="A27" s="486"/>
      <c r="B27" s="546"/>
      <c r="C27" s="546"/>
      <c r="E27" s="547"/>
      <c r="F27" s="544"/>
      <c r="G27" s="548"/>
      <c r="H27" s="544"/>
      <c r="I27" s="504"/>
      <c r="J27" s="535"/>
      <c r="K27" s="536"/>
      <c r="L27" s="536"/>
      <c r="M27" s="602"/>
      <c r="N27" s="537"/>
      <c r="O27" s="537"/>
      <c r="P27" s="538"/>
      <c r="Q27" s="450"/>
    </row>
    <row r="28" spans="1:20" x14ac:dyDescent="0.2">
      <c r="A28" s="486"/>
      <c r="B28" s="546"/>
      <c r="C28" s="546"/>
      <c r="E28" s="547"/>
      <c r="F28" s="544"/>
      <c r="G28" s="548"/>
      <c r="H28" s="544"/>
      <c r="I28" s="504"/>
      <c r="J28" s="535"/>
      <c r="K28" s="536"/>
      <c r="L28" s="536"/>
      <c r="M28" s="602"/>
      <c r="N28" s="537"/>
      <c r="O28" s="537"/>
      <c r="P28" s="538"/>
      <c r="Q28" s="450"/>
    </row>
    <row r="29" spans="1:20" x14ac:dyDescent="0.2">
      <c r="A29" s="486"/>
      <c r="B29" s="546"/>
      <c r="C29" s="546"/>
      <c r="E29" s="547"/>
      <c r="F29" s="544"/>
      <c r="G29" s="548"/>
      <c r="H29" s="544"/>
      <c r="I29" s="504"/>
      <c r="J29" s="535"/>
      <c r="K29" s="536"/>
      <c r="L29" s="536"/>
      <c r="M29" s="602"/>
      <c r="N29" s="537"/>
      <c r="O29" s="537"/>
      <c r="P29" s="538"/>
      <c r="Q29" s="450"/>
    </row>
    <row r="30" spans="1:20" ht="12.75" customHeight="1" x14ac:dyDescent="0.2">
      <c r="A30" s="78"/>
      <c r="B30" s="551" t="s">
        <v>7</v>
      </c>
      <c r="C30" s="470"/>
      <c r="D30" s="78"/>
      <c r="E30" s="552">
        <f>SUM(E6:E29)</f>
        <v>0</v>
      </c>
      <c r="F30" s="78"/>
      <c r="G30" s="78"/>
      <c r="H30" s="545"/>
      <c r="I30" s="493"/>
      <c r="J30" s="535">
        <f>SUM(J6:J29)</f>
        <v>0</v>
      </c>
      <c r="K30" s="535">
        <f>SUM(K6:K29)</f>
        <v>0</v>
      </c>
      <c r="L30" s="535">
        <f>SUM(L6:L29)</f>
        <v>0</v>
      </c>
      <c r="M30" s="603"/>
      <c r="N30" s="525"/>
      <c r="O30" s="525"/>
      <c r="P30" s="525"/>
      <c r="Q30" s="175"/>
    </row>
    <row r="31" spans="1:20" x14ac:dyDescent="0.2">
      <c r="I31" s="507"/>
      <c r="J31" s="507"/>
      <c r="K31" s="507"/>
      <c r="L31" s="507"/>
      <c r="M31" s="604"/>
      <c r="N31" s="525"/>
      <c r="O31" s="525"/>
      <c r="P31" s="525"/>
    </row>
    <row r="32" spans="1:20" x14ac:dyDescent="0.2">
      <c r="G32" s="553" t="e">
        <f>SUM(#REF!)</f>
        <v>#REF!</v>
      </c>
      <c r="H32" s="458" t="e">
        <f>SUM(#REF!)</f>
        <v>#REF!</v>
      </c>
      <c r="I32" s="507"/>
      <c r="J32" s="539" t="e">
        <f>SUM(#REF!)</f>
        <v>#REF!</v>
      </c>
      <c r="K32" s="539" t="e">
        <f>SUM(#REF!)</f>
        <v>#REF!</v>
      </c>
      <c r="L32" s="507"/>
      <c r="M32" s="604"/>
      <c r="N32" s="525"/>
      <c r="O32" s="525"/>
      <c r="P32" s="525"/>
    </row>
  </sheetData>
  <mergeCells count="16">
    <mergeCell ref="F4:F5"/>
    <mergeCell ref="A4:A5"/>
    <mergeCell ref="B4:B5"/>
    <mergeCell ref="C4:C5"/>
    <mergeCell ref="D4:D5"/>
    <mergeCell ref="E4:E5"/>
    <mergeCell ref="N4:N5"/>
    <mergeCell ref="O4:O5"/>
    <mergeCell ref="P4:P5"/>
    <mergeCell ref="Q4:Q5"/>
    <mergeCell ref="G4:G5"/>
    <mergeCell ref="H4:H5"/>
    <mergeCell ref="I4:I5"/>
    <mergeCell ref="J4:K4"/>
    <mergeCell ref="L4:L5"/>
    <mergeCell ref="M4:M5"/>
  </mergeCells>
  <conditionalFormatting sqref="L1">
    <cfRule type="cellIs" dxfId="27987" priority="10816" operator="lessThan">
      <formula>0</formula>
    </cfRule>
  </conditionalFormatting>
  <conditionalFormatting sqref="K1:L1">
    <cfRule type="cellIs" dxfId="27986" priority="10811" operator="lessThan">
      <formula>0</formula>
    </cfRule>
  </conditionalFormatting>
  <conditionalFormatting sqref="M31:M1048576 M1:M3">
    <cfRule type="cellIs" dxfId="27985" priority="10793" operator="greaterThan">
      <formula>0.1</formula>
    </cfRule>
  </conditionalFormatting>
  <conditionalFormatting sqref="B13:B17 B6">
    <cfRule type="cellIs" dxfId="27984" priority="10771" operator="equal">
      <formula>TODAY()</formula>
    </cfRule>
  </conditionalFormatting>
  <conditionalFormatting sqref="B6">
    <cfRule type="cellIs" dxfId="27983" priority="10770" operator="equal">
      <formula>TODAY()</formula>
    </cfRule>
  </conditionalFormatting>
  <conditionalFormatting sqref="B17:B28 B11 B14:B15">
    <cfRule type="cellIs" dxfId="27982" priority="10769" operator="equal">
      <formula>TODAY()</formula>
    </cfRule>
  </conditionalFormatting>
  <conditionalFormatting sqref="B6:B9">
    <cfRule type="cellIs" dxfId="27981" priority="10234" operator="equal">
      <formula>TODAY()</formula>
    </cfRule>
  </conditionalFormatting>
  <conditionalFormatting sqref="B6:B9">
    <cfRule type="cellIs" dxfId="27980" priority="10233" operator="equal">
      <formula>TODAY()</formula>
    </cfRule>
  </conditionalFormatting>
  <conditionalFormatting sqref="B22">
    <cfRule type="cellIs" dxfId="27979" priority="8324" operator="equal">
      <formula>TODAY()</formula>
    </cfRule>
  </conditionalFormatting>
  <conditionalFormatting sqref="B18:B19">
    <cfRule type="cellIs" dxfId="27978" priority="7997" operator="equal">
      <formula>TODAY()</formula>
    </cfRule>
  </conditionalFormatting>
  <conditionalFormatting sqref="B18:B19">
    <cfRule type="cellIs" dxfId="27977" priority="7996" operator="equal">
      <formula>TODAY()</formula>
    </cfRule>
  </conditionalFormatting>
  <conditionalFormatting sqref="B12">
    <cfRule type="cellIs" dxfId="27976" priority="7995" operator="equal">
      <formula>TODAY()</formula>
    </cfRule>
  </conditionalFormatting>
  <conditionalFormatting sqref="B10:B11">
    <cfRule type="cellIs" dxfId="27975" priority="7994" operator="equal">
      <formula>TODAY()</formula>
    </cfRule>
  </conditionalFormatting>
  <conditionalFormatting sqref="B10:B11">
    <cfRule type="cellIs" dxfId="27974" priority="7993" operator="equal">
      <formula>TODAY()</formula>
    </cfRule>
  </conditionalFormatting>
  <conditionalFormatting sqref="B7:B11 B24">
    <cfRule type="cellIs" dxfId="27973" priority="7952" operator="equal">
      <formula>TODAY()</formula>
    </cfRule>
  </conditionalFormatting>
  <conditionalFormatting sqref="B16">
    <cfRule type="cellIs" dxfId="27972" priority="7951" operator="equal">
      <formula>TODAY()</formula>
    </cfRule>
  </conditionalFormatting>
  <conditionalFormatting sqref="B12:B13">
    <cfRule type="cellIs" dxfId="27971" priority="7950" operator="equal">
      <formula>TODAY()</formula>
    </cfRule>
  </conditionalFormatting>
  <conditionalFormatting sqref="B12:B13">
    <cfRule type="cellIs" dxfId="27970" priority="7949" operator="equal">
      <formula>TODAY()</formula>
    </cfRule>
  </conditionalFormatting>
  <conditionalFormatting sqref="B29">
    <cfRule type="cellIs" dxfId="27969" priority="1123" operator="equal">
      <formula>TODAY()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>
    <tabColor rgb="FFFF0000"/>
  </sheetPr>
  <dimension ref="A1:AG353"/>
  <sheetViews>
    <sheetView zoomScale="85" zoomScaleNormal="85" workbookViewId="0">
      <pane ySplit="2" topLeftCell="A3" activePane="bottomLeft" state="frozen"/>
      <selection activeCell="C21" sqref="C21"/>
      <selection pane="bottomLeft" activeCell="K15" sqref="K15"/>
    </sheetView>
  </sheetViews>
  <sheetFormatPr defaultRowHeight="15" x14ac:dyDescent="0.25"/>
  <cols>
    <col min="1" max="1" width="13.5703125" style="440" customWidth="1"/>
    <col min="2" max="2" width="10.5703125" style="234" bestFit="1" customWidth="1"/>
    <col min="3" max="3" width="15.140625" style="234" bestFit="1" customWidth="1"/>
    <col min="4" max="4" width="1.42578125" customWidth="1"/>
    <col min="5" max="5" width="14" style="238" customWidth="1"/>
    <col min="6" max="6" width="20.28515625" bestFit="1" customWidth="1"/>
    <col min="7" max="7" width="10.5703125" style="60" bestFit="1" customWidth="1"/>
    <col min="8" max="8" width="10.5703125" style="431" bestFit="1" customWidth="1"/>
    <col min="9" max="9" width="8.85546875" style="66" customWidth="1"/>
    <col min="10" max="12" width="11.7109375" style="457" bestFit="1" customWidth="1"/>
    <col min="13" max="13" width="1.140625" style="104" customWidth="1"/>
    <col min="14" max="14" width="16.140625" style="431" customWidth="1"/>
    <col min="15" max="15" width="10.85546875" style="431" customWidth="1"/>
    <col min="16" max="16" width="0.85546875" style="425" customWidth="1"/>
    <col min="17" max="17" width="18.140625" style="45" customWidth="1"/>
    <col min="18" max="18" width="11.7109375" style="50" customWidth="1"/>
    <col min="19" max="19" width="10" style="234" customWidth="1"/>
    <col min="20" max="20" width="2.42578125" customWidth="1"/>
    <col min="21" max="21" width="44.7109375" style="221" bestFit="1" customWidth="1"/>
    <col min="22" max="24" width="9.7109375" style="221" bestFit="1" customWidth="1"/>
    <col min="25" max="25" width="11" style="221" bestFit="1" customWidth="1"/>
    <col min="26" max="26" width="8.5703125" style="221" hidden="1" customWidth="1"/>
    <col min="27" max="27" width="10" style="221" hidden="1" customWidth="1"/>
    <col min="28" max="28" width="9.7109375" style="221" hidden="1" customWidth="1"/>
    <col min="29" max="30" width="9.7109375" style="221" bestFit="1" customWidth="1"/>
    <col min="31" max="32" width="9.7109375" style="221" hidden="1" customWidth="1"/>
    <col min="33" max="33" width="8.85546875" style="221" hidden="1" customWidth="1"/>
  </cols>
  <sheetData>
    <row r="1" spans="1:33" x14ac:dyDescent="0.25">
      <c r="A1" s="437"/>
      <c r="B1" s="208" t="e">
        <f>HLOOKUP(B2,#REF!,2,0)</f>
        <v>#REF!</v>
      </c>
      <c r="C1" s="229"/>
      <c r="E1" s="237" t="s">
        <v>870</v>
      </c>
      <c r="F1" s="62" t="s">
        <v>181</v>
      </c>
      <c r="G1" s="60">
        <v>0.02</v>
      </c>
      <c r="H1" s="430" t="s">
        <v>180</v>
      </c>
      <c r="I1" s="65" t="s">
        <v>851</v>
      </c>
      <c r="J1" s="454"/>
      <c r="K1" s="455" t="s">
        <v>827</v>
      </c>
      <c r="L1" s="454"/>
      <c r="N1" s="430" t="s">
        <v>834</v>
      </c>
      <c r="Q1" s="62" t="s">
        <v>836</v>
      </c>
      <c r="S1" s="235" t="s">
        <v>862</v>
      </c>
      <c r="U1" s="94" t="s">
        <v>865</v>
      </c>
      <c r="V1" s="94" t="s">
        <v>183</v>
      </c>
      <c r="W1" s="94" t="s">
        <v>861</v>
      </c>
      <c r="X1" s="94" t="s">
        <v>864</v>
      </c>
      <c r="Y1" s="94" t="s">
        <v>866</v>
      </c>
      <c r="Z1" s="94" t="s">
        <v>867</v>
      </c>
      <c r="AA1" s="94" t="s">
        <v>868</v>
      </c>
      <c r="AB1" s="94" t="s">
        <v>869</v>
      </c>
      <c r="AC1" s="94" t="s">
        <v>948</v>
      </c>
      <c r="AD1" s="94" t="s">
        <v>949</v>
      </c>
      <c r="AE1" s="94" t="s">
        <v>871</v>
      </c>
      <c r="AF1" s="94" t="s">
        <v>872</v>
      </c>
      <c r="AG1" s="94" t="s">
        <v>873</v>
      </c>
    </row>
    <row r="2" spans="1:33" x14ac:dyDescent="0.25">
      <c r="A2" s="438" t="s">
        <v>153</v>
      </c>
      <c r="B2" s="231">
        <v>43689</v>
      </c>
      <c r="C2" s="231">
        <v>43690</v>
      </c>
      <c r="F2" t="s">
        <v>179</v>
      </c>
      <c r="G2" s="60" t="s">
        <v>178</v>
      </c>
      <c r="H2" s="434">
        <v>0.02</v>
      </c>
      <c r="I2" s="132" t="e">
        <f>#REF!</f>
        <v>#REF!</v>
      </c>
      <c r="J2" s="456" t="s">
        <v>74</v>
      </c>
      <c r="K2" s="456" t="s">
        <v>75</v>
      </c>
      <c r="L2" s="456" t="s">
        <v>76</v>
      </c>
      <c r="M2" s="105"/>
      <c r="N2" s="431" t="s">
        <v>179</v>
      </c>
      <c r="Q2" s="45" t="s">
        <v>179</v>
      </c>
      <c r="R2" s="231">
        <f>$C$2</f>
        <v>43690</v>
      </c>
      <c r="S2" s="338" t="e">
        <f>SUM(S3:S415)</f>
        <v>#REF!</v>
      </c>
      <c r="U2" s="218" t="e">
        <f>#REF!</f>
        <v>#REF!</v>
      </c>
      <c r="V2" s="218" t="e">
        <f>#REF!</f>
        <v>#REF!</v>
      </c>
      <c r="W2" s="218" t="e">
        <f>#REF!</f>
        <v>#REF!</v>
      </c>
      <c r="X2" s="422" t="e">
        <f>FI!$E$10</f>
        <v>#DIV/0!</v>
      </c>
      <c r="Y2" s="422" t="e">
        <f>#REF!</f>
        <v>#REF!</v>
      </c>
      <c r="Z2" s="422" t="e">
        <f>#REF!</f>
        <v>#REF!</v>
      </c>
      <c r="AA2" s="219" t="e">
        <f>#REF!</f>
        <v>#REF!</v>
      </c>
      <c r="AB2" s="218" t="e">
        <f>Schol!$E$10</f>
        <v>#REF!</v>
      </c>
      <c r="AC2" s="218" t="e">
        <f>#REF!</f>
        <v>#REF!</v>
      </c>
      <c r="AD2" s="218" t="e">
        <f>#REF!</f>
        <v>#REF!</v>
      </c>
      <c r="AE2" s="423" t="e">
        <f>Health!$E$10</f>
        <v>#REF!</v>
      </c>
      <c r="AF2" s="219" t="e">
        <f>#REF!</f>
        <v>#REF!</v>
      </c>
      <c r="AG2" s="219" t="e">
        <f>#REF!</f>
        <v>#REF!</v>
      </c>
    </row>
    <row r="3" spans="1:33" s="96" customFormat="1" x14ac:dyDescent="0.25">
      <c r="A3" s="439" t="str">
        <f t="shared" ref="A3:A38" si="0">+N3</f>
        <v>BLTA03</v>
      </c>
      <c r="B3" s="117" t="e">
        <f>+VLOOKUP(A3,#REF!,$B$1,0)</f>
        <v>#REF!</v>
      </c>
      <c r="C3" s="117" t="e">
        <f>+VLOOKUP($A3,$N:$O,2,0)</f>
        <v>#REF!</v>
      </c>
      <c r="E3" s="61" t="e">
        <f>+IF(ISNA(VLOOKUP(F3,#REF!,8,0))=TRUE,0,VLOOKUP(F3,#REF!,8,0))</f>
        <v>#REF!</v>
      </c>
      <c r="F3" s="96" t="s">
        <v>14</v>
      </c>
      <c r="G3" s="108" t="e">
        <f>+VLOOKUP(F3,#REF!,2,0)</f>
        <v>#REF!</v>
      </c>
      <c r="H3" s="434" t="e">
        <f>IF(E3=0,G3,E3)</f>
        <v>#REF!</v>
      </c>
      <c r="I3" s="60"/>
      <c r="J3" s="457" t="e">
        <f>+VLOOKUP($F3,#REF!,3,0)</f>
        <v>#REF!</v>
      </c>
      <c r="K3" s="457" t="e">
        <f>+VLOOKUP($F3,#REF!,4,0)</f>
        <v>#REF!</v>
      </c>
      <c r="L3" s="457" t="e">
        <f>+VLOOKUP($F3,#REF!,5,0)</f>
        <v>#REF!</v>
      </c>
      <c r="M3" s="196"/>
      <c r="N3" s="432" t="str">
        <f t="shared" ref="N3:N82" si="1">F3</f>
        <v>BLTA03</v>
      </c>
      <c r="O3" s="433" t="e">
        <f>ROUND(H3,4)</f>
        <v>#REF!</v>
      </c>
      <c r="P3" s="425"/>
      <c r="Q3" s="96" t="s">
        <v>14</v>
      </c>
      <c r="R3" s="195">
        <v>5</v>
      </c>
      <c r="S3" s="119"/>
      <c r="U3" s="220"/>
      <c r="V3" s="220"/>
      <c r="W3" s="220"/>
      <c r="X3" s="220"/>
      <c r="Y3" s="220"/>
      <c r="Z3" s="220"/>
      <c r="AA3" s="220"/>
      <c r="AB3" s="220"/>
      <c r="AC3" s="220"/>
      <c r="AD3" s="220"/>
      <c r="AE3" s="220"/>
      <c r="AF3" s="220"/>
      <c r="AG3" s="220"/>
    </row>
    <row r="4" spans="1:33" x14ac:dyDescent="0.25">
      <c r="A4" s="439" t="str">
        <f t="shared" si="0"/>
        <v>SIKBLTA01</v>
      </c>
      <c r="B4" s="117" t="e">
        <f>+VLOOKUP(A4,#REF!,$B$1,0)</f>
        <v>#REF!</v>
      </c>
      <c r="C4" s="117" t="e">
        <f t="shared" ref="C4:C66" si="2">+VLOOKUP($A4,$N:$O,2,0)</f>
        <v>#REF!</v>
      </c>
      <c r="E4" s="61" t="e">
        <f>+IF(ISNA(VLOOKUP(F4,#REF!,8,0))=TRUE,0,VLOOKUP(F4,#REF!,8,0))</f>
        <v>#REF!</v>
      </c>
      <c r="F4" s="96" t="s">
        <v>15</v>
      </c>
      <c r="G4" s="108" t="e">
        <f>+VLOOKUP(F4,#REF!,2,0)</f>
        <v>#REF!</v>
      </c>
      <c r="H4" s="434" t="e">
        <f t="shared" ref="H4:H67" si="3">IF(E4=0,G4,E4)</f>
        <v>#REF!</v>
      </c>
      <c r="I4" s="60"/>
      <c r="J4" s="457" t="e">
        <f>+VLOOKUP($F4,#REF!,3,0)</f>
        <v>#REF!</v>
      </c>
      <c r="K4" s="457" t="e">
        <f>+VLOOKUP($F4,#REF!,4,0)</f>
        <v>#REF!</v>
      </c>
      <c r="L4" s="457" t="e">
        <f>+VLOOKUP($F4,#REF!,5,0)</f>
        <v>#REF!</v>
      </c>
      <c r="N4" s="432" t="str">
        <f t="shared" si="1"/>
        <v>SIKBLTA01</v>
      </c>
      <c r="O4" s="433" t="e">
        <f t="shared" ref="O4:O9" si="4">ROUND(H4,4)</f>
        <v>#REF!</v>
      </c>
      <c r="Q4" s="96" t="s">
        <v>15</v>
      </c>
      <c r="R4" s="195">
        <v>5</v>
      </c>
      <c r="S4" s="119"/>
      <c r="U4" s="94"/>
    </row>
    <row r="5" spans="1:33" x14ac:dyDescent="0.25">
      <c r="A5" s="439" t="str">
        <f t="shared" si="0"/>
        <v>APOL02A</v>
      </c>
      <c r="B5" s="117" t="e">
        <f>+VLOOKUP(A5,#REF!,$B$1,0)</f>
        <v>#REF!</v>
      </c>
      <c r="C5" s="117" t="e">
        <f t="shared" si="2"/>
        <v>#REF!</v>
      </c>
      <c r="E5" s="61" t="e">
        <f>+IF(ISNA(VLOOKUP(F5,#REF!,8,0))=TRUE,0,VLOOKUP(F5,#REF!,8,0))</f>
        <v>#REF!</v>
      </c>
      <c r="F5" s="96" t="s">
        <v>16</v>
      </c>
      <c r="G5" s="108" t="e">
        <f>+VLOOKUP(F5,#REF!,2,0)</f>
        <v>#REF!</v>
      </c>
      <c r="H5" s="434" t="e">
        <f t="shared" si="3"/>
        <v>#REF!</v>
      </c>
      <c r="I5" s="60"/>
      <c r="J5" s="457" t="e">
        <f>+VLOOKUP($F5,#REF!,3,0)</f>
        <v>#REF!</v>
      </c>
      <c r="K5" s="457" t="e">
        <f>+VLOOKUP($F5,#REF!,4,0)</f>
        <v>#REF!</v>
      </c>
      <c r="L5" s="457" t="e">
        <f>+VLOOKUP($F5,#REF!,5,0)</f>
        <v>#REF!</v>
      </c>
      <c r="N5" s="432" t="str">
        <f t="shared" si="1"/>
        <v>APOL02A</v>
      </c>
      <c r="O5" s="433" t="e">
        <f t="shared" si="4"/>
        <v>#REF!</v>
      </c>
      <c r="Q5" s="96" t="s">
        <v>16</v>
      </c>
      <c r="R5" s="195">
        <v>4.2</v>
      </c>
      <c r="S5" s="119" t="e">
        <f t="shared" ref="S5:S81" si="5">+R5-O5</f>
        <v>#REF!</v>
      </c>
      <c r="U5" s="429"/>
    </row>
    <row r="6" spans="1:33" x14ac:dyDescent="0.25">
      <c r="A6" s="439" t="str">
        <f t="shared" si="0"/>
        <v>APOL02B</v>
      </c>
      <c r="B6" s="117" t="e">
        <f>+VLOOKUP(A6,#REF!,$B$1,0)</f>
        <v>#REF!</v>
      </c>
      <c r="C6" s="117" t="e">
        <f t="shared" si="2"/>
        <v>#REF!</v>
      </c>
      <c r="E6" s="61" t="e">
        <f>+IF(ISNA(VLOOKUP(F6,#REF!,8,0))=TRUE,0,VLOOKUP(F6,#REF!,8,0))</f>
        <v>#REF!</v>
      </c>
      <c r="F6" s="96" t="s">
        <v>17</v>
      </c>
      <c r="G6" s="108" t="e">
        <f>+VLOOKUP(F6,#REF!,2,0)</f>
        <v>#REF!</v>
      </c>
      <c r="H6" s="434" t="e">
        <f t="shared" si="3"/>
        <v>#REF!</v>
      </c>
      <c r="I6" s="60"/>
      <c r="J6" s="457" t="e">
        <f>+VLOOKUP($F6,#REF!,3,0)</f>
        <v>#REF!</v>
      </c>
      <c r="K6" s="457" t="e">
        <f>+VLOOKUP($F6,#REF!,4,0)</f>
        <v>#REF!</v>
      </c>
      <c r="L6" s="457" t="e">
        <f>+VLOOKUP($F6,#REF!,5,0)</f>
        <v>#REF!</v>
      </c>
      <c r="N6" s="432" t="str">
        <f t="shared" si="1"/>
        <v>APOL02B</v>
      </c>
      <c r="O6" s="433" t="e">
        <f t="shared" si="4"/>
        <v>#REF!</v>
      </c>
      <c r="Q6" s="96" t="s">
        <v>17</v>
      </c>
      <c r="R6" s="195">
        <v>4.2</v>
      </c>
      <c r="S6" s="119" t="e">
        <f t="shared" si="5"/>
        <v>#REF!</v>
      </c>
      <c r="U6" s="429"/>
    </row>
    <row r="7" spans="1:33" x14ac:dyDescent="0.25">
      <c r="A7" s="439" t="str">
        <f t="shared" si="0"/>
        <v>SISSMM01</v>
      </c>
      <c r="B7" s="117" t="e">
        <f>+VLOOKUP(A7,#REF!,$B$1,0)</f>
        <v>#REF!</v>
      </c>
      <c r="C7" s="117" t="e">
        <f>+VLOOKUP($A7,$N:$O,2,0)</f>
        <v>#REF!</v>
      </c>
      <c r="E7" s="61" t="e">
        <f>+IF(ISNA(VLOOKUP(F7,#REF!,8,0))=TRUE,0,VLOOKUP(F7,#REF!,8,0))</f>
        <v>#REF!</v>
      </c>
      <c r="F7" s="96" t="s">
        <v>72</v>
      </c>
      <c r="G7" s="108" t="e">
        <f>+VLOOKUP(F7,#REF!,2,0)</f>
        <v>#REF!</v>
      </c>
      <c r="H7" s="434" t="e">
        <f t="shared" si="3"/>
        <v>#REF!</v>
      </c>
      <c r="I7" s="60"/>
      <c r="J7" s="457" t="e">
        <f>+VLOOKUP($F7,#REF!,3,0)</f>
        <v>#REF!</v>
      </c>
      <c r="K7" s="457" t="e">
        <f>+VLOOKUP($F7,#REF!,4,0)</f>
        <v>#REF!</v>
      </c>
      <c r="L7" s="457" t="e">
        <f>+VLOOKUP($F7,#REF!,5,0)</f>
        <v>#REF!</v>
      </c>
      <c r="N7" s="432" t="str">
        <f t="shared" si="1"/>
        <v>SISSMM01</v>
      </c>
      <c r="O7" s="433" t="e">
        <f t="shared" si="4"/>
        <v>#REF!</v>
      </c>
      <c r="P7" s="426"/>
      <c r="Q7" s="96" t="s">
        <v>72</v>
      </c>
      <c r="R7" s="195">
        <v>33.74</v>
      </c>
      <c r="S7" s="119" t="e">
        <f>+R7-O7</f>
        <v>#REF!</v>
      </c>
      <c r="U7" s="429"/>
    </row>
    <row r="8" spans="1:33" x14ac:dyDescent="0.25">
      <c r="A8" s="439" t="str">
        <f t="shared" si="0"/>
        <v>SSMM01B</v>
      </c>
      <c r="B8" s="117" t="e">
        <f>+VLOOKUP(A8,#REF!,$B$1,0)</f>
        <v>#REF!</v>
      </c>
      <c r="C8" s="117" t="e">
        <f>+VLOOKUP($A8,$N:$O,2,0)</f>
        <v>#REF!</v>
      </c>
      <c r="E8" s="61" t="e">
        <f>+IF(ISNA(VLOOKUP(F8,#REF!,8,0))=TRUE,0,VLOOKUP(F8,#REF!,8,0))</f>
        <v>#REF!</v>
      </c>
      <c r="F8" s="96" t="s">
        <v>13</v>
      </c>
      <c r="G8" s="108" t="e">
        <f>+VLOOKUP(F8,#REF!,2,0)</f>
        <v>#REF!</v>
      </c>
      <c r="H8" s="434" t="e">
        <f t="shared" si="3"/>
        <v>#REF!</v>
      </c>
      <c r="I8" s="60"/>
      <c r="J8" s="457" t="e">
        <f>+VLOOKUP($F8,#REF!,3,0)</f>
        <v>#REF!</v>
      </c>
      <c r="K8" s="457" t="e">
        <f>+VLOOKUP($F8,#REF!,4,0)</f>
        <v>#REF!</v>
      </c>
      <c r="L8" s="457" t="e">
        <f>+VLOOKUP($F8,#REF!,5,0)</f>
        <v>#REF!</v>
      </c>
      <c r="N8" s="432" t="str">
        <f t="shared" si="1"/>
        <v>SSMM01B</v>
      </c>
      <c r="O8" s="433" t="e">
        <f>ROUND(H8,4)</f>
        <v>#REF!</v>
      </c>
      <c r="P8" s="426"/>
      <c r="Q8" s="96" t="s">
        <v>13</v>
      </c>
      <c r="R8" s="195">
        <v>33.74</v>
      </c>
      <c r="S8" s="119" t="e">
        <f t="shared" si="5"/>
        <v>#REF!</v>
      </c>
      <c r="U8" s="476" t="s">
        <v>1128</v>
      </c>
    </row>
    <row r="9" spans="1:33" x14ac:dyDescent="0.25">
      <c r="A9" s="439" t="str">
        <f t="shared" si="0"/>
        <v>TAXI01</v>
      </c>
      <c r="B9" s="117" t="e">
        <f>+VLOOKUP(A9,#REF!,$B$1,0)</f>
        <v>#REF!</v>
      </c>
      <c r="C9" s="117" t="e">
        <f t="shared" si="2"/>
        <v>#REF!</v>
      </c>
      <c r="E9" s="61" t="e">
        <f>+IF(ISNA(VLOOKUP(F9,#REF!,8,0))=TRUE,0,VLOOKUP(F9,#REF!,8,0))</f>
        <v>#REF!</v>
      </c>
      <c r="F9" s="96" t="s">
        <v>73</v>
      </c>
      <c r="G9" s="108" t="e">
        <f>+VLOOKUP(F9,#REF!,2,0)</f>
        <v>#REF!</v>
      </c>
      <c r="H9" s="434" t="e">
        <f t="shared" si="3"/>
        <v>#REF!</v>
      </c>
      <c r="I9" s="60"/>
      <c r="J9" s="457" t="e">
        <f>+VLOOKUP($F9,#REF!,3,0)</f>
        <v>#REF!</v>
      </c>
      <c r="K9" s="457" t="e">
        <f>+VLOOKUP($F9,#REF!,4,0)</f>
        <v>#REF!</v>
      </c>
      <c r="L9" s="457" t="e">
        <f>+VLOOKUP($F9,#REF!,5,0)</f>
        <v>#REF!</v>
      </c>
      <c r="N9" s="432" t="str">
        <f t="shared" si="1"/>
        <v>TAXI01</v>
      </c>
      <c r="O9" s="433" t="e">
        <f t="shared" si="4"/>
        <v>#REF!</v>
      </c>
      <c r="Q9" s="96" t="s">
        <v>73</v>
      </c>
      <c r="R9" s="195">
        <v>17.7</v>
      </c>
      <c r="S9" s="119" t="e">
        <f t="shared" si="5"/>
        <v>#REF!</v>
      </c>
      <c r="T9" s="22"/>
      <c r="U9" s="429"/>
    </row>
    <row r="10" spans="1:33" x14ac:dyDescent="0.25">
      <c r="A10" s="439" t="str">
        <f t="shared" si="0"/>
        <v>AISA01</v>
      </c>
      <c r="B10" s="117" t="e">
        <f>+VLOOKUP(A10,#REF!,$B$1,0)</f>
        <v>#REF!</v>
      </c>
      <c r="C10" s="117" t="e">
        <f t="shared" si="2"/>
        <v>#REF!</v>
      </c>
      <c r="E10" s="61" t="e">
        <f>+IF(ISNA(VLOOKUP(F10,#REF!,8,0))=TRUE,0,VLOOKUP(F10,#REF!,8,0))</f>
        <v>#REF!</v>
      </c>
      <c r="F10" s="96" t="s">
        <v>29</v>
      </c>
      <c r="G10" s="108" t="e">
        <f>+VLOOKUP(F10,#REF!,2,0)</f>
        <v>#REF!</v>
      </c>
      <c r="H10" s="434" t="e">
        <f>IF(E10=0,G10,E10)-0.005</f>
        <v>#REF!</v>
      </c>
      <c r="I10" s="60"/>
      <c r="J10" s="457" t="e">
        <f>+VLOOKUP($F10,#REF!,3,0)</f>
        <v>#REF!</v>
      </c>
      <c r="K10" s="457" t="e">
        <f>+VLOOKUP($F10,#REF!,4,0)</f>
        <v>#REF!</v>
      </c>
      <c r="L10" s="457" t="e">
        <f>+VLOOKUP($F10,#REF!,5,0)</f>
        <v>#REF!</v>
      </c>
      <c r="N10" s="432" t="str">
        <f t="shared" si="1"/>
        <v>AISA01</v>
      </c>
      <c r="O10" s="433" t="e">
        <f>ROUND(H10,4)</f>
        <v>#REF!</v>
      </c>
      <c r="Q10" s="96" t="s">
        <v>29</v>
      </c>
      <c r="R10" s="195">
        <v>70.069999999999993</v>
      </c>
      <c r="S10" s="119" t="e">
        <f t="shared" si="5"/>
        <v>#REF!</v>
      </c>
      <c r="T10" s="22"/>
      <c r="U10" s="429"/>
    </row>
    <row r="11" spans="1:33" x14ac:dyDescent="0.25">
      <c r="A11" s="439" t="str">
        <f t="shared" si="0"/>
        <v>SIAISA01</v>
      </c>
      <c r="B11" s="117" t="e">
        <f>+VLOOKUP(A11,#REF!,$B$1,0)</f>
        <v>#REF!</v>
      </c>
      <c r="C11" s="117" t="e">
        <f t="shared" si="2"/>
        <v>#REF!</v>
      </c>
      <c r="E11" s="61" t="e">
        <f>+IF(ISNA(VLOOKUP(F11,#REF!,8,0))=TRUE,0,VLOOKUP(F11,#REF!,8,0))</f>
        <v>#REF!</v>
      </c>
      <c r="F11" s="96" t="s">
        <v>58</v>
      </c>
      <c r="G11" s="108" t="e">
        <f>+VLOOKUP(F11,#REF!,2,0)</f>
        <v>#REF!</v>
      </c>
      <c r="H11" s="434" t="e">
        <f>IF(E11=0,G11,E11)-0.0438</f>
        <v>#REF!</v>
      </c>
      <c r="I11" s="60"/>
      <c r="J11" s="457" t="e">
        <f>+VLOOKUP($F11,#REF!,3,0)</f>
        <v>#REF!</v>
      </c>
      <c r="K11" s="457" t="e">
        <f>+VLOOKUP($F11,#REF!,4,0)</f>
        <v>#REF!</v>
      </c>
      <c r="L11" s="457" t="e">
        <f>+VLOOKUP($F11,#REF!,5,0)</f>
        <v>#REF!</v>
      </c>
      <c r="N11" s="432" t="str">
        <f t="shared" si="1"/>
        <v>SIAISA01</v>
      </c>
      <c r="O11" s="433" t="e">
        <f>ROUND(H11,4)</f>
        <v>#REF!</v>
      </c>
      <c r="Q11" s="96" t="s">
        <v>58</v>
      </c>
      <c r="R11" s="195">
        <v>65.66</v>
      </c>
      <c r="S11" s="119" t="e">
        <f t="shared" si="5"/>
        <v>#REF!</v>
      </c>
      <c r="T11" s="22"/>
      <c r="U11" s="429"/>
    </row>
    <row r="12" spans="1:33" x14ac:dyDescent="0.25">
      <c r="A12" s="439" t="str">
        <f t="shared" si="0"/>
        <v>SIAISA02</v>
      </c>
      <c r="B12" s="117" t="e">
        <f>+VLOOKUP(A12,#REF!,$B$1,0)</f>
        <v>#REF!</v>
      </c>
      <c r="C12" s="117" t="e">
        <f t="shared" si="2"/>
        <v>#REF!</v>
      </c>
      <c r="E12" s="61" t="e">
        <f>+IF(ISNA(VLOOKUP(F12,#REF!,8,0))=TRUE,0,VLOOKUP(F12,#REF!,8,0))</f>
        <v>#REF!</v>
      </c>
      <c r="F12" s="96" t="s">
        <v>175</v>
      </c>
      <c r="G12" s="108" t="e">
        <f>+VLOOKUP(F12,#REF!,2,0)</f>
        <v>#REF!</v>
      </c>
      <c r="H12" s="434" t="e">
        <f t="shared" si="3"/>
        <v>#REF!</v>
      </c>
      <c r="I12" s="60"/>
      <c r="J12" s="457" t="e">
        <f>+VLOOKUP($F12,#REF!,3,0)</f>
        <v>#REF!</v>
      </c>
      <c r="K12" s="457" t="e">
        <f>+VLOOKUP($F12,#REF!,4,0)</f>
        <v>#REF!</v>
      </c>
      <c r="L12" s="457" t="e">
        <f>+VLOOKUP($F12,#REF!,5,0)</f>
        <v>#REF!</v>
      </c>
      <c r="N12" s="432" t="str">
        <f t="shared" si="1"/>
        <v>SIAISA02</v>
      </c>
      <c r="O12" s="433" t="e">
        <f>ROUND(H12,4)</f>
        <v>#REF!</v>
      </c>
      <c r="Q12" s="96" t="s">
        <v>175</v>
      </c>
      <c r="R12" s="195">
        <v>40</v>
      </c>
      <c r="S12" s="119" t="e">
        <f t="shared" si="5"/>
        <v>#REF!</v>
      </c>
      <c r="T12" s="22"/>
      <c r="U12" s="429"/>
    </row>
    <row r="13" spans="1:33" x14ac:dyDescent="0.25">
      <c r="A13" s="440" t="str">
        <f t="shared" si="0"/>
        <v>FR0031</v>
      </c>
      <c r="B13" s="117" t="e">
        <f>+VLOOKUP(A13,#REF!,$B$1,0)</f>
        <v>#REF!</v>
      </c>
      <c r="C13" s="117" t="e">
        <f t="shared" si="2"/>
        <v>#REF!</v>
      </c>
      <c r="E13" s="61" t="e">
        <f>+IF(ISNA(VLOOKUP(F13,#REF!,8,0))=TRUE,0,VLOOKUP(F13,#REF!,8,0))</f>
        <v>#REF!</v>
      </c>
      <c r="F13" t="s">
        <v>80</v>
      </c>
      <c r="G13" s="60" t="e">
        <f>+VLOOKUP(F13,#REF!,2,0)</f>
        <v>#REF!</v>
      </c>
      <c r="H13" s="434">
        <v>105</v>
      </c>
      <c r="I13" s="242" t="e">
        <f>VLOOKUP(F13,#REF!,6,0)</f>
        <v>#REF!</v>
      </c>
      <c r="J13" s="457" t="e">
        <f>+VLOOKUP($F13,#REF!,3,0)</f>
        <v>#REF!</v>
      </c>
      <c r="K13" s="457" t="e">
        <f>+VLOOKUP($F13,#REF!,4,0)</f>
        <v>#REF!</v>
      </c>
      <c r="L13" s="457" t="e">
        <f>+VLOOKUP($F13,#REF!,5,0)</f>
        <v>#REF!</v>
      </c>
      <c r="N13" s="431" t="str">
        <f t="shared" si="1"/>
        <v>FR0031</v>
      </c>
      <c r="O13" s="434" t="e">
        <f t="shared" ref="O13:O100" si="6">+IF(H13&lt;J13,ROUNDUP(J13,4),IF(H13&gt;L13,ROUNDDOWN(L13,4),ROUNDDOWN(H13,4)))</f>
        <v>#REF!</v>
      </c>
      <c r="P13" s="426"/>
      <c r="Q13" t="s">
        <v>80</v>
      </c>
      <c r="R13" s="115">
        <v>105.73350000000001</v>
      </c>
      <c r="S13" s="119" t="e">
        <f t="shared" si="5"/>
        <v>#REF!</v>
      </c>
      <c r="U13" s="429"/>
    </row>
    <row r="14" spans="1:33" s="363" customFormat="1" x14ac:dyDescent="0.25">
      <c r="A14" s="440" t="str">
        <f>+N14</f>
        <v>FR0037</v>
      </c>
      <c r="B14" s="117" t="e">
        <f>+VLOOKUP(A14,#REF!,$B$1,0)</f>
        <v>#REF!</v>
      </c>
      <c r="C14" s="117" t="e">
        <f t="shared" si="2"/>
        <v>#REF!</v>
      </c>
      <c r="E14" s="61" t="e">
        <f>+IF(ISNA(VLOOKUP(F14,#REF!,8,0))=TRUE,0,VLOOKUP(F14,#REF!,8,0))</f>
        <v>#REF!</v>
      </c>
      <c r="F14" s="363" t="s">
        <v>81</v>
      </c>
      <c r="G14" s="60" t="e">
        <f>+VLOOKUP(F14,#REF!,2,0)</f>
        <v>#REF!</v>
      </c>
      <c r="H14" s="434" t="e">
        <f t="shared" si="3"/>
        <v>#REF!</v>
      </c>
      <c r="I14" s="242" t="e">
        <f>VLOOKUP(F14,#REF!,6,0)</f>
        <v>#REF!</v>
      </c>
      <c r="J14" s="457" t="e">
        <f>+VLOOKUP($F14,#REF!,3,0)</f>
        <v>#REF!</v>
      </c>
      <c r="K14" s="457" t="e">
        <f>+VLOOKUP($F14,#REF!,4,0)</f>
        <v>#REF!</v>
      </c>
      <c r="L14" s="457" t="e">
        <f>+VLOOKUP($F14,#REF!,5,0)</f>
        <v>#REF!</v>
      </c>
      <c r="M14" s="104"/>
      <c r="N14" s="431" t="str">
        <f>F14</f>
        <v>FR0037</v>
      </c>
      <c r="O14" s="434" t="e">
        <f>+IF(H14&lt;J14,ROUNDUP(J14,4),IF(H14&gt;L14,ROUNDDOWN(L14,4),ROUNDDOWN(H14,4)))</f>
        <v>#REF!</v>
      </c>
      <c r="P14" s="426"/>
      <c r="Q14" s="363" t="s">
        <v>81</v>
      </c>
      <c r="R14" s="115">
        <v>126.8212</v>
      </c>
      <c r="S14" s="119" t="e">
        <f>+R14-O14</f>
        <v>#REF!</v>
      </c>
      <c r="U14" s="429"/>
      <c r="V14" s="221"/>
      <c r="W14" s="221"/>
      <c r="X14" s="221"/>
      <c r="Y14" s="221"/>
      <c r="Z14" s="221"/>
      <c r="AA14" s="221"/>
      <c r="AB14" s="221"/>
      <c r="AC14" s="221"/>
      <c r="AD14" s="221"/>
      <c r="AE14" s="221"/>
      <c r="AF14" s="221"/>
      <c r="AG14" s="221"/>
    </row>
    <row r="15" spans="1:33" s="363" customFormat="1" x14ac:dyDescent="0.25">
      <c r="A15" s="440" t="str">
        <f>+N15</f>
        <v>FR0040</v>
      </c>
      <c r="B15" s="117" t="e">
        <f>+VLOOKUP(A15,#REF!,$B$1,0)</f>
        <v>#REF!</v>
      </c>
      <c r="C15" s="117" t="e">
        <f t="shared" si="2"/>
        <v>#REF!</v>
      </c>
      <c r="E15" s="61" t="e">
        <f>+IF(ISNA(VLOOKUP(F15,#REF!,8,0))=TRUE,0,VLOOKUP(F15,#REF!,8,0))</f>
        <v>#REF!</v>
      </c>
      <c r="F15" s="363" t="s">
        <v>82</v>
      </c>
      <c r="G15" s="60" t="e">
        <f>+VLOOKUP(F15,#REF!,2,0)</f>
        <v>#REF!</v>
      </c>
      <c r="H15" s="434" t="e">
        <f t="shared" si="3"/>
        <v>#REF!</v>
      </c>
      <c r="I15" s="242" t="e">
        <f>VLOOKUP(F15,#REF!,6,0)</f>
        <v>#REF!</v>
      </c>
      <c r="J15" s="457" t="e">
        <f>+VLOOKUP($F15,#REF!,3,0)</f>
        <v>#REF!</v>
      </c>
      <c r="K15" s="457" t="e">
        <f>+VLOOKUP($F15,#REF!,4,0)</f>
        <v>#REF!</v>
      </c>
      <c r="L15" s="457" t="e">
        <f>+VLOOKUP($F15,#REF!,5,0)</f>
        <v>#REF!</v>
      </c>
      <c r="M15" s="104"/>
      <c r="N15" s="431" t="str">
        <f>F15</f>
        <v>FR0040</v>
      </c>
      <c r="O15" s="434" t="e">
        <f>+IF(H15&lt;J15,ROUNDUP(J15,4),IF(H15&gt;L15,ROUNDDOWN(L15,4),ROUNDDOWN(H15,4)))</f>
        <v>#REF!</v>
      </c>
      <c r="P15" s="426"/>
      <c r="Q15" s="363" t="s">
        <v>82</v>
      </c>
      <c r="R15" s="115">
        <v>119.60299999999999</v>
      </c>
      <c r="S15" s="119" t="e">
        <f>+R15-O15</f>
        <v>#REF!</v>
      </c>
      <c r="U15" s="429"/>
      <c r="V15" s="221"/>
      <c r="W15" s="221"/>
      <c r="X15" s="221"/>
      <c r="Y15" s="221"/>
      <c r="Z15" s="221"/>
      <c r="AA15" s="221"/>
      <c r="AB15" s="221"/>
      <c r="AC15" s="221"/>
      <c r="AD15" s="221"/>
      <c r="AE15" s="221"/>
      <c r="AF15" s="221"/>
      <c r="AG15" s="221"/>
    </row>
    <row r="16" spans="1:33" x14ac:dyDescent="0.25">
      <c r="A16" s="440" t="str">
        <f t="shared" si="0"/>
        <v>FR0042</v>
      </c>
      <c r="B16" s="117" t="e">
        <f>+VLOOKUP(A16,#REF!,$B$1,0)</f>
        <v>#REF!</v>
      </c>
      <c r="C16" s="117" t="e">
        <f t="shared" si="2"/>
        <v>#REF!</v>
      </c>
      <c r="E16" s="61" t="e">
        <f>+IF(ISNA(VLOOKUP(F16,#REF!,8,0))=TRUE,0,VLOOKUP(F16,#REF!,8,0))</f>
        <v>#REF!</v>
      </c>
      <c r="F16" t="s">
        <v>83</v>
      </c>
      <c r="G16" s="60" t="e">
        <f>+VLOOKUP(F16,#REF!,2,0)</f>
        <v>#REF!</v>
      </c>
      <c r="H16" s="434" t="e">
        <f t="shared" si="3"/>
        <v>#REF!</v>
      </c>
      <c r="I16" s="242" t="e">
        <f>VLOOKUP(F16,#REF!,6,0)</f>
        <v>#REF!</v>
      </c>
      <c r="J16" s="457" t="e">
        <f>+VLOOKUP($F16,#REF!,3,0)</f>
        <v>#REF!</v>
      </c>
      <c r="K16" s="457" t="e">
        <f>+VLOOKUP($F16,#REF!,4,0)</f>
        <v>#REF!</v>
      </c>
      <c r="L16" s="457" t="e">
        <f>+VLOOKUP($F16,#REF!,5,0)</f>
        <v>#REF!</v>
      </c>
      <c r="N16" s="431" t="str">
        <f t="shared" si="1"/>
        <v>FR0042</v>
      </c>
      <c r="O16" s="434" t="e">
        <f t="shared" si="6"/>
        <v>#REF!</v>
      </c>
      <c r="P16" s="426"/>
      <c r="Q16" t="s">
        <v>83</v>
      </c>
      <c r="R16" s="115">
        <v>117.181</v>
      </c>
      <c r="S16" s="119" t="e">
        <f t="shared" si="5"/>
        <v>#REF!</v>
      </c>
      <c r="U16" s="429"/>
    </row>
    <row r="17" spans="1:33" x14ac:dyDescent="0.25">
      <c r="A17" s="440" t="str">
        <f t="shared" si="0"/>
        <v>FR0043</v>
      </c>
      <c r="B17" s="117" t="e">
        <f>+VLOOKUP(A17,#REF!,$B$1,0)</f>
        <v>#REF!</v>
      </c>
      <c r="C17" s="117" t="e">
        <f t="shared" si="2"/>
        <v>#REF!</v>
      </c>
      <c r="E17" s="61" t="e">
        <f>+IF(ISNA(VLOOKUP(F17,#REF!,8,0))=TRUE,0,VLOOKUP(F17,#REF!,8,0))</f>
        <v>#REF!</v>
      </c>
      <c r="F17" t="s">
        <v>84</v>
      </c>
      <c r="G17" s="60" t="e">
        <f>+VLOOKUP(F17,#REF!,2,0)</f>
        <v>#REF!</v>
      </c>
      <c r="H17" s="434" t="e">
        <f>IF(E17=0,G17,E17)</f>
        <v>#REF!</v>
      </c>
      <c r="I17" s="242" t="e">
        <f>VLOOKUP(F17,#REF!,6,0)</f>
        <v>#REF!</v>
      </c>
      <c r="J17" s="457" t="e">
        <f>+VLOOKUP($F17,#REF!,3,0)</f>
        <v>#REF!</v>
      </c>
      <c r="K17" s="457" t="e">
        <f>+VLOOKUP($F17,#REF!,4,0)</f>
        <v>#REF!</v>
      </c>
      <c r="L17" s="457" t="e">
        <f>+VLOOKUP($F17,#REF!,5,0)</f>
        <v>#REF!</v>
      </c>
      <c r="N17" s="431" t="str">
        <f t="shared" si="1"/>
        <v>FR0043</v>
      </c>
      <c r="O17" s="434" t="e">
        <f t="shared" si="6"/>
        <v>#REF!</v>
      </c>
      <c r="P17" s="426"/>
      <c r="Q17" t="s">
        <v>84</v>
      </c>
      <c r="R17" s="115">
        <v>109.7722</v>
      </c>
      <c r="S17" s="119" t="e">
        <f t="shared" si="5"/>
        <v>#REF!</v>
      </c>
      <c r="U17" s="429"/>
    </row>
    <row r="18" spans="1:33" x14ac:dyDescent="0.25">
      <c r="A18" s="440" t="str">
        <f t="shared" si="0"/>
        <v>FR0044</v>
      </c>
      <c r="B18" s="117" t="e">
        <f>+VLOOKUP(A18,#REF!,$B$1,0)</f>
        <v>#REF!</v>
      </c>
      <c r="C18" s="117" t="e">
        <f t="shared" si="2"/>
        <v>#REF!</v>
      </c>
      <c r="E18" s="61" t="e">
        <f>+IF(ISNA(VLOOKUP(F18,#REF!,8,0))=TRUE,0,VLOOKUP(F18,#REF!,8,0))</f>
        <v>#REF!</v>
      </c>
      <c r="F18" s="66" t="s">
        <v>85</v>
      </c>
      <c r="G18" s="60" t="e">
        <f>+VLOOKUP(F18,#REF!,2,0)</f>
        <v>#REF!</v>
      </c>
      <c r="H18" s="434" t="e">
        <f t="shared" si="3"/>
        <v>#REF!</v>
      </c>
      <c r="I18" s="242" t="e">
        <f>VLOOKUP(F18,#REF!,6,0)</f>
        <v>#REF!</v>
      </c>
      <c r="J18" s="457" t="e">
        <f>+VLOOKUP($F18,#REF!,3,0)</f>
        <v>#REF!</v>
      </c>
      <c r="K18" s="457" t="e">
        <f>+VLOOKUP($F18,#REF!,4,0)</f>
        <v>#REF!</v>
      </c>
      <c r="L18" s="457" t="e">
        <f>+VLOOKUP($F18,#REF!,5,0)</f>
        <v>#REF!</v>
      </c>
      <c r="N18" s="431" t="str">
        <f t="shared" si="1"/>
        <v>FR0044</v>
      </c>
      <c r="O18" s="434" t="e">
        <f t="shared" si="6"/>
        <v>#REF!</v>
      </c>
      <c r="P18" s="426"/>
      <c r="Q18" t="s">
        <v>85</v>
      </c>
      <c r="R18" s="115">
        <v>113.29900000000001</v>
      </c>
      <c r="S18" s="119" t="e">
        <f t="shared" si="5"/>
        <v>#REF!</v>
      </c>
      <c r="U18" s="429"/>
    </row>
    <row r="19" spans="1:33" x14ac:dyDescent="0.25">
      <c r="A19" s="440" t="str">
        <f t="shared" si="0"/>
        <v>FR0046</v>
      </c>
      <c r="B19" s="117" t="e">
        <f>+VLOOKUP(A19,#REF!,$B$1,0)</f>
        <v>#REF!</v>
      </c>
      <c r="C19" s="117" t="e">
        <f t="shared" si="2"/>
        <v>#REF!</v>
      </c>
      <c r="E19" s="61" t="e">
        <f>+IF(ISNA(VLOOKUP(F19,#REF!,8,0))=TRUE,0,VLOOKUP(F19,#REF!,8,0))</f>
        <v>#REF!</v>
      </c>
      <c r="F19" t="s">
        <v>86</v>
      </c>
      <c r="G19" s="60" t="e">
        <f>+VLOOKUP(F19,#REF!,2,0)</f>
        <v>#REF!</v>
      </c>
      <c r="H19" s="434" t="e">
        <f t="shared" si="3"/>
        <v>#REF!</v>
      </c>
      <c r="I19" s="242" t="e">
        <f>VLOOKUP(F19,#REF!,6,0)</f>
        <v>#REF!</v>
      </c>
      <c r="J19" s="457" t="e">
        <f>+VLOOKUP($F19,#REF!,3,0)</f>
        <v>#REF!</v>
      </c>
      <c r="K19" s="457" t="e">
        <f>+VLOOKUP($F19,#REF!,4,0)</f>
        <v>#REF!</v>
      </c>
      <c r="L19" s="457" t="e">
        <f>+VLOOKUP($F19,#REF!,5,0)</f>
        <v>#REF!</v>
      </c>
      <c r="N19" s="431" t="str">
        <f t="shared" si="1"/>
        <v>FR0046</v>
      </c>
      <c r="O19" s="434" t="e">
        <f t="shared" si="6"/>
        <v>#REF!</v>
      </c>
      <c r="P19" s="426"/>
      <c r="Q19" t="s">
        <v>86</v>
      </c>
      <c r="R19" s="115">
        <v>109.5924</v>
      </c>
      <c r="S19" s="119" t="e">
        <f t="shared" si="5"/>
        <v>#REF!</v>
      </c>
      <c r="U19" s="429"/>
    </row>
    <row r="20" spans="1:33" x14ac:dyDescent="0.25">
      <c r="A20" s="440" t="str">
        <f t="shared" si="0"/>
        <v>FR0047</v>
      </c>
      <c r="B20" s="117" t="e">
        <f>+VLOOKUP(A20,#REF!,$B$1,0)</f>
        <v>#REF!</v>
      </c>
      <c r="C20" s="117" t="e">
        <f t="shared" si="2"/>
        <v>#REF!</v>
      </c>
      <c r="E20" s="61" t="e">
        <f>+IF(ISNA(VLOOKUP(F20,#REF!,8,0))=TRUE,0,VLOOKUP(F20,#REF!,8,0))</f>
        <v>#REF!</v>
      </c>
      <c r="F20" t="s">
        <v>87</v>
      </c>
      <c r="G20" s="60" t="e">
        <f>+VLOOKUP(F20,#REF!,2,0)</f>
        <v>#REF!</v>
      </c>
      <c r="H20" s="434" t="e">
        <f t="shared" si="3"/>
        <v>#REF!</v>
      </c>
      <c r="I20" s="242" t="e">
        <f>VLOOKUP(F20,#REF!,6,0)</f>
        <v>#REF!</v>
      </c>
      <c r="J20" s="457" t="e">
        <f>+VLOOKUP($F20,#REF!,3,0)</f>
        <v>#REF!</v>
      </c>
      <c r="K20" s="457" t="e">
        <f>+VLOOKUP($F20,#REF!,4,0)</f>
        <v>#REF!</v>
      </c>
      <c r="L20" s="457" t="e">
        <f>+VLOOKUP($F20,#REF!,5,0)</f>
        <v>#REF!</v>
      </c>
      <c r="N20" s="431" t="str">
        <f t="shared" si="1"/>
        <v>FR0047</v>
      </c>
      <c r="O20" s="434" t="e">
        <f t="shared" si="6"/>
        <v>#REF!</v>
      </c>
      <c r="P20" s="426"/>
      <c r="Q20" t="s">
        <v>87</v>
      </c>
      <c r="R20" s="115">
        <v>117.15689999999999</v>
      </c>
      <c r="S20" s="119" t="e">
        <f t="shared" si="5"/>
        <v>#REF!</v>
      </c>
      <c r="U20" s="429"/>
    </row>
    <row r="21" spans="1:33" s="363" customFormat="1" x14ac:dyDescent="0.25">
      <c r="A21" s="440" t="str">
        <f>+N21</f>
        <v>FR0050</v>
      </c>
      <c r="B21" s="117" t="e">
        <f>+VLOOKUP(A21,#REF!,$B$1,0)</f>
        <v>#REF!</v>
      </c>
      <c r="C21" s="117" t="e">
        <f t="shared" si="2"/>
        <v>#REF!</v>
      </c>
      <c r="E21" s="61" t="e">
        <f>+IF(ISNA(VLOOKUP(F21,#REF!,8,0))=TRUE,0,VLOOKUP(F21,#REF!,8,0))</f>
        <v>#REF!</v>
      </c>
      <c r="F21" s="363" t="s">
        <v>88</v>
      </c>
      <c r="G21" s="60" t="e">
        <f>+VLOOKUP(F21,#REF!,2,0)</f>
        <v>#REF!</v>
      </c>
      <c r="H21" s="434" t="e">
        <f t="shared" si="3"/>
        <v>#REF!</v>
      </c>
      <c r="I21" s="242" t="e">
        <f>VLOOKUP(F21,#REF!,6,0)</f>
        <v>#REF!</v>
      </c>
      <c r="J21" s="457" t="e">
        <f>+VLOOKUP($F21,#REF!,3,0)</f>
        <v>#REF!</v>
      </c>
      <c r="K21" s="457" t="e">
        <f>+VLOOKUP($F21,#REF!,4,0)</f>
        <v>#REF!</v>
      </c>
      <c r="L21" s="457" t="e">
        <f>+VLOOKUP($F21,#REF!,5,0)</f>
        <v>#REF!</v>
      </c>
      <c r="M21" s="104"/>
      <c r="N21" s="431" t="str">
        <f>F21</f>
        <v>FR0050</v>
      </c>
      <c r="O21" s="434" t="e">
        <f>+IF(H21&lt;J21,ROUNDUP(J21,4),IF(H21&gt;L21,ROUNDDOWN(L21,4),ROUNDDOWN(H21,4)))</f>
        <v>#REF!</v>
      </c>
      <c r="P21" s="426"/>
      <c r="Q21" s="363" t="s">
        <v>88</v>
      </c>
      <c r="R21" s="115">
        <v>125.6913</v>
      </c>
      <c r="S21" s="119" t="e">
        <f>+R21-O21</f>
        <v>#REF!</v>
      </c>
      <c r="U21" s="429"/>
      <c r="V21" s="221"/>
      <c r="W21" s="221"/>
      <c r="X21" s="221"/>
      <c r="Y21" s="221"/>
      <c r="Z21" s="221"/>
      <c r="AA21" s="221"/>
      <c r="AB21" s="221"/>
      <c r="AC21" s="221"/>
      <c r="AD21" s="221"/>
      <c r="AE21" s="221"/>
      <c r="AF21" s="221"/>
      <c r="AG21" s="221"/>
    </row>
    <row r="22" spans="1:33" s="363" customFormat="1" x14ac:dyDescent="0.25">
      <c r="A22" s="440" t="str">
        <f>+N22</f>
        <v>FR0052</v>
      </c>
      <c r="B22" s="117" t="e">
        <f>+VLOOKUP(A22,#REF!,$B$1,0)</f>
        <v>#REF!</v>
      </c>
      <c r="C22" s="117" t="e">
        <f t="shared" si="2"/>
        <v>#REF!</v>
      </c>
      <c r="E22" s="61" t="e">
        <f>+IF(ISNA(VLOOKUP(F22,#REF!,8,0))=TRUE,0,VLOOKUP(F22,#REF!,8,0))</f>
        <v>#REF!</v>
      </c>
      <c r="F22" s="363" t="s">
        <v>89</v>
      </c>
      <c r="G22" s="60" t="e">
        <f>+VLOOKUP(F22,#REF!,2,0)</f>
        <v>#REF!</v>
      </c>
      <c r="H22" s="434" t="e">
        <f t="shared" si="3"/>
        <v>#REF!</v>
      </c>
      <c r="I22" s="242" t="e">
        <f>VLOOKUP(F22,#REF!,6,0)</f>
        <v>#REF!</v>
      </c>
      <c r="J22" s="457" t="e">
        <f>+VLOOKUP($F22,#REF!,3,0)</f>
        <v>#REF!</v>
      </c>
      <c r="K22" s="457" t="e">
        <f>+VLOOKUP($F22,#REF!,4,0)</f>
        <v>#REF!</v>
      </c>
      <c r="L22" s="457" t="e">
        <f>+VLOOKUP($F22,#REF!,5,0)</f>
        <v>#REF!</v>
      </c>
      <c r="M22" s="104"/>
      <c r="N22" s="431" t="str">
        <f>F22</f>
        <v>FR0052</v>
      </c>
      <c r="O22" s="434" t="e">
        <f>+IF(H22&lt;J22,ROUNDUP(J22,4),IF(H22&gt;L22,ROUNDDOWN(L22,4),ROUNDDOWN(H22,4)))</f>
        <v>#REF!</v>
      </c>
      <c r="P22" s="426"/>
      <c r="Q22" s="363" t="s">
        <v>89</v>
      </c>
      <c r="R22" s="115">
        <v>122.40170000000001</v>
      </c>
      <c r="S22" s="119" t="e">
        <f>+R22-O22</f>
        <v>#REF!</v>
      </c>
      <c r="U22" s="429"/>
      <c r="V22" s="221"/>
      <c r="W22" s="221"/>
      <c r="X22" s="221"/>
      <c r="Y22" s="221"/>
      <c r="Z22" s="221"/>
      <c r="AA22" s="221"/>
      <c r="AB22" s="221"/>
      <c r="AC22" s="221"/>
      <c r="AD22" s="221"/>
      <c r="AE22" s="221"/>
      <c r="AF22" s="221"/>
      <c r="AG22" s="221"/>
    </row>
    <row r="23" spans="1:33" x14ac:dyDescent="0.25">
      <c r="A23" s="440" t="str">
        <f t="shared" si="0"/>
        <v>FR0056</v>
      </c>
      <c r="B23" s="117" t="e">
        <f>+VLOOKUP(A23,#REF!,$B$1,0)</f>
        <v>#REF!</v>
      </c>
      <c r="C23" s="117" t="e">
        <f t="shared" si="2"/>
        <v>#REF!</v>
      </c>
      <c r="E23" s="61" t="e">
        <f>+IF(ISNA(VLOOKUP(F23,#REF!,8,0))=TRUE,0,VLOOKUP(F23,#REF!,8,0))</f>
        <v>#REF!</v>
      </c>
      <c r="F23" t="s">
        <v>18</v>
      </c>
      <c r="G23" s="60" t="e">
        <f>+VLOOKUP(F23,#REF!,2,0)</f>
        <v>#REF!</v>
      </c>
      <c r="H23" s="434" t="e">
        <f t="shared" si="3"/>
        <v>#REF!</v>
      </c>
      <c r="I23" s="242" t="e">
        <f>VLOOKUP(F23,#REF!,6,0)</f>
        <v>#REF!</v>
      </c>
      <c r="J23" s="457" t="e">
        <f>+VLOOKUP($F23,#REF!,3,0)</f>
        <v>#REF!</v>
      </c>
      <c r="K23" s="457" t="e">
        <f>+VLOOKUP($F23,#REF!,4,0)</f>
        <v>#REF!</v>
      </c>
      <c r="L23" s="457" t="e">
        <f>+VLOOKUP($F23,#REF!,5,0)</f>
        <v>#REF!</v>
      </c>
      <c r="N23" s="431" t="str">
        <f t="shared" si="1"/>
        <v>FR0056</v>
      </c>
      <c r="O23" s="434" t="e">
        <f t="shared" si="6"/>
        <v>#REF!</v>
      </c>
      <c r="P23" s="426"/>
      <c r="Q23" t="s">
        <v>18</v>
      </c>
      <c r="R23" s="115">
        <v>106.9845</v>
      </c>
      <c r="S23" s="119" t="e">
        <f t="shared" si="5"/>
        <v>#REF!</v>
      </c>
      <c r="U23" s="429"/>
    </row>
    <row r="24" spans="1:33" x14ac:dyDescent="0.25">
      <c r="A24" s="440" t="str">
        <f t="shared" si="0"/>
        <v>FR0057</v>
      </c>
      <c r="B24" s="117" t="e">
        <f>+VLOOKUP(A24,#REF!,$B$1,0)</f>
        <v>#REF!</v>
      </c>
      <c r="C24" s="117" t="e">
        <f t="shared" si="2"/>
        <v>#REF!</v>
      </c>
      <c r="E24" s="61" t="e">
        <f>+IF(ISNA(VLOOKUP(F24,#REF!,8,0))=TRUE,0,VLOOKUP(F24,#REF!,8,0))</f>
        <v>#REF!</v>
      </c>
      <c r="F24" s="148" t="s">
        <v>90</v>
      </c>
      <c r="G24" s="60" t="e">
        <f>+VLOOKUP(F24,#REF!,2,0)</f>
        <v>#REF!</v>
      </c>
      <c r="H24" s="434" t="e">
        <f t="shared" si="3"/>
        <v>#REF!</v>
      </c>
      <c r="I24" s="242" t="e">
        <f>VLOOKUP(F24,#REF!,6,0)</f>
        <v>#REF!</v>
      </c>
      <c r="J24" s="457" t="e">
        <f>+VLOOKUP($F24,#REF!,3,0)</f>
        <v>#REF!</v>
      </c>
      <c r="K24" s="457" t="e">
        <f>+VLOOKUP($F24,#REF!,4,0)</f>
        <v>#REF!</v>
      </c>
      <c r="L24" s="457" t="e">
        <f>+VLOOKUP($F24,#REF!,5,0)</f>
        <v>#REF!</v>
      </c>
      <c r="N24" s="431" t="str">
        <f t="shared" si="1"/>
        <v>FR0057</v>
      </c>
      <c r="O24" s="434" t="e">
        <f t="shared" si="6"/>
        <v>#REF!</v>
      </c>
      <c r="P24" s="426"/>
      <c r="Q24" t="s">
        <v>90</v>
      </c>
      <c r="R24" s="115">
        <v>115.5586</v>
      </c>
      <c r="S24" s="119" t="e">
        <f t="shared" si="5"/>
        <v>#REF!</v>
      </c>
      <c r="U24" s="429"/>
    </row>
    <row r="25" spans="1:33" x14ac:dyDescent="0.25">
      <c r="A25" s="440" t="str">
        <f t="shared" si="0"/>
        <v>FR0058</v>
      </c>
      <c r="B25" s="117" t="e">
        <f>+VLOOKUP(A25,#REF!,$B$1,0)</f>
        <v>#REF!</v>
      </c>
      <c r="C25" s="117" t="e">
        <f t="shared" si="2"/>
        <v>#REF!</v>
      </c>
      <c r="E25" s="61" t="e">
        <f>+IF(ISNA(VLOOKUP(F25,#REF!,8,0))=TRUE,0,VLOOKUP(F25,#REF!,8,0))</f>
        <v>#REF!</v>
      </c>
      <c r="F25" s="66" t="s">
        <v>91</v>
      </c>
      <c r="G25" s="60" t="e">
        <f>+VLOOKUP(F25,#REF!,2,0)</f>
        <v>#REF!</v>
      </c>
      <c r="H25" s="434" t="e">
        <f t="shared" si="3"/>
        <v>#REF!</v>
      </c>
      <c r="I25" s="242" t="e">
        <f>VLOOKUP(F25,#REF!,6,0)</f>
        <v>#REF!</v>
      </c>
      <c r="J25" s="457" t="e">
        <f>+VLOOKUP($F25,#REF!,3,0)</f>
        <v>#REF!</v>
      </c>
      <c r="K25" s="457" t="e">
        <f>+VLOOKUP($F25,#REF!,4,0)</f>
        <v>#REF!</v>
      </c>
      <c r="L25" s="457" t="e">
        <f>+VLOOKUP($F25,#REF!,5,0)</f>
        <v>#REF!</v>
      </c>
      <c r="N25" s="431" t="str">
        <f t="shared" si="1"/>
        <v>FR0058</v>
      </c>
      <c r="O25" s="434" t="e">
        <f t="shared" si="6"/>
        <v>#REF!</v>
      </c>
      <c r="P25" s="426"/>
      <c r="Q25" t="s">
        <v>91</v>
      </c>
      <c r="R25" s="115">
        <v>104.6176</v>
      </c>
      <c r="S25" s="119" t="e">
        <f t="shared" si="5"/>
        <v>#REF!</v>
      </c>
      <c r="U25" s="429"/>
    </row>
    <row r="26" spans="1:33" x14ac:dyDescent="0.25">
      <c r="A26" s="440" t="str">
        <f t="shared" si="0"/>
        <v>FR0059</v>
      </c>
      <c r="B26" s="117" t="e">
        <f>+VLOOKUP(A26,#REF!,$B$1,0)</f>
        <v>#REF!</v>
      </c>
      <c r="C26" s="117" t="e">
        <f t="shared" si="2"/>
        <v>#REF!</v>
      </c>
      <c r="E26" s="61" t="e">
        <f>+IF(ISNA(VLOOKUP(F26,#REF!,8,0))=TRUE,0,VLOOKUP(F26,#REF!,8,0))</f>
        <v>#REF!</v>
      </c>
      <c r="F26" s="66" t="s">
        <v>92</v>
      </c>
      <c r="G26" s="60" t="e">
        <f>+VLOOKUP(F26,#REF!,2,0)</f>
        <v>#REF!</v>
      </c>
      <c r="H26" s="434" t="e">
        <f t="shared" si="3"/>
        <v>#REF!</v>
      </c>
      <c r="I26" s="242" t="e">
        <f>VLOOKUP(F26,#REF!,6,0)</f>
        <v>#REF!</v>
      </c>
      <c r="J26" s="457" t="e">
        <f>+VLOOKUP($F26,#REF!,3,0)</f>
        <v>#REF!</v>
      </c>
      <c r="K26" s="457" t="e">
        <f>+VLOOKUP($F26,#REF!,4,0)</f>
        <v>#REF!</v>
      </c>
      <c r="L26" s="457" t="e">
        <f>+VLOOKUP($F26,#REF!,5,0)</f>
        <v>#REF!</v>
      </c>
      <c r="N26" s="431" t="str">
        <f t="shared" si="1"/>
        <v>FR0059</v>
      </c>
      <c r="O26" s="434" t="e">
        <f t="shared" si="6"/>
        <v>#REF!</v>
      </c>
      <c r="P26" s="426"/>
      <c r="Q26" t="s">
        <v>92</v>
      </c>
      <c r="R26" s="115">
        <v>99.3</v>
      </c>
      <c r="S26" s="119" t="e">
        <f t="shared" si="5"/>
        <v>#REF!</v>
      </c>
      <c r="U26" s="429"/>
    </row>
    <row r="27" spans="1:33" x14ac:dyDescent="0.25">
      <c r="A27" s="440" t="str">
        <f t="shared" si="0"/>
        <v>FR0061</v>
      </c>
      <c r="B27" s="117" t="e">
        <f>+VLOOKUP(A27,#REF!,$B$1,0)</f>
        <v>#REF!</v>
      </c>
      <c r="C27" s="117" t="e">
        <f t="shared" si="2"/>
        <v>#REF!</v>
      </c>
      <c r="E27" s="61" t="e">
        <f>+IF(ISNA(VLOOKUP(F27,#REF!,8,0))=TRUE,0,VLOOKUP(F27,#REF!,8,0))</f>
        <v>#REF!</v>
      </c>
      <c r="F27" s="66" t="s">
        <v>93</v>
      </c>
      <c r="G27" s="60" t="e">
        <f>+VLOOKUP(F27,#REF!,2,0)</f>
        <v>#REF!</v>
      </c>
      <c r="H27" s="434" t="e">
        <f t="shared" si="3"/>
        <v>#REF!</v>
      </c>
      <c r="I27" s="242" t="e">
        <f>VLOOKUP(F27,#REF!,6,0)</f>
        <v>#REF!</v>
      </c>
      <c r="J27" s="457" t="e">
        <f>+VLOOKUP($F27,#REF!,3,0)</f>
        <v>#REF!</v>
      </c>
      <c r="K27" s="457" t="e">
        <f>+VLOOKUP($F27,#REF!,4,0)</f>
        <v>#REF!</v>
      </c>
      <c r="L27" s="457" t="e">
        <f>+VLOOKUP($F27,#REF!,5,0)</f>
        <v>#REF!</v>
      </c>
      <c r="N27" s="431" t="str">
        <f t="shared" si="1"/>
        <v>FR0061</v>
      </c>
      <c r="O27" s="434" t="e">
        <f t="shared" si="6"/>
        <v>#REF!</v>
      </c>
      <c r="P27" s="426"/>
      <c r="Q27" t="s">
        <v>93</v>
      </c>
      <c r="R27" s="115">
        <v>101.32989999999999</v>
      </c>
      <c r="S27" s="119" t="e">
        <f t="shared" si="5"/>
        <v>#REF!</v>
      </c>
      <c r="U27" s="429"/>
    </row>
    <row r="28" spans="1:33" x14ac:dyDescent="0.25">
      <c r="A28" s="440" t="str">
        <f t="shared" si="0"/>
        <v>FR0062</v>
      </c>
      <c r="B28" s="117" t="e">
        <f>+VLOOKUP(A28,#REF!,$B$1,0)</f>
        <v>#REF!</v>
      </c>
      <c r="C28" s="117" t="e">
        <f t="shared" si="2"/>
        <v>#REF!</v>
      </c>
      <c r="E28" s="61" t="e">
        <f>+IF(ISNA(VLOOKUP(F28,#REF!,8,0))=TRUE,0,VLOOKUP(F28,#REF!,8,0))</f>
        <v>#REF!</v>
      </c>
      <c r="F28" s="66" t="s">
        <v>19</v>
      </c>
      <c r="G28" s="60" t="e">
        <f>+VLOOKUP(F28,#REF!,2,0)</f>
        <v>#REF!</v>
      </c>
      <c r="H28" s="434" t="e">
        <f t="shared" si="3"/>
        <v>#REF!</v>
      </c>
      <c r="I28" s="242" t="e">
        <f>VLOOKUP(F28,#REF!,6,0)</f>
        <v>#REF!</v>
      </c>
      <c r="J28" s="457" t="e">
        <f>+VLOOKUP($F28,#REF!,3,0)</f>
        <v>#REF!</v>
      </c>
      <c r="K28" s="457" t="e">
        <f>+VLOOKUP($F28,#REF!,4,0)</f>
        <v>#REF!</v>
      </c>
      <c r="L28" s="457" t="e">
        <f>+VLOOKUP($F28,#REF!,5,0)</f>
        <v>#REF!</v>
      </c>
      <c r="N28" s="431" t="str">
        <f t="shared" si="1"/>
        <v>FR0062</v>
      </c>
      <c r="O28" s="434" t="e">
        <f t="shared" si="6"/>
        <v>#REF!</v>
      </c>
      <c r="P28" s="426"/>
      <c r="Q28" t="s">
        <v>19</v>
      </c>
      <c r="R28" s="115">
        <v>83.617199999999997</v>
      </c>
      <c r="S28" s="119" t="e">
        <f t="shared" si="5"/>
        <v>#REF!</v>
      </c>
      <c r="U28" s="429"/>
    </row>
    <row r="29" spans="1:33" x14ac:dyDescent="0.25">
      <c r="A29" s="440" t="str">
        <f t="shared" si="0"/>
        <v>FR0063</v>
      </c>
      <c r="B29" s="117" t="e">
        <f>+VLOOKUP(A29,#REF!,$B$1,0)</f>
        <v>#REF!</v>
      </c>
      <c r="C29" s="117" t="e">
        <f t="shared" si="2"/>
        <v>#REF!</v>
      </c>
      <c r="E29" s="61" t="e">
        <f>+IF(ISNA(VLOOKUP(F29,#REF!,8,0))=TRUE,0,VLOOKUP(F29,#REF!,8,0))</f>
        <v>#REF!</v>
      </c>
      <c r="F29" s="66" t="s">
        <v>94</v>
      </c>
      <c r="G29" s="60" t="e">
        <f>+VLOOKUP(F29,#REF!,2,0)</f>
        <v>#REF!</v>
      </c>
      <c r="H29" s="434" t="e">
        <f t="shared" si="3"/>
        <v>#REF!</v>
      </c>
      <c r="I29" s="242" t="e">
        <f>VLOOKUP(F29,#REF!,6,0)</f>
        <v>#REF!</v>
      </c>
      <c r="J29" s="457" t="e">
        <f>+VLOOKUP($F29,#REF!,3,0)</f>
        <v>#REF!</v>
      </c>
      <c r="K29" s="457" t="e">
        <f>+VLOOKUP($F29,#REF!,4,0)</f>
        <v>#REF!</v>
      </c>
      <c r="L29" s="457" t="e">
        <f>+VLOOKUP($F29,#REF!,5,0)</f>
        <v>#REF!</v>
      </c>
      <c r="N29" s="431" t="str">
        <f t="shared" si="1"/>
        <v>FR0063</v>
      </c>
      <c r="O29" s="434" t="e">
        <f t="shared" si="6"/>
        <v>#REF!</v>
      </c>
      <c r="P29" s="426"/>
      <c r="Q29" t="s">
        <v>94</v>
      </c>
      <c r="R29" s="115">
        <v>96.718800000000002</v>
      </c>
      <c r="S29" s="119" t="e">
        <f t="shared" si="5"/>
        <v>#REF!</v>
      </c>
      <c r="U29" s="429"/>
    </row>
    <row r="30" spans="1:33" x14ac:dyDescent="0.25">
      <c r="A30" s="440" t="str">
        <f t="shared" si="0"/>
        <v>FR0064</v>
      </c>
      <c r="B30" s="117" t="e">
        <f>+VLOOKUP(A30,#REF!,$B$1,0)</f>
        <v>#REF!</v>
      </c>
      <c r="C30" s="117" t="e">
        <f t="shared" si="2"/>
        <v>#REF!</v>
      </c>
      <c r="E30" s="61" t="e">
        <f>+IF(ISNA(VLOOKUP(F30,#REF!,8,0))=TRUE,0,VLOOKUP(F30,#REF!,8,0))</f>
        <v>#REF!</v>
      </c>
      <c r="F30" s="66" t="s">
        <v>95</v>
      </c>
      <c r="G30" s="60" t="e">
        <f>+VLOOKUP(F30,#REF!,2,0)</f>
        <v>#REF!</v>
      </c>
      <c r="H30" s="434" t="e">
        <f t="shared" si="3"/>
        <v>#REF!</v>
      </c>
      <c r="I30" s="242" t="e">
        <f>VLOOKUP(F30,#REF!,6,0)</f>
        <v>#REF!</v>
      </c>
      <c r="J30" s="457" t="e">
        <f>+VLOOKUP($F30,#REF!,3,0)</f>
        <v>#REF!</v>
      </c>
      <c r="K30" s="457" t="e">
        <f>+VLOOKUP($F30,#REF!,4,0)</f>
        <v>#REF!</v>
      </c>
      <c r="L30" s="457" t="e">
        <f>+VLOOKUP($F30,#REF!,5,0)</f>
        <v>#REF!</v>
      </c>
      <c r="N30" s="431" t="str">
        <f t="shared" si="1"/>
        <v>FR0064</v>
      </c>
      <c r="O30" s="434" t="e">
        <f t="shared" si="6"/>
        <v>#REF!</v>
      </c>
      <c r="P30" s="426"/>
      <c r="Q30" t="s">
        <v>95</v>
      </c>
      <c r="R30" s="115">
        <v>92.657600000000002</v>
      </c>
      <c r="S30" s="119" t="e">
        <f t="shared" si="5"/>
        <v>#REF!</v>
      </c>
      <c r="U30" s="429"/>
    </row>
    <row r="31" spans="1:33" x14ac:dyDescent="0.25">
      <c r="A31" s="440" t="str">
        <f t="shared" si="0"/>
        <v>FR0065</v>
      </c>
      <c r="B31" s="117" t="e">
        <f>+VLOOKUP(A31,#REF!,$B$1,0)</f>
        <v>#REF!</v>
      </c>
      <c r="C31" s="117" t="e">
        <f t="shared" si="2"/>
        <v>#REF!</v>
      </c>
      <c r="E31" s="61" t="e">
        <f>+IF(ISNA(VLOOKUP(F31,#REF!,8,0))=TRUE,0,VLOOKUP(F31,#REF!,8,0))</f>
        <v>#REF!</v>
      </c>
      <c r="F31" s="66" t="s">
        <v>20</v>
      </c>
      <c r="G31" s="60" t="e">
        <f>+VLOOKUP(F31,#REF!,2,0)</f>
        <v>#REF!</v>
      </c>
      <c r="H31" s="434" t="e">
        <f t="shared" si="3"/>
        <v>#REF!</v>
      </c>
      <c r="I31" s="242" t="e">
        <f>VLOOKUP(F31,#REF!,6,0)</f>
        <v>#REF!</v>
      </c>
      <c r="J31" s="457" t="e">
        <f>+VLOOKUP($F31,#REF!,3,0)</f>
        <v>#REF!</v>
      </c>
      <c r="K31" s="457" t="e">
        <f>+VLOOKUP($F31,#REF!,4,0)</f>
        <v>#REF!</v>
      </c>
      <c r="L31" s="457" t="e">
        <f>+VLOOKUP($F31,#REF!,5,0)</f>
        <v>#REF!</v>
      </c>
      <c r="N31" s="431" t="str">
        <f t="shared" si="1"/>
        <v>FR0065</v>
      </c>
      <c r="O31" s="434" t="e">
        <f t="shared" si="6"/>
        <v>#REF!</v>
      </c>
      <c r="P31" s="426"/>
      <c r="Q31" t="s">
        <v>20</v>
      </c>
      <c r="R31" s="115">
        <v>91.405500000000004</v>
      </c>
      <c r="S31" s="119" t="e">
        <f t="shared" si="5"/>
        <v>#REF!</v>
      </c>
      <c r="U31" s="429"/>
    </row>
    <row r="32" spans="1:33" x14ac:dyDescent="0.25">
      <c r="A32" s="440" t="str">
        <f t="shared" si="0"/>
        <v>FR0068</v>
      </c>
      <c r="B32" s="117" t="e">
        <f>+VLOOKUP(A32,#REF!,$B$1,0)</f>
        <v>#REF!</v>
      </c>
      <c r="C32" s="117" t="e">
        <f t="shared" si="2"/>
        <v>#REF!</v>
      </c>
      <c r="E32" s="61" t="e">
        <f>+IF(ISNA(VLOOKUP(F32,#REF!,8,0))=TRUE,0,VLOOKUP(F32,#REF!,8,0))</f>
        <v>#REF!</v>
      </c>
      <c r="F32" s="66" t="s">
        <v>21</v>
      </c>
      <c r="G32" s="60" t="e">
        <f>+VLOOKUP(F32,#REF!,2,0)</f>
        <v>#REF!</v>
      </c>
      <c r="H32" s="434" t="e">
        <f t="shared" si="3"/>
        <v>#REF!</v>
      </c>
      <c r="I32" s="242" t="e">
        <f>VLOOKUP(F32,#REF!,6,0)</f>
        <v>#REF!</v>
      </c>
      <c r="J32" s="457" t="e">
        <f>+VLOOKUP($F32,#REF!,3,0)</f>
        <v>#REF!</v>
      </c>
      <c r="K32" s="457" t="e">
        <f>+VLOOKUP($F32,#REF!,4,0)</f>
        <v>#REF!</v>
      </c>
      <c r="L32" s="457" t="e">
        <f>+VLOOKUP($F32,#REF!,5,0)</f>
        <v>#REF!</v>
      </c>
      <c r="N32" s="431" t="str">
        <f t="shared" si="1"/>
        <v>FR0068</v>
      </c>
      <c r="O32" s="434" t="e">
        <f t="shared" si="6"/>
        <v>#REF!</v>
      </c>
      <c r="P32" s="426"/>
      <c r="Q32" s="368" t="s">
        <v>21</v>
      </c>
      <c r="R32" s="115">
        <v>106.49809999999999</v>
      </c>
      <c r="S32" s="119" t="e">
        <f t="shared" si="5"/>
        <v>#REF!</v>
      </c>
      <c r="U32" s="429"/>
    </row>
    <row r="33" spans="1:33" x14ac:dyDescent="0.25">
      <c r="A33" s="440" t="str">
        <f t="shared" si="0"/>
        <v>FR0070</v>
      </c>
      <c r="B33" s="117" t="e">
        <f>+VLOOKUP(A33,#REF!,$B$1,0)</f>
        <v>#REF!</v>
      </c>
      <c r="C33" s="117" t="e">
        <f t="shared" si="2"/>
        <v>#REF!</v>
      </c>
      <c r="E33" s="61" t="e">
        <f>+IF(ISNA(VLOOKUP(F33,#REF!,8,0))=TRUE,0,VLOOKUP(F33,#REF!,8,0))</f>
        <v>#REF!</v>
      </c>
      <c r="F33" s="66" t="s">
        <v>96</v>
      </c>
      <c r="G33" s="60" t="e">
        <f>+VLOOKUP(F33,#REF!,2,0)</f>
        <v>#REF!</v>
      </c>
      <c r="H33" s="434" t="e">
        <f t="shared" si="3"/>
        <v>#REF!</v>
      </c>
      <c r="I33" s="242" t="e">
        <f>VLOOKUP(F33,#REF!,6,0)</f>
        <v>#REF!</v>
      </c>
      <c r="J33" s="457" t="e">
        <f>+VLOOKUP($F33,#REF!,3,0)</f>
        <v>#REF!</v>
      </c>
      <c r="K33" s="457" t="e">
        <f>+VLOOKUP($F33,#REF!,4,0)</f>
        <v>#REF!</v>
      </c>
      <c r="L33" s="457" t="e">
        <f>+VLOOKUP($F33,#REF!,5,0)</f>
        <v>#REF!</v>
      </c>
      <c r="N33" s="431" t="str">
        <f t="shared" si="1"/>
        <v>FR0070</v>
      </c>
      <c r="O33" s="434" t="e">
        <f t="shared" si="6"/>
        <v>#REF!</v>
      </c>
      <c r="P33" s="426"/>
      <c r="Q33" s="368" t="s">
        <v>96</v>
      </c>
      <c r="R33" s="115">
        <v>106.2111</v>
      </c>
      <c r="S33" s="119" t="e">
        <f t="shared" si="5"/>
        <v>#REF!</v>
      </c>
      <c r="U33" s="429"/>
    </row>
    <row r="34" spans="1:33" x14ac:dyDescent="0.25">
      <c r="A34" s="440" t="str">
        <f t="shared" si="0"/>
        <v>FR0071</v>
      </c>
      <c r="B34" s="117" t="e">
        <f>+VLOOKUP(A34,#REF!,$B$1,0)</f>
        <v>#REF!</v>
      </c>
      <c r="C34" s="117" t="e">
        <f t="shared" si="2"/>
        <v>#REF!</v>
      </c>
      <c r="E34" s="61" t="e">
        <f>+IF(ISNA(VLOOKUP(F34,#REF!,8,0))=TRUE,0,VLOOKUP(F34,#REF!,8,0))</f>
        <v>#REF!</v>
      </c>
      <c r="F34" s="66" t="s">
        <v>97</v>
      </c>
      <c r="G34" s="60" t="e">
        <f>+VLOOKUP(F34,#REF!,2,0)</f>
        <v>#REF!</v>
      </c>
      <c r="H34" s="434" t="e">
        <f t="shared" si="3"/>
        <v>#REF!</v>
      </c>
      <c r="I34" s="242" t="e">
        <f>VLOOKUP(F34,#REF!,6,0)</f>
        <v>#REF!</v>
      </c>
      <c r="J34" s="457" t="e">
        <f>+VLOOKUP($F34,#REF!,3,0)</f>
        <v>#REF!</v>
      </c>
      <c r="K34" s="457" t="e">
        <f>+VLOOKUP($F34,#REF!,4,0)</f>
        <v>#REF!</v>
      </c>
      <c r="L34" s="457" t="e">
        <f>+VLOOKUP($F34,#REF!,5,0)</f>
        <v>#REF!</v>
      </c>
      <c r="N34" s="431" t="str">
        <f t="shared" si="1"/>
        <v>FR0071</v>
      </c>
      <c r="O34" s="434" t="e">
        <f t="shared" si="6"/>
        <v>#REF!</v>
      </c>
      <c r="P34" s="426"/>
      <c r="Q34" s="368" t="s">
        <v>97</v>
      </c>
      <c r="R34" s="115">
        <v>110.55</v>
      </c>
      <c r="S34" s="119" t="e">
        <f t="shared" si="5"/>
        <v>#REF!</v>
      </c>
      <c r="U34" s="429"/>
    </row>
    <row r="35" spans="1:33" x14ac:dyDescent="0.25">
      <c r="A35" s="440" t="str">
        <f t="shared" si="0"/>
        <v>FR0072</v>
      </c>
      <c r="B35" s="117" t="e">
        <f>+VLOOKUP(A35,#REF!,$B$1,0)</f>
        <v>#REF!</v>
      </c>
      <c r="C35" s="117" t="e">
        <f t="shared" si="2"/>
        <v>#REF!</v>
      </c>
      <c r="E35" s="61" t="e">
        <f>+IF(ISNA(VLOOKUP(F35,#REF!,8,0))=TRUE,0,VLOOKUP(F35,#REF!,8,0))</f>
        <v>#REF!</v>
      </c>
      <c r="F35" s="66" t="s">
        <v>22</v>
      </c>
      <c r="G35" s="60" t="e">
        <f>+VLOOKUP(F35,#REF!,2,0)</f>
        <v>#REF!</v>
      </c>
      <c r="H35" s="434" t="e">
        <f t="shared" si="3"/>
        <v>#REF!</v>
      </c>
      <c r="I35" s="242" t="e">
        <f>VLOOKUP(F35,#REF!,6,0)</f>
        <v>#REF!</v>
      </c>
      <c r="J35" s="457" t="e">
        <f>+VLOOKUP($F35,#REF!,3,0)</f>
        <v>#REF!</v>
      </c>
      <c r="K35" s="457" t="e">
        <f>+VLOOKUP($F35,#REF!,4,0)</f>
        <v>#REF!</v>
      </c>
      <c r="L35" s="457" t="e">
        <f>+VLOOKUP($F35,#REF!,5,0)</f>
        <v>#REF!</v>
      </c>
      <c r="N35" s="431" t="str">
        <f t="shared" si="1"/>
        <v>FR0072</v>
      </c>
      <c r="O35" s="434" t="e">
        <f t="shared" si="6"/>
        <v>#REF!</v>
      </c>
      <c r="P35" s="426"/>
      <c r="Q35" s="368" t="s">
        <v>22</v>
      </c>
      <c r="R35" s="115">
        <v>104.8326</v>
      </c>
      <c r="S35" s="119" t="e">
        <f t="shared" si="5"/>
        <v>#REF!</v>
      </c>
      <c r="T35" s="22"/>
      <c r="U35" s="429"/>
    </row>
    <row r="36" spans="1:33" x14ac:dyDescent="0.25">
      <c r="A36" s="440" t="str">
        <f t="shared" si="0"/>
        <v>FR0073</v>
      </c>
      <c r="B36" s="117" t="e">
        <f>+VLOOKUP(A36,#REF!,$B$1,0)</f>
        <v>#REF!</v>
      </c>
      <c r="C36" s="117" t="e">
        <f t="shared" si="2"/>
        <v>#REF!</v>
      </c>
      <c r="E36" s="61" t="e">
        <f>+IF(ISNA(VLOOKUP(F36,#REF!,8,0))=TRUE,0,VLOOKUP(F36,#REF!,8,0))</f>
        <v>#REF!</v>
      </c>
      <c r="F36" s="66" t="s">
        <v>23</v>
      </c>
      <c r="G36" s="60" t="e">
        <f>+VLOOKUP(F36,#REF!,2,0)</f>
        <v>#REF!</v>
      </c>
      <c r="H36" s="434" t="e">
        <f t="shared" si="3"/>
        <v>#REF!</v>
      </c>
      <c r="I36" s="242" t="e">
        <f>VLOOKUP(F36,#REF!,6,0)</f>
        <v>#REF!</v>
      </c>
      <c r="J36" s="457" t="e">
        <f>+VLOOKUP($F36,#REF!,3,0)</f>
        <v>#REF!</v>
      </c>
      <c r="K36" s="457" t="e">
        <f>+VLOOKUP($F36,#REF!,4,0)</f>
        <v>#REF!</v>
      </c>
      <c r="L36" s="457" t="e">
        <f>+VLOOKUP($F36,#REF!,5,0)</f>
        <v>#REF!</v>
      </c>
      <c r="N36" s="431" t="str">
        <f t="shared" si="1"/>
        <v>FR0073</v>
      </c>
      <c r="O36" s="434" t="e">
        <f t="shared" si="6"/>
        <v>#REF!</v>
      </c>
      <c r="P36" s="426"/>
      <c r="Q36" s="368" t="s">
        <v>23</v>
      </c>
      <c r="R36" s="115">
        <v>109.4156</v>
      </c>
      <c r="S36" s="119" t="e">
        <f t="shared" si="5"/>
        <v>#REF!</v>
      </c>
      <c r="T36" s="22"/>
      <c r="U36" s="429"/>
    </row>
    <row r="37" spans="1:33" x14ac:dyDescent="0.25">
      <c r="A37" s="440" t="str">
        <f t="shared" si="0"/>
        <v>FR0074</v>
      </c>
      <c r="B37" s="117" t="e">
        <f>+VLOOKUP(A37,#REF!,$B$1,0)</f>
        <v>#REF!</v>
      </c>
      <c r="C37" s="117" t="e">
        <f t="shared" si="2"/>
        <v>#REF!</v>
      </c>
      <c r="E37" s="61" t="e">
        <f>+IF(ISNA(VLOOKUP(F37,#REF!,8,0))=TRUE,0,VLOOKUP(F37,#REF!,8,0))</f>
        <v>#REF!</v>
      </c>
      <c r="F37" s="66" t="s">
        <v>211</v>
      </c>
      <c r="G37" s="60" t="e">
        <f>+VLOOKUP(F37,#REF!,2,0)</f>
        <v>#REF!</v>
      </c>
      <c r="H37" s="434" t="e">
        <f t="shared" si="3"/>
        <v>#REF!</v>
      </c>
      <c r="I37" s="242" t="e">
        <f>VLOOKUP(F37,#REF!,6,0)</f>
        <v>#REF!</v>
      </c>
      <c r="J37" s="457" t="e">
        <f>+VLOOKUP($F37,#REF!,3,0)</f>
        <v>#REF!</v>
      </c>
      <c r="K37" s="457" t="e">
        <f>+VLOOKUP($F37,#REF!,4,0)</f>
        <v>#REF!</v>
      </c>
      <c r="L37" s="457" t="e">
        <f>+VLOOKUP($F37,#REF!,5,0)</f>
        <v>#REF!</v>
      </c>
      <c r="N37" s="431" t="str">
        <f t="shared" si="1"/>
        <v>FR0074</v>
      </c>
      <c r="O37" s="434" t="e">
        <f t="shared" si="6"/>
        <v>#REF!</v>
      </c>
      <c r="P37" s="426"/>
      <c r="Q37" s="368" t="s">
        <v>211</v>
      </c>
      <c r="R37" s="115">
        <v>99.150999999999996</v>
      </c>
      <c r="S37" s="119" t="e">
        <f t="shared" si="5"/>
        <v>#REF!</v>
      </c>
      <c r="T37" s="22"/>
      <c r="U37" s="429"/>
    </row>
    <row r="38" spans="1:33" x14ac:dyDescent="0.25">
      <c r="A38" s="440" t="str">
        <f t="shared" si="0"/>
        <v>FR0075</v>
      </c>
      <c r="B38" s="117" t="e">
        <f>+VLOOKUP(A38,#REF!,$B$1,0)</f>
        <v>#REF!</v>
      </c>
      <c r="C38" s="117" t="e">
        <f t="shared" si="2"/>
        <v>#REF!</v>
      </c>
      <c r="E38" s="61" t="e">
        <f>+IF(ISNA(VLOOKUP(F38,#REF!,8,0))=TRUE,0,VLOOKUP(F38,#REF!,8,0))</f>
        <v>#REF!</v>
      </c>
      <c r="F38" s="66" t="s">
        <v>828</v>
      </c>
      <c r="G38" s="60" t="e">
        <f>+VLOOKUP(F38,#REF!,2,0)</f>
        <v>#REF!</v>
      </c>
      <c r="H38" s="434" t="e">
        <f t="shared" si="3"/>
        <v>#REF!</v>
      </c>
      <c r="I38" s="242" t="e">
        <f>VLOOKUP(F38,#REF!,6,0)</f>
        <v>#REF!</v>
      </c>
      <c r="J38" s="457" t="e">
        <f>+VLOOKUP($F38,#REF!,3,0)</f>
        <v>#REF!</v>
      </c>
      <c r="K38" s="457" t="e">
        <f>+VLOOKUP($F38,#REF!,4,0)</f>
        <v>#REF!</v>
      </c>
      <c r="L38" s="457" t="e">
        <f>+VLOOKUP($F38,#REF!,5,0)</f>
        <v>#REF!</v>
      </c>
      <c r="N38" s="431" t="str">
        <f t="shared" si="1"/>
        <v>FR0075</v>
      </c>
      <c r="O38" s="434" t="e">
        <f t="shared" si="6"/>
        <v>#REF!</v>
      </c>
      <c r="P38" s="426"/>
      <c r="Q38" s="368" t="s">
        <v>828</v>
      </c>
      <c r="R38" s="115">
        <v>99.007300000000001</v>
      </c>
      <c r="S38" s="119" t="e">
        <f t="shared" si="5"/>
        <v>#REF!</v>
      </c>
      <c r="T38" s="22"/>
      <c r="U38" s="429"/>
    </row>
    <row r="39" spans="1:33" x14ac:dyDescent="0.25">
      <c r="A39" s="440" t="str">
        <f>+N39</f>
        <v>FR0076</v>
      </c>
      <c r="B39" s="117" t="e">
        <f>+VLOOKUP(A39,#REF!,$B$1,0)</f>
        <v>#REF!</v>
      </c>
      <c r="C39" s="117" t="e">
        <f t="shared" si="2"/>
        <v>#REF!</v>
      </c>
      <c r="E39" s="61" t="e">
        <f>+IF(ISNA(VLOOKUP(F39,#REF!,8,0))=TRUE,0,VLOOKUP(F39,#REF!,8,0))</f>
        <v>#REF!</v>
      </c>
      <c r="F39" s="66" t="s">
        <v>839</v>
      </c>
      <c r="G39" s="60" t="e">
        <f>+VLOOKUP(F39,#REF!,2,0)</f>
        <v>#REF!</v>
      </c>
      <c r="H39" s="434" t="e">
        <f t="shared" si="3"/>
        <v>#REF!</v>
      </c>
      <c r="I39" s="242" t="e">
        <f>VLOOKUP(F39,#REF!,6,0)</f>
        <v>#REF!</v>
      </c>
      <c r="J39" s="457" t="e">
        <f>+VLOOKUP($F39,#REF!,3,0)</f>
        <v>#REF!</v>
      </c>
      <c r="K39" s="457" t="e">
        <f>+VLOOKUP($F39,#REF!,4,0)</f>
        <v>#REF!</v>
      </c>
      <c r="L39" s="457" t="e">
        <f>+VLOOKUP($F39,#REF!,5,0)</f>
        <v>#REF!</v>
      </c>
      <c r="N39" s="431" t="str">
        <f t="shared" si="1"/>
        <v>FR0076</v>
      </c>
      <c r="O39" s="434" t="e">
        <f t="shared" si="6"/>
        <v>#REF!</v>
      </c>
      <c r="P39" s="426"/>
      <c r="Q39" s="368" t="s">
        <v>839</v>
      </c>
      <c r="R39" s="115">
        <v>92.426100000000005</v>
      </c>
      <c r="S39" s="119" t="e">
        <f t="shared" si="5"/>
        <v>#REF!</v>
      </c>
      <c r="T39" s="22"/>
      <c r="U39" s="429"/>
    </row>
    <row r="40" spans="1:33" s="363" customFormat="1" x14ac:dyDescent="0.25">
      <c r="A40" s="441" t="s">
        <v>986</v>
      </c>
      <c r="B40" s="117" t="e">
        <f>+VLOOKUP(A40,#REF!,$B$1,0)</f>
        <v>#REF!</v>
      </c>
      <c r="C40" s="117" t="e">
        <f t="shared" si="2"/>
        <v>#REF!</v>
      </c>
      <c r="E40" s="61" t="e">
        <f>+IF(ISNA(VLOOKUP(F40,#REF!,8,0))=TRUE,0,VLOOKUP(F40,#REF!,8,0))</f>
        <v>#REF!</v>
      </c>
      <c r="F40" s="368" t="s">
        <v>986</v>
      </c>
      <c r="G40" s="60" t="e">
        <f>+VLOOKUP(F40,#REF!,2,0)</f>
        <v>#REF!</v>
      </c>
      <c r="H40" s="434" t="e">
        <f t="shared" si="3"/>
        <v>#REF!</v>
      </c>
      <c r="I40" s="242" t="e">
        <f>VLOOKUP(F40,#REF!,6,0)</f>
        <v>#REF!</v>
      </c>
      <c r="J40" s="457" t="e">
        <f>+VLOOKUP($F40,#REF!,3,0)</f>
        <v>#REF!</v>
      </c>
      <c r="K40" s="457" t="e">
        <f>+VLOOKUP($F40,#REF!,4,0)</f>
        <v>#REF!</v>
      </c>
      <c r="L40" s="457" t="e">
        <f>+VLOOKUP($F40,#REF!,5,0)</f>
        <v>#REF!</v>
      </c>
      <c r="M40" s="104"/>
      <c r="N40" s="431" t="str">
        <f t="shared" ref="N40:N47" si="7">F40</f>
        <v>FR0077</v>
      </c>
      <c r="O40" s="434" t="e">
        <f t="shared" ref="O40:O47" si="8">+IF(H40&lt;J40,ROUNDUP(J40,4),IF(H40&gt;L40,ROUNDDOWN(L40,4),ROUNDDOWN(H40,4)))</f>
        <v>#REF!</v>
      </c>
      <c r="P40" s="426"/>
      <c r="Q40" s="368" t="s">
        <v>986</v>
      </c>
      <c r="R40" s="115">
        <v>106.11</v>
      </c>
      <c r="S40" s="119" t="e">
        <f t="shared" ref="S40:S47" si="9">+R40-O40</f>
        <v>#REF!</v>
      </c>
      <c r="T40" s="22"/>
      <c r="U40" s="429"/>
      <c r="V40" s="221"/>
      <c r="W40" s="221"/>
      <c r="X40" s="221"/>
      <c r="Y40" s="221"/>
      <c r="Z40" s="221"/>
      <c r="AA40" s="221"/>
      <c r="AB40" s="221"/>
      <c r="AC40" s="221"/>
      <c r="AD40" s="221"/>
      <c r="AE40" s="221"/>
      <c r="AF40" s="221"/>
      <c r="AG40" s="221"/>
    </row>
    <row r="41" spans="1:33" s="363" customFormat="1" x14ac:dyDescent="0.25">
      <c r="A41" s="441" t="s">
        <v>987</v>
      </c>
      <c r="B41" s="117" t="e">
        <f>+VLOOKUP(A41,#REF!,$B$1,0)</f>
        <v>#REF!</v>
      </c>
      <c r="C41" s="117" t="e">
        <f t="shared" si="2"/>
        <v>#REF!</v>
      </c>
      <c r="E41" s="61" t="e">
        <f>+IF(ISNA(VLOOKUP(F41,#REF!,8,0))=TRUE,0,VLOOKUP(F41,#REF!,8,0))</f>
        <v>#REF!</v>
      </c>
      <c r="F41" s="368" t="s">
        <v>987</v>
      </c>
      <c r="G41" s="60" t="e">
        <f>+VLOOKUP(F41,#REF!,2,0)</f>
        <v>#REF!</v>
      </c>
      <c r="H41" s="434" t="e">
        <f t="shared" si="3"/>
        <v>#REF!</v>
      </c>
      <c r="I41" s="242" t="e">
        <f>VLOOKUP(F41,#REF!,6,0)</f>
        <v>#REF!</v>
      </c>
      <c r="J41" s="457" t="e">
        <f>+VLOOKUP($F41,#REF!,3,0)</f>
        <v>#REF!</v>
      </c>
      <c r="K41" s="457" t="e">
        <f>+VLOOKUP($F41,#REF!,4,0)</f>
        <v>#REF!</v>
      </c>
      <c r="L41" s="457" t="e">
        <f>+VLOOKUP($F41,#REF!,5,0)</f>
        <v>#REF!</v>
      </c>
      <c r="M41" s="104"/>
      <c r="N41" s="431" t="str">
        <f>F41</f>
        <v>FR0078</v>
      </c>
      <c r="O41" s="434" t="e">
        <f>+IF(H41&lt;J41,ROUNDUP(J41,4),IF(H41&gt;L41,ROUNDDOWN(L41,4),ROUNDDOWN(H41,4)))</f>
        <v>#REF!</v>
      </c>
      <c r="P41" s="426"/>
      <c r="Q41" s="368" t="s">
        <v>987</v>
      </c>
      <c r="R41" s="115">
        <v>107.22499999999999</v>
      </c>
      <c r="S41" s="119" t="e">
        <f>+R41-O41</f>
        <v>#REF!</v>
      </c>
      <c r="T41" s="22"/>
      <c r="U41" s="429"/>
      <c r="V41" s="221"/>
      <c r="W41" s="221"/>
      <c r="X41" s="221"/>
      <c r="Y41" s="221"/>
      <c r="Z41" s="221"/>
      <c r="AA41" s="221"/>
      <c r="AB41" s="221"/>
      <c r="AC41" s="221"/>
      <c r="AD41" s="221"/>
      <c r="AE41" s="221"/>
      <c r="AF41" s="221"/>
      <c r="AG41" s="221"/>
    </row>
    <row r="42" spans="1:33" s="363" customFormat="1" x14ac:dyDescent="0.25">
      <c r="A42" s="441" t="s">
        <v>1017</v>
      </c>
      <c r="B42" s="117" t="e">
        <f>+VLOOKUP(A42,#REF!,$B$1,0)</f>
        <v>#REF!</v>
      </c>
      <c r="C42" s="117" t="e">
        <f t="shared" si="2"/>
        <v>#REF!</v>
      </c>
      <c r="E42" s="61" t="e">
        <f>+IF(ISNA(VLOOKUP(F42,#REF!,8,0))=TRUE,0,VLOOKUP(F42,#REF!,8,0))</f>
        <v>#REF!</v>
      </c>
      <c r="F42" s="368" t="s">
        <v>1017</v>
      </c>
      <c r="G42" s="60" t="e">
        <f>+VLOOKUP(F42,#REF!,2,0)</f>
        <v>#REF!</v>
      </c>
      <c r="H42" s="434" t="e">
        <f t="shared" si="3"/>
        <v>#REF!</v>
      </c>
      <c r="I42" s="242" t="e">
        <f>VLOOKUP(F42,#REF!,6,0)</f>
        <v>#REF!</v>
      </c>
      <c r="J42" s="457" t="e">
        <f>+VLOOKUP($F42,#REF!,3,0)</f>
        <v>#REF!</v>
      </c>
      <c r="K42" s="457" t="e">
        <f>+VLOOKUP($F42,#REF!,4,0)</f>
        <v>#REF!</v>
      </c>
      <c r="L42" s="457" t="e">
        <f>+VLOOKUP($F42,#REF!,5,0)</f>
        <v>#REF!</v>
      </c>
      <c r="M42" s="104"/>
      <c r="N42" s="431" t="str">
        <f t="shared" si="7"/>
        <v>FR0079</v>
      </c>
      <c r="O42" s="434" t="e">
        <f t="shared" si="8"/>
        <v>#REF!</v>
      </c>
      <c r="P42" s="426"/>
      <c r="Q42" s="368" t="s">
        <v>1017</v>
      </c>
      <c r="R42" s="115">
        <v>106.2457</v>
      </c>
      <c r="S42" s="119" t="e">
        <f t="shared" si="9"/>
        <v>#REF!</v>
      </c>
      <c r="T42" s="22"/>
      <c r="U42" s="429"/>
      <c r="V42" s="221"/>
      <c r="W42" s="221"/>
      <c r="X42" s="221"/>
      <c r="Y42" s="221"/>
      <c r="Z42" s="221"/>
      <c r="AA42" s="221"/>
      <c r="AB42" s="221"/>
      <c r="AC42" s="221"/>
      <c r="AD42" s="221"/>
      <c r="AE42" s="221"/>
      <c r="AF42" s="221"/>
      <c r="AG42" s="221"/>
    </row>
    <row r="43" spans="1:33" s="363" customFormat="1" x14ac:dyDescent="0.25">
      <c r="A43" s="441" t="s">
        <v>1093</v>
      </c>
      <c r="B43" s="117" t="e">
        <f>+VLOOKUP(A43,#REF!,$B$1,0)</f>
        <v>#REF!</v>
      </c>
      <c r="C43" s="117" t="e">
        <f t="shared" si="2"/>
        <v>#REF!</v>
      </c>
      <c r="E43" s="61" t="e">
        <f>+IF(ISNA(VLOOKUP(F43,#REF!,8,0))=TRUE,0,VLOOKUP(F43,#REF!,8,0))</f>
        <v>#REF!</v>
      </c>
      <c r="F43" s="368" t="s">
        <v>1093</v>
      </c>
      <c r="G43" s="60" t="e">
        <f>+VLOOKUP(F43,#REF!,2,0)</f>
        <v>#REF!</v>
      </c>
      <c r="H43" s="434" t="e">
        <f t="shared" si="3"/>
        <v>#REF!</v>
      </c>
      <c r="I43" s="242" t="e">
        <f>VLOOKUP(F43,#REF!,6,0)</f>
        <v>#REF!</v>
      </c>
      <c r="J43" s="457" t="e">
        <f>+VLOOKUP($F43,#REF!,3,0)</f>
        <v>#REF!</v>
      </c>
      <c r="K43" s="457" t="e">
        <f>+VLOOKUP($F43,#REF!,4,0)</f>
        <v>#REF!</v>
      </c>
      <c r="L43" s="457" t="e">
        <f>+VLOOKUP($F43,#REF!,5,0)</f>
        <v>#REF!</v>
      </c>
      <c r="M43" s="104"/>
      <c r="N43" s="431" t="str">
        <f t="shared" ref="N43" si="10">F43</f>
        <v>FR0082</v>
      </c>
      <c r="O43" s="434" t="e">
        <f t="shared" ref="O43" si="11">+IF(H43&lt;J43,ROUNDUP(J43,4),IF(H43&gt;L43,ROUNDDOWN(L43,4),ROUNDDOWN(H43,4)))</f>
        <v>#REF!</v>
      </c>
      <c r="P43" s="426"/>
      <c r="Q43" s="368" t="s">
        <v>1093</v>
      </c>
      <c r="R43" s="115">
        <v>98.156800000000004</v>
      </c>
      <c r="S43" s="119" t="e">
        <f t="shared" ref="S43" si="12">+R43-O43</f>
        <v>#REF!</v>
      </c>
      <c r="T43" s="22"/>
      <c r="U43" s="429"/>
      <c r="V43" s="221"/>
      <c r="W43" s="221"/>
      <c r="X43" s="221"/>
      <c r="Y43" s="221"/>
      <c r="Z43" s="221"/>
      <c r="AA43" s="221"/>
      <c r="AB43" s="221"/>
      <c r="AC43" s="221"/>
      <c r="AD43" s="221"/>
      <c r="AE43" s="221"/>
      <c r="AF43" s="221"/>
      <c r="AG43" s="221"/>
    </row>
    <row r="44" spans="1:33" s="363" customFormat="1" x14ac:dyDescent="0.25">
      <c r="A44" s="440" t="str">
        <f t="shared" ref="A44:A82" si="13">+N44</f>
        <v>IFR0006</v>
      </c>
      <c r="B44" s="117" t="e">
        <f>+VLOOKUP(A44,#REF!,$B$1,0)</f>
        <v>#REF!</v>
      </c>
      <c r="C44" s="117" t="e">
        <f t="shared" si="2"/>
        <v>#REF!</v>
      </c>
      <c r="E44" s="61" t="e">
        <f>+IF(ISNA(VLOOKUP(F44,#REF!,8,0))=TRUE,0,VLOOKUP(F44,#REF!,8,0))</f>
        <v>#REF!</v>
      </c>
      <c r="F44" s="368" t="s">
        <v>98</v>
      </c>
      <c r="G44" s="60" t="e">
        <f>+VLOOKUP(F44,#REF!,2,0)</f>
        <v>#REF!</v>
      </c>
      <c r="H44" s="434" t="e">
        <f t="shared" si="3"/>
        <v>#REF!</v>
      </c>
      <c r="I44" s="242" t="e">
        <f>VLOOKUP(F44,#REF!,6,0)</f>
        <v>#REF!</v>
      </c>
      <c r="J44" s="457" t="e">
        <f>+VLOOKUP($F44,#REF!,3,0)</f>
        <v>#REF!</v>
      </c>
      <c r="K44" s="457" t="e">
        <f>+VLOOKUP($F44,#REF!,4,0)</f>
        <v>#REF!</v>
      </c>
      <c r="L44" s="457" t="e">
        <f>+VLOOKUP($F44,#REF!,5,0)</f>
        <v>#REF!</v>
      </c>
      <c r="M44" s="104"/>
      <c r="N44" s="431" t="str">
        <f t="shared" si="7"/>
        <v>IFR0006</v>
      </c>
      <c r="O44" s="434" t="e">
        <f t="shared" si="8"/>
        <v>#REF!</v>
      </c>
      <c r="P44" s="426"/>
      <c r="Q44" s="368" t="s">
        <v>98</v>
      </c>
      <c r="R44" s="115">
        <v>119.95780000000001</v>
      </c>
      <c r="S44" s="119" t="e">
        <f t="shared" si="9"/>
        <v>#REF!</v>
      </c>
      <c r="T44" s="22"/>
      <c r="U44" s="429"/>
      <c r="V44" s="221"/>
      <c r="W44" s="221"/>
      <c r="X44" s="221"/>
      <c r="Y44" s="221"/>
      <c r="Z44" s="221"/>
      <c r="AA44" s="221"/>
      <c r="AB44" s="221"/>
      <c r="AC44" s="221"/>
      <c r="AD44" s="221"/>
      <c r="AE44" s="221"/>
      <c r="AF44" s="221"/>
      <c r="AG44" s="221"/>
    </row>
    <row r="45" spans="1:33" s="363" customFormat="1" x14ac:dyDescent="0.25">
      <c r="A45" s="440" t="str">
        <f t="shared" si="13"/>
        <v>PBS002</v>
      </c>
      <c r="B45" s="117" t="e">
        <f>+VLOOKUP(A45,#REF!,$B$1,0)</f>
        <v>#REF!</v>
      </c>
      <c r="C45" s="117" t="e">
        <f t="shared" si="2"/>
        <v>#REF!</v>
      </c>
      <c r="E45" s="61" t="e">
        <f>+IF(ISNA(VLOOKUP(F45,#REF!,8,0))=TRUE,0,VLOOKUP(F45,#REF!,8,0))</f>
        <v>#REF!</v>
      </c>
      <c r="F45" s="368" t="s">
        <v>99</v>
      </c>
      <c r="G45" s="60" t="e">
        <f>+VLOOKUP(F45,#REF!,2,0)</f>
        <v>#REF!</v>
      </c>
      <c r="H45" s="434" t="e">
        <f t="shared" si="3"/>
        <v>#REF!</v>
      </c>
      <c r="I45" s="242" t="e">
        <f>VLOOKUP(F45,#REF!,6,0)</f>
        <v>#REF!</v>
      </c>
      <c r="J45" s="457" t="e">
        <f>+VLOOKUP($F45,#REF!,3,0)</f>
        <v>#REF!</v>
      </c>
      <c r="K45" s="457" t="e">
        <f>+VLOOKUP($F45,#REF!,4,0)</f>
        <v>#REF!</v>
      </c>
      <c r="L45" s="457" t="e">
        <f>+VLOOKUP($F45,#REF!,5,0)</f>
        <v>#REF!</v>
      </c>
      <c r="M45" s="104"/>
      <c r="N45" s="431" t="str">
        <f t="shared" si="7"/>
        <v>PBS002</v>
      </c>
      <c r="O45" s="434" t="e">
        <f t="shared" si="8"/>
        <v>#REF!</v>
      </c>
      <c r="P45" s="426"/>
      <c r="Q45" s="368" t="s">
        <v>99</v>
      </c>
      <c r="R45" s="115">
        <v>97.370500000000007</v>
      </c>
      <c r="S45" s="119" t="e">
        <f t="shared" si="9"/>
        <v>#REF!</v>
      </c>
      <c r="T45" s="22"/>
      <c r="U45" s="429"/>
      <c r="V45" s="221"/>
      <c r="W45" s="221"/>
      <c r="X45" s="221"/>
      <c r="Y45" s="221"/>
      <c r="Z45" s="221"/>
      <c r="AA45" s="221"/>
      <c r="AB45" s="221"/>
      <c r="AC45" s="221"/>
      <c r="AD45" s="221"/>
      <c r="AE45" s="221"/>
      <c r="AF45" s="221"/>
      <c r="AG45" s="221"/>
    </row>
    <row r="46" spans="1:33" s="363" customFormat="1" x14ac:dyDescent="0.25">
      <c r="A46" s="440" t="str">
        <f t="shared" si="13"/>
        <v>PBS003</v>
      </c>
      <c r="B46" s="117" t="e">
        <f>+VLOOKUP(A46,#REF!,$B$1,0)</f>
        <v>#REF!</v>
      </c>
      <c r="C46" s="117" t="e">
        <f t="shared" si="2"/>
        <v>#REF!</v>
      </c>
      <c r="E46" s="61" t="e">
        <f>+IF(ISNA(VLOOKUP(F46,#REF!,8,0))=TRUE,0,VLOOKUP(F46,#REF!,8,0))</f>
        <v>#REF!</v>
      </c>
      <c r="F46" s="368" t="s">
        <v>100</v>
      </c>
      <c r="G46" s="60" t="e">
        <f>+VLOOKUP(F46,#REF!,2,0)</f>
        <v>#REF!</v>
      </c>
      <c r="H46" s="434" t="e">
        <f t="shared" si="3"/>
        <v>#REF!</v>
      </c>
      <c r="I46" s="242" t="e">
        <f>VLOOKUP(F46,#REF!,6,0)</f>
        <v>#REF!</v>
      </c>
      <c r="J46" s="457" t="e">
        <f>+VLOOKUP($F46,#REF!,3,0)</f>
        <v>#REF!</v>
      </c>
      <c r="K46" s="457" t="e">
        <f>+VLOOKUP($F46,#REF!,4,0)</f>
        <v>#REF!</v>
      </c>
      <c r="L46" s="457" t="e">
        <f>+VLOOKUP($F46,#REF!,5,0)</f>
        <v>#REF!</v>
      </c>
      <c r="M46" s="104"/>
      <c r="N46" s="431" t="str">
        <f t="shared" si="7"/>
        <v>PBS003</v>
      </c>
      <c r="O46" s="434" t="e">
        <f t="shared" si="8"/>
        <v>#REF!</v>
      </c>
      <c r="P46" s="426"/>
      <c r="Q46" s="368" t="s">
        <v>100</v>
      </c>
      <c r="R46" s="115">
        <v>91.539699999999996</v>
      </c>
      <c r="S46" s="119" t="e">
        <f t="shared" si="9"/>
        <v>#REF!</v>
      </c>
      <c r="T46" s="22"/>
      <c r="U46" s="429"/>
      <c r="V46" s="221"/>
      <c r="W46" s="221"/>
      <c r="X46" s="221"/>
      <c r="Y46" s="221"/>
      <c r="Z46" s="221"/>
      <c r="AA46" s="221"/>
      <c r="AB46" s="221"/>
      <c r="AC46" s="221"/>
      <c r="AD46" s="221"/>
      <c r="AE46" s="221"/>
      <c r="AF46" s="221"/>
      <c r="AG46" s="221"/>
    </row>
    <row r="47" spans="1:33" s="363" customFormat="1" x14ac:dyDescent="0.25">
      <c r="A47" s="440" t="str">
        <f t="shared" si="13"/>
        <v>PBS004</v>
      </c>
      <c r="B47" s="117" t="e">
        <f>+VLOOKUP(A47,#REF!,$B$1,0)</f>
        <v>#REF!</v>
      </c>
      <c r="C47" s="117" t="e">
        <f t="shared" si="2"/>
        <v>#REF!</v>
      </c>
      <c r="E47" s="61" t="e">
        <f>+IF(ISNA(VLOOKUP(F47,#REF!,8,0))=TRUE,0,VLOOKUP(F47,#REF!,8,0))</f>
        <v>#REF!</v>
      </c>
      <c r="F47" s="368" t="s">
        <v>24</v>
      </c>
      <c r="G47" s="60" t="e">
        <f>+VLOOKUP(F47,#REF!,2,0)</f>
        <v>#REF!</v>
      </c>
      <c r="H47" s="434" t="e">
        <f t="shared" si="3"/>
        <v>#REF!</v>
      </c>
      <c r="I47" s="242" t="e">
        <f>VLOOKUP(F47,#REF!,6,0)</f>
        <v>#REF!</v>
      </c>
      <c r="J47" s="457" t="e">
        <f>+VLOOKUP($F47,#REF!,3,0)</f>
        <v>#REF!</v>
      </c>
      <c r="K47" s="457" t="e">
        <f>+VLOOKUP($F47,#REF!,4,0)</f>
        <v>#REF!</v>
      </c>
      <c r="L47" s="457" t="e">
        <f>+VLOOKUP($F47,#REF!,5,0)</f>
        <v>#REF!</v>
      </c>
      <c r="M47" s="104"/>
      <c r="N47" s="431" t="str">
        <f t="shared" si="7"/>
        <v>PBS004</v>
      </c>
      <c r="O47" s="434" t="e">
        <f t="shared" si="8"/>
        <v>#REF!</v>
      </c>
      <c r="P47" s="426"/>
      <c r="Q47" s="368" t="s">
        <v>24</v>
      </c>
      <c r="R47" s="115">
        <v>81.364800000000002</v>
      </c>
      <c r="S47" s="119" t="e">
        <f t="shared" si="9"/>
        <v>#REF!</v>
      </c>
      <c r="T47" s="22"/>
      <c r="U47" s="429"/>
      <c r="V47" s="221"/>
      <c r="W47" s="221"/>
      <c r="X47" s="221"/>
      <c r="Y47" s="221"/>
      <c r="Z47" s="221"/>
      <c r="AA47" s="221"/>
      <c r="AB47" s="221"/>
      <c r="AC47" s="221"/>
      <c r="AD47" s="221"/>
      <c r="AE47" s="221"/>
      <c r="AF47" s="221"/>
      <c r="AG47" s="221"/>
    </row>
    <row r="48" spans="1:33" x14ac:dyDescent="0.25">
      <c r="A48" s="440" t="str">
        <f t="shared" si="13"/>
        <v>PBS005</v>
      </c>
      <c r="B48" s="117" t="e">
        <f>+VLOOKUP(A48,#REF!,$B$1,0)</f>
        <v>#REF!</v>
      </c>
      <c r="C48" s="117" t="e">
        <f t="shared" si="2"/>
        <v>#REF!</v>
      </c>
      <c r="E48" s="61" t="e">
        <f>+IF(ISNA(VLOOKUP(F48,#REF!,8,0))=TRUE,0,VLOOKUP(F48,#REF!,8,0))</f>
        <v>#REF!</v>
      </c>
      <c r="F48" s="368" t="s">
        <v>25</v>
      </c>
      <c r="G48" s="60" t="e">
        <f>+VLOOKUP(F48,#REF!,2,0)</f>
        <v>#REF!</v>
      </c>
      <c r="H48" s="434" t="e">
        <f t="shared" si="3"/>
        <v>#REF!</v>
      </c>
      <c r="I48" s="242" t="e">
        <f>VLOOKUP(F48,#REF!,6,0)</f>
        <v>#REF!</v>
      </c>
      <c r="J48" s="457" t="e">
        <f>+VLOOKUP($F48,#REF!,3,0)</f>
        <v>#REF!</v>
      </c>
      <c r="K48" s="457" t="e">
        <f>+VLOOKUP($F48,#REF!,4,0)</f>
        <v>#REF!</v>
      </c>
      <c r="L48" s="457" t="e">
        <f>+VLOOKUP($F48,#REF!,5,0)</f>
        <v>#REF!</v>
      </c>
      <c r="N48" s="431" t="str">
        <f t="shared" si="1"/>
        <v>PBS005</v>
      </c>
      <c r="O48" s="434" t="e">
        <f t="shared" si="6"/>
        <v>#REF!</v>
      </c>
      <c r="P48" s="426"/>
      <c r="Q48" s="368" t="s">
        <v>25</v>
      </c>
      <c r="R48" s="115">
        <v>84.1417</v>
      </c>
      <c r="S48" s="119" t="e">
        <f t="shared" si="5"/>
        <v>#REF!</v>
      </c>
      <c r="T48" s="22"/>
      <c r="U48" s="429"/>
    </row>
    <row r="49" spans="1:33" s="363" customFormat="1" x14ac:dyDescent="0.25">
      <c r="A49" s="440" t="str">
        <f t="shared" si="13"/>
        <v>PBS006</v>
      </c>
      <c r="B49" s="117" t="e">
        <f>+VLOOKUP(A49,#REF!,$B$1,0)</f>
        <v>#REF!</v>
      </c>
      <c r="C49" s="117" t="e">
        <f t="shared" si="2"/>
        <v>#REF!</v>
      </c>
      <c r="E49" s="61" t="e">
        <f>+IF(ISNA(VLOOKUP(F49,#REF!,8,0))=TRUE,0,VLOOKUP(F49,#REF!,8,0))</f>
        <v>#REF!</v>
      </c>
      <c r="F49" s="368" t="s">
        <v>101</v>
      </c>
      <c r="G49" s="60" t="e">
        <f>+VLOOKUP(F49,#REF!,2,0)</f>
        <v>#REF!</v>
      </c>
      <c r="H49" s="434" t="e">
        <f t="shared" si="3"/>
        <v>#REF!</v>
      </c>
      <c r="I49" s="242" t="e">
        <f>VLOOKUP(F49,#REF!,6,0)</f>
        <v>#REF!</v>
      </c>
      <c r="J49" s="457" t="e">
        <f>+VLOOKUP($F49,#REF!,3,0)</f>
        <v>#REF!</v>
      </c>
      <c r="K49" s="457" t="e">
        <f>+VLOOKUP($F49,#REF!,4,0)</f>
        <v>#REF!</v>
      </c>
      <c r="L49" s="457" t="e">
        <f>+VLOOKUP($F49,#REF!,5,0)</f>
        <v>#REF!</v>
      </c>
      <c r="M49" s="104"/>
      <c r="N49" s="431" t="str">
        <f>F49</f>
        <v>PBS006</v>
      </c>
      <c r="O49" s="434" t="e">
        <f>+IF(H49&lt;J49,ROUNDUP(J49,4),IF(H49&gt;L49,ROUNDDOWN(L49,4),ROUNDDOWN(H49,4)))</f>
        <v>#REF!</v>
      </c>
      <c r="P49" s="426"/>
      <c r="Q49" s="368" t="s">
        <v>101</v>
      </c>
      <c r="R49" s="115">
        <v>102.15</v>
      </c>
      <c r="S49" s="119" t="e">
        <f>+R49-O49</f>
        <v>#REF!</v>
      </c>
      <c r="T49" s="22"/>
      <c r="U49" s="429"/>
      <c r="V49" s="221"/>
      <c r="W49" s="221"/>
      <c r="X49" s="221"/>
      <c r="Y49" s="221"/>
      <c r="Z49" s="221"/>
      <c r="AA49" s="221"/>
      <c r="AB49" s="221"/>
      <c r="AC49" s="221"/>
      <c r="AD49" s="221"/>
      <c r="AE49" s="221"/>
      <c r="AF49" s="221"/>
      <c r="AG49" s="221"/>
    </row>
    <row r="50" spans="1:33" s="363" customFormat="1" x14ac:dyDescent="0.25">
      <c r="A50" s="440" t="str">
        <f t="shared" si="13"/>
        <v>PBS011</v>
      </c>
      <c r="B50" s="117" t="e">
        <f>+VLOOKUP(A50,#REF!,$B$1,0)</f>
        <v>#REF!</v>
      </c>
      <c r="C50" s="117" t="e">
        <f t="shared" si="2"/>
        <v>#REF!</v>
      </c>
      <c r="E50" s="61" t="e">
        <f>+IF(ISNA(VLOOKUP(F50,#REF!,8,0))=TRUE,0,VLOOKUP(F50,#REF!,8,0))</f>
        <v>#REF!</v>
      </c>
      <c r="F50" s="368" t="s">
        <v>102</v>
      </c>
      <c r="G50" s="60" t="e">
        <f>+VLOOKUP(F50,#REF!,2,0)</f>
        <v>#REF!</v>
      </c>
      <c r="H50" s="434" t="e">
        <f t="shared" si="3"/>
        <v>#REF!</v>
      </c>
      <c r="I50" s="242" t="e">
        <f>VLOOKUP(F50,#REF!,6,0)</f>
        <v>#REF!</v>
      </c>
      <c r="J50" s="457" t="e">
        <f>+VLOOKUP($F50,#REF!,3,0)</f>
        <v>#REF!</v>
      </c>
      <c r="K50" s="457" t="e">
        <f>+VLOOKUP($F50,#REF!,4,0)</f>
        <v>#REF!</v>
      </c>
      <c r="L50" s="457" t="e">
        <f>+VLOOKUP($F50,#REF!,5,0)</f>
        <v>#REF!</v>
      </c>
      <c r="M50" s="104"/>
      <c r="N50" s="431" t="str">
        <f>F50</f>
        <v>PBS011</v>
      </c>
      <c r="O50" s="434" t="e">
        <f>+IF(H50&lt;J50,ROUNDUP(J50,4),IF(H50&gt;L50,ROUNDDOWN(L50,4),ROUNDDOWN(H50,4)))</f>
        <v>#REF!</v>
      </c>
      <c r="P50" s="426"/>
      <c r="Q50" s="368" t="s">
        <v>102</v>
      </c>
      <c r="R50" s="115">
        <v>106.61839999999999</v>
      </c>
      <c r="S50" s="119" t="e">
        <f>+R50-O50</f>
        <v>#REF!</v>
      </c>
      <c r="T50" s="22"/>
      <c r="U50" s="429"/>
      <c r="V50" s="221"/>
      <c r="W50" s="221"/>
      <c r="X50" s="221"/>
      <c r="Y50" s="221"/>
      <c r="Z50" s="221"/>
      <c r="AA50" s="221"/>
      <c r="AB50" s="221"/>
      <c r="AC50" s="221"/>
      <c r="AD50" s="221"/>
      <c r="AE50" s="221"/>
      <c r="AF50" s="221"/>
      <c r="AG50" s="221"/>
    </row>
    <row r="51" spans="1:33" x14ac:dyDescent="0.25">
      <c r="A51" s="440" t="str">
        <f t="shared" si="13"/>
        <v>PBS012</v>
      </c>
      <c r="B51" s="117" t="e">
        <f>+VLOOKUP(A51,#REF!,$B$1,0)</f>
        <v>#REF!</v>
      </c>
      <c r="C51" s="117" t="e">
        <f t="shared" si="2"/>
        <v>#REF!</v>
      </c>
      <c r="E51" s="61" t="e">
        <f>+IF(ISNA(VLOOKUP(F51,#REF!,8,0))=TRUE,0,VLOOKUP(F51,#REF!,8,0))</f>
        <v>#REF!</v>
      </c>
      <c r="F51" s="368" t="s">
        <v>26</v>
      </c>
      <c r="G51" s="60" t="e">
        <f>+VLOOKUP(F51,#REF!,2,0)</f>
        <v>#REF!</v>
      </c>
      <c r="H51" s="434" t="e">
        <f t="shared" si="3"/>
        <v>#REF!</v>
      </c>
      <c r="I51" s="242" t="e">
        <f>VLOOKUP(F51,#REF!,6,0)</f>
        <v>#REF!</v>
      </c>
      <c r="J51" s="457" t="e">
        <f>+VLOOKUP($F51,#REF!,3,0)</f>
        <v>#REF!</v>
      </c>
      <c r="K51" s="457" t="e">
        <f>+VLOOKUP($F51,#REF!,4,0)</f>
        <v>#REF!</v>
      </c>
      <c r="L51" s="457" t="e">
        <f>+VLOOKUP($F51,#REF!,5,0)</f>
        <v>#REF!</v>
      </c>
      <c r="N51" s="431" t="str">
        <f t="shared" si="1"/>
        <v>PBS012</v>
      </c>
      <c r="O51" s="434" t="e">
        <f t="shared" si="6"/>
        <v>#REF!</v>
      </c>
      <c r="P51" s="426"/>
      <c r="Q51" s="368" t="s">
        <v>26</v>
      </c>
      <c r="R51" s="115">
        <v>108.4849</v>
      </c>
      <c r="S51" s="119" t="e">
        <f t="shared" si="5"/>
        <v>#REF!</v>
      </c>
      <c r="T51" s="22"/>
      <c r="U51" s="429"/>
    </row>
    <row r="52" spans="1:33" s="363" customFormat="1" x14ac:dyDescent="0.25">
      <c r="A52" s="440" t="str">
        <f t="shared" si="13"/>
        <v>PBS014</v>
      </c>
      <c r="B52" s="117" t="e">
        <f>+VLOOKUP(A52,#REF!,$B$1,0)</f>
        <v>#REF!</v>
      </c>
      <c r="C52" s="117" t="e">
        <f t="shared" si="2"/>
        <v>#REF!</v>
      </c>
      <c r="E52" s="61" t="e">
        <f>+IF(ISNA(VLOOKUP(F52,#REF!,8,0))=TRUE,0,VLOOKUP(F52,#REF!,8,0))</f>
        <v>#REF!</v>
      </c>
      <c r="F52" s="368" t="s">
        <v>197</v>
      </c>
      <c r="G52" s="60" t="e">
        <f>+VLOOKUP(F52,#REF!,2,0)</f>
        <v>#REF!</v>
      </c>
      <c r="H52" s="434" t="e">
        <f t="shared" si="3"/>
        <v>#REF!</v>
      </c>
      <c r="I52" s="242" t="e">
        <f>VLOOKUP(F52,#REF!,6,0)</f>
        <v>#REF!</v>
      </c>
      <c r="J52" s="457" t="e">
        <f>+VLOOKUP($F52,#REF!,3,0)</f>
        <v>#REF!</v>
      </c>
      <c r="K52" s="457" t="e">
        <f>+VLOOKUP($F52,#REF!,4,0)</f>
        <v>#REF!</v>
      </c>
      <c r="L52" s="457" t="e">
        <f>+VLOOKUP($F52,#REF!,5,0)</f>
        <v>#REF!</v>
      </c>
      <c r="M52" s="104"/>
      <c r="N52" s="431" t="str">
        <f>F52</f>
        <v>PBS014</v>
      </c>
      <c r="O52" s="434" t="e">
        <f>+IF(H52&lt;J52,ROUNDUP(J52,4),IF(H52&gt;L52,ROUNDDOWN(L52,4),ROUNDDOWN(H52,4)))</f>
        <v>#REF!</v>
      </c>
      <c r="P52" s="426"/>
      <c r="Q52" s="368" t="s">
        <v>197</v>
      </c>
      <c r="R52" s="115">
        <v>99.918400000000005</v>
      </c>
      <c r="S52" s="119" t="e">
        <f>+R52-O52</f>
        <v>#REF!</v>
      </c>
      <c r="T52" s="22"/>
      <c r="U52" s="429"/>
      <c r="V52" s="221"/>
      <c r="W52" s="221"/>
      <c r="X52" s="221"/>
      <c r="Y52" s="221"/>
      <c r="Z52" s="221"/>
      <c r="AA52" s="221"/>
      <c r="AB52" s="221"/>
      <c r="AC52" s="221"/>
      <c r="AD52" s="221"/>
      <c r="AE52" s="221"/>
      <c r="AF52" s="221"/>
      <c r="AG52" s="221"/>
    </row>
    <row r="53" spans="1:33" x14ac:dyDescent="0.25">
      <c r="A53" s="440" t="str">
        <f t="shared" si="13"/>
        <v>PBS015</v>
      </c>
      <c r="B53" s="117" t="e">
        <f>+VLOOKUP(A53,#REF!,$B$1,0)</f>
        <v>#REF!</v>
      </c>
      <c r="C53" s="117" t="e">
        <f t="shared" si="2"/>
        <v>#REF!</v>
      </c>
      <c r="E53" s="61" t="e">
        <f>+IF(ISNA(VLOOKUP(F53,#REF!,8,0))=TRUE,0,VLOOKUP(F53,#REF!,8,0))</f>
        <v>#REF!</v>
      </c>
      <c r="F53" s="368" t="s">
        <v>826</v>
      </c>
      <c r="G53" s="60" t="e">
        <f>+VLOOKUP(F53,#REF!,2,0)</f>
        <v>#REF!</v>
      </c>
      <c r="H53" s="434" t="e">
        <f t="shared" si="3"/>
        <v>#REF!</v>
      </c>
      <c r="I53" s="242" t="e">
        <f>VLOOKUP(F53,#REF!,6,0)</f>
        <v>#REF!</v>
      </c>
      <c r="J53" s="457" t="e">
        <f>+VLOOKUP($F53,#REF!,3,0)</f>
        <v>#REF!</v>
      </c>
      <c r="K53" s="457" t="e">
        <f>+VLOOKUP($F53,#REF!,4,0)</f>
        <v>#REF!</v>
      </c>
      <c r="L53" s="457" t="e">
        <f>+VLOOKUP($F53,#REF!,5,0)</f>
        <v>#REF!</v>
      </c>
      <c r="N53" s="431" t="str">
        <f t="shared" si="1"/>
        <v>PBS015</v>
      </c>
      <c r="O53" s="434" t="e">
        <f t="shared" si="6"/>
        <v>#REF!</v>
      </c>
      <c r="P53" s="426"/>
      <c r="Q53" s="368" t="s">
        <v>826</v>
      </c>
      <c r="R53" s="115">
        <v>96.321399999999997</v>
      </c>
      <c r="S53" s="119" t="e">
        <f t="shared" si="5"/>
        <v>#REF!</v>
      </c>
      <c r="T53" s="22"/>
      <c r="U53" s="429"/>
    </row>
    <row r="54" spans="1:33" s="363" customFormat="1" x14ac:dyDescent="0.25">
      <c r="A54" s="440" t="str">
        <f t="shared" si="13"/>
        <v>PBS016</v>
      </c>
      <c r="B54" s="117" t="e">
        <f>+VLOOKUP(A54,#REF!,$B$1,0)</f>
        <v>#REF!</v>
      </c>
      <c r="C54" s="117" t="e">
        <f t="shared" si="2"/>
        <v>#REF!</v>
      </c>
      <c r="E54" s="61" t="e">
        <f>+IF(ISNA(VLOOKUP(F54,#REF!,8,0))=TRUE,0,VLOOKUP(F54,#REF!,8,0))</f>
        <v>#REF!</v>
      </c>
      <c r="F54" s="368" t="s">
        <v>837</v>
      </c>
      <c r="G54" s="60" t="e">
        <f>+VLOOKUP(F54,#REF!,2,0)</f>
        <v>#REF!</v>
      </c>
      <c r="H54" s="434" t="e">
        <f t="shared" si="3"/>
        <v>#REF!</v>
      </c>
      <c r="I54" s="242" t="e">
        <f>VLOOKUP(F54,#REF!,6,0)</f>
        <v>#REF!</v>
      </c>
      <c r="J54" s="457" t="e">
        <f>+VLOOKUP($F54,#REF!,3,0)</f>
        <v>#REF!</v>
      </c>
      <c r="K54" s="457" t="e">
        <f>+VLOOKUP($F54,#REF!,4,0)</f>
        <v>#REF!</v>
      </c>
      <c r="L54" s="457" t="e">
        <f>+VLOOKUP($F54,#REF!,5,0)</f>
        <v>#REF!</v>
      </c>
      <c r="M54" s="104"/>
      <c r="N54" s="431" t="str">
        <f>F54</f>
        <v>PBS016</v>
      </c>
      <c r="O54" s="434" t="e">
        <f>+IF(H54&lt;J54,ROUNDUP(J54,4),IF(H54&gt;L54,ROUNDDOWN(L54,4),ROUNDDOWN(H54,4)))</f>
        <v>#REF!</v>
      </c>
      <c r="P54" s="426"/>
      <c r="Q54" s="368" t="s">
        <v>837</v>
      </c>
      <c r="R54" s="115">
        <v>99.9255</v>
      </c>
      <c r="S54" s="119" t="e">
        <f>+R54-O54</f>
        <v>#REF!</v>
      </c>
      <c r="T54" s="22"/>
      <c r="U54" s="429"/>
      <c r="V54" s="221"/>
      <c r="W54" s="221"/>
      <c r="X54" s="221"/>
      <c r="Y54" s="221"/>
      <c r="Z54" s="221"/>
      <c r="AA54" s="221"/>
      <c r="AB54" s="221"/>
      <c r="AC54" s="221"/>
      <c r="AD54" s="221"/>
      <c r="AE54" s="221"/>
      <c r="AF54" s="221"/>
      <c r="AG54" s="221"/>
    </row>
    <row r="55" spans="1:33" s="363" customFormat="1" ht="15.75" customHeight="1" x14ac:dyDescent="0.25">
      <c r="A55" s="440" t="str">
        <f t="shared" si="13"/>
        <v>PBS017</v>
      </c>
      <c r="B55" s="117" t="e">
        <f>+VLOOKUP(A55,#REF!,$B$1,0)</f>
        <v>#REF!</v>
      </c>
      <c r="C55" s="117" t="e">
        <f t="shared" si="2"/>
        <v>#REF!</v>
      </c>
      <c r="E55" s="61" t="e">
        <f>+IF(ISNA(VLOOKUP(F55,#REF!,8,0))=TRUE,0,VLOOKUP(F55,#REF!,8,0))</f>
        <v>#REF!</v>
      </c>
      <c r="F55" s="368" t="s">
        <v>895</v>
      </c>
      <c r="G55" s="60" t="e">
        <f>+VLOOKUP(F55,#REF!,2,0)</f>
        <v>#REF!</v>
      </c>
      <c r="H55" s="434" t="e">
        <f t="shared" si="3"/>
        <v>#REF!</v>
      </c>
      <c r="I55" s="242" t="e">
        <f>VLOOKUP(F55,#REF!,6,0)</f>
        <v>#REF!</v>
      </c>
      <c r="J55" s="457" t="e">
        <f>+VLOOKUP($F55,#REF!,3,0)</f>
        <v>#REF!</v>
      </c>
      <c r="K55" s="457" t="e">
        <f>+VLOOKUP($F55,#REF!,4,0)</f>
        <v>#REF!</v>
      </c>
      <c r="L55" s="457" t="e">
        <f>+VLOOKUP($F55,#REF!,5,0)</f>
        <v>#REF!</v>
      </c>
      <c r="M55" s="104"/>
      <c r="N55" s="431" t="str">
        <f>F55</f>
        <v>PBS017</v>
      </c>
      <c r="O55" s="434" t="e">
        <f>+IF(H55&lt;J55,ROUNDUP(J55,4),IF(H55&gt;L55,ROUNDDOWN(L55,4),ROUNDDOWN(H55,4)))</f>
        <v>#REF!</v>
      </c>
      <c r="P55" s="426"/>
      <c r="Q55" s="368" t="s">
        <v>895</v>
      </c>
      <c r="R55" s="115">
        <v>94.141300000000001</v>
      </c>
      <c r="S55" s="119" t="e">
        <f>+R55-O55</f>
        <v>#REF!</v>
      </c>
      <c r="T55" s="22"/>
      <c r="U55" s="429"/>
      <c r="V55" s="221"/>
      <c r="W55" s="221"/>
      <c r="X55" s="221"/>
      <c r="Y55" s="221"/>
      <c r="Z55" s="221"/>
      <c r="AA55" s="221"/>
      <c r="AB55" s="221"/>
      <c r="AC55" s="221"/>
      <c r="AD55" s="221"/>
      <c r="AE55" s="221"/>
      <c r="AF55" s="221"/>
      <c r="AG55" s="221"/>
    </row>
    <row r="56" spans="1:33" s="363" customFormat="1" ht="15.75" customHeight="1" x14ac:dyDescent="0.25">
      <c r="A56" s="440" t="str">
        <f t="shared" si="13"/>
        <v>PBS019</v>
      </c>
      <c r="B56" s="117" t="e">
        <f>+VLOOKUP(A56,#REF!,$B$1,0)</f>
        <v>#REF!</v>
      </c>
      <c r="C56" s="117" t="e">
        <f t="shared" si="2"/>
        <v>#REF!</v>
      </c>
      <c r="E56" s="61" t="e">
        <f>+IF(ISNA(VLOOKUP(F56,#REF!,8,0))=TRUE,0,VLOOKUP(F56,#REF!,8,0))</f>
        <v>#REF!</v>
      </c>
      <c r="F56" s="368" t="s">
        <v>992</v>
      </c>
      <c r="G56" s="60" t="e">
        <f>+VLOOKUP(F56,#REF!,2,0)</f>
        <v>#REF!</v>
      </c>
      <c r="H56" s="434" t="e">
        <f t="shared" si="3"/>
        <v>#REF!</v>
      </c>
      <c r="I56" s="242" t="e">
        <f>VLOOKUP(F56,#REF!,6,0)</f>
        <v>#REF!</v>
      </c>
      <c r="J56" s="457" t="e">
        <f>+VLOOKUP($F56,#REF!,3,0)</f>
        <v>#REF!</v>
      </c>
      <c r="K56" s="457" t="e">
        <f>+VLOOKUP($F56,#REF!,4,0)</f>
        <v>#REF!</v>
      </c>
      <c r="L56" s="457" t="e">
        <f>+VLOOKUP($F56,#REF!,5,0)</f>
        <v>#REF!</v>
      </c>
      <c r="M56" s="104"/>
      <c r="N56" s="431" t="str">
        <f>F56</f>
        <v>PBS019</v>
      </c>
      <c r="O56" s="434" t="e">
        <f>+IF(H56&lt;J56,ROUNDUP(J56,4),IF(H56&gt;L56,ROUNDDOWN(L56,4),ROUNDDOWN(H56,4)))</f>
        <v>#REF!</v>
      </c>
      <c r="P56" s="426"/>
      <c r="Q56" s="368" t="s">
        <v>992</v>
      </c>
      <c r="R56" s="115">
        <v>104.7411</v>
      </c>
      <c r="S56" s="119" t="e">
        <f>+R56-O56</f>
        <v>#REF!</v>
      </c>
      <c r="T56" s="22"/>
      <c r="U56" s="429"/>
      <c r="V56" s="221"/>
      <c r="W56" s="221"/>
      <c r="X56" s="221"/>
      <c r="Y56" s="221"/>
      <c r="Z56" s="221"/>
      <c r="AA56" s="221"/>
      <c r="AB56" s="221"/>
      <c r="AC56" s="221"/>
      <c r="AD56" s="221"/>
      <c r="AE56" s="221"/>
      <c r="AF56" s="221"/>
      <c r="AG56" s="221"/>
    </row>
    <row r="57" spans="1:33" s="363" customFormat="1" ht="15.75" customHeight="1" x14ac:dyDescent="0.25">
      <c r="A57" s="440" t="str">
        <f t="shared" si="13"/>
        <v>PBS021</v>
      </c>
      <c r="B57" s="117" t="e">
        <f>+VLOOKUP(A57,#REF!,$B$1,0)</f>
        <v>#REF!</v>
      </c>
      <c r="C57" s="117" t="e">
        <f t="shared" si="2"/>
        <v>#REF!</v>
      </c>
      <c r="E57" s="61" t="e">
        <f>+IF(ISNA(VLOOKUP(F57,#REF!,8,0))=TRUE,0,VLOOKUP(F57,#REF!,8,0))</f>
        <v>#REF!</v>
      </c>
      <c r="F57" s="368" t="s">
        <v>1010</v>
      </c>
      <c r="G57" s="60" t="e">
        <f>+VLOOKUP(F57,#REF!,2,0)</f>
        <v>#REF!</v>
      </c>
      <c r="H57" s="434" t="e">
        <f t="shared" si="3"/>
        <v>#REF!</v>
      </c>
      <c r="I57" s="242" t="e">
        <f>VLOOKUP(F57,#REF!,6,0)</f>
        <v>#REF!</v>
      </c>
      <c r="J57" s="457" t="e">
        <f>+VLOOKUP($F57,#REF!,3,0)</f>
        <v>#REF!</v>
      </c>
      <c r="K57" s="457" t="e">
        <f>+VLOOKUP($F57,#REF!,4,0)</f>
        <v>#REF!</v>
      </c>
      <c r="L57" s="457" t="e">
        <f>+VLOOKUP($F57,#REF!,5,0)</f>
        <v>#REF!</v>
      </c>
      <c r="M57" s="104"/>
      <c r="N57" s="431" t="str">
        <f>F57</f>
        <v>PBS021</v>
      </c>
      <c r="O57" s="434" t="e">
        <f>+IF(H57&lt;J57,ROUNDUP(J57,4),IF(H57&gt;L57,ROUNDDOWN(L57,4),ROUNDDOWN(H57,4)))</f>
        <v>#REF!</v>
      </c>
      <c r="P57" s="426"/>
      <c r="Q57" s="368" t="s">
        <v>1010</v>
      </c>
      <c r="R57" s="115">
        <v>106.0749</v>
      </c>
      <c r="S57" s="119" t="e">
        <f>+R57-O57</f>
        <v>#REF!</v>
      </c>
      <c r="T57" s="22"/>
      <c r="U57" s="429"/>
      <c r="V57" s="221"/>
      <c r="W57" s="221"/>
      <c r="X57" s="221"/>
      <c r="Y57" s="221"/>
      <c r="Z57" s="221"/>
      <c r="AA57" s="221"/>
      <c r="AB57" s="221"/>
      <c r="AC57" s="221"/>
      <c r="AD57" s="221"/>
      <c r="AE57" s="221"/>
      <c r="AF57" s="221"/>
      <c r="AG57" s="221"/>
    </row>
    <row r="58" spans="1:33" s="363" customFormat="1" ht="15.75" customHeight="1" x14ac:dyDescent="0.25">
      <c r="A58" s="440" t="str">
        <f t="shared" si="13"/>
        <v>PBS022</v>
      </c>
      <c r="B58" s="117" t="e">
        <f>+VLOOKUP(A58,#REF!,$B$1,0)</f>
        <v>#REF!</v>
      </c>
      <c r="C58" s="117" t="e">
        <f t="shared" si="2"/>
        <v>#REF!</v>
      </c>
      <c r="E58" s="61" t="e">
        <f>+IF(ISNA(VLOOKUP(F58,#REF!,8,0))=TRUE,0,VLOOKUP(F58,#REF!,8,0))</f>
        <v>#REF!</v>
      </c>
      <c r="F58" s="368" t="s">
        <v>1050</v>
      </c>
      <c r="G58" s="60" t="e">
        <f>+VLOOKUP(F58,#REF!,2,0)</f>
        <v>#REF!</v>
      </c>
      <c r="H58" s="434" t="e">
        <f t="shared" si="3"/>
        <v>#REF!</v>
      </c>
      <c r="I58" s="242" t="e">
        <f>VLOOKUP(F58,#REF!,6,0)</f>
        <v>#REF!</v>
      </c>
      <c r="J58" s="457" t="e">
        <f>+VLOOKUP($F58,#REF!,3,0)</f>
        <v>#REF!</v>
      </c>
      <c r="K58" s="457" t="e">
        <f>+VLOOKUP($F58,#REF!,4,0)</f>
        <v>#REF!</v>
      </c>
      <c r="L58" s="457" t="e">
        <f>+VLOOKUP($F58,#REF!,5,0)</f>
        <v>#REF!</v>
      </c>
      <c r="M58" s="104"/>
      <c r="N58" s="431" t="str">
        <f>F58</f>
        <v>PBS022</v>
      </c>
      <c r="O58" s="434" t="e">
        <f>+IF(H58&lt;J58,ROUNDUP(J58,4),IF(H58&gt;L58,ROUNDDOWN(L58,4),ROUNDDOWN(H58,4)))</f>
        <v>#REF!</v>
      </c>
      <c r="P58" s="426"/>
      <c r="Q58" s="368" t="s">
        <v>1050</v>
      </c>
      <c r="R58" s="115">
        <v>105.26390000000001</v>
      </c>
      <c r="S58" s="119" t="e">
        <f>+R58-O58</f>
        <v>#REF!</v>
      </c>
      <c r="T58" s="22"/>
      <c r="U58" s="429"/>
      <c r="V58" s="221"/>
      <c r="W58" s="221"/>
      <c r="X58" s="221"/>
      <c r="Y58" s="221"/>
      <c r="Z58" s="221"/>
      <c r="AA58" s="221"/>
      <c r="AB58" s="221"/>
      <c r="AC58" s="221"/>
      <c r="AD58" s="221"/>
      <c r="AE58" s="221"/>
      <c r="AF58" s="221"/>
      <c r="AG58" s="221"/>
    </row>
    <row r="59" spans="1:33" x14ac:dyDescent="0.25">
      <c r="A59" s="440" t="str">
        <f t="shared" si="13"/>
        <v>ADHI01BCN2</v>
      </c>
      <c r="B59" s="117" t="e">
        <f>+VLOOKUP(A59,#REF!,$B$1,0)</f>
        <v>#REF!</v>
      </c>
      <c r="C59" s="117" t="e">
        <f>+VLOOKUP($A59,$N:$O,2,0)</f>
        <v>#REF!</v>
      </c>
      <c r="E59" s="61" t="e">
        <f>+IF(ISNA(VLOOKUP(F59,#REF!,8,0))=TRUE,0,VLOOKUP(F59,#REF!,8,0))</f>
        <v>#REF!</v>
      </c>
      <c r="F59" s="212" t="s">
        <v>27</v>
      </c>
      <c r="G59" s="60" t="e">
        <f>+VLOOKUP(F59,#REF!,2,0)</f>
        <v>#REF!</v>
      </c>
      <c r="H59" s="434" t="e">
        <f t="shared" si="3"/>
        <v>#REF!</v>
      </c>
      <c r="I59" s="242" t="e">
        <f>VLOOKUP(F59,#REF!,6,0)</f>
        <v>#REF!</v>
      </c>
      <c r="J59" s="457" t="e">
        <f>+VLOOKUP($F59,#REF!,3,0)</f>
        <v>#REF!</v>
      </c>
      <c r="K59" s="457" t="e">
        <f>+VLOOKUP($F59,#REF!,4,0)</f>
        <v>#REF!</v>
      </c>
      <c r="L59" s="457" t="e">
        <f>+VLOOKUP($F59,#REF!,5,0)</f>
        <v>#REF!</v>
      </c>
      <c r="M59" s="104" t="e">
        <f t="shared" ref="M59:M120" si="14">L59-H59</f>
        <v>#REF!</v>
      </c>
      <c r="N59" s="431" t="str">
        <f t="shared" si="1"/>
        <v>ADHI01BCN2</v>
      </c>
      <c r="O59" s="434" t="e">
        <f t="shared" si="6"/>
        <v>#REF!</v>
      </c>
      <c r="P59" s="426"/>
      <c r="Q59" s="368" t="s">
        <v>27</v>
      </c>
      <c r="R59" s="115">
        <v>99.547700000000006</v>
      </c>
      <c r="S59" s="119" t="e">
        <f t="shared" si="5"/>
        <v>#REF!</v>
      </c>
      <c r="T59" s="22"/>
      <c r="U59" s="429"/>
    </row>
    <row r="60" spans="1:33" s="363" customFormat="1" x14ac:dyDescent="0.25">
      <c r="A60" s="440" t="str">
        <f t="shared" si="13"/>
        <v>ADHI02ACN2</v>
      </c>
      <c r="B60" s="117" t="e">
        <f>+VLOOKUP(A60,#REF!,$B$1,0)</f>
        <v>#REF!</v>
      </c>
      <c r="C60" s="117" t="e">
        <f t="shared" si="2"/>
        <v>#REF!</v>
      </c>
      <c r="E60" s="61" t="e">
        <f>+IF(ISNA(VLOOKUP(F60,#REF!,8,0))=TRUE,0,VLOOKUP(F60,#REF!,8,0))</f>
        <v>#REF!</v>
      </c>
      <c r="F60" s="146" t="s">
        <v>1075</v>
      </c>
      <c r="G60" s="60" t="e">
        <f>+VLOOKUP(F60,#REF!,2,0)</f>
        <v>#REF!</v>
      </c>
      <c r="H60" s="434" t="e">
        <f t="shared" si="3"/>
        <v>#REF!</v>
      </c>
      <c r="I60" s="242" t="e">
        <f>VLOOKUP(F60,#REF!,6,0)</f>
        <v>#REF!</v>
      </c>
      <c r="J60" s="457" t="e">
        <f>+VLOOKUP($F60,#REF!,3,0)</f>
        <v>#REF!</v>
      </c>
      <c r="K60" s="457" t="e">
        <f>+VLOOKUP($F60,#REF!,4,0)</f>
        <v>#REF!</v>
      </c>
      <c r="L60" s="457" t="e">
        <f>+VLOOKUP($F60,#REF!,5,0)</f>
        <v>#REF!</v>
      </c>
      <c r="M60" s="104" t="e">
        <f>L60-H60</f>
        <v>#REF!</v>
      </c>
      <c r="N60" s="431" t="str">
        <f>F60</f>
        <v>ADHI02ACN2</v>
      </c>
      <c r="O60" s="434" t="e">
        <f t="shared" si="6"/>
        <v>#REF!</v>
      </c>
      <c r="P60" s="426"/>
      <c r="Q60" s="368" t="s">
        <v>1075</v>
      </c>
      <c r="R60" s="115">
        <v>100.02</v>
      </c>
      <c r="S60" s="119" t="e">
        <f>+R60-O60</f>
        <v>#REF!</v>
      </c>
      <c r="T60" s="22"/>
      <c r="U60" s="429"/>
      <c r="V60" s="221"/>
      <c r="W60" s="221"/>
      <c r="X60" s="221"/>
      <c r="Y60" s="221"/>
      <c r="Z60" s="221"/>
      <c r="AA60" s="221"/>
      <c r="AB60" s="221"/>
      <c r="AC60" s="221"/>
      <c r="AD60" s="221"/>
      <c r="AE60" s="221"/>
      <c r="AF60" s="221"/>
      <c r="AG60" s="221"/>
    </row>
    <row r="61" spans="1:33" s="363" customFormat="1" x14ac:dyDescent="0.25">
      <c r="A61" s="440" t="str">
        <f t="shared" si="13"/>
        <v>ADHI02BCN2</v>
      </c>
      <c r="B61" s="117" t="e">
        <f>+VLOOKUP(A61,#REF!,$B$1,0)</f>
        <v>#REF!</v>
      </c>
      <c r="C61" s="117" t="e">
        <f t="shared" si="2"/>
        <v>#REF!</v>
      </c>
      <c r="E61" s="61" t="e">
        <f>+IF(ISNA(VLOOKUP(F61,#REF!,8,0))=TRUE,0,VLOOKUP(F61,#REF!,8,0))</f>
        <v>#REF!</v>
      </c>
      <c r="F61" s="212" t="s">
        <v>1076</v>
      </c>
      <c r="G61" s="60" t="e">
        <f>+VLOOKUP(F61,#REF!,2,0)</f>
        <v>#REF!</v>
      </c>
      <c r="H61" s="434">
        <f>100.15+3</f>
        <v>103.15</v>
      </c>
      <c r="I61" s="242" t="e">
        <f>VLOOKUP(F61,#REF!,6,0)</f>
        <v>#REF!</v>
      </c>
      <c r="J61" s="457" t="e">
        <f>+VLOOKUP($F61,#REF!,3,0)</f>
        <v>#REF!</v>
      </c>
      <c r="K61" s="457" t="e">
        <f>+VLOOKUP($F61,#REF!,4,0)</f>
        <v>#REF!</v>
      </c>
      <c r="L61" s="457" t="e">
        <f>+VLOOKUP($F61,#REF!,5,0)</f>
        <v>#REF!</v>
      </c>
      <c r="M61" s="104" t="e">
        <f>L61-H61</f>
        <v>#REF!</v>
      </c>
      <c r="N61" s="431" t="str">
        <f>F61</f>
        <v>ADHI02BCN2</v>
      </c>
      <c r="O61" s="434" t="e">
        <f t="shared" si="6"/>
        <v>#REF!</v>
      </c>
      <c r="P61" s="426"/>
      <c r="Q61" s="368" t="s">
        <v>1076</v>
      </c>
      <c r="R61" s="115">
        <v>100.15</v>
      </c>
      <c r="S61" s="119" t="e">
        <f>+R61-O61</f>
        <v>#REF!</v>
      </c>
      <c r="T61" s="22"/>
      <c r="U61" s="429"/>
      <c r="V61" s="221"/>
      <c r="W61" s="221"/>
      <c r="X61" s="221"/>
      <c r="Y61" s="221"/>
      <c r="Z61" s="221"/>
      <c r="AA61" s="221"/>
      <c r="AB61" s="221"/>
      <c r="AC61" s="221"/>
      <c r="AD61" s="221"/>
      <c r="AE61" s="221"/>
      <c r="AF61" s="221"/>
      <c r="AG61" s="221"/>
    </row>
    <row r="62" spans="1:33" x14ac:dyDescent="0.25">
      <c r="A62" s="440" t="str">
        <f t="shared" si="13"/>
        <v>ADMF02CCN4</v>
      </c>
      <c r="B62" s="117" t="e">
        <f>+VLOOKUP(A62,#REF!,$B$1,0)</f>
        <v>#REF!</v>
      </c>
      <c r="C62" s="117" t="e">
        <f t="shared" si="2"/>
        <v>#REF!</v>
      </c>
      <c r="E62" s="61" t="e">
        <f>+IF(ISNA(VLOOKUP(F62,#REF!,8,0))=TRUE,0,VLOOKUP(F62,#REF!,8,0))</f>
        <v>#REF!</v>
      </c>
      <c r="F62" s="212" t="s">
        <v>28</v>
      </c>
      <c r="G62" s="60" t="e">
        <f>+VLOOKUP(F62,#REF!,2,0)</f>
        <v>#REF!</v>
      </c>
      <c r="H62" s="434" t="e">
        <f t="shared" si="3"/>
        <v>#REF!</v>
      </c>
      <c r="I62" s="242" t="e">
        <f>VLOOKUP(F62,#REF!,6,0)</f>
        <v>#REF!</v>
      </c>
      <c r="J62" s="457" t="e">
        <f>+VLOOKUP($F62,#REF!,3,0)</f>
        <v>#REF!</v>
      </c>
      <c r="K62" s="457" t="e">
        <f>+VLOOKUP($F62,#REF!,4,0)</f>
        <v>#REF!</v>
      </c>
      <c r="L62" s="457" t="e">
        <f>+VLOOKUP($F62,#REF!,5,0)</f>
        <v>#REF!</v>
      </c>
      <c r="M62" s="104" t="e">
        <f t="shared" si="14"/>
        <v>#REF!</v>
      </c>
      <c r="N62" s="431" t="str">
        <f t="shared" si="1"/>
        <v>ADMF02CCN4</v>
      </c>
      <c r="O62" s="434" t="e">
        <f t="shared" si="6"/>
        <v>#REF!</v>
      </c>
      <c r="P62" s="426"/>
      <c r="Q62" s="368" t="s">
        <v>28</v>
      </c>
      <c r="R62" s="115">
        <v>100.6018</v>
      </c>
      <c r="S62" s="119" t="e">
        <f t="shared" si="5"/>
        <v>#REF!</v>
      </c>
      <c r="T62" s="22"/>
      <c r="U62" s="429"/>
    </row>
    <row r="63" spans="1:33" s="363" customFormat="1" x14ac:dyDescent="0.25">
      <c r="A63" s="440" t="str">
        <f t="shared" si="13"/>
        <v>ADMF04ACN3</v>
      </c>
      <c r="B63" s="117" t="e">
        <f>+VLOOKUP(A63,#REF!,$B$1,0)</f>
        <v>#REF!</v>
      </c>
      <c r="C63" s="117" t="e">
        <f t="shared" si="2"/>
        <v>#REF!</v>
      </c>
      <c r="E63" s="61" t="e">
        <f>+IF(ISNA(VLOOKUP(F63,#REF!,8,0))=TRUE,0,VLOOKUP(F63,#REF!,8,0))</f>
        <v>#REF!</v>
      </c>
      <c r="F63" s="212" t="s">
        <v>974</v>
      </c>
      <c r="G63" s="60" t="e">
        <f>+VLOOKUP(F63,#REF!,2,0)</f>
        <v>#REF!</v>
      </c>
      <c r="H63" s="434" t="e">
        <f t="shared" si="3"/>
        <v>#REF!</v>
      </c>
      <c r="I63" s="242" t="e">
        <f>VLOOKUP(F63,#REF!,6,0)</f>
        <v>#REF!</v>
      </c>
      <c r="J63" s="457" t="e">
        <f>+VLOOKUP($F63,#REF!,3,0)</f>
        <v>#REF!</v>
      </c>
      <c r="K63" s="457" t="e">
        <f>+VLOOKUP($F63,#REF!,4,0)</f>
        <v>#REF!</v>
      </c>
      <c r="L63" s="457" t="e">
        <f>+VLOOKUP($F63,#REF!,5,0)</f>
        <v>#REF!</v>
      </c>
      <c r="M63" s="104" t="e">
        <f>L63-H63</f>
        <v>#REF!</v>
      </c>
      <c r="N63" s="431" t="str">
        <f>F63</f>
        <v>ADMF04ACN3</v>
      </c>
      <c r="O63" s="434" t="e">
        <f t="shared" si="6"/>
        <v>#REF!</v>
      </c>
      <c r="P63" s="426"/>
      <c r="Q63" s="368" t="s">
        <v>974</v>
      </c>
      <c r="R63" s="115">
        <v>100.00920000000001</v>
      </c>
      <c r="S63" s="119" t="e">
        <f t="shared" si="5"/>
        <v>#REF!</v>
      </c>
      <c r="T63" s="22"/>
      <c r="U63" s="429"/>
      <c r="V63" s="221"/>
      <c r="W63" s="221"/>
      <c r="X63" s="221"/>
      <c r="Y63" s="221"/>
      <c r="Z63" s="221"/>
      <c r="AA63" s="221"/>
      <c r="AB63" s="221"/>
      <c r="AC63" s="221"/>
      <c r="AD63" s="221"/>
      <c r="AE63" s="221"/>
      <c r="AF63" s="221"/>
      <c r="AG63" s="221"/>
    </row>
    <row r="64" spans="1:33" x14ac:dyDescent="0.25">
      <c r="A64" s="440" t="str">
        <f t="shared" si="13"/>
        <v>AKRA01B</v>
      </c>
      <c r="B64" s="117" t="e">
        <f>+VLOOKUP(A64,#REF!,$B$1,0)</f>
        <v>#REF!</v>
      </c>
      <c r="C64" s="117" t="e">
        <f t="shared" si="2"/>
        <v>#REF!</v>
      </c>
      <c r="E64" s="61" t="e">
        <f>+IF(ISNA(VLOOKUP(F64,#REF!,8,0))=TRUE,0,VLOOKUP(F64,#REF!,8,0))</f>
        <v>#REF!</v>
      </c>
      <c r="F64" s="212" t="s">
        <v>30</v>
      </c>
      <c r="G64" s="60" t="e">
        <f>+VLOOKUP(F64,#REF!,2,0)</f>
        <v>#REF!</v>
      </c>
      <c r="H64" s="434" t="e">
        <f t="shared" si="3"/>
        <v>#REF!</v>
      </c>
      <c r="I64" s="242" t="e">
        <f>VLOOKUP(F64,#REF!,6,0)</f>
        <v>#REF!</v>
      </c>
      <c r="J64" s="457" t="e">
        <f>+VLOOKUP($F64,#REF!,3,0)</f>
        <v>#REF!</v>
      </c>
      <c r="K64" s="457" t="e">
        <f>+VLOOKUP($F64,#REF!,4,0)</f>
        <v>#REF!</v>
      </c>
      <c r="L64" s="457" t="e">
        <f>+VLOOKUP($F64,#REF!,5,0)</f>
        <v>#REF!</v>
      </c>
      <c r="M64" s="104" t="e">
        <f t="shared" si="14"/>
        <v>#REF!</v>
      </c>
      <c r="N64" s="431" t="str">
        <f t="shared" si="1"/>
        <v>AKRA01B</v>
      </c>
      <c r="O64" s="434" t="e">
        <f t="shared" si="6"/>
        <v>#REF!</v>
      </c>
      <c r="P64" s="426"/>
      <c r="Q64" s="368" t="s">
        <v>30</v>
      </c>
      <c r="R64" s="115">
        <v>100.2775</v>
      </c>
      <c r="S64" s="119" t="e">
        <f t="shared" si="5"/>
        <v>#REF!</v>
      </c>
      <c r="T64" s="22"/>
      <c r="U64" s="429"/>
    </row>
    <row r="65" spans="1:33" x14ac:dyDescent="0.25">
      <c r="A65" s="440" t="str">
        <f t="shared" si="13"/>
        <v>APAI01C</v>
      </c>
      <c r="B65" s="117" t="e">
        <f>+VLOOKUP(A65,#REF!,$B$1,0)</f>
        <v>#REF!</v>
      </c>
      <c r="C65" s="117" t="e">
        <f t="shared" si="2"/>
        <v>#REF!</v>
      </c>
      <c r="E65" s="61" t="e">
        <f>+IF(ISNA(VLOOKUP(F65,#REF!,8,0))=TRUE,0,VLOOKUP(F65,#REF!,8,0))</f>
        <v>#REF!</v>
      </c>
      <c r="F65" s="212" t="s">
        <v>215</v>
      </c>
      <c r="G65" s="60" t="e">
        <f>+VLOOKUP(F65,#REF!,2,0)</f>
        <v>#REF!</v>
      </c>
      <c r="H65" s="434" t="e">
        <f t="shared" si="3"/>
        <v>#REF!</v>
      </c>
      <c r="I65" s="242" t="e">
        <f>VLOOKUP(F65,#REF!,6,0)</f>
        <v>#REF!</v>
      </c>
      <c r="J65" s="457" t="e">
        <f>+VLOOKUP($F65,#REF!,3,0)</f>
        <v>#REF!</v>
      </c>
      <c r="K65" s="457" t="e">
        <f>+VLOOKUP($F65,#REF!,4,0)</f>
        <v>#REF!</v>
      </c>
      <c r="L65" s="457" t="e">
        <f>+VLOOKUP($F65,#REF!,5,0)</f>
        <v>#REF!</v>
      </c>
      <c r="M65" s="104" t="e">
        <f t="shared" si="14"/>
        <v>#REF!</v>
      </c>
      <c r="N65" s="431" t="str">
        <f t="shared" si="1"/>
        <v>APAI01C</v>
      </c>
      <c r="O65" s="434" t="e">
        <f t="shared" si="6"/>
        <v>#REF!</v>
      </c>
      <c r="P65" s="426"/>
      <c r="Q65" s="368" t="s">
        <v>215</v>
      </c>
      <c r="R65" s="115">
        <v>99.857399999999998</v>
      </c>
      <c r="S65" s="119" t="e">
        <f t="shared" si="5"/>
        <v>#REF!</v>
      </c>
      <c r="T65" s="22"/>
      <c r="U65" s="429"/>
    </row>
    <row r="66" spans="1:33" x14ac:dyDescent="0.25">
      <c r="A66" s="440" t="str">
        <f t="shared" si="13"/>
        <v>APIA01A</v>
      </c>
      <c r="B66" s="117" t="e">
        <f>+VLOOKUP(A66,#REF!,$B$1,0)</f>
        <v>#REF!</v>
      </c>
      <c r="C66" s="117" t="e">
        <f t="shared" si="2"/>
        <v>#REF!</v>
      </c>
      <c r="E66" s="61" t="e">
        <f>+IF(ISNA(VLOOKUP(F66,#REF!,8,0))=TRUE,0,VLOOKUP(F66,#REF!,8,0))</f>
        <v>#REF!</v>
      </c>
      <c r="F66" s="212" t="s">
        <v>165</v>
      </c>
      <c r="G66" s="60" t="e">
        <f>+VLOOKUP(F66,#REF!,2,0)</f>
        <v>#REF!</v>
      </c>
      <c r="H66" s="434" t="e">
        <f t="shared" si="3"/>
        <v>#REF!</v>
      </c>
      <c r="I66" s="242" t="e">
        <f>VLOOKUP(F66,#REF!,6,0)</f>
        <v>#REF!</v>
      </c>
      <c r="J66" s="457" t="e">
        <f>+VLOOKUP($F66,#REF!,3,0)</f>
        <v>#REF!</v>
      </c>
      <c r="K66" s="457" t="e">
        <f>+VLOOKUP($F66,#REF!,4,0)</f>
        <v>#REF!</v>
      </c>
      <c r="L66" s="457" t="e">
        <f>+VLOOKUP($F66,#REF!,5,0)</f>
        <v>#REF!</v>
      </c>
      <c r="M66" s="104" t="e">
        <f t="shared" si="14"/>
        <v>#REF!</v>
      </c>
      <c r="N66" s="431" t="str">
        <f t="shared" si="1"/>
        <v>APIA01A</v>
      </c>
      <c r="O66" s="434" t="e">
        <f t="shared" si="6"/>
        <v>#REF!</v>
      </c>
      <c r="P66" s="426"/>
      <c r="Q66" s="368" t="s">
        <v>165</v>
      </c>
      <c r="R66" s="115">
        <v>100.57</v>
      </c>
      <c r="S66" s="119" t="e">
        <f t="shared" si="5"/>
        <v>#REF!</v>
      </c>
      <c r="T66" s="22"/>
      <c r="U66" s="429"/>
    </row>
    <row r="67" spans="1:33" s="363" customFormat="1" x14ac:dyDescent="0.25">
      <c r="A67" s="440" t="str">
        <f t="shared" si="13"/>
        <v>ASDF04ACN2</v>
      </c>
      <c r="B67" s="117" t="e">
        <f>+VLOOKUP(A67,#REF!,$B$1,0)</f>
        <v>#REF!</v>
      </c>
      <c r="C67" s="117" t="e">
        <f t="shared" ref="C67:C130" si="15">+VLOOKUP($A67,$N:$O,2,0)</f>
        <v>#REF!</v>
      </c>
      <c r="E67" s="61" t="e">
        <f>+IF(ISNA(VLOOKUP(F67,#REF!,8,0))=TRUE,0,VLOOKUP(F67,#REF!,8,0))</f>
        <v>#REF!</v>
      </c>
      <c r="F67" s="212" t="s">
        <v>1057</v>
      </c>
      <c r="G67" s="60" t="e">
        <f>+VLOOKUP(F67,#REF!,2,0)</f>
        <v>#REF!</v>
      </c>
      <c r="H67" s="434" t="e">
        <f t="shared" si="3"/>
        <v>#REF!</v>
      </c>
      <c r="I67" s="242" t="e">
        <f>VLOOKUP(F67,#REF!,6,0)</f>
        <v>#REF!</v>
      </c>
      <c r="J67" s="457" t="e">
        <f>+VLOOKUP($F67,#REF!,3,0)</f>
        <v>#REF!</v>
      </c>
      <c r="K67" s="457" t="e">
        <f>+VLOOKUP($F67,#REF!,4,0)</f>
        <v>#REF!</v>
      </c>
      <c r="L67" s="457" t="e">
        <f>+VLOOKUP($F67,#REF!,5,0)</f>
        <v>#REF!</v>
      </c>
      <c r="M67" s="104" t="e">
        <f>L67-H67</f>
        <v>#REF!</v>
      </c>
      <c r="N67" s="431" t="str">
        <f>F67</f>
        <v>ASDF04ACN2</v>
      </c>
      <c r="O67" s="434" t="e">
        <f>+IF(H67&lt;J67,ROUNDUP(J67,4),IF(H67&gt;L67,ROUNDDOWN(L67,4),ROUNDDOWN(H67,4)))</f>
        <v>#REF!</v>
      </c>
      <c r="P67" s="426"/>
      <c r="Q67" s="368" t="s">
        <v>1057</v>
      </c>
      <c r="R67" s="115">
        <v>100.3002</v>
      </c>
      <c r="S67" s="119" t="e">
        <f>+R67-O67</f>
        <v>#REF!</v>
      </c>
      <c r="T67" s="22"/>
      <c r="U67" s="429"/>
      <c r="V67" s="221"/>
      <c r="W67" s="221"/>
      <c r="X67" s="221"/>
      <c r="Y67" s="221"/>
      <c r="Z67" s="221"/>
      <c r="AA67" s="221"/>
      <c r="AB67" s="221"/>
      <c r="AC67" s="221"/>
      <c r="AD67" s="221"/>
      <c r="AE67" s="221"/>
      <c r="AF67" s="221"/>
      <c r="AG67" s="221"/>
    </row>
    <row r="68" spans="1:33" x14ac:dyDescent="0.25">
      <c r="A68" s="440" t="str">
        <f t="shared" si="13"/>
        <v>ASDF04BCN2</v>
      </c>
      <c r="B68" s="117" t="e">
        <f>+VLOOKUP(A68,#REF!,$B$1,0)</f>
        <v>#REF!</v>
      </c>
      <c r="C68" s="117" t="e">
        <f t="shared" si="15"/>
        <v>#REF!</v>
      </c>
      <c r="E68" s="61" t="e">
        <f>+IF(ISNA(VLOOKUP(F68,#REF!,8,0))=TRUE,0,VLOOKUP(F68,#REF!,8,0))</f>
        <v>#REF!</v>
      </c>
      <c r="F68" s="212" t="s">
        <v>1056</v>
      </c>
      <c r="G68" s="60" t="e">
        <f>+VLOOKUP(F68,#REF!,2,0)</f>
        <v>#REF!</v>
      </c>
      <c r="H68" s="434" t="e">
        <f t="shared" ref="H68:H131" si="16">IF(E68=0,G68,E68)</f>
        <v>#REF!</v>
      </c>
      <c r="I68" s="242" t="e">
        <f>VLOOKUP(F68,#REF!,6,0)</f>
        <v>#REF!</v>
      </c>
      <c r="J68" s="457" t="e">
        <f>+VLOOKUP($F68,#REF!,3,0)</f>
        <v>#REF!</v>
      </c>
      <c r="K68" s="457" t="e">
        <f>+VLOOKUP($F68,#REF!,4,0)</f>
        <v>#REF!</v>
      </c>
      <c r="L68" s="457" t="e">
        <f>+VLOOKUP($F68,#REF!,5,0)</f>
        <v>#REF!</v>
      </c>
      <c r="M68" s="104" t="e">
        <f t="shared" si="14"/>
        <v>#REF!</v>
      </c>
      <c r="N68" s="431" t="str">
        <f t="shared" si="1"/>
        <v>ASDF04BCN2</v>
      </c>
      <c r="O68" s="434" t="e">
        <f>+IF(H68&lt;J68,ROUNDUP(J68,4),IF(H68&gt;L68,ROUNDDOWN(L68,4),ROUNDDOWN(H68,4)))</f>
        <v>#REF!</v>
      </c>
      <c r="P68" s="426"/>
      <c r="Q68" s="368" t="s">
        <v>1056</v>
      </c>
      <c r="R68" s="115">
        <v>101.9786</v>
      </c>
      <c r="S68" s="119" t="e">
        <f t="shared" si="5"/>
        <v>#REF!</v>
      </c>
      <c r="T68" s="22"/>
      <c r="U68" s="429"/>
    </row>
    <row r="69" spans="1:33" x14ac:dyDescent="0.25">
      <c r="A69" s="440" t="str">
        <f t="shared" si="13"/>
        <v>BACA01SB</v>
      </c>
      <c r="B69" s="117" t="e">
        <f>+VLOOKUP(A69,#REF!,$B$1,0)</f>
        <v>#REF!</v>
      </c>
      <c r="C69" s="117" t="e">
        <f t="shared" si="15"/>
        <v>#REF!</v>
      </c>
      <c r="E69" s="61" t="e">
        <f>+IF(ISNA(VLOOKUP(F69,#REF!,8,0))=TRUE,0,VLOOKUP(F69,#REF!,8,0))</f>
        <v>#REF!</v>
      </c>
      <c r="F69" s="212" t="s">
        <v>32</v>
      </c>
      <c r="G69" s="60" t="e">
        <f>+VLOOKUP(F69,#REF!,2,0)</f>
        <v>#REF!</v>
      </c>
      <c r="H69" s="434" t="e">
        <f t="shared" si="16"/>
        <v>#REF!</v>
      </c>
      <c r="I69" s="242" t="e">
        <f>VLOOKUP(F69,#REF!,6,0)</f>
        <v>#REF!</v>
      </c>
      <c r="J69" s="457" t="e">
        <f>+VLOOKUP($F69,#REF!,3,0)</f>
        <v>#REF!</v>
      </c>
      <c r="K69" s="457" t="e">
        <f>+VLOOKUP($F69,#REF!,4,0)</f>
        <v>#REF!</v>
      </c>
      <c r="L69" s="457" t="e">
        <f>+VLOOKUP($F69,#REF!,5,0)</f>
        <v>#REF!</v>
      </c>
      <c r="M69" s="104" t="e">
        <f t="shared" si="14"/>
        <v>#REF!</v>
      </c>
      <c r="N69" s="431" t="str">
        <f t="shared" si="1"/>
        <v>BACA01SB</v>
      </c>
      <c r="O69" s="434" t="e">
        <f t="shared" si="6"/>
        <v>#REF!</v>
      </c>
      <c r="P69" s="426"/>
      <c r="Q69" s="368" t="s">
        <v>32</v>
      </c>
      <c r="R69" s="115">
        <v>98.4405</v>
      </c>
      <c r="S69" s="119" t="e">
        <f t="shared" si="5"/>
        <v>#REF!</v>
      </c>
      <c r="T69" s="22"/>
      <c r="U69" s="429"/>
    </row>
    <row r="70" spans="1:33" x14ac:dyDescent="0.25">
      <c r="A70" s="440" t="str">
        <f t="shared" si="13"/>
        <v>BBIA01SBCN2</v>
      </c>
      <c r="B70" s="117" t="e">
        <f>+VLOOKUP(A70,#REF!,$B$1,0)</f>
        <v>#REF!</v>
      </c>
      <c r="C70" s="117" t="e">
        <f t="shared" si="15"/>
        <v>#REF!</v>
      </c>
      <c r="E70" s="61" t="e">
        <f>+IF(ISNA(VLOOKUP(F70,#REF!,8,0))=TRUE,0,VLOOKUP(F70,#REF!,8,0))</f>
        <v>#REF!</v>
      </c>
      <c r="F70" s="212" t="s">
        <v>850</v>
      </c>
      <c r="G70" s="60" t="e">
        <f>+VLOOKUP(F70,#REF!,2,0)</f>
        <v>#REF!</v>
      </c>
      <c r="H70" s="434" t="e">
        <f t="shared" si="16"/>
        <v>#REF!</v>
      </c>
      <c r="I70" s="242" t="e">
        <f>VLOOKUP(F70,#REF!,6,0)</f>
        <v>#REF!</v>
      </c>
      <c r="J70" s="457" t="e">
        <f>+VLOOKUP($F70,#REF!,3,0)</f>
        <v>#REF!</v>
      </c>
      <c r="K70" s="457" t="e">
        <f>+VLOOKUP($F70,#REF!,4,0)</f>
        <v>#REF!</v>
      </c>
      <c r="L70" s="457" t="e">
        <f>+VLOOKUP($F70,#REF!,5,0)</f>
        <v>#REF!</v>
      </c>
      <c r="M70" s="104" t="e">
        <f t="shared" si="14"/>
        <v>#REF!</v>
      </c>
      <c r="N70" s="431" t="str">
        <f t="shared" si="1"/>
        <v>BBIA01SBCN2</v>
      </c>
      <c r="O70" s="434" t="e">
        <f t="shared" si="6"/>
        <v>#REF!</v>
      </c>
      <c r="P70" s="426"/>
      <c r="Q70" s="368" t="s">
        <v>850</v>
      </c>
      <c r="R70" s="115">
        <v>102.5292</v>
      </c>
      <c r="S70" s="119" t="e">
        <f t="shared" si="5"/>
        <v>#REF!</v>
      </c>
      <c r="T70" s="22"/>
      <c r="U70" s="429"/>
    </row>
    <row r="71" spans="1:33" x14ac:dyDescent="0.25">
      <c r="A71" s="440" t="str">
        <f t="shared" si="13"/>
        <v>BBKP02SBCN1</v>
      </c>
      <c r="B71" s="117" t="e">
        <f>+VLOOKUP(A71,#REF!,$B$1,0)</f>
        <v>#REF!</v>
      </c>
      <c r="C71" s="117" t="e">
        <f t="shared" si="15"/>
        <v>#REF!</v>
      </c>
      <c r="E71" s="61" t="e">
        <f>+IF(ISNA(VLOOKUP(F71,#REF!,8,0))=TRUE,0,VLOOKUP(F71,#REF!,8,0))</f>
        <v>#REF!</v>
      </c>
      <c r="F71" s="212" t="s">
        <v>106</v>
      </c>
      <c r="G71" s="60" t="e">
        <f>+VLOOKUP(F71,#REF!,2,0)</f>
        <v>#REF!</v>
      </c>
      <c r="H71" s="434" t="e">
        <f t="shared" si="16"/>
        <v>#REF!</v>
      </c>
      <c r="I71" s="242" t="e">
        <f>VLOOKUP(F71,#REF!,6,0)</f>
        <v>#REF!</v>
      </c>
      <c r="J71" s="457" t="e">
        <f>+VLOOKUP($F71,#REF!,3,0)</f>
        <v>#REF!</v>
      </c>
      <c r="K71" s="457" t="e">
        <f>+VLOOKUP($F71,#REF!,4,0)</f>
        <v>#REF!</v>
      </c>
      <c r="L71" s="457" t="e">
        <f>+VLOOKUP($F71,#REF!,5,0)</f>
        <v>#REF!</v>
      </c>
      <c r="M71" s="104" t="e">
        <f t="shared" si="14"/>
        <v>#REF!</v>
      </c>
      <c r="N71" s="431" t="str">
        <f t="shared" si="1"/>
        <v>BBKP02SBCN1</v>
      </c>
      <c r="O71" s="434" t="e">
        <f t="shared" si="6"/>
        <v>#REF!</v>
      </c>
      <c r="P71" s="426"/>
      <c r="Q71" s="368" t="s">
        <v>106</v>
      </c>
      <c r="R71" s="115">
        <v>101.258</v>
      </c>
      <c r="S71" s="119" t="e">
        <f t="shared" si="5"/>
        <v>#REF!</v>
      </c>
      <c r="T71" s="22"/>
      <c r="U71" s="429"/>
    </row>
    <row r="72" spans="1:33" x14ac:dyDescent="0.25">
      <c r="A72" s="440" t="str">
        <f t="shared" si="13"/>
        <v>BBKP02SBCN2</v>
      </c>
      <c r="B72" s="117" t="e">
        <f>+VLOOKUP(A72,#REF!,$B$1,0)</f>
        <v>#REF!</v>
      </c>
      <c r="C72" s="117" t="e">
        <f t="shared" si="15"/>
        <v>#REF!</v>
      </c>
      <c r="E72" s="61" t="e">
        <f>+IF(ISNA(VLOOKUP(F72,#REF!,8,0))=TRUE,0,VLOOKUP(F72,#REF!,8,0))</f>
        <v>#REF!</v>
      </c>
      <c r="F72" s="212" t="s">
        <v>759</v>
      </c>
      <c r="G72" s="60" t="e">
        <f>+VLOOKUP(F72,#REF!,2,0)</f>
        <v>#REF!</v>
      </c>
      <c r="H72" s="434" t="e">
        <f t="shared" si="16"/>
        <v>#REF!</v>
      </c>
      <c r="I72" s="242" t="e">
        <f>VLOOKUP(F72,#REF!,6,0)</f>
        <v>#REF!</v>
      </c>
      <c r="J72" s="457" t="e">
        <f>+VLOOKUP($F72,#REF!,3,0)</f>
        <v>#REF!</v>
      </c>
      <c r="K72" s="457" t="e">
        <f>+VLOOKUP($F72,#REF!,4,0)</f>
        <v>#REF!</v>
      </c>
      <c r="L72" s="457" t="e">
        <f>+VLOOKUP($F72,#REF!,5,0)</f>
        <v>#REF!</v>
      </c>
      <c r="M72" s="104" t="e">
        <f t="shared" si="14"/>
        <v>#REF!</v>
      </c>
      <c r="N72" s="431" t="str">
        <f t="shared" si="1"/>
        <v>BBKP02SBCN2</v>
      </c>
      <c r="O72" s="434" t="e">
        <f t="shared" si="6"/>
        <v>#REF!</v>
      </c>
      <c r="P72" s="426"/>
      <c r="Q72" s="368" t="s">
        <v>759</v>
      </c>
      <c r="R72" s="115">
        <v>99.272000000000006</v>
      </c>
      <c r="S72" s="119" t="e">
        <f t="shared" si="5"/>
        <v>#REF!</v>
      </c>
      <c r="T72" s="22"/>
      <c r="U72" s="429"/>
    </row>
    <row r="73" spans="1:33" x14ac:dyDescent="0.25">
      <c r="A73" s="440" t="str">
        <f t="shared" si="13"/>
        <v>BBRI01CCN1</v>
      </c>
      <c r="B73" s="117" t="e">
        <f>+VLOOKUP(A73,#REF!,$B$1,0)</f>
        <v>#REF!</v>
      </c>
      <c r="C73" s="117" t="e">
        <f t="shared" si="15"/>
        <v>#REF!</v>
      </c>
      <c r="E73" s="61" t="e">
        <f>+IF(ISNA(VLOOKUP(F73,#REF!,8,0))=TRUE,0,VLOOKUP(F73,#REF!,8,0))</f>
        <v>#REF!</v>
      </c>
      <c r="F73" s="212" t="s">
        <v>107</v>
      </c>
      <c r="G73" s="60" t="e">
        <f>+VLOOKUP(F73,#REF!,2,0)</f>
        <v>#REF!</v>
      </c>
      <c r="H73" s="434" t="e">
        <f t="shared" si="16"/>
        <v>#REF!</v>
      </c>
      <c r="I73" s="242" t="e">
        <f>VLOOKUP(F73,#REF!,6,0)</f>
        <v>#REF!</v>
      </c>
      <c r="J73" s="457" t="e">
        <f>+VLOOKUP($F73,#REF!,3,0)</f>
        <v>#REF!</v>
      </c>
      <c r="K73" s="457" t="e">
        <f>+VLOOKUP($F73,#REF!,4,0)</f>
        <v>#REF!</v>
      </c>
      <c r="L73" s="457" t="e">
        <f>+VLOOKUP($F73,#REF!,5,0)</f>
        <v>#REF!</v>
      </c>
      <c r="M73" s="104" t="e">
        <f t="shared" si="14"/>
        <v>#REF!</v>
      </c>
      <c r="N73" s="431" t="str">
        <f t="shared" si="1"/>
        <v>BBRI01CCN1</v>
      </c>
      <c r="O73" s="434" t="e">
        <f t="shared" si="6"/>
        <v>#REF!</v>
      </c>
      <c r="P73" s="426"/>
      <c r="Q73" s="368" t="s">
        <v>107</v>
      </c>
      <c r="R73" s="115">
        <v>101.5307</v>
      </c>
      <c r="S73" s="119" t="e">
        <f t="shared" si="5"/>
        <v>#REF!</v>
      </c>
      <c r="T73" s="22"/>
      <c r="U73" s="429"/>
    </row>
    <row r="74" spans="1:33" x14ac:dyDescent="0.25">
      <c r="A74" s="440" t="str">
        <f t="shared" si="13"/>
        <v>BBRI01CCN2</v>
      </c>
      <c r="B74" s="117" t="e">
        <f>+VLOOKUP(A74,#REF!,$B$1,0)</f>
        <v>#REF!</v>
      </c>
      <c r="C74" s="117" t="e">
        <f t="shared" si="15"/>
        <v>#REF!</v>
      </c>
      <c r="E74" s="61" t="e">
        <f>+IF(ISNA(VLOOKUP(F74,#REF!,8,0))=TRUE,0,VLOOKUP(F74,#REF!,8,0))</f>
        <v>#REF!</v>
      </c>
      <c r="F74" s="212" t="s">
        <v>35</v>
      </c>
      <c r="G74" s="60" t="e">
        <f>+VLOOKUP(F74,#REF!,2,0)</f>
        <v>#REF!</v>
      </c>
      <c r="H74" s="434" t="e">
        <f t="shared" si="16"/>
        <v>#REF!</v>
      </c>
      <c r="I74" s="242" t="e">
        <f>VLOOKUP(F74,#REF!,6,0)</f>
        <v>#REF!</v>
      </c>
      <c r="J74" s="457" t="e">
        <f>+VLOOKUP($F74,#REF!,3,0)</f>
        <v>#REF!</v>
      </c>
      <c r="K74" s="457" t="e">
        <f>+VLOOKUP($F74,#REF!,4,0)</f>
        <v>#REF!</v>
      </c>
      <c r="L74" s="457" t="e">
        <f>+VLOOKUP($F74,#REF!,5,0)</f>
        <v>#REF!</v>
      </c>
      <c r="M74" s="104" t="e">
        <f t="shared" si="14"/>
        <v>#REF!</v>
      </c>
      <c r="N74" s="431" t="str">
        <f t="shared" si="1"/>
        <v>BBRI01CCN2</v>
      </c>
      <c r="O74" s="434" t="e">
        <f t="shared" si="6"/>
        <v>#REF!</v>
      </c>
      <c r="P74" s="426"/>
      <c r="Q74" s="368" t="s">
        <v>35</v>
      </c>
      <c r="R74" s="115">
        <v>102.569</v>
      </c>
      <c r="S74" s="119" t="e">
        <f t="shared" si="5"/>
        <v>#REF!</v>
      </c>
      <c r="T74" s="22"/>
      <c r="U74" s="429"/>
    </row>
    <row r="75" spans="1:33" x14ac:dyDescent="0.25">
      <c r="A75" s="440" t="str">
        <f t="shared" si="13"/>
        <v>BBRI01CCN3</v>
      </c>
      <c r="B75" s="117" t="e">
        <f>+VLOOKUP(A75,#REF!,$B$1,0)</f>
        <v>#REF!</v>
      </c>
      <c r="C75" s="117" t="e">
        <f t="shared" si="15"/>
        <v>#REF!</v>
      </c>
      <c r="E75" s="61" t="e">
        <f>+IF(ISNA(VLOOKUP(F75,#REF!,8,0))=TRUE,0,VLOOKUP(F75,#REF!,8,0))</f>
        <v>#REF!</v>
      </c>
      <c r="F75" s="212" t="s">
        <v>78</v>
      </c>
      <c r="G75" s="60" t="e">
        <f>+VLOOKUP(F75,#REF!,2,0)</f>
        <v>#REF!</v>
      </c>
      <c r="H75" s="434" t="e">
        <f t="shared" si="16"/>
        <v>#REF!</v>
      </c>
      <c r="I75" s="242" t="e">
        <f>VLOOKUP(F75,#REF!,6,0)</f>
        <v>#REF!</v>
      </c>
      <c r="J75" s="457" t="e">
        <f>+VLOOKUP($F75,#REF!,3,0)</f>
        <v>#REF!</v>
      </c>
      <c r="K75" s="457" t="e">
        <f>+VLOOKUP($F75,#REF!,4,0)</f>
        <v>#REF!</v>
      </c>
      <c r="L75" s="457" t="e">
        <f>+VLOOKUP($F75,#REF!,5,0)</f>
        <v>#REF!</v>
      </c>
      <c r="M75" s="104" t="e">
        <f t="shared" si="14"/>
        <v>#REF!</v>
      </c>
      <c r="N75" s="431" t="str">
        <f t="shared" si="1"/>
        <v>BBRI01CCN3</v>
      </c>
      <c r="O75" s="434" t="e">
        <f t="shared" si="6"/>
        <v>#REF!</v>
      </c>
      <c r="P75" s="426"/>
      <c r="Q75" s="368" t="s">
        <v>78</v>
      </c>
      <c r="R75" s="115">
        <v>100.6962</v>
      </c>
      <c r="S75" s="119" t="e">
        <f t="shared" si="5"/>
        <v>#REF!</v>
      </c>
      <c r="T75" s="22"/>
      <c r="U75" s="429"/>
    </row>
    <row r="76" spans="1:33" s="363" customFormat="1" x14ac:dyDescent="0.25">
      <c r="A76" s="440" t="str">
        <f t="shared" si="13"/>
        <v>BBTN01CN1</v>
      </c>
      <c r="B76" s="117" t="e">
        <f>+VLOOKUP(A76,#REF!,$B$1,0)</f>
        <v>#REF!</v>
      </c>
      <c r="C76" s="117" t="e">
        <f t="shared" si="15"/>
        <v>#REF!</v>
      </c>
      <c r="E76" s="61" t="e">
        <f>+IF(ISNA(VLOOKUP(F76,#REF!,8,0))=TRUE,0,VLOOKUP(F76,#REF!,8,0))</f>
        <v>#REF!</v>
      </c>
      <c r="F76" s="212" t="s">
        <v>36</v>
      </c>
      <c r="G76" s="60" t="e">
        <f>+VLOOKUP(F76,#REF!,2,0)</f>
        <v>#REF!</v>
      </c>
      <c r="H76" s="434" t="e">
        <f t="shared" si="16"/>
        <v>#REF!</v>
      </c>
      <c r="I76" s="242" t="e">
        <f>VLOOKUP(F76,#REF!,6,0)</f>
        <v>#REF!</v>
      </c>
      <c r="J76" s="457" t="e">
        <f>+VLOOKUP($F76,#REF!,3,0)</f>
        <v>#REF!</v>
      </c>
      <c r="K76" s="457" t="e">
        <f>+VLOOKUP($F76,#REF!,4,0)</f>
        <v>#REF!</v>
      </c>
      <c r="L76" s="457" t="e">
        <f>+VLOOKUP($F76,#REF!,5,0)</f>
        <v>#REF!</v>
      </c>
      <c r="M76" s="104" t="e">
        <f t="shared" si="14"/>
        <v>#REF!</v>
      </c>
      <c r="N76" s="431" t="str">
        <f t="shared" si="1"/>
        <v>BBTN01CN1</v>
      </c>
      <c r="O76" s="434" t="e">
        <f t="shared" si="6"/>
        <v>#REF!</v>
      </c>
      <c r="P76" s="426"/>
      <c r="Q76" s="368" t="s">
        <v>36</v>
      </c>
      <c r="R76" s="115">
        <v>98.131200000000007</v>
      </c>
      <c r="S76" s="119" t="e">
        <f t="shared" si="5"/>
        <v>#REF!</v>
      </c>
      <c r="T76" s="22"/>
      <c r="U76" s="429"/>
      <c r="V76" s="221"/>
      <c r="W76" s="221"/>
      <c r="X76" s="221"/>
      <c r="Y76" s="221"/>
      <c r="Z76" s="221"/>
      <c r="AA76" s="221"/>
      <c r="AB76" s="221"/>
      <c r="AC76" s="221"/>
      <c r="AD76" s="221"/>
      <c r="AE76" s="221"/>
      <c r="AF76" s="221"/>
      <c r="AG76" s="221"/>
    </row>
    <row r="77" spans="1:33" s="363" customFormat="1" x14ac:dyDescent="0.25">
      <c r="A77" s="440" t="str">
        <f t="shared" si="13"/>
        <v>BBTN01CN2</v>
      </c>
      <c r="B77" s="117" t="e">
        <f>+VLOOKUP(A77,#REF!,$B$1,0)</f>
        <v>#REF!</v>
      </c>
      <c r="C77" s="117" t="e">
        <f t="shared" si="15"/>
        <v>#REF!</v>
      </c>
      <c r="E77" s="61" t="e">
        <f>+IF(ISNA(VLOOKUP(F77,#REF!,8,0))=TRUE,0,VLOOKUP(F77,#REF!,8,0))</f>
        <v>#REF!</v>
      </c>
      <c r="F77" s="212" t="s">
        <v>37</v>
      </c>
      <c r="G77" s="60" t="e">
        <f>+VLOOKUP(F77,#REF!,2,0)</f>
        <v>#REF!</v>
      </c>
      <c r="H77" s="434" t="e">
        <f t="shared" si="16"/>
        <v>#REF!</v>
      </c>
      <c r="I77" s="242" t="e">
        <f>VLOOKUP(F77,#REF!,6,0)</f>
        <v>#REF!</v>
      </c>
      <c r="J77" s="457" t="e">
        <f>+VLOOKUP($F77,#REF!,3,0)</f>
        <v>#REF!</v>
      </c>
      <c r="K77" s="457" t="e">
        <f>+VLOOKUP($F77,#REF!,4,0)</f>
        <v>#REF!</v>
      </c>
      <c r="L77" s="457" t="e">
        <f>+VLOOKUP($F77,#REF!,5,0)</f>
        <v>#REF!</v>
      </c>
      <c r="M77" s="104" t="e">
        <f>L77-H77</f>
        <v>#REF!</v>
      </c>
      <c r="N77" s="431" t="str">
        <f>F77</f>
        <v>BBTN01CN2</v>
      </c>
      <c r="O77" s="434" t="e">
        <f>+IF(H77&lt;J77,ROUNDUP(J77,4),IF(H77&gt;L77,ROUNDDOWN(L77,4),ROUNDDOWN(H77,4)))</f>
        <v>#REF!</v>
      </c>
      <c r="P77" s="426"/>
      <c r="Q77" s="368" t="s">
        <v>37</v>
      </c>
      <c r="R77" s="115">
        <v>100.9042</v>
      </c>
      <c r="S77" s="119" t="e">
        <f>+R77-O77</f>
        <v>#REF!</v>
      </c>
      <c r="T77" s="22"/>
      <c r="U77" s="429"/>
      <c r="V77" s="221"/>
      <c r="W77" s="221"/>
      <c r="X77" s="221"/>
      <c r="Y77" s="221"/>
      <c r="Z77" s="221"/>
      <c r="AA77" s="221"/>
      <c r="AB77" s="221"/>
      <c r="AC77" s="221"/>
      <c r="AD77" s="221"/>
      <c r="AE77" s="221"/>
      <c r="AF77" s="221"/>
      <c r="AG77" s="221"/>
    </row>
    <row r="78" spans="1:33" x14ac:dyDescent="0.25">
      <c r="A78" s="440" t="str">
        <f t="shared" si="13"/>
        <v>BBTN02ACN2</v>
      </c>
      <c r="B78" s="117" t="e">
        <f>+VLOOKUP(A78,#REF!,$B$1,0)</f>
        <v>#REF!</v>
      </c>
      <c r="C78" s="117" t="e">
        <f t="shared" si="15"/>
        <v>#REF!</v>
      </c>
      <c r="E78" s="61" t="e">
        <f>+IF(ISNA(VLOOKUP(F78,#REF!,8,0))=TRUE,0,VLOOKUP(F78,#REF!,8,0))</f>
        <v>#REF!</v>
      </c>
      <c r="F78" s="212" t="s">
        <v>184</v>
      </c>
      <c r="G78" s="60" t="e">
        <f>+VLOOKUP(F78,#REF!,2,0)</f>
        <v>#REF!</v>
      </c>
      <c r="H78" s="434" t="e">
        <f t="shared" si="16"/>
        <v>#REF!</v>
      </c>
      <c r="I78" s="242" t="e">
        <f>VLOOKUP(F78,#REF!,6,0)</f>
        <v>#REF!</v>
      </c>
      <c r="J78" s="457" t="e">
        <f>+VLOOKUP($F78,#REF!,3,0)</f>
        <v>#REF!</v>
      </c>
      <c r="K78" s="457" t="e">
        <f>+VLOOKUP($F78,#REF!,4,0)</f>
        <v>#REF!</v>
      </c>
      <c r="L78" s="457" t="e">
        <f>+VLOOKUP($F78,#REF!,5,0)</f>
        <v>#REF!</v>
      </c>
      <c r="M78" s="104" t="e">
        <f>L78-H78</f>
        <v>#REF!</v>
      </c>
      <c r="N78" s="431" t="str">
        <f>F78</f>
        <v>BBTN02ACN2</v>
      </c>
      <c r="O78" s="434" t="e">
        <f t="shared" si="6"/>
        <v>#REF!</v>
      </c>
      <c r="P78" s="426"/>
      <c r="Q78" s="368" t="s">
        <v>184</v>
      </c>
      <c r="R78" s="115">
        <v>100.0052</v>
      </c>
      <c r="S78" s="119" t="e">
        <f t="shared" si="5"/>
        <v>#REF!</v>
      </c>
      <c r="T78" s="22"/>
      <c r="U78" s="429"/>
    </row>
    <row r="79" spans="1:33" s="363" customFormat="1" x14ac:dyDescent="0.25">
      <c r="A79" s="440" t="str">
        <f t="shared" si="13"/>
        <v>BBTN02CCN1</v>
      </c>
      <c r="B79" s="117" t="e">
        <f>+VLOOKUP(A79,#REF!,$B$1,0)</f>
        <v>#REF!</v>
      </c>
      <c r="C79" s="117" t="e">
        <f t="shared" si="15"/>
        <v>#REF!</v>
      </c>
      <c r="E79" s="61" t="e">
        <f>+IF(ISNA(VLOOKUP(F79,#REF!,8,0))=TRUE,0,VLOOKUP(F79,#REF!,8,0))</f>
        <v>#REF!</v>
      </c>
      <c r="F79" s="212" t="s">
        <v>108</v>
      </c>
      <c r="G79" s="60" t="e">
        <f>+VLOOKUP(F79,#REF!,2,0)</f>
        <v>#REF!</v>
      </c>
      <c r="H79" s="434" t="e">
        <f t="shared" si="16"/>
        <v>#REF!</v>
      </c>
      <c r="I79" s="242" t="e">
        <f>VLOOKUP(F79,#REF!,6,0)</f>
        <v>#REF!</v>
      </c>
      <c r="J79" s="457" t="e">
        <f>+VLOOKUP($F79,#REF!,3,0)</f>
        <v>#REF!</v>
      </c>
      <c r="K79" s="457" t="e">
        <f>+VLOOKUP($F79,#REF!,4,0)</f>
        <v>#REF!</v>
      </c>
      <c r="L79" s="457" t="e">
        <f>+VLOOKUP($F79,#REF!,5,0)</f>
        <v>#REF!</v>
      </c>
      <c r="M79" s="104" t="e">
        <f>L79-H79</f>
        <v>#REF!</v>
      </c>
      <c r="N79" s="431" t="str">
        <f>F79</f>
        <v>BBTN02CCN1</v>
      </c>
      <c r="O79" s="434" t="e">
        <f>+IF(H79&lt;J79,ROUNDUP(J79,4),IF(H79&gt;L79,ROUNDDOWN(L79,4),ROUNDDOWN(H79,4)))</f>
        <v>#REF!</v>
      </c>
      <c r="P79" s="426"/>
      <c r="Q79" s="368" t="s">
        <v>108</v>
      </c>
      <c r="R79" s="115">
        <v>104.7084</v>
      </c>
      <c r="S79" s="119" t="e">
        <f>+R79-O79</f>
        <v>#REF!</v>
      </c>
      <c r="T79" s="22"/>
      <c r="U79" s="429"/>
      <c r="V79" s="221"/>
      <c r="W79" s="221"/>
      <c r="X79" s="221"/>
      <c r="Y79" s="221"/>
      <c r="Z79" s="221"/>
      <c r="AA79" s="221"/>
      <c r="AB79" s="221"/>
      <c r="AC79" s="221"/>
      <c r="AD79" s="221"/>
      <c r="AE79" s="221"/>
      <c r="AF79" s="221"/>
      <c r="AG79" s="221"/>
    </row>
    <row r="80" spans="1:33" x14ac:dyDescent="0.25">
      <c r="A80" s="440" t="str">
        <f t="shared" si="13"/>
        <v>BBTN03ACN2</v>
      </c>
      <c r="B80" s="117" t="e">
        <f>+VLOOKUP(A80,#REF!,$B$1,0)</f>
        <v>#REF!</v>
      </c>
      <c r="C80" s="117" t="e">
        <f t="shared" si="15"/>
        <v>#REF!</v>
      </c>
      <c r="E80" s="61" t="e">
        <f>+IF(ISNA(VLOOKUP(F80,#REF!,8,0))=TRUE,0,VLOOKUP(F80,#REF!,8,0))</f>
        <v>#REF!</v>
      </c>
      <c r="F80" s="212" t="s">
        <v>1078</v>
      </c>
      <c r="G80" s="60" t="e">
        <f>+VLOOKUP(F80,#REF!,2,0)</f>
        <v>#REF!</v>
      </c>
      <c r="H80" s="434" t="e">
        <f t="shared" si="16"/>
        <v>#REF!</v>
      </c>
      <c r="I80" s="242" t="e">
        <f>VLOOKUP(F80,#REF!,6,0)</f>
        <v>#REF!</v>
      </c>
      <c r="J80" s="457" t="e">
        <f>+VLOOKUP($F80,#REF!,3,0)</f>
        <v>#REF!</v>
      </c>
      <c r="K80" s="457" t="e">
        <f>+VLOOKUP($F80,#REF!,4,0)</f>
        <v>#REF!</v>
      </c>
      <c r="L80" s="457" t="e">
        <f>+VLOOKUP($F80,#REF!,5,0)</f>
        <v>#REF!</v>
      </c>
      <c r="M80" s="104" t="e">
        <f t="shared" si="14"/>
        <v>#REF!</v>
      </c>
      <c r="N80" s="431" t="str">
        <f t="shared" si="1"/>
        <v>BBTN03ACN2</v>
      </c>
      <c r="O80" s="434" t="e">
        <f t="shared" si="6"/>
        <v>#REF!</v>
      </c>
      <c r="P80" s="426"/>
      <c r="Q80" s="368" t="s">
        <v>1078</v>
      </c>
      <c r="R80" s="115">
        <v>100.3463</v>
      </c>
      <c r="S80" s="119" t="e">
        <f t="shared" si="5"/>
        <v>#REF!</v>
      </c>
      <c r="T80" s="22"/>
      <c r="U80" s="429"/>
    </row>
    <row r="81" spans="1:33" x14ac:dyDescent="0.25">
      <c r="A81" s="440" t="str">
        <f t="shared" si="13"/>
        <v>BBTN14</v>
      </c>
      <c r="B81" s="117" t="e">
        <f>+VLOOKUP(A81,#REF!,$B$1,0)</f>
        <v>#REF!</v>
      </c>
      <c r="C81" s="117" t="e">
        <f t="shared" si="15"/>
        <v>#REF!</v>
      </c>
      <c r="E81" s="61" t="e">
        <f>+IF(ISNA(VLOOKUP(F81,#REF!,8,0))=TRUE,0,VLOOKUP(F81,#REF!,8,0))</f>
        <v>#REF!</v>
      </c>
      <c r="F81" s="212" t="s">
        <v>39</v>
      </c>
      <c r="G81" s="60" t="e">
        <f>+VLOOKUP(F81,#REF!,2,0)</f>
        <v>#REF!</v>
      </c>
      <c r="H81" s="434" t="e">
        <f t="shared" si="16"/>
        <v>#REF!</v>
      </c>
      <c r="I81" s="242" t="e">
        <f>VLOOKUP(F81,#REF!,6,0)</f>
        <v>#REF!</v>
      </c>
      <c r="J81" s="457" t="e">
        <f>+VLOOKUP($F81,#REF!,3,0)</f>
        <v>#REF!</v>
      </c>
      <c r="K81" s="457" t="e">
        <f>+VLOOKUP($F81,#REF!,4,0)</f>
        <v>#REF!</v>
      </c>
      <c r="L81" s="457" t="e">
        <f>+VLOOKUP($F81,#REF!,5,0)</f>
        <v>#REF!</v>
      </c>
      <c r="M81" s="104" t="e">
        <f t="shared" si="14"/>
        <v>#REF!</v>
      </c>
      <c r="N81" s="431" t="str">
        <f t="shared" si="1"/>
        <v>BBTN14</v>
      </c>
      <c r="O81" s="434" t="e">
        <f t="shared" si="6"/>
        <v>#REF!</v>
      </c>
      <c r="P81" s="426"/>
      <c r="Q81" s="368" t="s">
        <v>39</v>
      </c>
      <c r="R81" s="115">
        <v>102.3646</v>
      </c>
      <c r="S81" s="119" t="e">
        <f t="shared" si="5"/>
        <v>#REF!</v>
      </c>
      <c r="T81" s="22"/>
      <c r="U81" s="429"/>
    </row>
    <row r="82" spans="1:33" x14ac:dyDescent="0.25">
      <c r="A82" s="440" t="str">
        <f t="shared" si="13"/>
        <v>BBTN15</v>
      </c>
      <c r="B82" s="117" t="e">
        <f>+VLOOKUP(A82,#REF!,$B$1,0)</f>
        <v>#REF!</v>
      </c>
      <c r="C82" s="117" t="e">
        <f t="shared" si="15"/>
        <v>#REF!</v>
      </c>
      <c r="E82" s="61" t="e">
        <f>+IF(ISNA(VLOOKUP(F82,#REF!,8,0))=TRUE,0,VLOOKUP(F82,#REF!,8,0))</f>
        <v>#REF!</v>
      </c>
      <c r="F82" s="212" t="s">
        <v>40</v>
      </c>
      <c r="G82" s="60" t="e">
        <f>+VLOOKUP(F82,#REF!,2,0)</f>
        <v>#REF!</v>
      </c>
      <c r="H82" s="434" t="e">
        <f t="shared" si="16"/>
        <v>#REF!</v>
      </c>
      <c r="I82" s="242" t="e">
        <f>VLOOKUP(F82,#REF!,6,0)</f>
        <v>#REF!</v>
      </c>
      <c r="J82" s="457" t="e">
        <f>+VLOOKUP($F82,#REF!,3,0)</f>
        <v>#REF!</v>
      </c>
      <c r="K82" s="457" t="e">
        <f>+VLOOKUP($F82,#REF!,4,0)</f>
        <v>#REF!</v>
      </c>
      <c r="L82" s="457" t="e">
        <f>+VLOOKUP($F82,#REF!,5,0)</f>
        <v>#REF!</v>
      </c>
      <c r="M82" s="104" t="e">
        <f t="shared" si="14"/>
        <v>#REF!</v>
      </c>
      <c r="N82" s="431" t="str">
        <f t="shared" si="1"/>
        <v>BBTN15</v>
      </c>
      <c r="O82" s="434" t="e">
        <f t="shared" si="6"/>
        <v>#REF!</v>
      </c>
      <c r="P82" s="426"/>
      <c r="Q82" s="368" t="s">
        <v>40</v>
      </c>
      <c r="R82" s="115">
        <v>102.209</v>
      </c>
      <c r="S82" s="119" t="e">
        <f t="shared" ref="S82:S142" si="17">+R82-O82</f>
        <v>#REF!</v>
      </c>
      <c r="T82" s="22"/>
      <c r="U82" s="429"/>
    </row>
    <row r="83" spans="1:33" x14ac:dyDescent="0.25">
      <c r="A83" s="440" t="str">
        <f t="shared" ref="A83:A116" si="18">+N83</f>
        <v>BEXI02CCN7</v>
      </c>
      <c r="B83" s="117" t="e">
        <f>+VLOOKUP(A83,#REF!,$B$1,0)</f>
        <v>#REF!</v>
      </c>
      <c r="C83" s="117" t="e">
        <f t="shared" si="15"/>
        <v>#REF!</v>
      </c>
      <c r="E83" s="61" t="e">
        <f>+IF(ISNA(VLOOKUP(F83,#REF!,8,0))=TRUE,0,VLOOKUP(F83,#REF!,8,0))</f>
        <v>#REF!</v>
      </c>
      <c r="F83" s="212" t="s">
        <v>112</v>
      </c>
      <c r="G83" s="60" t="e">
        <f>+VLOOKUP(F83,#REF!,2,0)</f>
        <v>#REF!</v>
      </c>
      <c r="H83" s="434" t="e">
        <f t="shared" si="16"/>
        <v>#REF!</v>
      </c>
      <c r="I83" s="242" t="e">
        <f>VLOOKUP(F83,#REF!,6,0)</f>
        <v>#REF!</v>
      </c>
      <c r="J83" s="457" t="e">
        <f>+VLOOKUP($F83,#REF!,3,0)</f>
        <v>#REF!</v>
      </c>
      <c r="K83" s="457" t="e">
        <f>+VLOOKUP($F83,#REF!,4,0)</f>
        <v>#REF!</v>
      </c>
      <c r="L83" s="457" t="e">
        <f>+VLOOKUP($F83,#REF!,5,0)</f>
        <v>#REF!</v>
      </c>
      <c r="M83" s="104" t="e">
        <f t="shared" si="14"/>
        <v>#REF!</v>
      </c>
      <c r="N83" s="431" t="str">
        <f t="shared" ref="N83:N147" si="19">F83</f>
        <v>BEXI02CCN7</v>
      </c>
      <c r="O83" s="434" t="e">
        <f t="shared" si="6"/>
        <v>#REF!</v>
      </c>
      <c r="P83" s="426"/>
      <c r="Q83" s="368" t="s">
        <v>112</v>
      </c>
      <c r="R83" s="115">
        <v>102.7396</v>
      </c>
      <c r="S83" s="119" t="e">
        <f t="shared" si="17"/>
        <v>#REF!</v>
      </c>
      <c r="T83" s="22"/>
      <c r="U83" s="429"/>
    </row>
    <row r="84" spans="1:33" x14ac:dyDescent="0.25">
      <c r="A84" s="440" t="str">
        <f t="shared" si="18"/>
        <v>BEXI03CCN4</v>
      </c>
      <c r="B84" s="117" t="e">
        <f>+VLOOKUP(A84,#REF!,$B$1,0)</f>
        <v>#REF!</v>
      </c>
      <c r="C84" s="117" t="e">
        <f t="shared" si="15"/>
        <v>#REF!</v>
      </c>
      <c r="E84" s="61" t="e">
        <f>+IF(ISNA(VLOOKUP(F84,#REF!,8,0))=TRUE,0,VLOOKUP(F84,#REF!,8,0))</f>
        <v>#REF!</v>
      </c>
      <c r="F84" s="212" t="s">
        <v>757</v>
      </c>
      <c r="G84" s="60" t="e">
        <f>+VLOOKUP(F84,#REF!,2,0)</f>
        <v>#REF!</v>
      </c>
      <c r="H84" s="434" t="e">
        <f t="shared" si="16"/>
        <v>#REF!</v>
      </c>
      <c r="I84" s="242" t="e">
        <f>VLOOKUP(F84,#REF!,6,0)</f>
        <v>#REF!</v>
      </c>
      <c r="J84" s="457" t="e">
        <f>+VLOOKUP($F84,#REF!,3,0)</f>
        <v>#REF!</v>
      </c>
      <c r="K84" s="457" t="e">
        <f>+VLOOKUP($F84,#REF!,4,0)</f>
        <v>#REF!</v>
      </c>
      <c r="L84" s="457" t="e">
        <f>+VLOOKUP($F84,#REF!,5,0)</f>
        <v>#REF!</v>
      </c>
      <c r="M84" s="104" t="e">
        <f t="shared" si="14"/>
        <v>#REF!</v>
      </c>
      <c r="N84" s="431" t="str">
        <f t="shared" si="19"/>
        <v>BEXI03CCN4</v>
      </c>
      <c r="O84" s="434" t="e">
        <f t="shared" si="6"/>
        <v>#REF!</v>
      </c>
      <c r="P84" s="426"/>
      <c r="Q84" s="368" t="s">
        <v>757</v>
      </c>
      <c r="R84" s="115">
        <v>102.0722</v>
      </c>
      <c r="S84" s="119" t="e">
        <f t="shared" si="17"/>
        <v>#REF!</v>
      </c>
      <c r="T84" s="22"/>
      <c r="U84" s="429"/>
    </row>
    <row r="85" spans="1:33" x14ac:dyDescent="0.25">
      <c r="A85" s="440" t="str">
        <f t="shared" si="18"/>
        <v>BEXI03DCN4</v>
      </c>
      <c r="B85" s="117" t="e">
        <f>+VLOOKUP(A85,#REF!,$B$1,0)</f>
        <v>#REF!</v>
      </c>
      <c r="C85" s="117" t="e">
        <f t="shared" si="15"/>
        <v>#REF!</v>
      </c>
      <c r="E85" s="61" t="e">
        <f>+IF(ISNA(VLOOKUP(F85,#REF!,8,0))=TRUE,0,VLOOKUP(F85,#REF!,8,0))</f>
        <v>#REF!</v>
      </c>
      <c r="F85" s="212" t="s">
        <v>758</v>
      </c>
      <c r="G85" s="60" t="e">
        <f>+VLOOKUP(F85,#REF!,2,0)</f>
        <v>#REF!</v>
      </c>
      <c r="H85" s="434" t="e">
        <f t="shared" si="16"/>
        <v>#REF!</v>
      </c>
      <c r="I85" s="242" t="e">
        <f>VLOOKUP(F85,#REF!,6,0)</f>
        <v>#REF!</v>
      </c>
      <c r="J85" s="457" t="e">
        <f>+VLOOKUP($F85,#REF!,3,0)</f>
        <v>#REF!</v>
      </c>
      <c r="K85" s="457" t="e">
        <f>+VLOOKUP($F85,#REF!,4,0)</f>
        <v>#REF!</v>
      </c>
      <c r="L85" s="457" t="e">
        <f>+VLOOKUP($F85,#REF!,5,0)</f>
        <v>#REF!</v>
      </c>
      <c r="M85" s="104" t="e">
        <f t="shared" si="14"/>
        <v>#REF!</v>
      </c>
      <c r="N85" s="431" t="str">
        <f t="shared" si="19"/>
        <v>BEXI03DCN4</v>
      </c>
      <c r="O85" s="434" t="e">
        <f t="shared" si="6"/>
        <v>#REF!</v>
      </c>
      <c r="P85" s="426"/>
      <c r="Q85" s="368" t="s">
        <v>758</v>
      </c>
      <c r="R85" s="115">
        <v>103.8353</v>
      </c>
      <c r="S85" s="119" t="e">
        <f t="shared" si="17"/>
        <v>#REF!</v>
      </c>
      <c r="T85" s="22"/>
      <c r="U85" s="429"/>
    </row>
    <row r="86" spans="1:33" s="363" customFormat="1" x14ac:dyDescent="0.25">
      <c r="A86" s="440" t="str">
        <f t="shared" ref="A86" si="20">+N86</f>
        <v>BEXI04ACN1</v>
      </c>
      <c r="B86" s="117" t="e">
        <f>+VLOOKUP(A86,#REF!,$B$1,0)</f>
        <v>#REF!</v>
      </c>
      <c r="C86" s="117" t="e">
        <f t="shared" si="15"/>
        <v>#REF!</v>
      </c>
      <c r="E86" s="61" t="e">
        <f>+IF(ISNA(VLOOKUP(F86,#REF!,8,0))=TRUE,0,VLOOKUP(F86,#REF!,8,0))</f>
        <v>#REF!</v>
      </c>
      <c r="F86" s="212" t="s">
        <v>943</v>
      </c>
      <c r="G86" s="60" t="e">
        <f>+VLOOKUP(F86,#REF!,2,0)</f>
        <v>#REF!</v>
      </c>
      <c r="H86" s="434" t="e">
        <f t="shared" si="16"/>
        <v>#REF!</v>
      </c>
      <c r="I86" s="242" t="e">
        <f>VLOOKUP(F86,#REF!,6,0)</f>
        <v>#REF!</v>
      </c>
      <c r="J86" s="457" t="e">
        <f>+VLOOKUP($F86,#REF!,3,0)</f>
        <v>#REF!</v>
      </c>
      <c r="K86" s="457" t="e">
        <f>+VLOOKUP($F86,#REF!,4,0)</f>
        <v>#REF!</v>
      </c>
      <c r="L86" s="457" t="e">
        <f>+VLOOKUP($F86,#REF!,5,0)</f>
        <v>#REF!</v>
      </c>
      <c r="M86" s="104" t="e">
        <f t="shared" si="14"/>
        <v>#REF!</v>
      </c>
      <c r="N86" s="431" t="str">
        <f t="shared" si="19"/>
        <v>BEXI04ACN1</v>
      </c>
      <c r="O86" s="434" t="e">
        <f t="shared" ref="O86:O89" si="21">+IF(H86&lt;J86,ROUNDUP(J86,4),IF(H86&gt;L86,ROUNDDOWN(L86,4),ROUNDDOWN(H86,4)))</f>
        <v>#REF!</v>
      </c>
      <c r="P86" s="426"/>
      <c r="Q86" s="368" t="s">
        <v>943</v>
      </c>
      <c r="R86" s="115">
        <v>98.640500000000003</v>
      </c>
      <c r="S86" s="119" t="e">
        <f t="shared" ref="S86" si="22">+R86-O86</f>
        <v>#REF!</v>
      </c>
      <c r="T86" s="22"/>
      <c r="U86" s="429"/>
      <c r="V86" s="221"/>
      <c r="W86" s="221"/>
      <c r="X86" s="221"/>
      <c r="Y86" s="221"/>
      <c r="Z86" s="221"/>
      <c r="AA86" s="221"/>
      <c r="AB86" s="221"/>
      <c r="AC86" s="221"/>
      <c r="AD86" s="221"/>
      <c r="AE86" s="221"/>
      <c r="AF86" s="221"/>
      <c r="AG86" s="221"/>
    </row>
    <row r="87" spans="1:33" x14ac:dyDescent="0.25">
      <c r="A87" s="440" t="str">
        <f t="shared" si="18"/>
        <v>BEXI04ACN5</v>
      </c>
      <c r="B87" s="117" t="e">
        <f>+VLOOKUP(A87,#REF!,$B$1,0)</f>
        <v>#REF!</v>
      </c>
      <c r="C87" s="117" t="e">
        <f t="shared" si="15"/>
        <v>#REF!</v>
      </c>
      <c r="E87" s="61" t="e">
        <f>+IF(ISNA(VLOOKUP(F87,#REF!,8,0))=TRUE,0,VLOOKUP(F87,#REF!,8,0))</f>
        <v>#REF!</v>
      </c>
      <c r="F87" s="212" t="s">
        <v>1085</v>
      </c>
      <c r="G87" s="60" t="e">
        <f>+VLOOKUP(F87,#REF!,2,0)</f>
        <v>#REF!</v>
      </c>
      <c r="H87" s="434" t="e">
        <f t="shared" si="16"/>
        <v>#REF!</v>
      </c>
      <c r="I87" s="242" t="e">
        <f>VLOOKUP(F87,#REF!,6,0)</f>
        <v>#REF!</v>
      </c>
      <c r="J87" s="457" t="e">
        <f>+VLOOKUP($F87,#REF!,3,0)</f>
        <v>#REF!</v>
      </c>
      <c r="K87" s="457" t="e">
        <f>+VLOOKUP($F87,#REF!,4,0)</f>
        <v>#REF!</v>
      </c>
      <c r="L87" s="457" t="e">
        <f>+VLOOKUP($F87,#REF!,5,0)</f>
        <v>#REF!</v>
      </c>
      <c r="M87" s="104" t="e">
        <f t="shared" ref="M87:M92" si="23">L87-H87</f>
        <v>#REF!</v>
      </c>
      <c r="N87" s="431" t="str">
        <f t="shared" ref="N87:N92" si="24">F87</f>
        <v>BEXI04ACN5</v>
      </c>
      <c r="O87" s="434" t="e">
        <f t="shared" si="21"/>
        <v>#REF!</v>
      </c>
      <c r="P87" s="426"/>
      <c r="Q87" s="368" t="s">
        <v>1085</v>
      </c>
      <c r="R87" s="115">
        <v>100.12560000000001</v>
      </c>
      <c r="S87" s="119" t="e">
        <f t="shared" si="17"/>
        <v>#REF!</v>
      </c>
      <c r="T87" s="22"/>
      <c r="U87" s="429"/>
    </row>
    <row r="88" spans="1:33" s="363" customFormat="1" x14ac:dyDescent="0.25">
      <c r="A88" s="440" t="str">
        <f t="shared" si="18"/>
        <v>BEXI04ACN2</v>
      </c>
      <c r="B88" s="117" t="e">
        <f>+VLOOKUP(A88,#REF!,$B$1,0)</f>
        <v>#REF!</v>
      </c>
      <c r="C88" s="117" t="e">
        <f t="shared" si="15"/>
        <v>#REF!</v>
      </c>
      <c r="E88" s="61" t="e">
        <f>+IF(ISNA(VLOOKUP(F88,#REF!,8,0))=TRUE,0,VLOOKUP(F88,#REF!,8,0))</f>
        <v>#REF!</v>
      </c>
      <c r="F88" s="212" t="s">
        <v>980</v>
      </c>
      <c r="G88" s="60" t="e">
        <f>+VLOOKUP(F88,#REF!,2,0)</f>
        <v>#REF!</v>
      </c>
      <c r="H88" s="434" t="e">
        <f t="shared" si="16"/>
        <v>#REF!</v>
      </c>
      <c r="I88" s="242" t="e">
        <f>VLOOKUP(F88,#REF!,6,0)</f>
        <v>#REF!</v>
      </c>
      <c r="J88" s="457" t="e">
        <f>+VLOOKUP($F88,#REF!,3,0)</f>
        <v>#REF!</v>
      </c>
      <c r="K88" s="457" t="e">
        <f>+VLOOKUP($F88,#REF!,4,0)</f>
        <v>#REF!</v>
      </c>
      <c r="L88" s="457" t="e">
        <f>+VLOOKUP($F88,#REF!,5,0)</f>
        <v>#REF!</v>
      </c>
      <c r="M88" s="104" t="e">
        <f t="shared" si="23"/>
        <v>#REF!</v>
      </c>
      <c r="N88" s="431" t="str">
        <f t="shared" si="24"/>
        <v>BEXI04ACN2</v>
      </c>
      <c r="O88" s="434" t="e">
        <f t="shared" si="21"/>
        <v>#REF!</v>
      </c>
      <c r="P88" s="426"/>
      <c r="Q88" s="368" t="s">
        <v>980</v>
      </c>
      <c r="R88" s="115">
        <v>99.989599999999996</v>
      </c>
      <c r="S88" s="119" t="e">
        <f>+R88-O88</f>
        <v>#REF!</v>
      </c>
      <c r="T88" s="22"/>
      <c r="U88" s="429"/>
      <c r="V88" s="221"/>
      <c r="W88" s="221"/>
      <c r="X88" s="221"/>
      <c r="Y88" s="221"/>
      <c r="Z88" s="221"/>
      <c r="AA88" s="221"/>
      <c r="AB88" s="221"/>
      <c r="AC88" s="221"/>
      <c r="AD88" s="221"/>
      <c r="AE88" s="221"/>
      <c r="AF88" s="221"/>
      <c r="AG88" s="221"/>
    </row>
    <row r="89" spans="1:33" s="363" customFormat="1" x14ac:dyDescent="0.25">
      <c r="A89" s="440" t="str">
        <f t="shared" si="18"/>
        <v>BEXI04DCN2</v>
      </c>
      <c r="B89" s="117" t="e">
        <f>+VLOOKUP(A89,#REF!,$B$1,0)</f>
        <v>#REF!</v>
      </c>
      <c r="C89" s="117" t="e">
        <f t="shared" si="15"/>
        <v>#REF!</v>
      </c>
      <c r="E89" s="61" t="e">
        <f>+IF(ISNA(VLOOKUP(F89,#REF!,8,0))=TRUE,0,VLOOKUP(F89,#REF!,8,0))</f>
        <v>#REF!</v>
      </c>
      <c r="F89" s="212" t="s">
        <v>981</v>
      </c>
      <c r="G89" s="60" t="e">
        <f>+VLOOKUP(F89,#REF!,2,0)</f>
        <v>#REF!</v>
      </c>
      <c r="H89" s="434" t="e">
        <f t="shared" si="16"/>
        <v>#REF!</v>
      </c>
      <c r="I89" s="242" t="e">
        <f>VLOOKUP(F89,#REF!,6,0)</f>
        <v>#REF!</v>
      </c>
      <c r="J89" s="457" t="e">
        <f>+VLOOKUP($F89,#REF!,3,0)</f>
        <v>#REF!</v>
      </c>
      <c r="K89" s="457" t="e">
        <f>+VLOOKUP($F89,#REF!,4,0)</f>
        <v>#REF!</v>
      </c>
      <c r="L89" s="457" t="e">
        <f>+VLOOKUP($F89,#REF!,5,0)</f>
        <v>#REF!</v>
      </c>
      <c r="M89" s="104" t="e">
        <f t="shared" si="23"/>
        <v>#REF!</v>
      </c>
      <c r="N89" s="431" t="str">
        <f t="shared" si="24"/>
        <v>BEXI04DCN2</v>
      </c>
      <c r="O89" s="434" t="e">
        <f t="shared" si="21"/>
        <v>#REF!</v>
      </c>
      <c r="P89" s="426"/>
      <c r="Q89" s="368" t="s">
        <v>981</v>
      </c>
      <c r="R89" s="115">
        <v>101.898</v>
      </c>
      <c r="S89" s="119" t="e">
        <f>+R89-O89</f>
        <v>#REF!</v>
      </c>
      <c r="T89" s="22"/>
      <c r="U89" s="429"/>
      <c r="V89" s="221"/>
      <c r="W89" s="221"/>
      <c r="X89" s="221"/>
      <c r="Y89" s="221"/>
      <c r="Z89" s="221"/>
      <c r="AA89" s="221"/>
      <c r="AB89" s="221"/>
      <c r="AC89" s="221"/>
      <c r="AD89" s="221"/>
      <c r="AE89" s="221"/>
      <c r="AF89" s="221"/>
      <c r="AG89" s="221"/>
    </row>
    <row r="90" spans="1:33" s="363" customFormat="1" x14ac:dyDescent="0.25">
      <c r="A90" s="440" t="str">
        <f t="shared" si="18"/>
        <v>BEXI04DCN4</v>
      </c>
      <c r="B90" s="117" t="e">
        <f>+VLOOKUP(A90,#REF!,$B$1,0)</f>
        <v>#REF!</v>
      </c>
      <c r="C90" s="117" t="e">
        <f t="shared" si="15"/>
        <v>#REF!</v>
      </c>
      <c r="E90" s="61" t="e">
        <f>+IF(ISNA(VLOOKUP(F90,#REF!,8,0))=TRUE,0,VLOOKUP(F90,#REF!,8,0))</f>
        <v>#REF!</v>
      </c>
      <c r="F90" s="212" t="s">
        <v>1068</v>
      </c>
      <c r="G90" s="60" t="e">
        <f>+VLOOKUP(F90,#REF!,2,0)</f>
        <v>#REF!</v>
      </c>
      <c r="H90" s="434" t="e">
        <f t="shared" si="16"/>
        <v>#REF!</v>
      </c>
      <c r="I90" s="242" t="e">
        <f>VLOOKUP(F90,#REF!,6,0)</f>
        <v>#REF!</v>
      </c>
      <c r="J90" s="457" t="e">
        <f>+VLOOKUP($F90,#REF!,3,0)</f>
        <v>#REF!</v>
      </c>
      <c r="K90" s="457" t="e">
        <f>+VLOOKUP($F90,#REF!,4,0)</f>
        <v>#REF!</v>
      </c>
      <c r="L90" s="457" t="e">
        <f>+VLOOKUP($F90,#REF!,5,0)</f>
        <v>#REF!</v>
      </c>
      <c r="M90" s="104" t="e">
        <f t="shared" si="23"/>
        <v>#REF!</v>
      </c>
      <c r="N90" s="431" t="str">
        <f t="shared" si="24"/>
        <v>BEXI04DCN4</v>
      </c>
      <c r="O90" s="434" t="e">
        <f>+IF(H90&lt;J90,ROUNDUP(J90,4),IF(H90&gt;L90,ROUNDDOWN(L90,4),ROUNDDOWN(H90,4)))</f>
        <v>#REF!</v>
      </c>
      <c r="P90" s="426"/>
      <c r="Q90" s="368" t="s">
        <v>1068</v>
      </c>
      <c r="R90" s="115">
        <v>104.1995</v>
      </c>
      <c r="S90" s="119" t="e">
        <f t="shared" si="17"/>
        <v>#REF!</v>
      </c>
      <c r="T90" s="22"/>
      <c r="U90" s="429"/>
      <c r="V90" s="221"/>
      <c r="W90" s="221"/>
      <c r="X90" s="221"/>
      <c r="Y90" s="221"/>
      <c r="Z90" s="221"/>
      <c r="AA90" s="221"/>
      <c r="AB90" s="221"/>
      <c r="AC90" s="221"/>
      <c r="AD90" s="221"/>
      <c r="AE90" s="221"/>
      <c r="AF90" s="221"/>
      <c r="AG90" s="221"/>
    </row>
    <row r="91" spans="1:33" s="363" customFormat="1" x14ac:dyDescent="0.25">
      <c r="A91" s="440" t="str">
        <f>+N91</f>
        <v>BJBR01ACN2</v>
      </c>
      <c r="B91" s="117" t="e">
        <f>+VLOOKUP(A91,#REF!,$B$1,0)</f>
        <v>#REF!</v>
      </c>
      <c r="C91" s="117" t="e">
        <f t="shared" si="15"/>
        <v>#REF!</v>
      </c>
      <c r="E91" s="61" t="e">
        <f>+IF(ISNA(VLOOKUP(F91,#REF!,8,0))=TRUE,0,VLOOKUP(F91,#REF!,8,0))</f>
        <v>#REF!</v>
      </c>
      <c r="F91" s="244" t="s">
        <v>989</v>
      </c>
      <c r="G91" s="60" t="e">
        <f>+VLOOKUP(F91,#REF!,2,0)</f>
        <v>#REF!</v>
      </c>
      <c r="H91" s="434" t="e">
        <f t="shared" si="16"/>
        <v>#REF!</v>
      </c>
      <c r="I91" s="242" t="e">
        <f>VLOOKUP(F91,#REF!,6,0)</f>
        <v>#REF!</v>
      </c>
      <c r="J91" s="457" t="e">
        <f>+VLOOKUP($F91,#REF!,3,0)</f>
        <v>#REF!</v>
      </c>
      <c r="K91" s="457" t="e">
        <f>+VLOOKUP($F91,#REF!,4,0)</f>
        <v>#REF!</v>
      </c>
      <c r="L91" s="457" t="e">
        <f>+VLOOKUP($F91,#REF!,5,0)</f>
        <v>#REF!</v>
      </c>
      <c r="M91" s="104" t="e">
        <f t="shared" si="23"/>
        <v>#REF!</v>
      </c>
      <c r="N91" s="431" t="str">
        <f t="shared" si="24"/>
        <v>BJBR01ACN2</v>
      </c>
      <c r="O91" s="434" t="e">
        <f t="shared" si="6"/>
        <v>#REF!</v>
      </c>
      <c r="P91" s="425"/>
      <c r="Q91" s="118" t="s">
        <v>989</v>
      </c>
      <c r="R91" s="193">
        <v>100.82</v>
      </c>
      <c r="S91" s="119" t="e">
        <f>+R91-O91</f>
        <v>#REF!</v>
      </c>
      <c r="U91" s="429"/>
      <c r="V91" s="221"/>
      <c r="W91" s="221"/>
      <c r="X91" s="221"/>
      <c r="Y91" s="221"/>
      <c r="Z91" s="221"/>
      <c r="AA91" s="221"/>
      <c r="AB91" s="221"/>
      <c r="AC91" s="221"/>
      <c r="AD91" s="221"/>
      <c r="AE91" s="221"/>
      <c r="AF91" s="221"/>
      <c r="AG91" s="221"/>
    </row>
    <row r="92" spans="1:33" s="363" customFormat="1" x14ac:dyDescent="0.25">
      <c r="A92" s="440" t="str">
        <f>+N92</f>
        <v>BJBR01BSBCN1</v>
      </c>
      <c r="B92" s="117" t="e">
        <f>+VLOOKUP(A92,#REF!,$B$1,0)</f>
        <v>#REF!</v>
      </c>
      <c r="C92" s="117" t="e">
        <f t="shared" si="15"/>
        <v>#REF!</v>
      </c>
      <c r="E92" s="61" t="e">
        <f>+IF(ISNA(VLOOKUP(F92,#REF!,8,0))=TRUE,0,VLOOKUP(F92,#REF!,8,0))</f>
        <v>#REF!</v>
      </c>
      <c r="F92" s="244" t="s">
        <v>881</v>
      </c>
      <c r="G92" s="60" t="e">
        <f>+VLOOKUP(F92,#REF!,2,0)</f>
        <v>#REF!</v>
      </c>
      <c r="H92" s="434" t="e">
        <f t="shared" si="16"/>
        <v>#REF!</v>
      </c>
      <c r="I92" s="242" t="e">
        <f>VLOOKUP(F92,#REF!,6,0)</f>
        <v>#REF!</v>
      </c>
      <c r="J92" s="457" t="e">
        <f>+VLOOKUP($F92,#REF!,3,0)</f>
        <v>#REF!</v>
      </c>
      <c r="K92" s="457" t="e">
        <f>+VLOOKUP($F92,#REF!,4,0)</f>
        <v>#REF!</v>
      </c>
      <c r="L92" s="457" t="e">
        <f>+VLOOKUP($F92,#REF!,5,0)</f>
        <v>#REF!</v>
      </c>
      <c r="M92" s="104" t="e">
        <f t="shared" si="23"/>
        <v>#REF!</v>
      </c>
      <c r="N92" s="431" t="str">
        <f t="shared" si="24"/>
        <v>BJBR01BSBCN1</v>
      </c>
      <c r="O92" s="434" t="e">
        <f>+IF(H92&lt;J92,ROUNDUP(J92,4),IF(H92&gt;L92,ROUNDDOWN(L92,4),ROUNDDOWN(H92,4)))</f>
        <v>#REF!</v>
      </c>
      <c r="P92" s="425"/>
      <c r="Q92" s="118" t="s">
        <v>881</v>
      </c>
      <c r="R92" s="193">
        <v>104.3248</v>
      </c>
      <c r="S92" s="119" t="e">
        <f>+R92-O92</f>
        <v>#REF!</v>
      </c>
      <c r="U92" s="429"/>
      <c r="V92" s="221"/>
      <c r="W92" s="221"/>
      <c r="X92" s="221"/>
      <c r="Y92" s="221"/>
      <c r="Z92" s="221"/>
      <c r="AA92" s="221"/>
      <c r="AB92" s="221"/>
      <c r="AC92" s="221"/>
      <c r="AD92" s="221"/>
      <c r="AE92" s="221"/>
      <c r="AF92" s="221"/>
      <c r="AG92" s="221"/>
    </row>
    <row r="93" spans="1:33" x14ac:dyDescent="0.25">
      <c r="A93" s="440" t="str">
        <f t="shared" si="18"/>
        <v>BJTG01SB</v>
      </c>
      <c r="B93" s="117" t="e">
        <f>+VLOOKUP(A93,#REF!,$B$1,0)</f>
        <v>#REF!</v>
      </c>
      <c r="C93" s="117" t="e">
        <f t="shared" si="15"/>
        <v>#REF!</v>
      </c>
      <c r="E93" s="61" t="e">
        <f>+IF(ISNA(VLOOKUP(F93,#REF!,8,0))=TRUE,0,VLOOKUP(F93,#REF!,8,0))</f>
        <v>#REF!</v>
      </c>
      <c r="F93" s="244" t="s">
        <v>113</v>
      </c>
      <c r="G93" s="60" t="e">
        <f>+VLOOKUP(F93,#REF!,2,0)</f>
        <v>#REF!</v>
      </c>
      <c r="H93" s="434" t="e">
        <f t="shared" si="16"/>
        <v>#REF!</v>
      </c>
      <c r="I93" s="242" t="e">
        <f>VLOOKUP(F93,#REF!,6,0)</f>
        <v>#REF!</v>
      </c>
      <c r="J93" s="457" t="e">
        <f>+VLOOKUP($F93,#REF!,3,0)</f>
        <v>#REF!</v>
      </c>
      <c r="K93" s="457" t="e">
        <f>+VLOOKUP($F93,#REF!,4,0)</f>
        <v>#REF!</v>
      </c>
      <c r="L93" s="457" t="e">
        <f>+VLOOKUP($F93,#REF!,5,0)</f>
        <v>#REF!</v>
      </c>
      <c r="M93" s="104" t="e">
        <f t="shared" si="14"/>
        <v>#REF!</v>
      </c>
      <c r="N93" s="431" t="str">
        <f t="shared" si="19"/>
        <v>BJTG01SB</v>
      </c>
      <c r="O93" s="434" t="e">
        <f t="shared" si="6"/>
        <v>#REF!</v>
      </c>
      <c r="Q93" s="118" t="s">
        <v>113</v>
      </c>
      <c r="R93" s="193">
        <v>107.5027</v>
      </c>
      <c r="S93" s="119" t="e">
        <f t="shared" si="17"/>
        <v>#REF!</v>
      </c>
      <c r="U93" s="429"/>
    </row>
    <row r="94" spans="1:33" x14ac:dyDescent="0.25">
      <c r="A94" s="440" t="str">
        <f t="shared" si="18"/>
        <v>BLAM04</v>
      </c>
      <c r="B94" s="117" t="e">
        <f>+VLOOKUP(A94,#REF!,$B$1,0)</f>
        <v>#REF!</v>
      </c>
      <c r="C94" s="117" t="e">
        <f t="shared" si="15"/>
        <v>#REF!</v>
      </c>
      <c r="E94" s="61" t="e">
        <f>+IF(ISNA(VLOOKUP(F94,#REF!,8,0))=TRUE,0,VLOOKUP(F94,#REF!,8,0))</f>
        <v>#REF!</v>
      </c>
      <c r="F94" s="212" t="s">
        <v>809</v>
      </c>
      <c r="G94" s="60" t="e">
        <f>+VLOOKUP(F94,#REF!,2,0)</f>
        <v>#REF!</v>
      </c>
      <c r="H94" s="434" t="e">
        <f t="shared" si="16"/>
        <v>#REF!</v>
      </c>
      <c r="I94" s="242" t="e">
        <f>VLOOKUP(F94,#REF!,6,0)</f>
        <v>#REF!</v>
      </c>
      <c r="J94" s="457" t="e">
        <f>+VLOOKUP($F94,#REF!,3,0)</f>
        <v>#REF!</v>
      </c>
      <c r="K94" s="457" t="e">
        <f>+VLOOKUP($F94,#REF!,4,0)</f>
        <v>#REF!</v>
      </c>
      <c r="L94" s="457" t="e">
        <f>+VLOOKUP($F94,#REF!,5,0)</f>
        <v>#REF!</v>
      </c>
      <c r="M94" s="104" t="e">
        <f t="shared" si="14"/>
        <v>#REF!</v>
      </c>
      <c r="N94" s="431" t="str">
        <f t="shared" si="19"/>
        <v>BLAM04</v>
      </c>
      <c r="O94" s="434" t="e">
        <f t="shared" si="6"/>
        <v>#REF!</v>
      </c>
      <c r="P94" s="426"/>
      <c r="Q94" s="368" t="s">
        <v>809</v>
      </c>
      <c r="R94" s="115">
        <v>101.0787</v>
      </c>
      <c r="S94" s="119" t="e">
        <f t="shared" si="17"/>
        <v>#REF!</v>
      </c>
      <c r="T94" s="22"/>
      <c r="U94" s="429"/>
    </row>
    <row r="95" spans="1:33" s="363" customFormat="1" x14ac:dyDescent="0.25">
      <c r="A95" s="440" t="str">
        <f>+N95</f>
        <v>BMLK02B</v>
      </c>
      <c r="B95" s="117" t="e">
        <f>+VLOOKUP(A95,#REF!,$B$1,0)</f>
        <v>#REF!</v>
      </c>
      <c r="C95" s="117" t="e">
        <f t="shared" si="15"/>
        <v>#REF!</v>
      </c>
      <c r="E95" s="61" t="e">
        <f>+IF(ISNA(VLOOKUP(F95,#REF!,8,0))=TRUE,0,VLOOKUP(F95,#REF!,8,0))</f>
        <v>#REF!</v>
      </c>
      <c r="F95" s="212" t="s">
        <v>884</v>
      </c>
      <c r="G95" s="60" t="e">
        <f>+VLOOKUP(F95,#REF!,2,0)</f>
        <v>#REF!</v>
      </c>
      <c r="H95" s="434" t="e">
        <f t="shared" si="16"/>
        <v>#REF!</v>
      </c>
      <c r="I95" s="242" t="e">
        <f>VLOOKUP(F95,#REF!,6,0)</f>
        <v>#REF!</v>
      </c>
      <c r="J95" s="457" t="e">
        <f>+VLOOKUP($F95,#REF!,3,0)</f>
        <v>#REF!</v>
      </c>
      <c r="K95" s="457" t="e">
        <f>+VLOOKUP($F95,#REF!,4,0)</f>
        <v>#REF!</v>
      </c>
      <c r="L95" s="457" t="e">
        <f>+VLOOKUP($F95,#REF!,5,0)</f>
        <v>#REF!</v>
      </c>
      <c r="M95" s="104" t="e">
        <f>L95-H95</f>
        <v>#REF!</v>
      </c>
      <c r="N95" s="431" t="str">
        <f>F95</f>
        <v>BMLK02B</v>
      </c>
      <c r="O95" s="434" t="e">
        <f t="shared" si="6"/>
        <v>#REF!</v>
      </c>
      <c r="P95" s="426"/>
      <c r="Q95" s="368" t="s">
        <v>884</v>
      </c>
      <c r="R95" s="115">
        <v>99.637699999999995</v>
      </c>
      <c r="S95" s="119" t="e">
        <f t="shared" si="17"/>
        <v>#REF!</v>
      </c>
      <c r="T95" s="22"/>
      <c r="U95" s="429"/>
      <c r="V95" s="221"/>
      <c r="W95" s="221"/>
      <c r="X95" s="221"/>
      <c r="Y95" s="221"/>
      <c r="Z95" s="221"/>
      <c r="AA95" s="221"/>
      <c r="AB95" s="221"/>
      <c r="AC95" s="221"/>
      <c r="AD95" s="221"/>
      <c r="AE95" s="221"/>
      <c r="AF95" s="221"/>
      <c r="AG95" s="221"/>
    </row>
    <row r="96" spans="1:33" s="363" customFormat="1" x14ac:dyDescent="0.25">
      <c r="A96" s="440" t="str">
        <f>+N96</f>
        <v>BMTP01A</v>
      </c>
      <c r="B96" s="117" t="e">
        <f>+VLOOKUP(A96,#REF!,$B$1,0)</f>
        <v>#REF!</v>
      </c>
      <c r="C96" s="117" t="e">
        <f t="shared" si="15"/>
        <v>#REF!</v>
      </c>
      <c r="E96" s="61" t="e">
        <f>+IF(ISNA(VLOOKUP(F96,#REF!,8,0))=TRUE,0,VLOOKUP(F96,#REF!,8,0))</f>
        <v>#REF!</v>
      </c>
      <c r="F96" s="212" t="s">
        <v>818</v>
      </c>
      <c r="G96" s="60" t="e">
        <f>+VLOOKUP(F96,#REF!,2,0)</f>
        <v>#REF!</v>
      </c>
      <c r="H96" s="434" t="e">
        <f t="shared" si="16"/>
        <v>#REF!</v>
      </c>
      <c r="I96" s="242" t="e">
        <f>VLOOKUP(F96,#REF!,6,0)</f>
        <v>#REF!</v>
      </c>
      <c r="J96" s="457" t="e">
        <f>+VLOOKUP($F96,#REF!,3,0)</f>
        <v>#REF!</v>
      </c>
      <c r="K96" s="457" t="e">
        <f>+VLOOKUP($F96,#REF!,4,0)</f>
        <v>#REF!</v>
      </c>
      <c r="L96" s="457" t="e">
        <f>+VLOOKUP($F96,#REF!,5,0)</f>
        <v>#REF!</v>
      </c>
      <c r="M96" s="104" t="e">
        <f>L96-H96</f>
        <v>#REF!</v>
      </c>
      <c r="N96" s="431" t="str">
        <f>F96</f>
        <v>BMTP01A</v>
      </c>
      <c r="O96" s="434" t="e">
        <f>+IF(H96&lt;J96,ROUNDUP(J96,4),IF(H96&gt;L96,ROUNDDOWN(L96,4),ROUNDDOWN(H96,4)))</f>
        <v>#REF!</v>
      </c>
      <c r="P96" s="426"/>
      <c r="Q96" s="368" t="s">
        <v>818</v>
      </c>
      <c r="R96" s="115">
        <v>100.1383</v>
      </c>
      <c r="S96" s="119" t="e">
        <f>+R96-O96</f>
        <v>#REF!</v>
      </c>
      <c r="T96" s="22"/>
      <c r="U96" s="429"/>
      <c r="V96" s="221"/>
      <c r="W96" s="221"/>
      <c r="X96" s="221"/>
      <c r="Y96" s="221"/>
      <c r="Z96" s="221"/>
      <c r="AA96" s="221"/>
      <c r="AB96" s="221"/>
      <c r="AC96" s="221"/>
      <c r="AD96" s="221"/>
      <c r="AE96" s="221"/>
      <c r="AF96" s="221"/>
      <c r="AG96" s="221"/>
    </row>
    <row r="97" spans="1:33" x14ac:dyDescent="0.25">
      <c r="A97" s="440" t="str">
        <f t="shared" si="18"/>
        <v>BMTR01ACN1</v>
      </c>
      <c r="B97" s="117" t="e">
        <f>+VLOOKUP(A97,#REF!,$B$1,0)</f>
        <v>#REF!</v>
      </c>
      <c r="C97" s="117" t="e">
        <f t="shared" si="15"/>
        <v>#REF!</v>
      </c>
      <c r="E97" s="61" t="e">
        <f>+IF(ISNA(VLOOKUP(F97,#REF!,8,0))=TRUE,0,VLOOKUP(F97,#REF!,8,0))</f>
        <v>#REF!</v>
      </c>
      <c r="F97" s="212" t="s">
        <v>812</v>
      </c>
      <c r="G97" s="60" t="e">
        <f>+VLOOKUP(F97,#REF!,2,0)</f>
        <v>#REF!</v>
      </c>
      <c r="H97" s="434" t="e">
        <f t="shared" si="16"/>
        <v>#REF!</v>
      </c>
      <c r="I97" s="242" t="e">
        <f>VLOOKUP(F97,#REF!,6,0)</f>
        <v>#REF!</v>
      </c>
      <c r="J97" s="457" t="e">
        <f>+VLOOKUP($F97,#REF!,3,0)</f>
        <v>#REF!</v>
      </c>
      <c r="K97" s="457" t="e">
        <f>+VLOOKUP($F97,#REF!,4,0)</f>
        <v>#REF!</v>
      </c>
      <c r="L97" s="457" t="e">
        <f>+VLOOKUP($F97,#REF!,5,0)</f>
        <v>#REF!</v>
      </c>
      <c r="M97" s="104" t="e">
        <f t="shared" si="14"/>
        <v>#REF!</v>
      </c>
      <c r="N97" s="431" t="str">
        <f t="shared" si="19"/>
        <v>BMTR01ACN1</v>
      </c>
      <c r="O97" s="434" t="e">
        <f>+IF(H97&lt;J97,ROUNDUP(J97,4),IF(H97&gt;L97,ROUNDDOWN(L97,4),ROUNDDOWN(H97,4)))</f>
        <v>#REF!</v>
      </c>
      <c r="P97" s="426"/>
      <c r="Q97" s="368" t="s">
        <v>812</v>
      </c>
      <c r="R97" s="115">
        <v>101.9466</v>
      </c>
      <c r="S97" s="119" t="e">
        <f t="shared" si="17"/>
        <v>#REF!</v>
      </c>
      <c r="T97" s="22"/>
      <c r="U97" s="429"/>
    </row>
    <row r="98" spans="1:33" s="363" customFormat="1" x14ac:dyDescent="0.25">
      <c r="A98" s="440" t="str">
        <f>+N98</f>
        <v>BNGA02BCN1</v>
      </c>
      <c r="B98" s="117" t="e">
        <f>+VLOOKUP(A98,#REF!,$B$1,0)</f>
        <v>#REF!</v>
      </c>
      <c r="C98" s="117" t="e">
        <f t="shared" si="15"/>
        <v>#REF!</v>
      </c>
      <c r="E98" s="61" t="e">
        <f>+IF(ISNA(VLOOKUP(F98,#REF!,8,0))=TRUE,0,VLOOKUP(F98,#REF!,8,0))</f>
        <v>#REF!</v>
      </c>
      <c r="F98" s="212" t="s">
        <v>210</v>
      </c>
      <c r="G98" s="60" t="e">
        <f>+VLOOKUP(F98,#REF!,2,0)</f>
        <v>#REF!</v>
      </c>
      <c r="H98" s="434" t="e">
        <f t="shared" si="16"/>
        <v>#REF!</v>
      </c>
      <c r="I98" s="242" t="e">
        <f>VLOOKUP(F98,#REF!,6,0)</f>
        <v>#REF!</v>
      </c>
      <c r="J98" s="457" t="e">
        <f>+VLOOKUP($F98,#REF!,3,0)</f>
        <v>#REF!</v>
      </c>
      <c r="K98" s="457" t="e">
        <f>+VLOOKUP($F98,#REF!,4,0)</f>
        <v>#REF!</v>
      </c>
      <c r="L98" s="457" t="e">
        <f>+VLOOKUP($F98,#REF!,5,0)</f>
        <v>#REF!</v>
      </c>
      <c r="M98" s="104" t="e">
        <f>L98-H98</f>
        <v>#REF!</v>
      </c>
      <c r="N98" s="431" t="str">
        <f>F98</f>
        <v>BNGA02BCN1</v>
      </c>
      <c r="O98" s="434" t="e">
        <f t="shared" si="6"/>
        <v>#REF!</v>
      </c>
      <c r="P98" s="426"/>
      <c r="Q98" s="368" t="s">
        <v>210</v>
      </c>
      <c r="R98" s="115">
        <v>100.14319999999999</v>
      </c>
      <c r="S98" s="119" t="e">
        <f t="shared" si="17"/>
        <v>#REF!</v>
      </c>
      <c r="T98" s="22"/>
      <c r="U98" s="429"/>
      <c r="V98" s="221"/>
      <c r="W98" s="221"/>
      <c r="X98" s="221"/>
      <c r="Y98" s="221"/>
      <c r="Z98" s="221"/>
      <c r="AA98" s="221"/>
      <c r="AB98" s="221"/>
      <c r="AC98" s="221"/>
      <c r="AD98" s="221"/>
      <c r="AE98" s="221"/>
      <c r="AF98" s="221"/>
      <c r="AG98" s="221"/>
    </row>
    <row r="99" spans="1:33" s="363" customFormat="1" x14ac:dyDescent="0.25">
      <c r="A99" s="440" t="str">
        <f>+N99</f>
        <v>BNGA02SB</v>
      </c>
      <c r="B99" s="117" t="e">
        <f>+VLOOKUP(A99,#REF!,$B$1,0)</f>
        <v>#REF!</v>
      </c>
      <c r="C99" s="117" t="e">
        <f t="shared" si="15"/>
        <v>#REF!</v>
      </c>
      <c r="E99" s="61" t="e">
        <f>+IF(ISNA(VLOOKUP(F99,#REF!,8,0))=TRUE,0,VLOOKUP(F99,#REF!,8,0))</f>
        <v>#REF!</v>
      </c>
      <c r="F99" s="212" t="s">
        <v>41</v>
      </c>
      <c r="G99" s="60" t="e">
        <f>+VLOOKUP(F99,#REF!,2,0)</f>
        <v>#REF!</v>
      </c>
      <c r="H99" s="434" t="e">
        <f t="shared" si="16"/>
        <v>#REF!</v>
      </c>
      <c r="I99" s="242" t="e">
        <f>VLOOKUP(F99,#REF!,6,0)</f>
        <v>#REF!</v>
      </c>
      <c r="J99" s="457" t="e">
        <f>+VLOOKUP($F99,#REF!,3,0)</f>
        <v>#REF!</v>
      </c>
      <c r="K99" s="457" t="e">
        <f>+VLOOKUP($F99,#REF!,4,0)</f>
        <v>#REF!</v>
      </c>
      <c r="L99" s="457" t="e">
        <f>+VLOOKUP($F99,#REF!,5,0)</f>
        <v>#REF!</v>
      </c>
      <c r="M99" s="104" t="e">
        <f>L99-H99</f>
        <v>#REF!</v>
      </c>
      <c r="N99" s="431" t="str">
        <f>F99</f>
        <v>BNGA02SB</v>
      </c>
      <c r="O99" s="434" t="e">
        <f>+IF(H99&lt;J99,ROUNDUP(J99,4),IF(H99&gt;L99,ROUNDDOWN(L99,4),ROUNDDOWN(H99,4)))</f>
        <v>#REF!</v>
      </c>
      <c r="P99" s="426"/>
      <c r="Q99" s="368" t="s">
        <v>41</v>
      </c>
      <c r="R99" s="115">
        <v>103.9832</v>
      </c>
      <c r="S99" s="119" t="e">
        <f>+R99-O99</f>
        <v>#REF!</v>
      </c>
      <c r="T99" s="22"/>
      <c r="U99" s="429"/>
      <c r="V99" s="221"/>
      <c r="W99" s="221"/>
      <c r="X99" s="221"/>
      <c r="Y99" s="221"/>
      <c r="Z99" s="221"/>
      <c r="AA99" s="221"/>
      <c r="AB99" s="221"/>
      <c r="AC99" s="221"/>
      <c r="AD99" s="221"/>
      <c r="AE99" s="221"/>
      <c r="AF99" s="221"/>
      <c r="AG99" s="221"/>
    </row>
    <row r="100" spans="1:33" x14ac:dyDescent="0.25">
      <c r="A100" s="440" t="str">
        <f t="shared" si="18"/>
        <v>BNGA02ACN4</v>
      </c>
      <c r="B100" s="117" t="e">
        <f>+VLOOKUP(A100,#REF!,$B$1,0)</f>
        <v>#REF!</v>
      </c>
      <c r="C100" s="117" t="e">
        <f t="shared" si="15"/>
        <v>#REF!</v>
      </c>
      <c r="E100" s="61" t="e">
        <f>+IF(ISNA(VLOOKUP(F100,#REF!,8,0))=TRUE,0,VLOOKUP(F100,#REF!,8,0))</f>
        <v>#REF!</v>
      </c>
      <c r="F100" s="212" t="s">
        <v>983</v>
      </c>
      <c r="G100" s="60" t="e">
        <f>+VLOOKUP(F100,#REF!,2,0)</f>
        <v>#REF!</v>
      </c>
      <c r="H100" s="434" t="e">
        <f t="shared" si="16"/>
        <v>#REF!</v>
      </c>
      <c r="I100" s="242" t="e">
        <f>VLOOKUP(F100,#REF!,6,0)</f>
        <v>#REF!</v>
      </c>
      <c r="J100" s="457" t="e">
        <f>+VLOOKUP($F100,#REF!,3,0)</f>
        <v>#REF!</v>
      </c>
      <c r="K100" s="457" t="e">
        <f>+VLOOKUP($F100,#REF!,4,0)</f>
        <v>#REF!</v>
      </c>
      <c r="L100" s="457" t="e">
        <f>+VLOOKUP($F100,#REF!,5,0)</f>
        <v>#REF!</v>
      </c>
      <c r="M100" s="104" t="e">
        <f t="shared" si="14"/>
        <v>#REF!</v>
      </c>
      <c r="N100" s="431" t="str">
        <f t="shared" si="19"/>
        <v>BNGA02ACN4</v>
      </c>
      <c r="O100" s="434" t="e">
        <f t="shared" si="6"/>
        <v>#REF!</v>
      </c>
      <c r="P100" s="426"/>
      <c r="Q100" s="368" t="s">
        <v>983</v>
      </c>
      <c r="R100" s="115">
        <v>100.0192</v>
      </c>
      <c r="S100" s="119" t="e">
        <f t="shared" si="17"/>
        <v>#REF!</v>
      </c>
      <c r="T100" s="22"/>
      <c r="U100" s="429"/>
    </row>
    <row r="101" spans="1:33" x14ac:dyDescent="0.25">
      <c r="A101" s="440" t="str">
        <f t="shared" si="18"/>
        <v>BNII01SBCN2</v>
      </c>
      <c r="B101" s="117" t="e">
        <f>+VLOOKUP(A101,#REF!,$B$1,0)</f>
        <v>#REF!</v>
      </c>
      <c r="C101" s="117" t="e">
        <f t="shared" si="15"/>
        <v>#REF!</v>
      </c>
      <c r="E101" s="61" t="e">
        <f>+IF(ISNA(VLOOKUP(F101,#REF!,8,0))=TRUE,0,VLOOKUP(F101,#REF!,8,0))</f>
        <v>#REF!</v>
      </c>
      <c r="F101" s="212" t="s">
        <v>42</v>
      </c>
      <c r="G101" s="60" t="e">
        <f>+VLOOKUP(F101,#REF!,2,0)</f>
        <v>#REF!</v>
      </c>
      <c r="H101" s="434" t="e">
        <f t="shared" si="16"/>
        <v>#REF!</v>
      </c>
      <c r="I101" s="242" t="e">
        <f>VLOOKUP(F101,#REF!,6,0)</f>
        <v>#REF!</v>
      </c>
      <c r="J101" s="457" t="e">
        <f>+VLOOKUP($F101,#REF!,3,0)</f>
        <v>#REF!</v>
      </c>
      <c r="K101" s="457" t="e">
        <f>+VLOOKUP($F101,#REF!,4,0)</f>
        <v>#REF!</v>
      </c>
      <c r="L101" s="457" t="e">
        <f>+VLOOKUP($F101,#REF!,5,0)</f>
        <v>#REF!</v>
      </c>
      <c r="M101" s="104" t="e">
        <f t="shared" si="14"/>
        <v>#REF!</v>
      </c>
      <c r="N101" s="431" t="str">
        <f t="shared" si="19"/>
        <v>BNII01SBCN2</v>
      </c>
      <c r="O101" s="434" t="e">
        <f t="shared" ref="O101:O159" si="25">+IF(H101&lt;J101,ROUNDUP(J101,4),IF(H101&gt;L101,ROUNDDOWN(L101,4),ROUNDDOWN(H101,4)))</f>
        <v>#REF!</v>
      </c>
      <c r="P101" s="426"/>
      <c r="Q101" s="368" t="s">
        <v>42</v>
      </c>
      <c r="R101" s="115">
        <v>100.4044</v>
      </c>
      <c r="S101" s="119" t="e">
        <f t="shared" si="17"/>
        <v>#REF!</v>
      </c>
      <c r="T101" s="22"/>
      <c r="U101" s="429"/>
    </row>
    <row r="102" spans="1:33" x14ac:dyDescent="0.25">
      <c r="A102" s="440" t="str">
        <f t="shared" si="18"/>
        <v>BNII02SBCN1</v>
      </c>
      <c r="B102" s="117" t="e">
        <f>+VLOOKUP(A102,#REF!,$B$1,0)</f>
        <v>#REF!</v>
      </c>
      <c r="C102" s="117" t="e">
        <f t="shared" si="15"/>
        <v>#REF!</v>
      </c>
      <c r="E102" s="61" t="e">
        <f>+IF(ISNA(VLOOKUP(F102,#REF!,8,0))=TRUE,0,VLOOKUP(F102,#REF!,8,0))</f>
        <v>#REF!</v>
      </c>
      <c r="F102" s="212" t="s">
        <v>114</v>
      </c>
      <c r="G102" s="60" t="e">
        <f>+VLOOKUP(F102,#REF!,2,0)</f>
        <v>#REF!</v>
      </c>
      <c r="H102" s="434" t="e">
        <f t="shared" si="16"/>
        <v>#REF!</v>
      </c>
      <c r="I102" s="242" t="e">
        <f>VLOOKUP(F102,#REF!,6,0)</f>
        <v>#REF!</v>
      </c>
      <c r="J102" s="457" t="e">
        <f>+VLOOKUP($F102,#REF!,3,0)</f>
        <v>#REF!</v>
      </c>
      <c r="K102" s="457" t="e">
        <f>+VLOOKUP($F102,#REF!,4,0)</f>
        <v>#REF!</v>
      </c>
      <c r="L102" s="457" t="e">
        <f>+VLOOKUP($F102,#REF!,5,0)</f>
        <v>#REF!</v>
      </c>
      <c r="M102" s="104" t="e">
        <f t="shared" si="14"/>
        <v>#REF!</v>
      </c>
      <c r="N102" s="431" t="str">
        <f t="shared" si="19"/>
        <v>BNII02SBCN1</v>
      </c>
      <c r="O102" s="434" t="e">
        <f t="shared" si="25"/>
        <v>#REF!</v>
      </c>
      <c r="P102" s="426"/>
      <c r="Q102" s="368" t="s">
        <v>114</v>
      </c>
      <c r="R102" s="115">
        <v>105.22790000000001</v>
      </c>
      <c r="S102" s="119" t="e">
        <f t="shared" si="17"/>
        <v>#REF!</v>
      </c>
      <c r="T102" s="22"/>
      <c r="U102" s="429"/>
    </row>
    <row r="103" spans="1:33" x14ac:dyDescent="0.25">
      <c r="A103" s="440" t="str">
        <f t="shared" si="18"/>
        <v>BNLI01SBCN2</v>
      </c>
      <c r="B103" s="117" t="e">
        <f>+VLOOKUP(A103,#REF!,$B$1,0)</f>
        <v>#REF!</v>
      </c>
      <c r="C103" s="117" t="e">
        <f t="shared" si="15"/>
        <v>#REF!</v>
      </c>
      <c r="E103" s="61" t="e">
        <f>+IF(ISNA(VLOOKUP(F103,#REF!,8,0))=TRUE,0,VLOOKUP(F103,#REF!,8,0))</f>
        <v>#REF!</v>
      </c>
      <c r="F103" s="212" t="s">
        <v>43</v>
      </c>
      <c r="G103" s="60" t="e">
        <f>+VLOOKUP(F103,#REF!,2,0)</f>
        <v>#REF!</v>
      </c>
      <c r="H103" s="434" t="e">
        <f t="shared" si="16"/>
        <v>#REF!</v>
      </c>
      <c r="I103" s="242" t="e">
        <f>VLOOKUP(F103,#REF!,6,0)</f>
        <v>#REF!</v>
      </c>
      <c r="J103" s="457" t="e">
        <f>+VLOOKUP($F103,#REF!,3,0)</f>
        <v>#REF!</v>
      </c>
      <c r="K103" s="457" t="e">
        <f>+VLOOKUP($F103,#REF!,4,0)</f>
        <v>#REF!</v>
      </c>
      <c r="L103" s="457" t="e">
        <f>+VLOOKUP($F103,#REF!,5,0)</f>
        <v>#REF!</v>
      </c>
      <c r="M103" s="104" t="e">
        <f t="shared" si="14"/>
        <v>#REF!</v>
      </c>
      <c r="N103" s="431" t="str">
        <f t="shared" si="19"/>
        <v>BNLI01SBCN2</v>
      </c>
      <c r="O103" s="434" t="e">
        <f t="shared" si="25"/>
        <v>#REF!</v>
      </c>
      <c r="P103" s="426"/>
      <c r="Q103" s="368" t="s">
        <v>43</v>
      </c>
      <c r="R103" s="115">
        <v>100.6354</v>
      </c>
      <c r="S103" s="119" t="e">
        <f t="shared" si="17"/>
        <v>#REF!</v>
      </c>
      <c r="T103" s="22"/>
      <c r="U103" s="429"/>
    </row>
    <row r="104" spans="1:33" x14ac:dyDescent="0.25">
      <c r="A104" s="440" t="str">
        <f t="shared" si="18"/>
        <v>BNLI02SBCN1</v>
      </c>
      <c r="B104" s="117" t="e">
        <f>+VLOOKUP(A104,#REF!,$B$1,0)</f>
        <v>#REF!</v>
      </c>
      <c r="C104" s="117" t="e">
        <f t="shared" si="15"/>
        <v>#REF!</v>
      </c>
      <c r="E104" s="61" t="e">
        <f>+IF(ISNA(VLOOKUP(F104,#REF!,8,0))=TRUE,0,VLOOKUP(F104,#REF!,8,0))</f>
        <v>#REF!</v>
      </c>
      <c r="F104" s="212" t="s">
        <v>116</v>
      </c>
      <c r="G104" s="60" t="e">
        <f>+VLOOKUP(F104,#REF!,2,0)</f>
        <v>#REF!</v>
      </c>
      <c r="H104" s="434" t="e">
        <f t="shared" si="16"/>
        <v>#REF!</v>
      </c>
      <c r="I104" s="242" t="e">
        <f>VLOOKUP(F104,#REF!,6,0)</f>
        <v>#REF!</v>
      </c>
      <c r="J104" s="457" t="e">
        <f>+VLOOKUP($F104,#REF!,3,0)</f>
        <v>#REF!</v>
      </c>
      <c r="K104" s="457" t="e">
        <f>+VLOOKUP($F104,#REF!,4,0)</f>
        <v>#REF!</v>
      </c>
      <c r="L104" s="457" t="e">
        <f>+VLOOKUP($F104,#REF!,5,0)</f>
        <v>#REF!</v>
      </c>
      <c r="M104" s="104" t="e">
        <f t="shared" si="14"/>
        <v>#REF!</v>
      </c>
      <c r="N104" s="431" t="str">
        <f t="shared" si="19"/>
        <v>BNLI02SBCN1</v>
      </c>
      <c r="O104" s="434" t="e">
        <f t="shared" si="25"/>
        <v>#REF!</v>
      </c>
      <c r="P104" s="426"/>
      <c r="Q104" s="368" t="s">
        <v>116</v>
      </c>
      <c r="R104" s="115">
        <v>106.0626</v>
      </c>
      <c r="S104" s="119" t="e">
        <f t="shared" si="17"/>
        <v>#REF!</v>
      </c>
      <c r="T104" s="22"/>
      <c r="U104" s="429"/>
    </row>
    <row r="105" spans="1:33" x14ac:dyDescent="0.25">
      <c r="A105" s="440" t="str">
        <f t="shared" si="18"/>
        <v>BNLI02SBCN2</v>
      </c>
      <c r="B105" s="117" t="e">
        <f>+VLOOKUP(A105,#REF!,$B$1,0)</f>
        <v>#REF!</v>
      </c>
      <c r="C105" s="117" t="e">
        <f t="shared" si="15"/>
        <v>#REF!</v>
      </c>
      <c r="E105" s="61" t="e">
        <f>+IF(ISNA(VLOOKUP(F105,#REF!,8,0))=TRUE,0,VLOOKUP(F105,#REF!,8,0))</f>
        <v>#REF!</v>
      </c>
      <c r="F105" s="212" t="s">
        <v>117</v>
      </c>
      <c r="G105" s="60" t="e">
        <f>+VLOOKUP(F105,#REF!,2,0)</f>
        <v>#REF!</v>
      </c>
      <c r="H105" s="434" t="e">
        <f t="shared" si="16"/>
        <v>#REF!</v>
      </c>
      <c r="I105" s="242" t="e">
        <f>VLOOKUP(F105,#REF!,6,0)</f>
        <v>#REF!</v>
      </c>
      <c r="J105" s="457" t="e">
        <f>+VLOOKUP($F105,#REF!,3,0)</f>
        <v>#REF!</v>
      </c>
      <c r="K105" s="457" t="e">
        <f>+VLOOKUP($F105,#REF!,4,0)</f>
        <v>#REF!</v>
      </c>
      <c r="L105" s="457" t="e">
        <f>+VLOOKUP($F105,#REF!,5,0)</f>
        <v>#REF!</v>
      </c>
      <c r="M105" s="104" t="e">
        <f t="shared" si="14"/>
        <v>#REF!</v>
      </c>
      <c r="N105" s="431" t="str">
        <f t="shared" si="19"/>
        <v>BNLI02SBCN2</v>
      </c>
      <c r="O105" s="434" t="e">
        <f t="shared" si="25"/>
        <v>#REF!</v>
      </c>
      <c r="P105" s="426"/>
      <c r="Q105" s="368" t="s">
        <v>117</v>
      </c>
      <c r="R105" s="115">
        <v>107.18</v>
      </c>
      <c r="S105" s="119" t="e">
        <f t="shared" si="17"/>
        <v>#REF!</v>
      </c>
      <c r="T105" s="22"/>
      <c r="U105" s="429"/>
    </row>
    <row r="106" spans="1:33" s="363" customFormat="1" x14ac:dyDescent="0.25">
      <c r="A106" s="440" t="str">
        <f>+N106</f>
        <v>BSBR07</v>
      </c>
      <c r="B106" s="117" t="e">
        <f>+VLOOKUP(A106,#REF!,$B$1,0)</f>
        <v>#REF!</v>
      </c>
      <c r="C106" s="117" t="e">
        <f t="shared" si="15"/>
        <v>#REF!</v>
      </c>
      <c r="E106" s="61" t="e">
        <f>+IF(ISNA(VLOOKUP(F106,#REF!,8,0))=TRUE,0,VLOOKUP(F106,#REF!,8,0))</f>
        <v>#REF!</v>
      </c>
      <c r="F106" s="212" t="s">
        <v>119</v>
      </c>
      <c r="G106" s="60" t="e">
        <f>+VLOOKUP(F106,#REF!,2,0)</f>
        <v>#REF!</v>
      </c>
      <c r="H106" s="434" t="e">
        <f t="shared" si="16"/>
        <v>#REF!</v>
      </c>
      <c r="I106" s="242" t="e">
        <f>VLOOKUP(F106,#REF!,6,0)</f>
        <v>#REF!</v>
      </c>
      <c r="J106" s="457" t="e">
        <f>+VLOOKUP($F106,#REF!,3,0)</f>
        <v>#REF!</v>
      </c>
      <c r="K106" s="457" t="e">
        <f>+VLOOKUP($F106,#REF!,4,0)</f>
        <v>#REF!</v>
      </c>
      <c r="L106" s="457" t="e">
        <f>+VLOOKUP($F106,#REF!,5,0)</f>
        <v>#REF!</v>
      </c>
      <c r="M106" s="104" t="e">
        <f>L106-H106</f>
        <v>#REF!</v>
      </c>
      <c r="N106" s="431" t="str">
        <f>F106</f>
        <v>BSBR07</v>
      </c>
      <c r="O106" s="434" t="e">
        <f t="shared" si="25"/>
        <v>#REF!</v>
      </c>
      <c r="P106" s="425"/>
      <c r="Q106" s="368" t="s">
        <v>119</v>
      </c>
      <c r="R106" s="193">
        <v>104.0022</v>
      </c>
      <c r="S106" s="119" t="e">
        <f>+R106-O106</f>
        <v>#REF!</v>
      </c>
      <c r="U106" s="429"/>
      <c r="V106" s="221"/>
      <c r="W106" s="221"/>
      <c r="X106" s="221"/>
      <c r="Y106" s="221"/>
      <c r="Z106" s="221"/>
      <c r="AA106" s="221"/>
      <c r="AB106" s="221"/>
      <c r="AC106" s="221"/>
      <c r="AD106" s="221"/>
      <c r="AE106" s="221"/>
      <c r="AF106" s="221"/>
      <c r="AG106" s="221"/>
    </row>
    <row r="107" spans="1:33" s="363" customFormat="1" x14ac:dyDescent="0.25">
      <c r="A107" s="440" t="str">
        <f>+N107</f>
        <v>BSDE02ACN1</v>
      </c>
      <c r="B107" s="117" t="e">
        <f>+VLOOKUP(A107,#REF!,$B$1,0)</f>
        <v>#REF!</v>
      </c>
      <c r="C107" s="117" t="e">
        <f t="shared" si="15"/>
        <v>#REF!</v>
      </c>
      <c r="E107" s="61" t="e">
        <f>+IF(ISNA(VLOOKUP(F107,#REF!,8,0))=TRUE,0,VLOOKUP(F107,#REF!,8,0))</f>
        <v>#REF!</v>
      </c>
      <c r="F107" s="212" t="s">
        <v>159</v>
      </c>
      <c r="G107" s="60" t="e">
        <f>+VLOOKUP(F107,#REF!,2,0)</f>
        <v>#REF!</v>
      </c>
      <c r="H107" s="434" t="e">
        <f t="shared" si="16"/>
        <v>#REF!</v>
      </c>
      <c r="I107" s="242" t="e">
        <f>VLOOKUP(F107,#REF!,6,0)</f>
        <v>#REF!</v>
      </c>
      <c r="J107" s="457" t="e">
        <f>+VLOOKUP($F107,#REF!,3,0)</f>
        <v>#REF!</v>
      </c>
      <c r="K107" s="457" t="e">
        <f>+VLOOKUP($F107,#REF!,4,0)</f>
        <v>#REF!</v>
      </c>
      <c r="L107" s="457" t="e">
        <f>+VLOOKUP($F107,#REF!,5,0)</f>
        <v>#REF!</v>
      </c>
      <c r="M107" s="104" t="e">
        <f>L107-H107</f>
        <v>#REF!</v>
      </c>
      <c r="N107" s="431" t="str">
        <f>F107</f>
        <v>BSDE02ACN1</v>
      </c>
      <c r="O107" s="434" t="e">
        <f>+IF(H107&lt;J107,ROUNDUP(J107,4),IF(H107&gt;L107,ROUNDDOWN(L107,4),ROUNDDOWN(H107,4)))</f>
        <v>#REF!</v>
      </c>
      <c r="P107" s="426"/>
      <c r="Q107" s="368" t="s">
        <v>159</v>
      </c>
      <c r="R107" s="115">
        <v>100.40089999999999</v>
      </c>
      <c r="S107" s="119" t="e">
        <f>+R107-O107</f>
        <v>#REF!</v>
      </c>
      <c r="T107" s="22"/>
      <c r="U107" s="429"/>
      <c r="V107" s="221"/>
      <c r="W107" s="221"/>
      <c r="X107" s="221"/>
      <c r="Y107" s="221"/>
      <c r="Z107" s="221"/>
      <c r="AA107" s="221"/>
      <c r="AB107" s="221"/>
      <c r="AC107" s="221"/>
      <c r="AD107" s="221"/>
      <c r="AE107" s="221"/>
      <c r="AF107" s="221"/>
      <c r="AG107" s="221"/>
    </row>
    <row r="108" spans="1:33" s="363" customFormat="1" x14ac:dyDescent="0.25">
      <c r="A108" s="440" t="str">
        <f>+N108</f>
        <v>BSLT05</v>
      </c>
      <c r="B108" s="117" t="e">
        <f>+VLOOKUP(A108,#REF!,$B$1,0)</f>
        <v>#REF!</v>
      </c>
      <c r="C108" s="117" t="e">
        <f t="shared" si="15"/>
        <v>#REF!</v>
      </c>
      <c r="E108" s="61" t="e">
        <f>+IF(ISNA(VLOOKUP(F108,#REF!,8,0))=TRUE,0,VLOOKUP(F108,#REF!,8,0))</f>
        <v>#REF!</v>
      </c>
      <c r="F108" s="212" t="s">
        <v>45</v>
      </c>
      <c r="G108" s="60" t="e">
        <f>+VLOOKUP(F108,#REF!,2,0)</f>
        <v>#REF!</v>
      </c>
      <c r="H108" s="434" t="e">
        <f t="shared" si="16"/>
        <v>#REF!</v>
      </c>
      <c r="I108" s="242" t="e">
        <f>VLOOKUP(F108,#REF!,6,0)</f>
        <v>#REF!</v>
      </c>
      <c r="J108" s="457" t="e">
        <f>+VLOOKUP($F108,#REF!,3,0)</f>
        <v>#REF!</v>
      </c>
      <c r="K108" s="457" t="e">
        <f>+VLOOKUP($F108,#REF!,4,0)</f>
        <v>#REF!</v>
      </c>
      <c r="L108" s="457" t="e">
        <f>+VLOOKUP($F108,#REF!,5,0)</f>
        <v>#REF!</v>
      </c>
      <c r="M108" s="104" t="e">
        <f>L108-H108</f>
        <v>#REF!</v>
      </c>
      <c r="N108" s="431" t="str">
        <f>F108</f>
        <v>BSLT05</v>
      </c>
      <c r="O108" s="434" t="e">
        <f>+IF(H108&lt;J108,ROUNDUP(J108,4),IF(H108&gt;L108,ROUNDDOWN(L108,4),ROUNDDOWN(H108,4)))</f>
        <v>#REF!</v>
      </c>
      <c r="P108" s="426"/>
      <c r="Q108" s="368" t="s">
        <v>45</v>
      </c>
      <c r="R108" s="115">
        <v>100.4226</v>
      </c>
      <c r="S108" s="119" t="e">
        <f>+R108-O108</f>
        <v>#REF!</v>
      </c>
      <c r="T108" s="22"/>
      <c r="U108" s="429"/>
      <c r="V108" s="221"/>
      <c r="W108" s="221"/>
      <c r="X108" s="221"/>
      <c r="Y108" s="221"/>
      <c r="Z108" s="221"/>
      <c r="AA108" s="221"/>
      <c r="AB108" s="221"/>
      <c r="AC108" s="221"/>
      <c r="AD108" s="221"/>
      <c r="AE108" s="221"/>
      <c r="AF108" s="221"/>
      <c r="AG108" s="221"/>
    </row>
    <row r="109" spans="1:33" x14ac:dyDescent="0.25">
      <c r="A109" s="440" t="str">
        <f t="shared" si="18"/>
        <v>BSSB02ACN1</v>
      </c>
      <c r="B109" s="117" t="e">
        <f>+VLOOKUP(A109,#REF!,$B$1,0)</f>
        <v>#REF!</v>
      </c>
      <c r="C109" s="117" t="e">
        <f t="shared" si="15"/>
        <v>#REF!</v>
      </c>
      <c r="E109" s="61" t="e">
        <f>+IF(ISNA(VLOOKUP(F109,#REF!,8,0))=TRUE,0,VLOOKUP(F109,#REF!,8,0))</f>
        <v>#REF!</v>
      </c>
      <c r="F109" s="146" t="s">
        <v>1016</v>
      </c>
      <c r="G109" s="60" t="e">
        <f>+VLOOKUP(F109,#REF!,2,0)</f>
        <v>#REF!</v>
      </c>
      <c r="H109" s="434" t="e">
        <f t="shared" si="16"/>
        <v>#REF!</v>
      </c>
      <c r="I109" s="242" t="e">
        <f>VLOOKUP(F109,#REF!,6,0)</f>
        <v>#REF!</v>
      </c>
      <c r="J109" s="457" t="e">
        <f>+VLOOKUP($F109,#REF!,3,0)</f>
        <v>#REF!</v>
      </c>
      <c r="K109" s="457" t="e">
        <f>+VLOOKUP($F109,#REF!,4,0)</f>
        <v>#REF!</v>
      </c>
      <c r="L109" s="457" t="e">
        <f>+VLOOKUP($F109,#REF!,5,0)</f>
        <v>#REF!</v>
      </c>
      <c r="M109" s="104" t="e">
        <f t="shared" si="14"/>
        <v>#REF!</v>
      </c>
      <c r="N109" s="431" t="str">
        <f t="shared" si="19"/>
        <v>BSSB02ACN1</v>
      </c>
      <c r="O109" s="434" t="e">
        <f>+IF(H109&lt;J109,ROUNDUP(J109,4),IF(H109&gt;L109,ROUNDDOWN(L109,4),ROUNDDOWN(H109,4)))</f>
        <v>#REF!</v>
      </c>
      <c r="P109" s="426"/>
      <c r="Q109" s="368" t="s">
        <v>1016</v>
      </c>
      <c r="R109" s="115">
        <v>102.0371</v>
      </c>
      <c r="S109" s="119" t="e">
        <f t="shared" si="17"/>
        <v>#REF!</v>
      </c>
      <c r="T109" s="22"/>
      <c r="U109" s="429"/>
    </row>
    <row r="110" spans="1:33" x14ac:dyDescent="0.25">
      <c r="A110" s="440" t="str">
        <f t="shared" si="18"/>
        <v>BVIC01CN1</v>
      </c>
      <c r="B110" s="117" t="e">
        <f>+VLOOKUP(A110,#REF!,$B$1,0)</f>
        <v>#REF!</v>
      </c>
      <c r="C110" s="117" t="e">
        <f t="shared" si="15"/>
        <v>#REF!</v>
      </c>
      <c r="E110" s="61" t="e">
        <f>+IF(ISNA(VLOOKUP(F110,#REF!,8,0))=TRUE,0,VLOOKUP(F110,#REF!,8,0))</f>
        <v>#REF!</v>
      </c>
      <c r="F110" s="212" t="s">
        <v>815</v>
      </c>
      <c r="G110" s="60" t="e">
        <f>+VLOOKUP(F110,#REF!,2,0)</f>
        <v>#REF!</v>
      </c>
      <c r="H110" s="434" t="e">
        <f t="shared" si="16"/>
        <v>#REF!</v>
      </c>
      <c r="I110" s="242" t="e">
        <f>VLOOKUP(F110,#REF!,6,0)</f>
        <v>#REF!</v>
      </c>
      <c r="J110" s="457" t="e">
        <f>+VLOOKUP($F110,#REF!,3,0)</f>
        <v>#REF!</v>
      </c>
      <c r="K110" s="457" t="e">
        <f>+VLOOKUP($F110,#REF!,4,0)</f>
        <v>#REF!</v>
      </c>
      <c r="L110" s="457" t="e">
        <f>+VLOOKUP($F110,#REF!,5,0)</f>
        <v>#REF!</v>
      </c>
      <c r="M110" s="104" t="e">
        <f t="shared" si="14"/>
        <v>#REF!</v>
      </c>
      <c r="N110" s="431" t="str">
        <f t="shared" si="19"/>
        <v>BVIC01CN1</v>
      </c>
      <c r="O110" s="434" t="e">
        <f t="shared" si="25"/>
        <v>#REF!</v>
      </c>
      <c r="P110" s="426"/>
      <c r="Q110" s="368" t="s">
        <v>815</v>
      </c>
      <c r="R110" s="115">
        <v>100.6622</v>
      </c>
      <c r="S110" s="119" t="e">
        <f t="shared" si="17"/>
        <v>#REF!</v>
      </c>
      <c r="T110" s="22"/>
      <c r="U110" s="429"/>
    </row>
    <row r="111" spans="1:33" s="363" customFormat="1" x14ac:dyDescent="0.25">
      <c r="A111" s="440" t="str">
        <f>+N111</f>
        <v>BVIC01ACN2</v>
      </c>
      <c r="B111" s="117" t="e">
        <f>+VLOOKUP(A111,#REF!,$B$1,0)</f>
        <v>#REF!</v>
      </c>
      <c r="C111" s="117" t="e">
        <f t="shared" si="15"/>
        <v>#REF!</v>
      </c>
      <c r="E111" s="61" t="e">
        <f>+IF(ISNA(VLOOKUP(F111,#REF!,8,0))=TRUE,0,VLOOKUP(F111,#REF!,8,0))</f>
        <v>#REF!</v>
      </c>
      <c r="F111" s="212" t="s">
        <v>942</v>
      </c>
      <c r="G111" s="60" t="e">
        <f>+VLOOKUP(F111,#REF!,2,0)</f>
        <v>#REF!</v>
      </c>
      <c r="H111" s="434" t="e">
        <f t="shared" si="16"/>
        <v>#REF!</v>
      </c>
      <c r="I111" s="242" t="e">
        <f>VLOOKUP(F111,#REF!,6,0)</f>
        <v>#REF!</v>
      </c>
      <c r="J111" s="457" t="e">
        <f>+VLOOKUP($F111,#REF!,3,0)</f>
        <v>#REF!</v>
      </c>
      <c r="K111" s="457" t="e">
        <f>+VLOOKUP($F111,#REF!,4,0)</f>
        <v>#REF!</v>
      </c>
      <c r="L111" s="457" t="e">
        <f>+VLOOKUP($F111,#REF!,5,0)</f>
        <v>#REF!</v>
      </c>
      <c r="M111" s="104" t="e">
        <f>L111-H111</f>
        <v>#REF!</v>
      </c>
      <c r="N111" s="431" t="str">
        <f>F111</f>
        <v>BVIC01ACN2</v>
      </c>
      <c r="O111" s="434" t="e">
        <f>+IF(H111&lt;J111,ROUNDUP(J111,4),IF(H111&gt;L111,ROUNDDOWN(L111,4),ROUNDDOWN(H111,4)))</f>
        <v>#REF!</v>
      </c>
      <c r="P111" s="426"/>
      <c r="Q111" s="368" t="s">
        <v>942</v>
      </c>
      <c r="R111" s="115">
        <v>100.7116</v>
      </c>
      <c r="S111" s="119" t="e">
        <f>+R111-O111</f>
        <v>#REF!</v>
      </c>
      <c r="T111" s="22"/>
      <c r="U111" s="429"/>
      <c r="V111" s="221"/>
      <c r="W111" s="221"/>
      <c r="X111" s="221"/>
      <c r="Y111" s="221"/>
      <c r="Z111" s="221"/>
      <c r="AA111" s="221"/>
      <c r="AB111" s="221"/>
      <c r="AC111" s="221"/>
      <c r="AD111" s="221"/>
      <c r="AE111" s="221"/>
      <c r="AF111" s="221"/>
      <c r="AG111" s="221"/>
    </row>
    <row r="112" spans="1:33" x14ac:dyDescent="0.25">
      <c r="A112" s="440" t="str">
        <f>+N112</f>
        <v>BVIC02SBCN1</v>
      </c>
      <c r="B112" s="117" t="e">
        <f>+VLOOKUP(A112,#REF!,$B$1,0)</f>
        <v>#REF!</v>
      </c>
      <c r="C112" s="117" t="e">
        <f t="shared" si="15"/>
        <v>#REF!</v>
      </c>
      <c r="E112" s="61" t="e">
        <f>+IF(ISNA(VLOOKUP(F112,#REF!,8,0))=TRUE,0,VLOOKUP(F112,#REF!,8,0))</f>
        <v>#REF!</v>
      </c>
      <c r="F112" s="212" t="s">
        <v>1079</v>
      </c>
      <c r="G112" s="60" t="e">
        <f>+VLOOKUP(F112,#REF!,2,0)</f>
        <v>#REF!</v>
      </c>
      <c r="H112" s="434" t="e">
        <f t="shared" si="16"/>
        <v>#REF!</v>
      </c>
      <c r="I112" s="242" t="e">
        <f>VLOOKUP(F112,#REF!,6,0)</f>
        <v>#REF!</v>
      </c>
      <c r="J112" s="457" t="e">
        <f>+VLOOKUP($F112,#REF!,3,0)</f>
        <v>#REF!</v>
      </c>
      <c r="K112" s="457" t="e">
        <f>+VLOOKUP($F112,#REF!,4,0)</f>
        <v>#REF!</v>
      </c>
      <c r="L112" s="457" t="e">
        <f>+VLOOKUP($F112,#REF!,5,0)</f>
        <v>#REF!</v>
      </c>
      <c r="M112" s="104" t="e">
        <f>L112-H112</f>
        <v>#REF!</v>
      </c>
      <c r="N112" s="431" t="str">
        <f>F112</f>
        <v>BVIC02SBCN1</v>
      </c>
      <c r="O112" s="434" t="e">
        <f t="shared" si="25"/>
        <v>#REF!</v>
      </c>
      <c r="P112" s="426"/>
      <c r="Q112" s="368" t="s">
        <v>1079</v>
      </c>
      <c r="R112" s="115">
        <v>100.288</v>
      </c>
      <c r="S112" s="119" t="e">
        <f t="shared" si="17"/>
        <v>#REF!</v>
      </c>
      <c r="T112" s="22"/>
      <c r="U112" s="429"/>
    </row>
    <row r="113" spans="1:33" s="363" customFormat="1" x14ac:dyDescent="0.25">
      <c r="A113" s="440" t="str">
        <f>+N113</f>
        <v>CTRR01C</v>
      </c>
      <c r="B113" s="117" t="e">
        <f>+VLOOKUP(A113,#REF!,$B$1,0)</f>
        <v>#REF!</v>
      </c>
      <c r="C113" s="117" t="e">
        <f t="shared" si="15"/>
        <v>#REF!</v>
      </c>
      <c r="E113" s="61" t="e">
        <f>+IF(ISNA(VLOOKUP(F113,#REF!,8,0))=TRUE,0,VLOOKUP(F113,#REF!,8,0))</f>
        <v>#REF!</v>
      </c>
      <c r="F113" s="212" t="s">
        <v>47</v>
      </c>
      <c r="G113" s="60" t="e">
        <f>+VLOOKUP(F113,#REF!,2,0)</f>
        <v>#REF!</v>
      </c>
      <c r="H113" s="434" t="e">
        <f t="shared" si="16"/>
        <v>#REF!</v>
      </c>
      <c r="I113" s="242" t="e">
        <f>VLOOKUP(F113,#REF!,6,0)</f>
        <v>#REF!</v>
      </c>
      <c r="J113" s="457" t="e">
        <f>+VLOOKUP($F113,#REF!,3,0)</f>
        <v>#REF!</v>
      </c>
      <c r="K113" s="457" t="e">
        <f>+VLOOKUP($F113,#REF!,4,0)</f>
        <v>#REF!</v>
      </c>
      <c r="L113" s="457" t="e">
        <f>+VLOOKUP($F113,#REF!,5,0)</f>
        <v>#REF!</v>
      </c>
      <c r="M113" s="104" t="e">
        <f>L113-H113</f>
        <v>#REF!</v>
      </c>
      <c r="N113" s="431" t="str">
        <f>F113</f>
        <v>CTRR01C</v>
      </c>
      <c r="O113" s="434" t="e">
        <f>+IF(H113&lt;J113,ROUNDUP(J113,4),IF(H113&gt;L113,ROUNDDOWN(L113,4),ROUNDDOWN(H113,4)))</f>
        <v>#REF!</v>
      </c>
      <c r="P113" s="426"/>
      <c r="Q113" s="368" t="s">
        <v>47</v>
      </c>
      <c r="R113" s="115">
        <v>105.8466</v>
      </c>
      <c r="S113" s="119" t="e">
        <f>+R113-O113</f>
        <v>#REF!</v>
      </c>
      <c r="T113" s="22"/>
      <c r="U113" s="429"/>
      <c r="V113" s="221"/>
      <c r="W113" s="221"/>
      <c r="X113" s="221"/>
      <c r="Y113" s="221"/>
      <c r="Z113" s="221"/>
      <c r="AA113" s="221"/>
      <c r="AB113" s="221"/>
      <c r="AC113" s="221"/>
      <c r="AD113" s="221"/>
      <c r="AE113" s="221"/>
      <c r="AF113" s="221"/>
      <c r="AG113" s="221"/>
    </row>
    <row r="114" spans="1:33" s="363" customFormat="1" x14ac:dyDescent="0.25">
      <c r="A114" s="440" t="str">
        <f>+N114</f>
        <v>DILD02B</v>
      </c>
      <c r="B114" s="117" t="e">
        <f>+VLOOKUP(A114,#REF!,$B$1,0)</f>
        <v>#REF!</v>
      </c>
      <c r="C114" s="117" t="e">
        <f t="shared" si="15"/>
        <v>#REF!</v>
      </c>
      <c r="E114" s="61" t="e">
        <f>+IF(ISNA(VLOOKUP(F114,#REF!,8,0))=TRUE,0,VLOOKUP(F114,#REF!,8,0))</f>
        <v>#REF!</v>
      </c>
      <c r="F114" s="212" t="s">
        <v>167</v>
      </c>
      <c r="G114" s="60" t="e">
        <f>+VLOOKUP(F114,#REF!,2,0)</f>
        <v>#REF!</v>
      </c>
      <c r="H114" s="434" t="e">
        <f t="shared" si="16"/>
        <v>#REF!</v>
      </c>
      <c r="I114" s="242" t="e">
        <f>VLOOKUP(F114,#REF!,6,0)</f>
        <v>#REF!</v>
      </c>
      <c r="J114" s="457" t="e">
        <f>+VLOOKUP($F114,#REF!,3,0)</f>
        <v>#REF!</v>
      </c>
      <c r="K114" s="457" t="e">
        <f>+VLOOKUP($F114,#REF!,4,0)</f>
        <v>#REF!</v>
      </c>
      <c r="L114" s="457" t="e">
        <f>+VLOOKUP($F114,#REF!,5,0)</f>
        <v>#REF!</v>
      </c>
      <c r="M114" s="104" t="e">
        <f>L114-H114</f>
        <v>#REF!</v>
      </c>
      <c r="N114" s="431" t="str">
        <f>F114</f>
        <v>DILD02B</v>
      </c>
      <c r="O114" s="434" t="e">
        <f>+IF(H114&lt;J114,ROUNDUP(J114,4),IF(H114&gt;L114,ROUNDDOWN(L114,4),ROUNDDOWN(H114,4)))</f>
        <v>#REF!</v>
      </c>
      <c r="P114" s="426"/>
      <c r="Q114" s="368" t="s">
        <v>167</v>
      </c>
      <c r="R114" s="115">
        <v>100.265</v>
      </c>
      <c r="S114" s="119" t="e">
        <f>+R114-O114</f>
        <v>#REF!</v>
      </c>
      <c r="T114" s="22"/>
      <c r="U114" s="429"/>
      <c r="V114" s="221"/>
      <c r="W114" s="221"/>
      <c r="X114" s="221"/>
      <c r="Y114" s="221"/>
      <c r="Z114" s="221"/>
      <c r="AA114" s="221"/>
      <c r="AB114" s="221"/>
      <c r="AC114" s="221"/>
      <c r="AD114" s="221"/>
      <c r="AE114" s="221"/>
      <c r="AF114" s="221"/>
      <c r="AG114" s="221"/>
    </row>
    <row r="115" spans="1:33" x14ac:dyDescent="0.25">
      <c r="A115" s="440" t="str">
        <f t="shared" si="18"/>
        <v>EXCL01BCN1</v>
      </c>
      <c r="B115" s="117" t="e">
        <f>+VLOOKUP(A115,#REF!,$B$1,0)</f>
        <v>#REF!</v>
      </c>
      <c r="C115" s="117" t="e">
        <f t="shared" si="15"/>
        <v>#REF!</v>
      </c>
      <c r="E115" s="61" t="e">
        <f>+IF(ISNA(VLOOKUP(F115,#REF!,8,0))=TRUE,0,VLOOKUP(F115,#REF!,8,0))</f>
        <v>#REF!</v>
      </c>
      <c r="F115" s="212" t="s">
        <v>997</v>
      </c>
      <c r="G115" s="60" t="e">
        <f>+VLOOKUP(F115,#REF!,2,0)</f>
        <v>#REF!</v>
      </c>
      <c r="H115" s="434" t="e">
        <f t="shared" si="16"/>
        <v>#REF!</v>
      </c>
      <c r="I115" s="242" t="e">
        <f>VLOOKUP(F115,#REF!,6,0)</f>
        <v>#REF!</v>
      </c>
      <c r="J115" s="457" t="e">
        <f>+VLOOKUP($F115,#REF!,3,0)</f>
        <v>#REF!</v>
      </c>
      <c r="K115" s="457" t="e">
        <f>+VLOOKUP($F115,#REF!,4,0)</f>
        <v>#REF!</v>
      </c>
      <c r="L115" s="457" t="e">
        <f>+VLOOKUP($F115,#REF!,5,0)</f>
        <v>#REF!</v>
      </c>
      <c r="M115" s="104" t="e">
        <f t="shared" si="14"/>
        <v>#REF!</v>
      </c>
      <c r="N115" s="431" t="str">
        <f t="shared" si="19"/>
        <v>EXCL01BCN1</v>
      </c>
      <c r="O115" s="434" t="e">
        <f t="shared" si="25"/>
        <v>#REF!</v>
      </c>
      <c r="P115" s="426"/>
      <c r="Q115" s="368" t="s">
        <v>997</v>
      </c>
      <c r="R115" s="115">
        <v>102.2218</v>
      </c>
      <c r="S115" s="119" t="e">
        <f t="shared" si="17"/>
        <v>#REF!</v>
      </c>
      <c r="T115" s="22"/>
      <c r="U115" s="429"/>
    </row>
    <row r="116" spans="1:33" x14ac:dyDescent="0.25">
      <c r="A116" s="440" t="str">
        <f t="shared" si="18"/>
        <v>FIFA03BCN3</v>
      </c>
      <c r="B116" s="117" t="e">
        <f>+VLOOKUP(A116,#REF!,$B$1,0)</f>
        <v>#REF!</v>
      </c>
      <c r="C116" s="117" t="e">
        <f t="shared" si="15"/>
        <v>#REF!</v>
      </c>
      <c r="E116" s="61" t="e">
        <f>+IF(ISNA(VLOOKUP(F116,#REF!,8,0))=TRUE,0,VLOOKUP(F116,#REF!,8,0))</f>
        <v>#REF!</v>
      </c>
      <c r="F116" s="212" t="s">
        <v>919</v>
      </c>
      <c r="G116" s="60" t="e">
        <f>+VLOOKUP(F116,#REF!,2,0)</f>
        <v>#REF!</v>
      </c>
      <c r="H116" s="434" t="e">
        <f t="shared" si="16"/>
        <v>#REF!</v>
      </c>
      <c r="I116" s="242" t="e">
        <f>VLOOKUP(F116,#REF!,6,0)</f>
        <v>#REF!</v>
      </c>
      <c r="J116" s="457" t="e">
        <f>+VLOOKUP($F116,#REF!,3,0)</f>
        <v>#REF!</v>
      </c>
      <c r="K116" s="457" t="e">
        <f>+VLOOKUP($F116,#REF!,4,0)</f>
        <v>#REF!</v>
      </c>
      <c r="L116" s="457" t="e">
        <f>+VLOOKUP($F116,#REF!,5,0)</f>
        <v>#REF!</v>
      </c>
      <c r="M116" s="104" t="e">
        <f t="shared" si="14"/>
        <v>#REF!</v>
      </c>
      <c r="N116" s="431" t="str">
        <f t="shared" si="19"/>
        <v>FIFA03BCN3</v>
      </c>
      <c r="O116" s="434" t="e">
        <f t="shared" si="25"/>
        <v>#REF!</v>
      </c>
      <c r="P116" s="426"/>
      <c r="Q116" s="368" t="s">
        <v>919</v>
      </c>
      <c r="R116" s="115">
        <v>98.761099999999999</v>
      </c>
      <c r="S116" s="119" t="e">
        <f t="shared" si="17"/>
        <v>#REF!</v>
      </c>
      <c r="T116" s="22"/>
      <c r="U116" s="429"/>
    </row>
    <row r="117" spans="1:33" x14ac:dyDescent="0.25">
      <c r="A117" s="440" t="str">
        <f t="shared" ref="A117:A148" si="26">+N117</f>
        <v>IMPC01A</v>
      </c>
      <c r="B117" s="117" t="e">
        <f>+VLOOKUP(A117,#REF!,$B$1,0)</f>
        <v>#REF!</v>
      </c>
      <c r="C117" s="117" t="e">
        <f t="shared" si="15"/>
        <v>#REF!</v>
      </c>
      <c r="E117" s="61" t="e">
        <f>+IF(ISNA(VLOOKUP(F117,#REF!,8,0))=TRUE,0,VLOOKUP(F117,#REF!,8,0))</f>
        <v>#REF!</v>
      </c>
      <c r="F117" s="212" t="s">
        <v>744</v>
      </c>
      <c r="G117" s="60" t="e">
        <f>+VLOOKUP(F117,#REF!,2,0)</f>
        <v>#REF!</v>
      </c>
      <c r="H117" s="434" t="e">
        <f t="shared" si="16"/>
        <v>#REF!</v>
      </c>
      <c r="I117" s="242" t="e">
        <f>VLOOKUP(F117,#REF!,6,0)</f>
        <v>#REF!</v>
      </c>
      <c r="J117" s="457" t="e">
        <f>+VLOOKUP($F117,#REF!,3,0)</f>
        <v>#REF!</v>
      </c>
      <c r="K117" s="457" t="e">
        <f>+VLOOKUP($F117,#REF!,4,0)</f>
        <v>#REF!</v>
      </c>
      <c r="L117" s="457" t="e">
        <f>+VLOOKUP($F117,#REF!,5,0)</f>
        <v>#REF!</v>
      </c>
      <c r="M117" s="104" t="e">
        <f t="shared" si="14"/>
        <v>#REF!</v>
      </c>
      <c r="N117" s="431" t="str">
        <f t="shared" si="19"/>
        <v>IMPC01A</v>
      </c>
      <c r="O117" s="434" t="e">
        <f t="shared" si="25"/>
        <v>#REF!</v>
      </c>
      <c r="P117" s="426"/>
      <c r="Q117" s="368" t="s">
        <v>744</v>
      </c>
      <c r="R117" s="115">
        <v>100.19880000000001</v>
      </c>
      <c r="S117" s="119" t="e">
        <f t="shared" si="17"/>
        <v>#REF!</v>
      </c>
      <c r="T117" s="22"/>
      <c r="U117" s="429"/>
    </row>
    <row r="118" spans="1:33" x14ac:dyDescent="0.25">
      <c r="A118" s="440" t="str">
        <f t="shared" si="26"/>
        <v>INDF08</v>
      </c>
      <c r="B118" s="117" t="e">
        <f>+VLOOKUP(A118,#REF!,$B$1,0)</f>
        <v>#REF!</v>
      </c>
      <c r="C118" s="117" t="e">
        <f t="shared" si="15"/>
        <v>#REF!</v>
      </c>
      <c r="E118" s="61" t="e">
        <f>+IF(ISNA(VLOOKUP(F118,#REF!,8,0))=TRUE,0,VLOOKUP(F118,#REF!,8,0))</f>
        <v>#REF!</v>
      </c>
      <c r="F118" s="212" t="s">
        <v>795</v>
      </c>
      <c r="G118" s="60" t="e">
        <f>+VLOOKUP(F118,#REF!,2,0)</f>
        <v>#REF!</v>
      </c>
      <c r="H118" s="434" t="e">
        <f t="shared" si="16"/>
        <v>#REF!</v>
      </c>
      <c r="I118" s="242" t="e">
        <f>VLOOKUP(F118,#REF!,6,0)</f>
        <v>#REF!</v>
      </c>
      <c r="J118" s="457" t="e">
        <f>+VLOOKUP($F118,#REF!,3,0)</f>
        <v>#REF!</v>
      </c>
      <c r="K118" s="457" t="e">
        <f>+VLOOKUP($F118,#REF!,4,0)</f>
        <v>#REF!</v>
      </c>
      <c r="L118" s="457" t="e">
        <f>+VLOOKUP($F118,#REF!,5,0)</f>
        <v>#REF!</v>
      </c>
      <c r="M118" s="104" t="e">
        <f t="shared" si="14"/>
        <v>#REF!</v>
      </c>
      <c r="N118" s="431" t="str">
        <f t="shared" si="19"/>
        <v>INDF08</v>
      </c>
      <c r="O118" s="434" t="e">
        <f t="shared" si="25"/>
        <v>#REF!</v>
      </c>
      <c r="P118" s="426"/>
      <c r="Q118" s="368" t="s">
        <v>795</v>
      </c>
      <c r="R118" s="115">
        <v>101.8319</v>
      </c>
      <c r="S118" s="119" t="e">
        <f t="shared" si="17"/>
        <v>#REF!</v>
      </c>
      <c r="T118" s="22"/>
      <c r="U118" s="429"/>
    </row>
    <row r="119" spans="1:33" x14ac:dyDescent="0.25">
      <c r="A119" s="440" t="str">
        <f t="shared" si="26"/>
        <v>ISAT01CCN4</v>
      </c>
      <c r="B119" s="117" t="e">
        <f>+VLOOKUP(A119,#REF!,$B$1,0)</f>
        <v>#REF!</v>
      </c>
      <c r="C119" s="117" t="e">
        <f t="shared" si="15"/>
        <v>#REF!</v>
      </c>
      <c r="E119" s="61" t="e">
        <f>+IF(ISNA(VLOOKUP(F119,#REF!,8,0))=TRUE,0,VLOOKUP(F119,#REF!,8,0))</f>
        <v>#REF!</v>
      </c>
      <c r="F119" s="212" t="s">
        <v>189</v>
      </c>
      <c r="G119" s="60" t="e">
        <f>+VLOOKUP(F119,#REF!,2,0)</f>
        <v>#REF!</v>
      </c>
      <c r="H119" s="434" t="e">
        <f t="shared" si="16"/>
        <v>#REF!</v>
      </c>
      <c r="I119" s="242" t="e">
        <f>VLOOKUP(F119,#REF!,6,0)</f>
        <v>#REF!</v>
      </c>
      <c r="J119" s="457" t="e">
        <f>+VLOOKUP($F119,#REF!,3,0)</f>
        <v>#REF!</v>
      </c>
      <c r="K119" s="457" t="e">
        <f>+VLOOKUP($F119,#REF!,4,0)</f>
        <v>#REF!</v>
      </c>
      <c r="L119" s="457" t="e">
        <f>+VLOOKUP($F119,#REF!,5,0)</f>
        <v>#REF!</v>
      </c>
      <c r="M119" s="104" t="e">
        <f t="shared" si="14"/>
        <v>#REF!</v>
      </c>
      <c r="N119" s="431" t="str">
        <f t="shared" si="19"/>
        <v>ISAT01CCN4</v>
      </c>
      <c r="O119" s="434" t="e">
        <f t="shared" si="25"/>
        <v>#REF!</v>
      </c>
      <c r="P119" s="426"/>
      <c r="Q119" s="368" t="s">
        <v>189</v>
      </c>
      <c r="R119" s="115">
        <v>100.869</v>
      </c>
      <c r="S119" s="119" t="e">
        <f t="shared" si="17"/>
        <v>#REF!</v>
      </c>
      <c r="T119" s="22"/>
      <c r="U119" s="429"/>
    </row>
    <row r="120" spans="1:33" x14ac:dyDescent="0.25">
      <c r="A120" s="440" t="str">
        <f t="shared" si="26"/>
        <v>ISAT08B</v>
      </c>
      <c r="B120" s="117" t="e">
        <f>+VLOOKUP(A120,#REF!,$B$1,0)</f>
        <v>#REF!</v>
      </c>
      <c r="C120" s="117" t="e">
        <f t="shared" si="15"/>
        <v>#REF!</v>
      </c>
      <c r="E120" s="61" t="e">
        <f>+IF(ISNA(VLOOKUP(F120,#REF!,8,0))=TRUE,0,VLOOKUP(F120,#REF!,8,0))</f>
        <v>#REF!</v>
      </c>
      <c r="F120" s="212" t="s">
        <v>126</v>
      </c>
      <c r="G120" s="60" t="e">
        <f>+VLOOKUP(F120,#REF!,2,0)</f>
        <v>#REF!</v>
      </c>
      <c r="H120" s="434" t="e">
        <f t="shared" si="16"/>
        <v>#REF!</v>
      </c>
      <c r="I120" s="242" t="e">
        <f>VLOOKUP(F120,#REF!,6,0)</f>
        <v>#REF!</v>
      </c>
      <c r="J120" s="457" t="e">
        <f>+VLOOKUP($F120,#REF!,3,0)</f>
        <v>#REF!</v>
      </c>
      <c r="K120" s="457" t="e">
        <f>+VLOOKUP($F120,#REF!,4,0)</f>
        <v>#REF!</v>
      </c>
      <c r="L120" s="457" t="e">
        <f>+VLOOKUP($F120,#REF!,5,0)</f>
        <v>#REF!</v>
      </c>
      <c r="M120" s="104" t="e">
        <f t="shared" si="14"/>
        <v>#REF!</v>
      </c>
      <c r="N120" s="431" t="str">
        <f t="shared" si="19"/>
        <v>ISAT08B</v>
      </c>
      <c r="O120" s="434" t="e">
        <f t="shared" si="25"/>
        <v>#REF!</v>
      </c>
      <c r="P120" s="426"/>
      <c r="Q120" s="368" t="s">
        <v>126</v>
      </c>
      <c r="R120" s="115">
        <v>102.21680000000001</v>
      </c>
      <c r="S120" s="119" t="e">
        <f t="shared" si="17"/>
        <v>#REF!</v>
      </c>
      <c r="T120" s="22"/>
      <c r="U120" s="429"/>
    </row>
    <row r="121" spans="1:33" x14ac:dyDescent="0.25">
      <c r="A121" s="440" t="str">
        <f t="shared" si="26"/>
        <v>ISAT02DCN3</v>
      </c>
      <c r="B121" s="117" t="e">
        <f>+VLOOKUP(A121,#REF!,$B$1,0)</f>
        <v>#REF!</v>
      </c>
      <c r="C121" s="117" t="e">
        <f t="shared" si="15"/>
        <v>#REF!</v>
      </c>
      <c r="E121" s="61" t="e">
        <f>+IF(ISNA(VLOOKUP(F121,#REF!,8,0))=TRUE,0,VLOOKUP(F121,#REF!,8,0))</f>
        <v>#REF!</v>
      </c>
      <c r="F121" s="212" t="s">
        <v>927</v>
      </c>
      <c r="G121" s="60" t="e">
        <f>+VLOOKUP(F121,#REF!,2,0)</f>
        <v>#REF!</v>
      </c>
      <c r="H121" s="434" t="e">
        <f t="shared" si="16"/>
        <v>#REF!</v>
      </c>
      <c r="I121" s="242" t="e">
        <f>VLOOKUP(F121,#REF!,6,0)</f>
        <v>#REF!</v>
      </c>
      <c r="J121" s="457" t="e">
        <f>+VLOOKUP($F121,#REF!,3,0)</f>
        <v>#REF!</v>
      </c>
      <c r="K121" s="457" t="e">
        <f>+VLOOKUP($F121,#REF!,4,0)</f>
        <v>#REF!</v>
      </c>
      <c r="L121" s="457" t="e">
        <f>+VLOOKUP($F121,#REF!,5,0)</f>
        <v>#REF!</v>
      </c>
      <c r="M121" s="104" t="e">
        <f t="shared" ref="M121:M208" si="27">L121-H121</f>
        <v>#REF!</v>
      </c>
      <c r="N121" s="431" t="str">
        <f t="shared" si="19"/>
        <v>ISAT02DCN3</v>
      </c>
      <c r="O121" s="434" t="e">
        <f t="shared" si="25"/>
        <v>#REF!</v>
      </c>
      <c r="P121" s="426"/>
      <c r="Q121" s="368" t="s">
        <v>927</v>
      </c>
      <c r="R121" s="115">
        <v>99.456400000000002</v>
      </c>
      <c r="S121" s="119" t="e">
        <f t="shared" si="17"/>
        <v>#REF!</v>
      </c>
      <c r="T121" s="22"/>
      <c r="U121" s="429"/>
    </row>
    <row r="122" spans="1:33" s="363" customFormat="1" x14ac:dyDescent="0.25">
      <c r="A122" s="440" t="str">
        <f t="shared" ref="A122" si="28">+N122</f>
        <v>ISAT03BCN2</v>
      </c>
      <c r="B122" s="117" t="e">
        <f>+VLOOKUP(A122,#REF!,$B$1,0)</f>
        <v>#REF!</v>
      </c>
      <c r="C122" s="117" t="e">
        <f t="shared" si="15"/>
        <v>#REF!</v>
      </c>
      <c r="E122" s="61" t="e">
        <f>+IF(ISNA(VLOOKUP(F122,#REF!,8,0))=TRUE,0,VLOOKUP(F122,#REF!,8,0))</f>
        <v>#REF!</v>
      </c>
      <c r="F122" s="212" t="s">
        <v>1090</v>
      </c>
      <c r="G122" s="60" t="e">
        <f>+VLOOKUP(F122,#REF!,2,0)</f>
        <v>#REF!</v>
      </c>
      <c r="H122" s="434" t="e">
        <f t="shared" si="16"/>
        <v>#REF!</v>
      </c>
      <c r="I122" s="242" t="e">
        <f>VLOOKUP(F122,#REF!,6,0)</f>
        <v>#REF!</v>
      </c>
      <c r="J122" s="457" t="e">
        <f>+VLOOKUP($F122,#REF!,3,0)</f>
        <v>#REF!</v>
      </c>
      <c r="K122" s="457" t="e">
        <f>+VLOOKUP($F122,#REF!,4,0)</f>
        <v>#REF!</v>
      </c>
      <c r="L122" s="457" t="e">
        <f>+VLOOKUP($F122,#REF!,5,0)</f>
        <v>#REF!</v>
      </c>
      <c r="M122" s="104" t="e">
        <f t="shared" ref="M122" si="29">L122-H122</f>
        <v>#REF!</v>
      </c>
      <c r="N122" s="431" t="str">
        <f t="shared" ref="N122" si="30">F122</f>
        <v>ISAT03BCN2</v>
      </c>
      <c r="O122" s="434" t="e">
        <f t="shared" si="25"/>
        <v>#REF!</v>
      </c>
      <c r="P122" s="426"/>
      <c r="Q122" s="368" t="s">
        <v>1090</v>
      </c>
      <c r="R122" s="115">
        <v>100.6925</v>
      </c>
      <c r="S122" s="119" t="e">
        <f t="shared" ref="S122" si="31">+R122-O122</f>
        <v>#REF!</v>
      </c>
      <c r="T122" s="22"/>
      <c r="U122" s="429"/>
      <c r="V122" s="221"/>
      <c r="W122" s="221"/>
      <c r="X122" s="221"/>
      <c r="Y122" s="221"/>
      <c r="Z122" s="221"/>
      <c r="AA122" s="221"/>
      <c r="AB122" s="221"/>
      <c r="AC122" s="221"/>
      <c r="AD122" s="221"/>
      <c r="AE122" s="221"/>
      <c r="AF122" s="221"/>
      <c r="AG122" s="221"/>
    </row>
    <row r="123" spans="1:33" s="363" customFormat="1" x14ac:dyDescent="0.25">
      <c r="A123" s="440" t="s">
        <v>984</v>
      </c>
      <c r="B123" s="117" t="e">
        <f>+VLOOKUP(A123,#REF!,$B$1,0)</f>
        <v>#REF!</v>
      </c>
      <c r="C123" s="117" t="e">
        <f t="shared" si="15"/>
        <v>#REF!</v>
      </c>
      <c r="E123" s="61" t="e">
        <f>+IF(ISNA(VLOOKUP(F123,#REF!,8,0))=TRUE,0,VLOOKUP(F123,#REF!,8,0))</f>
        <v>#REF!</v>
      </c>
      <c r="F123" s="212" t="s">
        <v>984</v>
      </c>
      <c r="G123" s="60" t="e">
        <f>+VLOOKUP(F123,#REF!,2,0)</f>
        <v>#REF!</v>
      </c>
      <c r="H123" s="434" t="e">
        <f t="shared" si="16"/>
        <v>#REF!</v>
      </c>
      <c r="I123" s="242" t="e">
        <f>VLOOKUP(F123,#REF!,6,0)</f>
        <v>#REF!</v>
      </c>
      <c r="J123" s="457" t="e">
        <f>+VLOOKUP($F123,#REF!,3,0)</f>
        <v>#REF!</v>
      </c>
      <c r="K123" s="457" t="e">
        <f>+VLOOKUP($F123,#REF!,4,0)</f>
        <v>#REF!</v>
      </c>
      <c r="L123" s="457" t="e">
        <f>+VLOOKUP($F123,#REF!,5,0)</f>
        <v>#REF!</v>
      </c>
      <c r="M123" s="104" t="e">
        <f>L123-H123</f>
        <v>#REF!</v>
      </c>
      <c r="N123" s="431" t="str">
        <f>F123</f>
        <v>JLBS01A</v>
      </c>
      <c r="O123" s="434" t="e">
        <f>+IF(H123&lt;J123,ROUNDUP(J123,4),IF(H123&gt;L123,ROUNDDOWN(L123,4),ROUNDDOWN(H123,4)))</f>
        <v>#REF!</v>
      </c>
      <c r="P123" s="426"/>
      <c r="Q123" s="368" t="s">
        <v>984</v>
      </c>
      <c r="R123" s="115">
        <v>100.55800000000001</v>
      </c>
      <c r="S123" s="119" t="e">
        <f t="shared" si="17"/>
        <v>#REF!</v>
      </c>
      <c r="T123" s="22"/>
      <c r="U123" s="429"/>
      <c r="V123" s="221"/>
      <c r="W123" s="221"/>
      <c r="X123" s="221"/>
      <c r="Y123" s="221"/>
      <c r="Z123" s="221"/>
      <c r="AA123" s="221"/>
      <c r="AB123" s="221"/>
      <c r="AC123" s="221"/>
      <c r="AD123" s="221"/>
      <c r="AE123" s="221"/>
      <c r="AF123" s="221"/>
      <c r="AG123" s="221"/>
    </row>
    <row r="124" spans="1:33" x14ac:dyDescent="0.25">
      <c r="A124" s="440" t="str">
        <f t="shared" si="26"/>
        <v>JMPD14JM10</v>
      </c>
      <c r="B124" s="117" t="e">
        <f>+VLOOKUP(A124,#REF!,$B$1,0)</f>
        <v>#REF!</v>
      </c>
      <c r="C124" s="117" t="e">
        <f t="shared" si="15"/>
        <v>#REF!</v>
      </c>
      <c r="E124" s="61" t="e">
        <f>+IF(ISNA(VLOOKUP(F124,#REF!,8,0))=TRUE,0,VLOOKUP(F124,#REF!,8,0))</f>
        <v>#REF!</v>
      </c>
      <c r="F124" s="212" t="s">
        <v>49</v>
      </c>
      <c r="G124" s="60" t="e">
        <f>+VLOOKUP(F124,#REF!,2,0)</f>
        <v>#REF!</v>
      </c>
      <c r="H124" s="434" t="e">
        <f t="shared" si="16"/>
        <v>#REF!</v>
      </c>
      <c r="I124" s="242" t="e">
        <f>VLOOKUP(F124,#REF!,6,0)</f>
        <v>#REF!</v>
      </c>
      <c r="J124" s="457" t="e">
        <f>+VLOOKUP($F124,#REF!,3,0)</f>
        <v>#REF!</v>
      </c>
      <c r="K124" s="457" t="e">
        <f>+VLOOKUP($F124,#REF!,4,0)</f>
        <v>#REF!</v>
      </c>
      <c r="L124" s="457" t="e">
        <f>+VLOOKUP($F124,#REF!,5,0)</f>
        <v>#REF!</v>
      </c>
      <c r="M124" s="104" t="e">
        <f t="shared" si="27"/>
        <v>#REF!</v>
      </c>
      <c r="N124" s="431" t="str">
        <f t="shared" si="19"/>
        <v>JMPD14JM10</v>
      </c>
      <c r="O124" s="434" t="e">
        <f t="shared" si="25"/>
        <v>#REF!</v>
      </c>
      <c r="P124" s="426"/>
      <c r="Q124" s="368" t="s">
        <v>49</v>
      </c>
      <c r="R124" s="115">
        <v>101.26819999999999</v>
      </c>
      <c r="S124" s="119" t="e">
        <f t="shared" si="17"/>
        <v>#REF!</v>
      </c>
      <c r="T124" s="22"/>
      <c r="U124" s="429"/>
    </row>
    <row r="125" spans="1:33" x14ac:dyDescent="0.25">
      <c r="A125" s="440" t="str">
        <f t="shared" si="26"/>
        <v>JPFA02CN2</v>
      </c>
      <c r="B125" s="117" t="e">
        <f>+VLOOKUP(A125,#REF!,$B$1,0)</f>
        <v>#REF!</v>
      </c>
      <c r="C125" s="117" t="e">
        <f t="shared" si="15"/>
        <v>#REF!</v>
      </c>
      <c r="E125" s="61" t="e">
        <f>+IF(ISNA(VLOOKUP(F125,#REF!,8,0))=TRUE,0,VLOOKUP(F125,#REF!,8,0))</f>
        <v>#REF!</v>
      </c>
      <c r="F125" s="146" t="s">
        <v>784</v>
      </c>
      <c r="G125" s="60" t="e">
        <f>+VLOOKUP(F125,#REF!,2,0)</f>
        <v>#REF!</v>
      </c>
      <c r="H125" s="434" t="e">
        <f t="shared" si="16"/>
        <v>#REF!</v>
      </c>
      <c r="I125" s="242" t="e">
        <f>VLOOKUP(F125,#REF!,6,0)</f>
        <v>#REF!</v>
      </c>
      <c r="J125" s="457" t="e">
        <f>+VLOOKUP($F125,#REF!,3,0)</f>
        <v>#REF!</v>
      </c>
      <c r="K125" s="457" t="e">
        <f>+VLOOKUP($F125,#REF!,4,0)</f>
        <v>#REF!</v>
      </c>
      <c r="L125" s="457" t="e">
        <f>+VLOOKUP($F125,#REF!,5,0)</f>
        <v>#REF!</v>
      </c>
      <c r="M125" s="104" t="e">
        <f t="shared" si="27"/>
        <v>#REF!</v>
      </c>
      <c r="N125" s="431" t="str">
        <f t="shared" si="19"/>
        <v>JPFA02CN2</v>
      </c>
      <c r="O125" s="434" t="e">
        <f t="shared" si="25"/>
        <v>#REF!</v>
      </c>
      <c r="P125" s="426"/>
      <c r="Q125" s="368" t="s">
        <v>784</v>
      </c>
      <c r="R125" s="115">
        <v>100.9645</v>
      </c>
      <c r="S125" s="119" t="e">
        <f t="shared" si="17"/>
        <v>#REF!</v>
      </c>
      <c r="T125" s="22"/>
      <c r="U125" s="429"/>
    </row>
    <row r="126" spans="1:33" x14ac:dyDescent="0.25">
      <c r="A126" s="440" t="str">
        <f t="shared" si="26"/>
        <v>LTLS02CN1</v>
      </c>
      <c r="B126" s="117" t="e">
        <f>+VLOOKUP(A126,#REF!,$B$1,0)</f>
        <v>#REF!</v>
      </c>
      <c r="C126" s="117" t="e">
        <f t="shared" si="15"/>
        <v>#REF!</v>
      </c>
      <c r="E126" s="61" t="e">
        <f>+IF(ISNA(VLOOKUP(F126,#REF!,8,0))=TRUE,0,VLOOKUP(F126,#REF!,8,0))</f>
        <v>#REF!</v>
      </c>
      <c r="F126" s="212" t="s">
        <v>805</v>
      </c>
      <c r="G126" s="60" t="e">
        <f>+VLOOKUP(F126,#REF!,2,0)</f>
        <v>#REF!</v>
      </c>
      <c r="H126" s="434" t="e">
        <f t="shared" si="16"/>
        <v>#REF!</v>
      </c>
      <c r="I126" s="242" t="e">
        <f>VLOOKUP(F126,#REF!,6,0)</f>
        <v>#REF!</v>
      </c>
      <c r="J126" s="457" t="e">
        <f>+VLOOKUP($F126,#REF!,3,0)</f>
        <v>#REF!</v>
      </c>
      <c r="K126" s="457" t="e">
        <f>+VLOOKUP($F126,#REF!,4,0)</f>
        <v>#REF!</v>
      </c>
      <c r="L126" s="457" t="e">
        <f>+VLOOKUP($F126,#REF!,5,0)</f>
        <v>#REF!</v>
      </c>
      <c r="M126" s="104" t="e">
        <f t="shared" si="27"/>
        <v>#REF!</v>
      </c>
      <c r="N126" s="431" t="str">
        <f t="shared" si="19"/>
        <v>LTLS02CN1</v>
      </c>
      <c r="O126" s="434" t="e">
        <f t="shared" si="25"/>
        <v>#REF!</v>
      </c>
      <c r="Q126" s="368" t="s">
        <v>805</v>
      </c>
      <c r="R126" s="193">
        <v>101.73690000000001</v>
      </c>
      <c r="S126" s="119" t="e">
        <f t="shared" si="17"/>
        <v>#REF!</v>
      </c>
      <c r="U126" s="429"/>
    </row>
    <row r="127" spans="1:33" x14ac:dyDescent="0.25">
      <c r="A127" s="440" t="str">
        <f t="shared" si="26"/>
        <v>MAYA01SBCN1</v>
      </c>
      <c r="B127" s="117" t="e">
        <f>+VLOOKUP(A127,#REF!,$B$1,0)</f>
        <v>#REF!</v>
      </c>
      <c r="C127" s="117" t="e">
        <f t="shared" si="15"/>
        <v>#REF!</v>
      </c>
      <c r="E127" s="61" t="e">
        <f>+IF(ISNA(VLOOKUP(F127,#REF!,8,0))=TRUE,0,VLOOKUP(F127,#REF!,8,0))</f>
        <v>#REF!</v>
      </c>
      <c r="F127" s="212" t="s">
        <v>847</v>
      </c>
      <c r="G127" s="60" t="e">
        <f>+VLOOKUP(F127,#REF!,2,0)</f>
        <v>#REF!</v>
      </c>
      <c r="H127" s="434" t="e">
        <f t="shared" si="16"/>
        <v>#REF!</v>
      </c>
      <c r="I127" s="242" t="e">
        <f>VLOOKUP(F127,#REF!,6,0)</f>
        <v>#REF!</v>
      </c>
      <c r="J127" s="457" t="e">
        <f>+VLOOKUP($F127,#REF!,3,0)</f>
        <v>#REF!</v>
      </c>
      <c r="K127" s="457" t="e">
        <f>+VLOOKUP($F127,#REF!,4,0)</f>
        <v>#REF!</v>
      </c>
      <c r="L127" s="457" t="e">
        <f>+VLOOKUP($F127,#REF!,5,0)</f>
        <v>#REF!</v>
      </c>
      <c r="M127" s="104" t="e">
        <f t="shared" si="27"/>
        <v>#REF!</v>
      </c>
      <c r="N127" s="431" t="str">
        <f t="shared" si="19"/>
        <v>MAYA01SBCN1</v>
      </c>
      <c r="O127" s="434" t="e">
        <f t="shared" si="25"/>
        <v>#REF!</v>
      </c>
      <c r="P127" s="426"/>
      <c r="Q127" s="368" t="s">
        <v>847</v>
      </c>
      <c r="R127" s="115">
        <v>90.856999999999999</v>
      </c>
      <c r="S127" s="119" t="e">
        <f t="shared" si="17"/>
        <v>#REF!</v>
      </c>
      <c r="T127" s="22"/>
      <c r="U127" s="429"/>
    </row>
    <row r="128" spans="1:33" x14ac:dyDescent="0.25">
      <c r="A128" s="440" t="str">
        <f t="shared" si="26"/>
        <v>MAYA03SB</v>
      </c>
      <c r="B128" s="117" t="e">
        <f>+VLOOKUP(A128,#REF!,$B$1,0)</f>
        <v>#REF!</v>
      </c>
      <c r="C128" s="117" t="e">
        <f t="shared" si="15"/>
        <v>#REF!</v>
      </c>
      <c r="E128" s="61" t="e">
        <f>+IF(ISNA(VLOOKUP(F128,#REF!,8,0))=TRUE,0,VLOOKUP(F128,#REF!,8,0))</f>
        <v>#REF!</v>
      </c>
      <c r="F128" s="212" t="s">
        <v>129</v>
      </c>
      <c r="G128" s="60" t="e">
        <f>+VLOOKUP(F128,#REF!,2,0)</f>
        <v>#REF!</v>
      </c>
      <c r="H128" s="434" t="e">
        <f t="shared" si="16"/>
        <v>#REF!</v>
      </c>
      <c r="I128" s="242" t="e">
        <f>VLOOKUP(F128,#REF!,6,0)</f>
        <v>#REF!</v>
      </c>
      <c r="J128" s="457" t="e">
        <f>+VLOOKUP($F128,#REF!,3,0)</f>
        <v>#REF!</v>
      </c>
      <c r="K128" s="457" t="e">
        <f>+VLOOKUP($F128,#REF!,4,0)</f>
        <v>#REF!</v>
      </c>
      <c r="L128" s="457" t="e">
        <f>+VLOOKUP($F128,#REF!,5,0)</f>
        <v>#REF!</v>
      </c>
      <c r="M128" s="104" t="e">
        <f t="shared" si="27"/>
        <v>#REF!</v>
      </c>
      <c r="N128" s="431" t="str">
        <f t="shared" si="19"/>
        <v>MAYA03SB</v>
      </c>
      <c r="O128" s="434" t="e">
        <f t="shared" si="25"/>
        <v>#REF!</v>
      </c>
      <c r="P128" s="426"/>
      <c r="Q128" s="368" t="s">
        <v>129</v>
      </c>
      <c r="R128" s="115">
        <v>100.2564</v>
      </c>
      <c r="S128" s="119" t="e">
        <f t="shared" si="17"/>
        <v>#REF!</v>
      </c>
      <c r="T128" s="22"/>
      <c r="U128" s="429"/>
    </row>
    <row r="129" spans="1:33" x14ac:dyDescent="0.25">
      <c r="A129" s="440" t="str">
        <f t="shared" si="26"/>
        <v>MAYA04SB</v>
      </c>
      <c r="B129" s="117" t="e">
        <f>+VLOOKUP(A129,#REF!,$B$1,0)</f>
        <v>#REF!</v>
      </c>
      <c r="C129" s="117" t="e">
        <f t="shared" si="15"/>
        <v>#REF!</v>
      </c>
      <c r="E129" s="61" t="e">
        <f>+IF(ISNA(VLOOKUP(F129,#REF!,8,0))=TRUE,0,VLOOKUP(F129,#REF!,8,0))</f>
        <v>#REF!</v>
      </c>
      <c r="F129" s="212" t="s">
        <v>130</v>
      </c>
      <c r="G129" s="60" t="e">
        <f>+VLOOKUP(F129,#REF!,2,0)</f>
        <v>#REF!</v>
      </c>
      <c r="H129" s="434" t="e">
        <f t="shared" si="16"/>
        <v>#REF!</v>
      </c>
      <c r="I129" s="242" t="e">
        <f>VLOOKUP(F129,#REF!,6,0)</f>
        <v>#REF!</v>
      </c>
      <c r="J129" s="457" t="e">
        <f>+VLOOKUP($F129,#REF!,3,0)</f>
        <v>#REF!</v>
      </c>
      <c r="K129" s="457" t="e">
        <f>+VLOOKUP($F129,#REF!,4,0)</f>
        <v>#REF!</v>
      </c>
      <c r="L129" s="457" t="e">
        <f>+VLOOKUP($F129,#REF!,5,0)</f>
        <v>#REF!</v>
      </c>
      <c r="M129" s="104" t="e">
        <f t="shared" si="27"/>
        <v>#REF!</v>
      </c>
      <c r="N129" s="431" t="str">
        <f t="shared" si="19"/>
        <v>MAYA04SB</v>
      </c>
      <c r="O129" s="434" t="e">
        <f t="shared" si="25"/>
        <v>#REF!</v>
      </c>
      <c r="Q129" s="368" t="s">
        <v>130</v>
      </c>
      <c r="R129" s="193">
        <v>100.8687</v>
      </c>
      <c r="S129" s="119" t="e">
        <f t="shared" si="17"/>
        <v>#REF!</v>
      </c>
      <c r="U129" s="429"/>
    </row>
    <row r="130" spans="1:33" x14ac:dyDescent="0.25">
      <c r="A130" s="440" t="str">
        <f t="shared" si="26"/>
        <v>MDLN01BCN1</v>
      </c>
      <c r="B130" s="117" t="e">
        <f>+VLOOKUP(A130,#REF!,$B$1,0)</f>
        <v>#REF!</v>
      </c>
      <c r="C130" s="117" t="e">
        <f t="shared" si="15"/>
        <v>#REF!</v>
      </c>
      <c r="E130" s="61" t="e">
        <f>+IF(ISNA(VLOOKUP(F130,#REF!,8,0))=TRUE,0,VLOOKUP(F130,#REF!,8,0))</f>
        <v>#REF!</v>
      </c>
      <c r="F130" s="212" t="s">
        <v>79</v>
      </c>
      <c r="G130" s="60" t="e">
        <f>+VLOOKUP(F130,#REF!,2,0)</f>
        <v>#REF!</v>
      </c>
      <c r="H130" s="434" t="e">
        <f>IF(E130=0,G130,E130)+0.04</f>
        <v>#REF!</v>
      </c>
      <c r="I130" s="242" t="e">
        <f>VLOOKUP(F130,#REF!,6,0)</f>
        <v>#REF!</v>
      </c>
      <c r="J130" s="457" t="e">
        <f>+VLOOKUP($F130,#REF!,3,0)</f>
        <v>#REF!</v>
      </c>
      <c r="K130" s="457" t="e">
        <f>+VLOOKUP($F130,#REF!,4,0)</f>
        <v>#REF!</v>
      </c>
      <c r="L130" s="457" t="e">
        <f>+VLOOKUP($F130,#REF!,5,0)</f>
        <v>#REF!</v>
      </c>
      <c r="M130" s="104" t="e">
        <f t="shared" si="27"/>
        <v>#REF!</v>
      </c>
      <c r="N130" s="431" t="str">
        <f t="shared" si="19"/>
        <v>MDLN01BCN1</v>
      </c>
      <c r="O130" s="434" t="e">
        <f t="shared" si="25"/>
        <v>#REF!</v>
      </c>
      <c r="P130" s="426"/>
      <c r="Q130" s="368" t="s">
        <v>79</v>
      </c>
      <c r="R130" s="115">
        <v>102.6741</v>
      </c>
      <c r="S130" s="119" t="e">
        <f t="shared" si="17"/>
        <v>#REF!</v>
      </c>
      <c r="T130" s="22"/>
      <c r="U130" s="429"/>
    </row>
    <row r="131" spans="1:33" x14ac:dyDescent="0.25">
      <c r="A131" s="440" t="str">
        <f t="shared" si="26"/>
        <v>MEDC02ACN3</v>
      </c>
      <c r="B131" s="117" t="e">
        <f>+VLOOKUP(A131,#REF!,$B$1,0)</f>
        <v>#REF!</v>
      </c>
      <c r="C131" s="117" t="e">
        <f t="shared" ref="C131:C194" si="32">+VLOOKUP($A131,$N:$O,2,0)</f>
        <v>#REF!</v>
      </c>
      <c r="E131" s="61" t="e">
        <f>+IF(ISNA(VLOOKUP(F131,#REF!,8,0))=TRUE,0,VLOOKUP(F131,#REF!,8,0))</f>
        <v>#REF!</v>
      </c>
      <c r="F131" s="212" t="s">
        <v>745</v>
      </c>
      <c r="G131" s="60" t="e">
        <f>+VLOOKUP(F131,#REF!,2,0)</f>
        <v>#REF!</v>
      </c>
      <c r="H131" s="434" t="e">
        <f t="shared" si="16"/>
        <v>#REF!</v>
      </c>
      <c r="I131" s="242" t="e">
        <f>VLOOKUP(F131,#REF!,6,0)</f>
        <v>#REF!</v>
      </c>
      <c r="J131" s="457" t="e">
        <f>+VLOOKUP($F131,#REF!,3,0)</f>
        <v>#REF!</v>
      </c>
      <c r="K131" s="457" t="e">
        <f>+VLOOKUP($F131,#REF!,4,0)</f>
        <v>#REF!</v>
      </c>
      <c r="L131" s="457" t="e">
        <f>+VLOOKUP($F131,#REF!,5,0)</f>
        <v>#REF!</v>
      </c>
      <c r="M131" s="104" t="e">
        <f t="shared" si="27"/>
        <v>#REF!</v>
      </c>
      <c r="N131" s="431" t="str">
        <f t="shared" si="19"/>
        <v>MEDC02ACN3</v>
      </c>
      <c r="O131" s="434" t="e">
        <f t="shared" si="25"/>
        <v>#REF!</v>
      </c>
      <c r="P131" s="426"/>
      <c r="Q131" s="368" t="s">
        <v>745</v>
      </c>
      <c r="R131" s="115">
        <v>100.7792</v>
      </c>
      <c r="S131" s="119" t="e">
        <f t="shared" si="17"/>
        <v>#REF!</v>
      </c>
      <c r="T131" s="22"/>
      <c r="U131" s="429"/>
    </row>
    <row r="132" spans="1:33" x14ac:dyDescent="0.25">
      <c r="A132" s="440" t="str">
        <f t="shared" si="26"/>
        <v>MEDC02ACN4</v>
      </c>
      <c r="B132" s="117" t="e">
        <f>+VLOOKUP(A132,#REF!,$B$1,0)</f>
        <v>#REF!</v>
      </c>
      <c r="C132" s="117" t="e">
        <f t="shared" si="32"/>
        <v>#REF!</v>
      </c>
      <c r="E132" s="61" t="e">
        <f>+IF(ISNA(VLOOKUP(F132,#REF!,8,0))=TRUE,0,VLOOKUP(F132,#REF!,8,0))</f>
        <v>#REF!</v>
      </c>
      <c r="F132" s="212" t="s">
        <v>765</v>
      </c>
      <c r="G132" s="60" t="e">
        <f>+VLOOKUP(F132,#REF!,2,0)</f>
        <v>#REF!</v>
      </c>
      <c r="H132" s="434" t="e">
        <f t="shared" ref="H132:H195" si="33">IF(E132=0,G132,E132)</f>
        <v>#REF!</v>
      </c>
      <c r="I132" s="242" t="e">
        <f>VLOOKUP(F132,#REF!,6,0)</f>
        <v>#REF!</v>
      </c>
      <c r="J132" s="457" t="e">
        <f>+VLOOKUP($F132,#REF!,3,0)</f>
        <v>#REF!</v>
      </c>
      <c r="K132" s="457" t="e">
        <f>+VLOOKUP($F132,#REF!,4,0)</f>
        <v>#REF!</v>
      </c>
      <c r="L132" s="457" t="e">
        <f>+VLOOKUP($F132,#REF!,5,0)</f>
        <v>#REF!</v>
      </c>
      <c r="M132" s="104" t="e">
        <f t="shared" si="27"/>
        <v>#REF!</v>
      </c>
      <c r="N132" s="431" t="str">
        <f t="shared" si="19"/>
        <v>MEDC02ACN4</v>
      </c>
      <c r="O132" s="434" t="e">
        <f t="shared" si="25"/>
        <v>#REF!</v>
      </c>
      <c r="P132" s="426"/>
      <c r="Q132" s="368" t="s">
        <v>765</v>
      </c>
      <c r="R132" s="115">
        <v>101.7209</v>
      </c>
      <c r="S132" s="119" t="e">
        <f t="shared" si="17"/>
        <v>#REF!</v>
      </c>
      <c r="T132" s="22"/>
      <c r="U132" s="429"/>
    </row>
    <row r="133" spans="1:33" s="363" customFormat="1" x14ac:dyDescent="0.25">
      <c r="A133" s="440" t="str">
        <f>+N133</f>
        <v>MEDC02BCN1</v>
      </c>
      <c r="B133" s="117" t="e">
        <f>+VLOOKUP(A133,#REF!,$B$1,0)</f>
        <v>#REF!</v>
      </c>
      <c r="C133" s="117" t="e">
        <f t="shared" si="32"/>
        <v>#REF!</v>
      </c>
      <c r="E133" s="61" t="e">
        <f>+IF(ISNA(VLOOKUP(F133,#REF!,8,0))=TRUE,0,VLOOKUP(F133,#REF!,8,0))</f>
        <v>#REF!</v>
      </c>
      <c r="F133" s="212" t="s">
        <v>174</v>
      </c>
      <c r="G133" s="60" t="e">
        <f>+VLOOKUP(F133,#REF!,2,0)</f>
        <v>#REF!</v>
      </c>
      <c r="H133" s="434" t="e">
        <f t="shared" si="33"/>
        <v>#REF!</v>
      </c>
      <c r="I133" s="242" t="e">
        <f>VLOOKUP(F133,#REF!,6,0)</f>
        <v>#REF!</v>
      </c>
      <c r="J133" s="457" t="e">
        <f>+VLOOKUP($F133,#REF!,3,0)</f>
        <v>#REF!</v>
      </c>
      <c r="K133" s="457" t="e">
        <f>+VLOOKUP($F133,#REF!,4,0)</f>
        <v>#REF!</v>
      </c>
      <c r="L133" s="457" t="e">
        <f>+VLOOKUP($F133,#REF!,5,0)</f>
        <v>#REF!</v>
      </c>
      <c r="M133" s="104" t="e">
        <f>L133-H133</f>
        <v>#REF!</v>
      </c>
      <c r="N133" s="431" t="str">
        <f>F133</f>
        <v>MEDC02BCN1</v>
      </c>
      <c r="O133" s="434" t="e">
        <f t="shared" si="25"/>
        <v>#REF!</v>
      </c>
      <c r="P133" s="426"/>
      <c r="Q133" s="368" t="s">
        <v>174</v>
      </c>
      <c r="R133" s="115">
        <v>103.465</v>
      </c>
      <c r="S133" s="119" t="e">
        <f t="shared" si="17"/>
        <v>#REF!</v>
      </c>
      <c r="T133" s="22"/>
      <c r="U133" s="429"/>
      <c r="V133" s="221"/>
      <c r="W133" s="221"/>
      <c r="X133" s="221"/>
      <c r="Y133" s="221"/>
      <c r="Z133" s="221"/>
      <c r="AA133" s="221"/>
      <c r="AB133" s="221"/>
      <c r="AC133" s="221"/>
      <c r="AD133" s="221"/>
      <c r="AE133" s="221"/>
      <c r="AF133" s="221"/>
      <c r="AG133" s="221"/>
    </row>
    <row r="134" spans="1:33" s="363" customFormat="1" x14ac:dyDescent="0.25">
      <c r="A134" s="440" t="str">
        <f>+N134</f>
        <v>MEDC02BCN2</v>
      </c>
      <c r="B134" s="117" t="e">
        <f>+VLOOKUP(A134,#REF!,$B$1,0)</f>
        <v>#REF!</v>
      </c>
      <c r="C134" s="117" t="e">
        <f t="shared" si="32"/>
        <v>#REF!</v>
      </c>
      <c r="E134" s="61" t="e">
        <f>+IF(ISNA(VLOOKUP(F134,#REF!,8,0))=TRUE,0,VLOOKUP(F134,#REF!,8,0))</f>
        <v>#REF!</v>
      </c>
      <c r="F134" s="146" t="s">
        <v>196</v>
      </c>
      <c r="G134" s="60" t="e">
        <f>+VLOOKUP(F134,#REF!,2,0)</f>
        <v>#REF!</v>
      </c>
      <c r="H134" s="434" t="e">
        <f t="shared" si="33"/>
        <v>#REF!</v>
      </c>
      <c r="I134" s="242" t="e">
        <f>VLOOKUP(F134,#REF!,6,0)</f>
        <v>#REF!</v>
      </c>
      <c r="J134" s="457" t="e">
        <f>+VLOOKUP($F134,#REF!,3,0)</f>
        <v>#REF!</v>
      </c>
      <c r="K134" s="457" t="e">
        <f>+VLOOKUP($F134,#REF!,4,0)</f>
        <v>#REF!</v>
      </c>
      <c r="L134" s="457" t="e">
        <f>+VLOOKUP($F134,#REF!,5,0)</f>
        <v>#REF!</v>
      </c>
      <c r="M134" s="104" t="e">
        <f>L134-H134</f>
        <v>#REF!</v>
      </c>
      <c r="N134" s="431" t="str">
        <f>F134</f>
        <v>MEDC02BCN2</v>
      </c>
      <c r="O134" s="434" t="e">
        <f t="shared" si="25"/>
        <v>#REF!</v>
      </c>
      <c r="P134" s="426"/>
      <c r="Q134" s="368" t="s">
        <v>196</v>
      </c>
      <c r="R134" s="115">
        <v>102.92740000000001</v>
      </c>
      <c r="S134" s="119" t="e">
        <f t="shared" si="17"/>
        <v>#REF!</v>
      </c>
      <c r="T134" s="22"/>
      <c r="U134" s="429"/>
      <c r="V134" s="221"/>
      <c r="W134" s="221"/>
      <c r="X134" s="221"/>
      <c r="Y134" s="221"/>
      <c r="Z134" s="221"/>
      <c r="AA134" s="221"/>
      <c r="AB134" s="221"/>
      <c r="AC134" s="221"/>
      <c r="AD134" s="221"/>
      <c r="AE134" s="221"/>
      <c r="AF134" s="221"/>
      <c r="AG134" s="221"/>
    </row>
    <row r="135" spans="1:33" x14ac:dyDescent="0.25">
      <c r="A135" s="440" t="str">
        <f t="shared" si="26"/>
        <v>MEDC02BCN5</v>
      </c>
      <c r="B135" s="117" t="e">
        <f>+VLOOKUP(A135,#REF!,$B$1,0)</f>
        <v>#REF!</v>
      </c>
      <c r="C135" s="117" t="e">
        <f t="shared" si="32"/>
        <v>#REF!</v>
      </c>
      <c r="E135" s="61" t="e">
        <f>+IF(ISNA(VLOOKUP(F135,#REF!,8,0))=TRUE,0,VLOOKUP(F135,#REF!,8,0))</f>
        <v>#REF!</v>
      </c>
      <c r="F135" s="212" t="s">
        <v>802</v>
      </c>
      <c r="G135" s="60" t="e">
        <f>+VLOOKUP(F135,#REF!,2,0)</f>
        <v>#REF!</v>
      </c>
      <c r="H135" s="434" t="e">
        <f t="shared" si="33"/>
        <v>#REF!</v>
      </c>
      <c r="I135" s="242" t="e">
        <f>VLOOKUP(F135,#REF!,6,0)</f>
        <v>#REF!</v>
      </c>
      <c r="J135" s="457" t="e">
        <f>+VLOOKUP($F135,#REF!,3,0)</f>
        <v>#REF!</v>
      </c>
      <c r="K135" s="457" t="e">
        <f>+VLOOKUP($F135,#REF!,4,0)</f>
        <v>#REF!</v>
      </c>
      <c r="L135" s="457" t="e">
        <f>+VLOOKUP($F135,#REF!,5,0)</f>
        <v>#REF!</v>
      </c>
      <c r="M135" s="104" t="e">
        <f t="shared" si="27"/>
        <v>#REF!</v>
      </c>
      <c r="N135" s="431" t="str">
        <f t="shared" si="19"/>
        <v>MEDC02BCN5</v>
      </c>
      <c r="O135" s="434" t="e">
        <f t="shared" si="25"/>
        <v>#REF!</v>
      </c>
      <c r="P135" s="426"/>
      <c r="Q135" s="368" t="s">
        <v>802</v>
      </c>
      <c r="R135" s="115">
        <v>101.681</v>
      </c>
      <c r="S135" s="119" t="e">
        <f t="shared" si="17"/>
        <v>#REF!</v>
      </c>
      <c r="T135" s="22"/>
      <c r="U135" s="429"/>
    </row>
    <row r="136" spans="1:33" x14ac:dyDescent="0.25">
      <c r="A136" s="440" t="str">
        <f t="shared" si="26"/>
        <v>MEDC02BCN6</v>
      </c>
      <c r="B136" s="117" t="e">
        <f>+VLOOKUP(A136,#REF!,$B$1,0)</f>
        <v>#REF!</v>
      </c>
      <c r="C136" s="117" t="e">
        <f t="shared" si="32"/>
        <v>#REF!</v>
      </c>
      <c r="E136" s="61" t="e">
        <f>+IF(ISNA(VLOOKUP(F136,#REF!,8,0))=TRUE,0,VLOOKUP(F136,#REF!,8,0))</f>
        <v>#REF!</v>
      </c>
      <c r="F136" s="212" t="s">
        <v>846</v>
      </c>
      <c r="G136" s="60" t="e">
        <f>+VLOOKUP(F136,#REF!,2,0)</f>
        <v>#REF!</v>
      </c>
      <c r="H136" s="434" t="e">
        <f t="shared" si="33"/>
        <v>#REF!</v>
      </c>
      <c r="I136" s="242" t="e">
        <f>VLOOKUP(F136,#REF!,6,0)</f>
        <v>#REF!</v>
      </c>
      <c r="J136" s="457" t="e">
        <f>+VLOOKUP($F136,#REF!,3,0)</f>
        <v>#REF!</v>
      </c>
      <c r="K136" s="457" t="e">
        <f>+VLOOKUP($F136,#REF!,4,0)</f>
        <v>#REF!</v>
      </c>
      <c r="L136" s="457" t="e">
        <f>+VLOOKUP($F136,#REF!,5,0)</f>
        <v>#REF!</v>
      </c>
      <c r="M136" s="104" t="e">
        <f t="shared" si="27"/>
        <v>#REF!</v>
      </c>
      <c r="N136" s="431" t="str">
        <f t="shared" si="19"/>
        <v>MEDC02BCN6</v>
      </c>
      <c r="O136" s="434" t="e">
        <f t="shared" si="25"/>
        <v>#REF!</v>
      </c>
      <c r="P136" s="426"/>
      <c r="Q136" s="368" t="s">
        <v>846</v>
      </c>
      <c r="R136" s="115">
        <v>103.5146</v>
      </c>
      <c r="S136" s="119" t="e">
        <f t="shared" si="17"/>
        <v>#REF!</v>
      </c>
      <c r="T136" s="22"/>
      <c r="U136" s="429"/>
    </row>
    <row r="137" spans="1:33" s="363" customFormat="1" x14ac:dyDescent="0.25">
      <c r="A137" s="440" t="str">
        <f>+N137</f>
        <v>MEDC03ACN1</v>
      </c>
      <c r="B137" s="117" t="e">
        <f>+VLOOKUP(A137,#REF!,$B$1,0)</f>
        <v>#REF!</v>
      </c>
      <c r="C137" s="117" t="e">
        <f t="shared" si="32"/>
        <v>#REF!</v>
      </c>
      <c r="E137" s="61" t="e">
        <f>+IF(ISNA(VLOOKUP(F137,#REF!,8,0))=TRUE,0,VLOOKUP(F137,#REF!,8,0))</f>
        <v>#REF!</v>
      </c>
      <c r="F137" s="212" t="s">
        <v>913</v>
      </c>
      <c r="G137" s="60" t="e">
        <f>+VLOOKUP(F137,#REF!,2,0)</f>
        <v>#REF!</v>
      </c>
      <c r="H137" s="434" t="e">
        <f t="shared" si="33"/>
        <v>#REF!</v>
      </c>
      <c r="I137" s="242" t="e">
        <f>VLOOKUP(F137,#REF!,6,0)</f>
        <v>#REF!</v>
      </c>
      <c r="J137" s="457" t="e">
        <f>+VLOOKUP($F137,#REF!,3,0)</f>
        <v>#REF!</v>
      </c>
      <c r="K137" s="457" t="e">
        <f>+VLOOKUP($F137,#REF!,4,0)</f>
        <v>#REF!</v>
      </c>
      <c r="L137" s="457" t="e">
        <f>+VLOOKUP($F137,#REF!,5,0)</f>
        <v>#REF!</v>
      </c>
      <c r="M137" s="104" t="e">
        <f>L137-H137</f>
        <v>#REF!</v>
      </c>
      <c r="N137" s="431" t="str">
        <f>F137</f>
        <v>MEDC03ACN1</v>
      </c>
      <c r="O137" s="434" t="e">
        <f>+IF(H137&lt;J137,ROUNDUP(J137,4),IF(H137&gt;L137,ROUNDDOWN(L137,4),ROUNDDOWN(H137,4)))</f>
        <v>#REF!</v>
      </c>
      <c r="P137" s="426"/>
      <c r="Q137" s="368" t="s">
        <v>913</v>
      </c>
      <c r="R137" s="115">
        <v>98.925899999999999</v>
      </c>
      <c r="S137" s="119" t="e">
        <f>+R137-O137</f>
        <v>#REF!</v>
      </c>
      <c r="T137" s="22"/>
      <c r="U137" s="429"/>
      <c r="V137" s="221"/>
      <c r="W137" s="221"/>
      <c r="X137" s="221"/>
      <c r="Y137" s="221"/>
      <c r="Z137" s="221"/>
      <c r="AA137" s="221"/>
      <c r="AB137" s="221"/>
      <c r="AC137" s="221"/>
      <c r="AD137" s="221"/>
      <c r="AE137" s="221"/>
      <c r="AF137" s="221"/>
      <c r="AG137" s="221"/>
    </row>
    <row r="138" spans="1:33" x14ac:dyDescent="0.25">
      <c r="A138" s="440" t="str">
        <f t="shared" si="26"/>
        <v>MEDC03ACN2</v>
      </c>
      <c r="B138" s="117" t="e">
        <f>+VLOOKUP(A138,#REF!,$B$1,0)</f>
        <v>#REF!</v>
      </c>
      <c r="C138" s="117" t="e">
        <f t="shared" si="32"/>
        <v>#REF!</v>
      </c>
      <c r="E138" s="61" t="e">
        <f>+IF(ISNA(VLOOKUP(F138,#REF!,8,0))=TRUE,0,VLOOKUP(F138,#REF!,8,0))</f>
        <v>#REF!</v>
      </c>
      <c r="F138" s="212" t="s">
        <v>988</v>
      </c>
      <c r="G138" s="60" t="e">
        <f>+VLOOKUP(F138,#REF!,2,0)</f>
        <v>#REF!</v>
      </c>
      <c r="H138" s="434" t="e">
        <f t="shared" si="33"/>
        <v>#REF!</v>
      </c>
      <c r="I138" s="242" t="e">
        <f>VLOOKUP(F138,#REF!,6,0)</f>
        <v>#REF!</v>
      </c>
      <c r="J138" s="457" t="e">
        <f>+VLOOKUP($F138,#REF!,3,0)</f>
        <v>#REF!</v>
      </c>
      <c r="K138" s="457" t="e">
        <f>+VLOOKUP($F138,#REF!,4,0)</f>
        <v>#REF!</v>
      </c>
      <c r="L138" s="457" t="e">
        <f>+VLOOKUP($F138,#REF!,5,0)</f>
        <v>#REF!</v>
      </c>
      <c r="M138" s="104" t="e">
        <f t="shared" si="27"/>
        <v>#REF!</v>
      </c>
      <c r="N138" s="431" t="str">
        <f t="shared" si="19"/>
        <v>MEDC03ACN2</v>
      </c>
      <c r="O138" s="434" t="e">
        <f>+IF(H138&lt;J138,ROUNDUP(J138,4),IF(H138&gt;L138,ROUNDDOWN(L138,4),ROUNDDOWN(H138,4)))</f>
        <v>#REF!</v>
      </c>
      <c r="P138" s="426"/>
      <c r="Q138" s="368" t="s">
        <v>988</v>
      </c>
      <c r="R138" s="115">
        <v>101.06829999999999</v>
      </c>
      <c r="S138" s="119" t="e">
        <f t="shared" si="17"/>
        <v>#REF!</v>
      </c>
      <c r="T138" s="22"/>
      <c r="U138" s="429"/>
    </row>
    <row r="139" spans="1:33" x14ac:dyDescent="0.25">
      <c r="A139" s="440" t="str">
        <f t="shared" si="26"/>
        <v>MEDC03BCN1</v>
      </c>
      <c r="B139" s="117" t="e">
        <f>+VLOOKUP(A139,#REF!,$B$1,0)</f>
        <v>#REF!</v>
      </c>
      <c r="C139" s="117" t="e">
        <f t="shared" si="32"/>
        <v>#REF!</v>
      </c>
      <c r="E139" s="61" t="e">
        <f>+IF(ISNA(VLOOKUP(F139,#REF!,8,0))=TRUE,0,VLOOKUP(F139,#REF!,8,0))</f>
        <v>#REF!</v>
      </c>
      <c r="F139" s="212" t="s">
        <v>914</v>
      </c>
      <c r="G139" s="60" t="e">
        <f>+VLOOKUP(F139,#REF!,2,0)</f>
        <v>#REF!</v>
      </c>
      <c r="H139" s="434" t="e">
        <f t="shared" si="33"/>
        <v>#REF!</v>
      </c>
      <c r="I139" s="242" t="e">
        <f>VLOOKUP(F139,#REF!,6,0)</f>
        <v>#REF!</v>
      </c>
      <c r="J139" s="457" t="e">
        <f>+VLOOKUP($F139,#REF!,3,0)</f>
        <v>#REF!</v>
      </c>
      <c r="K139" s="457" t="e">
        <f>+VLOOKUP($F139,#REF!,4,0)</f>
        <v>#REF!</v>
      </c>
      <c r="L139" s="457" t="e">
        <f>+VLOOKUP($F139,#REF!,5,0)</f>
        <v>#REF!</v>
      </c>
      <c r="M139" s="104" t="e">
        <f t="shared" si="27"/>
        <v>#REF!</v>
      </c>
      <c r="N139" s="431" t="str">
        <f t="shared" si="19"/>
        <v>MEDC03BCN1</v>
      </c>
      <c r="O139" s="434" t="e">
        <f t="shared" si="25"/>
        <v>#REF!</v>
      </c>
      <c r="P139" s="426"/>
      <c r="Q139" s="368" t="s">
        <v>914</v>
      </c>
      <c r="R139" s="115">
        <v>100.94370000000001</v>
      </c>
      <c r="S139" s="119" t="e">
        <f t="shared" si="17"/>
        <v>#REF!</v>
      </c>
      <c r="T139" s="22"/>
      <c r="U139" s="429"/>
    </row>
    <row r="140" spans="1:33" x14ac:dyDescent="0.25">
      <c r="A140" s="440" t="str">
        <f t="shared" si="26"/>
        <v>MORA01A</v>
      </c>
      <c r="B140" s="117" t="e">
        <f>+VLOOKUP(A140,#REF!,$B$1,0)</f>
        <v>#REF!</v>
      </c>
      <c r="C140" s="117" t="e">
        <f t="shared" si="32"/>
        <v>#REF!</v>
      </c>
      <c r="E140" s="61" t="e">
        <f>+IF(ISNA(VLOOKUP(F140,#REF!,8,0))=TRUE,0,VLOOKUP(F140,#REF!,8,0))</f>
        <v>#REF!</v>
      </c>
      <c r="F140" s="212" t="s">
        <v>877</v>
      </c>
      <c r="G140" s="60" t="e">
        <f>+VLOOKUP(F140,#REF!,2,0)</f>
        <v>#REF!</v>
      </c>
      <c r="H140" s="434" t="e">
        <f t="shared" si="33"/>
        <v>#REF!</v>
      </c>
      <c r="I140" s="242" t="e">
        <f>VLOOKUP(F140,#REF!,6,0)</f>
        <v>#REF!</v>
      </c>
      <c r="J140" s="457" t="e">
        <f>+VLOOKUP($F140,#REF!,3,0)</f>
        <v>#REF!</v>
      </c>
      <c r="K140" s="457" t="e">
        <f>+VLOOKUP($F140,#REF!,4,0)</f>
        <v>#REF!</v>
      </c>
      <c r="L140" s="457" t="e">
        <f>+VLOOKUP($F140,#REF!,5,0)</f>
        <v>#REF!</v>
      </c>
      <c r="M140" s="104" t="e">
        <f t="shared" si="27"/>
        <v>#REF!</v>
      </c>
      <c r="N140" s="431" t="str">
        <f t="shared" si="19"/>
        <v>MORA01A</v>
      </c>
      <c r="O140" s="434" t="e">
        <f t="shared" si="25"/>
        <v>#REF!</v>
      </c>
      <c r="P140" s="426"/>
      <c r="Q140" s="368" t="s">
        <v>877</v>
      </c>
      <c r="R140" s="115">
        <v>101.211</v>
      </c>
      <c r="S140" s="119" t="e">
        <f t="shared" si="17"/>
        <v>#REF!</v>
      </c>
      <c r="T140" s="22"/>
      <c r="U140" s="429"/>
    </row>
    <row r="141" spans="1:33" s="363" customFormat="1" x14ac:dyDescent="0.25">
      <c r="A141" s="440" t="str">
        <f>+N141</f>
        <v>MYOR01CN2</v>
      </c>
      <c r="B141" s="117" t="e">
        <f>+VLOOKUP(A141,#REF!,$B$1,0)</f>
        <v>#REF!</v>
      </c>
      <c r="C141" s="117" t="e">
        <f t="shared" si="32"/>
        <v>#REF!</v>
      </c>
      <c r="E141" s="61" t="e">
        <f>+IF(ISNA(VLOOKUP(F141,#REF!,8,0))=TRUE,0,VLOOKUP(F141,#REF!,8,0))</f>
        <v>#REF!</v>
      </c>
      <c r="F141" s="212" t="s">
        <v>891</v>
      </c>
      <c r="G141" s="60" t="e">
        <f>+VLOOKUP(F141,#REF!,2,0)</f>
        <v>#REF!</v>
      </c>
      <c r="H141" s="434" t="e">
        <f t="shared" si="33"/>
        <v>#REF!</v>
      </c>
      <c r="I141" s="242" t="e">
        <f>VLOOKUP(F141,#REF!,6,0)</f>
        <v>#REF!</v>
      </c>
      <c r="J141" s="457" t="e">
        <f>+VLOOKUP($F141,#REF!,3,0)</f>
        <v>#REF!</v>
      </c>
      <c r="K141" s="457" t="e">
        <f>+VLOOKUP($F141,#REF!,4,0)</f>
        <v>#REF!</v>
      </c>
      <c r="L141" s="457" t="e">
        <f>+VLOOKUP($F141,#REF!,5,0)</f>
        <v>#REF!</v>
      </c>
      <c r="M141" s="104" t="e">
        <f>L141-H141</f>
        <v>#REF!</v>
      </c>
      <c r="N141" s="431" t="str">
        <f>F141</f>
        <v>MYOR01CN2</v>
      </c>
      <c r="O141" s="434" t="e">
        <f>+IF(H141&lt;J141,ROUNDUP(J141,4),IF(H141&gt;L141,ROUNDDOWN(L141,4),ROUNDDOWN(H141,4)))</f>
        <v>#REF!</v>
      </c>
      <c r="P141" s="426"/>
      <c r="Q141" s="368" t="s">
        <v>891</v>
      </c>
      <c r="R141" s="115">
        <v>99.176000000000002</v>
      </c>
      <c r="S141" s="119" t="e">
        <f>+R141-O141</f>
        <v>#REF!</v>
      </c>
      <c r="T141" s="22"/>
      <c r="U141" s="429"/>
      <c r="V141" s="221"/>
      <c r="W141" s="221"/>
      <c r="X141" s="221"/>
      <c r="Y141" s="221"/>
      <c r="Z141" s="221"/>
      <c r="AA141" s="221"/>
      <c r="AB141" s="221"/>
      <c r="AC141" s="221"/>
      <c r="AD141" s="221"/>
      <c r="AE141" s="221"/>
      <c r="AF141" s="221"/>
      <c r="AG141" s="221"/>
    </row>
    <row r="142" spans="1:33" x14ac:dyDescent="0.25">
      <c r="A142" s="440" t="str">
        <f t="shared" si="26"/>
        <v>OTMA03A</v>
      </c>
      <c r="B142" s="117" t="e">
        <f>+VLOOKUP(A142,#REF!,$B$1,0)</f>
        <v>#REF!</v>
      </c>
      <c r="C142" s="117" t="e">
        <f t="shared" si="32"/>
        <v>#REF!</v>
      </c>
      <c r="E142" s="61" t="e">
        <f>+IF(ISNA(VLOOKUP(F142,#REF!,8,0))=TRUE,0,VLOOKUP(F142,#REF!,8,0))</f>
        <v>#REF!</v>
      </c>
      <c r="F142" s="212" t="s">
        <v>1069</v>
      </c>
      <c r="G142" s="60" t="e">
        <f>+VLOOKUP(F142,#REF!,2,0)</f>
        <v>#REF!</v>
      </c>
      <c r="H142" s="434" t="e">
        <f t="shared" si="33"/>
        <v>#REF!</v>
      </c>
      <c r="I142" s="242" t="e">
        <f>VLOOKUP(F142,#REF!,6,0)</f>
        <v>#REF!</v>
      </c>
      <c r="J142" s="457" t="e">
        <f>+VLOOKUP($F142,#REF!,3,0)</f>
        <v>#REF!</v>
      </c>
      <c r="K142" s="457" t="e">
        <f>+VLOOKUP($F142,#REF!,4,0)</f>
        <v>#REF!</v>
      </c>
      <c r="L142" s="457" t="e">
        <f>+VLOOKUP($F142,#REF!,5,0)</f>
        <v>#REF!</v>
      </c>
      <c r="M142" s="104" t="e">
        <f t="shared" si="27"/>
        <v>#REF!</v>
      </c>
      <c r="N142" s="431" t="str">
        <f t="shared" si="19"/>
        <v>OTMA03A</v>
      </c>
      <c r="O142" s="434" t="e">
        <f t="shared" si="25"/>
        <v>#REF!</v>
      </c>
      <c r="P142" s="426"/>
      <c r="Q142" s="368" t="s">
        <v>1069</v>
      </c>
      <c r="R142" s="115">
        <v>100.1587</v>
      </c>
      <c r="S142" s="119" t="e">
        <f t="shared" si="17"/>
        <v>#REF!</v>
      </c>
      <c r="T142" s="22"/>
      <c r="U142" s="429"/>
    </row>
    <row r="143" spans="1:33" x14ac:dyDescent="0.25">
      <c r="A143" s="440" t="str">
        <f t="shared" si="26"/>
        <v>PIGN01B</v>
      </c>
      <c r="B143" s="117" t="e">
        <f>+VLOOKUP(A143,#REF!,$B$1,0)</f>
        <v>#REF!</v>
      </c>
      <c r="C143" s="117" t="e">
        <f t="shared" si="32"/>
        <v>#REF!</v>
      </c>
      <c r="E143" s="61" t="e">
        <f>+IF(ISNA(VLOOKUP(F143,#REF!,8,0))=TRUE,0,VLOOKUP(F143,#REF!,8,0))</f>
        <v>#REF!</v>
      </c>
      <c r="F143" s="212" t="s">
        <v>161</v>
      </c>
      <c r="G143" s="60" t="e">
        <f>+VLOOKUP(F143,#REF!,2,0)</f>
        <v>#REF!</v>
      </c>
      <c r="H143" s="434" t="e">
        <f t="shared" si="33"/>
        <v>#REF!</v>
      </c>
      <c r="I143" s="242" t="e">
        <f>VLOOKUP(F143,#REF!,6,0)</f>
        <v>#REF!</v>
      </c>
      <c r="J143" s="457" t="e">
        <f>+VLOOKUP($F143,#REF!,3,0)</f>
        <v>#REF!</v>
      </c>
      <c r="K143" s="457" t="e">
        <f>+VLOOKUP($F143,#REF!,4,0)</f>
        <v>#REF!</v>
      </c>
      <c r="L143" s="457" t="e">
        <f>+VLOOKUP($F143,#REF!,5,0)</f>
        <v>#REF!</v>
      </c>
      <c r="M143" s="104" t="e">
        <f t="shared" si="27"/>
        <v>#REF!</v>
      </c>
      <c r="N143" s="431" t="str">
        <f t="shared" si="19"/>
        <v>PIGN01B</v>
      </c>
      <c r="O143" s="434" t="e">
        <f t="shared" si="25"/>
        <v>#REF!</v>
      </c>
      <c r="P143" s="426"/>
      <c r="Q143" s="368" t="s">
        <v>161</v>
      </c>
      <c r="R143" s="115">
        <v>101.1643</v>
      </c>
      <c r="S143" s="119" t="e">
        <f t="shared" ref="S143:S238" si="34">+R143-O143</f>
        <v>#REF!</v>
      </c>
      <c r="T143" s="22"/>
      <c r="U143" s="429"/>
    </row>
    <row r="144" spans="1:33" x14ac:dyDescent="0.25">
      <c r="A144" s="440" t="str">
        <f t="shared" si="26"/>
        <v>PIGN01C</v>
      </c>
      <c r="B144" s="117" t="e">
        <f>+VLOOKUP(A144,#REF!,$B$1,0)</f>
        <v>#REF!</v>
      </c>
      <c r="C144" s="117" t="e">
        <f t="shared" si="32"/>
        <v>#REF!</v>
      </c>
      <c r="E144" s="61" t="e">
        <f>+IF(ISNA(VLOOKUP(F144,#REF!,8,0))=TRUE,0,VLOOKUP(F144,#REF!,8,0))</f>
        <v>#REF!</v>
      </c>
      <c r="F144" s="212" t="s">
        <v>162</v>
      </c>
      <c r="G144" s="60" t="e">
        <f>+VLOOKUP(F144,#REF!,2,0)</f>
        <v>#REF!</v>
      </c>
      <c r="H144" s="434" t="e">
        <f t="shared" si="33"/>
        <v>#REF!</v>
      </c>
      <c r="I144" s="242" t="e">
        <f>VLOOKUP(F144,#REF!,6,0)</f>
        <v>#REF!</v>
      </c>
      <c r="J144" s="457" t="e">
        <f>+VLOOKUP($F144,#REF!,3,0)</f>
        <v>#REF!</v>
      </c>
      <c r="K144" s="457" t="e">
        <f>+VLOOKUP($F144,#REF!,4,0)</f>
        <v>#REF!</v>
      </c>
      <c r="L144" s="457" t="e">
        <f>+VLOOKUP($F144,#REF!,5,0)</f>
        <v>#REF!</v>
      </c>
      <c r="M144" s="104" t="e">
        <f t="shared" si="27"/>
        <v>#REF!</v>
      </c>
      <c r="N144" s="431" t="str">
        <f t="shared" si="19"/>
        <v>PIGN01C</v>
      </c>
      <c r="O144" s="434" t="e">
        <f t="shared" si="25"/>
        <v>#REF!</v>
      </c>
      <c r="P144" s="426"/>
      <c r="Q144" s="368" t="s">
        <v>162</v>
      </c>
      <c r="R144" s="115">
        <v>102.3447</v>
      </c>
      <c r="S144" s="119" t="e">
        <f t="shared" si="34"/>
        <v>#REF!</v>
      </c>
      <c r="T144" s="22"/>
      <c r="U144" s="429"/>
    </row>
    <row r="145" spans="1:33" x14ac:dyDescent="0.25">
      <c r="A145" s="440" t="str">
        <f t="shared" si="26"/>
        <v>PIGN01D</v>
      </c>
      <c r="B145" s="117" t="e">
        <f>+VLOOKUP(A145,#REF!,$B$1,0)</f>
        <v>#REF!</v>
      </c>
      <c r="C145" s="117" t="e">
        <f t="shared" si="32"/>
        <v>#REF!</v>
      </c>
      <c r="E145" s="61" t="e">
        <f>+IF(ISNA(VLOOKUP(F145,#REF!,8,0))=TRUE,0,VLOOKUP(F145,#REF!,8,0))</f>
        <v>#REF!</v>
      </c>
      <c r="F145" s="212" t="s">
        <v>163</v>
      </c>
      <c r="G145" s="60" t="e">
        <f>+VLOOKUP(F145,#REF!,2,0)</f>
        <v>#REF!</v>
      </c>
      <c r="H145" s="434" t="e">
        <f t="shared" si="33"/>
        <v>#REF!</v>
      </c>
      <c r="I145" s="242" t="e">
        <f>VLOOKUP(F145,#REF!,6,0)</f>
        <v>#REF!</v>
      </c>
      <c r="J145" s="457" t="e">
        <f>+VLOOKUP($F145,#REF!,3,0)</f>
        <v>#REF!</v>
      </c>
      <c r="K145" s="457" t="e">
        <f>+VLOOKUP($F145,#REF!,4,0)</f>
        <v>#REF!</v>
      </c>
      <c r="L145" s="457" t="e">
        <f>+VLOOKUP($F145,#REF!,5,0)</f>
        <v>#REF!</v>
      </c>
      <c r="M145" s="104" t="e">
        <f t="shared" si="27"/>
        <v>#REF!</v>
      </c>
      <c r="N145" s="431" t="str">
        <f t="shared" si="19"/>
        <v>PIGN01D</v>
      </c>
      <c r="O145" s="434" t="e">
        <f t="shared" si="25"/>
        <v>#REF!</v>
      </c>
      <c r="P145" s="426"/>
      <c r="Q145" s="368" t="s">
        <v>163</v>
      </c>
      <c r="R145" s="115">
        <v>103.179</v>
      </c>
      <c r="S145" s="119" t="e">
        <f t="shared" si="34"/>
        <v>#REF!</v>
      </c>
      <c r="T145" s="22"/>
      <c r="U145" s="429"/>
    </row>
    <row r="146" spans="1:33" x14ac:dyDescent="0.25">
      <c r="A146" s="440" t="str">
        <f>+N146</f>
        <v>PIHC01ACN1</v>
      </c>
      <c r="B146" s="117" t="e">
        <f>+VLOOKUP(A146,#REF!,$B$1,0)</f>
        <v>#REF!</v>
      </c>
      <c r="C146" s="117" t="e">
        <f t="shared" si="32"/>
        <v>#REF!</v>
      </c>
      <c r="E146" s="61" t="e">
        <f>+IF(ISNA(VLOOKUP(F146,#REF!,8,0))=TRUE,0,VLOOKUP(F146,#REF!,8,0))</f>
        <v>#REF!</v>
      </c>
      <c r="F146" s="212" t="s">
        <v>821</v>
      </c>
      <c r="G146" s="60" t="e">
        <f>+VLOOKUP(F146,#REF!,2,0)</f>
        <v>#REF!</v>
      </c>
      <c r="H146" s="434" t="e">
        <f t="shared" si="33"/>
        <v>#REF!</v>
      </c>
      <c r="I146" s="242" t="e">
        <f>VLOOKUP(F146,#REF!,6,0)</f>
        <v>#REF!</v>
      </c>
      <c r="J146" s="457" t="e">
        <f>+VLOOKUP($F146,#REF!,3,0)</f>
        <v>#REF!</v>
      </c>
      <c r="K146" s="457" t="e">
        <f>+VLOOKUP($F146,#REF!,4,0)</f>
        <v>#REF!</v>
      </c>
      <c r="L146" s="457" t="e">
        <f>+VLOOKUP($F146,#REF!,5,0)</f>
        <v>#REF!</v>
      </c>
      <c r="M146" s="104" t="e">
        <f>L146-H146</f>
        <v>#REF!</v>
      </c>
      <c r="N146" s="431" t="str">
        <f>F146</f>
        <v>PIHC01ACN1</v>
      </c>
      <c r="O146" s="434" t="e">
        <f>+IF(H146&lt;J146,ROUNDUP(J146,4),IF(H146&gt;L146,ROUNDDOWN(L146,4),ROUNDDOWN(H146,4)))</f>
        <v>#REF!</v>
      </c>
      <c r="P146" s="426"/>
      <c r="Q146" s="368" t="s">
        <v>821</v>
      </c>
      <c r="R146" s="115">
        <v>100.6058</v>
      </c>
      <c r="S146" s="119" t="e">
        <f>+R146-O146</f>
        <v>#REF!</v>
      </c>
      <c r="U146" s="429"/>
    </row>
    <row r="147" spans="1:33" x14ac:dyDescent="0.25">
      <c r="A147" s="440" t="str">
        <f t="shared" si="26"/>
        <v>PIKI01A</v>
      </c>
      <c r="B147" s="117" t="e">
        <f>+VLOOKUP(A147,#REF!,$B$1,0)</f>
        <v>#REF!</v>
      </c>
      <c r="C147" s="117" t="e">
        <f t="shared" si="32"/>
        <v>#REF!</v>
      </c>
      <c r="E147" s="61" t="e">
        <f>+IF(ISNA(VLOOKUP(F147,#REF!,8,0))=TRUE,0,VLOOKUP(F147,#REF!,8,0))</f>
        <v>#REF!</v>
      </c>
      <c r="F147" s="212" t="s">
        <v>967</v>
      </c>
      <c r="G147" s="60" t="e">
        <f>+VLOOKUP(F147,#REF!,2,0)</f>
        <v>#REF!</v>
      </c>
      <c r="H147" s="434" t="e">
        <f t="shared" si="33"/>
        <v>#REF!</v>
      </c>
      <c r="I147" s="242" t="e">
        <f>VLOOKUP(F147,#REF!,6,0)</f>
        <v>#REF!</v>
      </c>
      <c r="J147" s="457" t="e">
        <f>+VLOOKUP($F147,#REF!,3,0)</f>
        <v>#REF!</v>
      </c>
      <c r="K147" s="457" t="e">
        <f>+VLOOKUP($F147,#REF!,4,0)</f>
        <v>#REF!</v>
      </c>
      <c r="L147" s="457" t="e">
        <f>+VLOOKUP($F147,#REF!,5,0)</f>
        <v>#REF!</v>
      </c>
      <c r="M147" s="104" t="e">
        <f t="shared" si="27"/>
        <v>#REF!</v>
      </c>
      <c r="N147" s="431" t="str">
        <f t="shared" si="19"/>
        <v>PIKI01A</v>
      </c>
      <c r="O147" s="434" t="e">
        <f t="shared" si="25"/>
        <v>#REF!</v>
      </c>
      <c r="P147" s="426"/>
      <c r="Q147" s="368" t="s">
        <v>967</v>
      </c>
      <c r="R147" s="115">
        <v>98.1571</v>
      </c>
      <c r="S147" s="119" t="e">
        <f t="shared" si="34"/>
        <v>#REF!</v>
      </c>
      <c r="T147" s="22"/>
      <c r="U147" s="429"/>
    </row>
    <row r="148" spans="1:33" s="363" customFormat="1" ht="15.75" customHeight="1" x14ac:dyDescent="0.25">
      <c r="A148" s="440" t="str">
        <f t="shared" si="26"/>
        <v>PNBN01SBCN1</v>
      </c>
      <c r="B148" s="117" t="e">
        <f>+VLOOKUP(A148,#REF!,$B$1,0)</f>
        <v>#REF!</v>
      </c>
      <c r="C148" s="117" t="e">
        <f t="shared" si="32"/>
        <v>#REF!</v>
      </c>
      <c r="E148" s="61" t="e">
        <f>+IF(ISNA(VLOOKUP(F148,#REF!,8,0))=TRUE,0,VLOOKUP(F148,#REF!,8,0))</f>
        <v>#REF!</v>
      </c>
      <c r="F148" s="212" t="s">
        <v>133</v>
      </c>
      <c r="G148" s="60" t="e">
        <f>+VLOOKUP(F148,#REF!,2,0)</f>
        <v>#REF!</v>
      </c>
      <c r="H148" s="434" t="e">
        <f t="shared" si="33"/>
        <v>#REF!</v>
      </c>
      <c r="I148" s="242" t="e">
        <f>VLOOKUP(F148,#REF!,6,0)</f>
        <v>#REF!</v>
      </c>
      <c r="J148" s="457" t="e">
        <f>+VLOOKUP($F148,#REF!,3,0)</f>
        <v>#REF!</v>
      </c>
      <c r="K148" s="457" t="e">
        <f>+VLOOKUP($F148,#REF!,4,0)</f>
        <v>#REF!</v>
      </c>
      <c r="L148" s="457" t="e">
        <f>+VLOOKUP($F148,#REF!,5,0)</f>
        <v>#REF!</v>
      </c>
      <c r="M148" s="104" t="e">
        <f>L148-H148</f>
        <v>#REF!</v>
      </c>
      <c r="N148" s="431" t="str">
        <f>F148</f>
        <v>PNBN01SBCN1</v>
      </c>
      <c r="O148" s="434" t="e">
        <f>+IF(H148&lt;J148,ROUNDUP(J148,4),IF(H148&gt;L148,ROUNDDOWN(L148,4),ROUNDDOWN(H148,4)))</f>
        <v>#REF!</v>
      </c>
      <c r="P148" s="426"/>
      <c r="Q148" s="368" t="s">
        <v>133</v>
      </c>
      <c r="R148" s="115">
        <v>100.59220000000001</v>
      </c>
      <c r="S148" s="119" t="e">
        <f>+R148-O148</f>
        <v>#REF!</v>
      </c>
      <c r="T148" s="22"/>
      <c r="U148" s="429"/>
      <c r="V148" s="221"/>
      <c r="W148" s="221"/>
      <c r="X148" s="221"/>
      <c r="Y148" s="221"/>
      <c r="Z148" s="221"/>
      <c r="AA148" s="221"/>
      <c r="AB148" s="221"/>
      <c r="AC148" s="221"/>
      <c r="AD148" s="221"/>
      <c r="AE148" s="221"/>
      <c r="AF148" s="221"/>
      <c r="AG148" s="221"/>
    </row>
    <row r="149" spans="1:33" ht="15.75" customHeight="1" x14ac:dyDescent="0.25">
      <c r="A149" s="440" t="str">
        <f t="shared" ref="A149:A203" si="35">+N149</f>
        <v>PNBN03SBCN1</v>
      </c>
      <c r="B149" s="117" t="e">
        <f>+VLOOKUP(A149,#REF!,$B$1,0)</f>
        <v>#REF!</v>
      </c>
      <c r="C149" s="117" t="e">
        <f t="shared" si="32"/>
        <v>#REF!</v>
      </c>
      <c r="E149" s="61" t="e">
        <f>+IF(ISNA(VLOOKUP(F149,#REF!,8,0))=TRUE,0,VLOOKUP(F149,#REF!,8,0))</f>
        <v>#REF!</v>
      </c>
      <c r="F149" s="212" t="s">
        <v>952</v>
      </c>
      <c r="G149" s="60" t="e">
        <f>+VLOOKUP(F149,#REF!,2,0)</f>
        <v>#REF!</v>
      </c>
      <c r="H149" s="434" t="e">
        <f t="shared" si="33"/>
        <v>#REF!</v>
      </c>
      <c r="I149" s="242" t="e">
        <f>VLOOKUP(F149,#REF!,6,0)</f>
        <v>#REF!</v>
      </c>
      <c r="J149" s="457" t="e">
        <f>+VLOOKUP($F149,#REF!,3,0)</f>
        <v>#REF!</v>
      </c>
      <c r="K149" s="457" t="e">
        <f>+VLOOKUP($F149,#REF!,4,0)</f>
        <v>#REF!</v>
      </c>
      <c r="L149" s="457" t="e">
        <f>+VLOOKUP($F149,#REF!,5,0)</f>
        <v>#REF!</v>
      </c>
      <c r="M149" s="104" t="e">
        <f t="shared" si="27"/>
        <v>#REF!</v>
      </c>
      <c r="N149" s="431" t="str">
        <f t="shared" ref="N149:N257" si="36">F149</f>
        <v>PNBN03SBCN1</v>
      </c>
      <c r="O149" s="434" t="e">
        <f t="shared" si="25"/>
        <v>#REF!</v>
      </c>
      <c r="P149" s="426"/>
      <c r="Q149" s="368" t="s">
        <v>952</v>
      </c>
      <c r="R149" s="115">
        <v>99.656700000000001</v>
      </c>
      <c r="S149" s="119" t="e">
        <f t="shared" si="34"/>
        <v>#REF!</v>
      </c>
      <c r="T149" s="22"/>
      <c r="U149" s="429"/>
    </row>
    <row r="150" spans="1:33" x14ac:dyDescent="0.25">
      <c r="A150" s="440" t="str">
        <f t="shared" si="35"/>
        <v>PNMP01ACN2</v>
      </c>
      <c r="B150" s="117" t="e">
        <f>+VLOOKUP(A150,#REF!,$B$1,0)</f>
        <v>#REF!</v>
      </c>
      <c r="C150" s="117" t="e">
        <f t="shared" si="32"/>
        <v>#REF!</v>
      </c>
      <c r="E150" s="61" t="e">
        <f>+IF(ISNA(VLOOKUP(F150,#REF!,8,0))=TRUE,0,VLOOKUP(F150,#REF!,8,0))</f>
        <v>#REF!</v>
      </c>
      <c r="F150" s="212" t="s">
        <v>208</v>
      </c>
      <c r="G150" s="60" t="e">
        <f>+VLOOKUP(F150,#REF!,2,0)</f>
        <v>#REF!</v>
      </c>
      <c r="H150" s="434" t="e">
        <f t="shared" si="33"/>
        <v>#REF!</v>
      </c>
      <c r="I150" s="242" t="e">
        <f>VLOOKUP(F150,#REF!,6,0)</f>
        <v>#REF!</v>
      </c>
      <c r="J150" s="457" t="e">
        <f>+VLOOKUP($F150,#REF!,3,0)</f>
        <v>#REF!</v>
      </c>
      <c r="K150" s="457" t="e">
        <f>+VLOOKUP($F150,#REF!,4,0)</f>
        <v>#REF!</v>
      </c>
      <c r="L150" s="457" t="e">
        <f>+VLOOKUP($F150,#REF!,5,0)</f>
        <v>#REF!</v>
      </c>
      <c r="M150" s="104" t="e">
        <f t="shared" si="27"/>
        <v>#REF!</v>
      </c>
      <c r="N150" s="431" t="str">
        <f t="shared" si="36"/>
        <v>PNMP01ACN2</v>
      </c>
      <c r="O150" s="434" t="e">
        <f t="shared" si="25"/>
        <v>#REF!</v>
      </c>
      <c r="P150" s="426"/>
      <c r="Q150" s="368" t="s">
        <v>208</v>
      </c>
      <c r="R150" s="115">
        <v>100.3241</v>
      </c>
      <c r="S150" s="119" t="e">
        <f t="shared" si="34"/>
        <v>#REF!</v>
      </c>
      <c r="T150" s="22"/>
      <c r="U150" s="429"/>
    </row>
    <row r="151" spans="1:33" x14ac:dyDescent="0.25">
      <c r="A151" s="440" t="str">
        <f t="shared" si="35"/>
        <v>PNMP01BCN2</v>
      </c>
      <c r="B151" s="117" t="e">
        <f>+VLOOKUP(A151,#REF!,$B$1,0)</f>
        <v>#REF!</v>
      </c>
      <c r="C151" s="117" t="e">
        <f t="shared" si="32"/>
        <v>#REF!</v>
      </c>
      <c r="E151" s="61" t="e">
        <f>+IF(ISNA(VLOOKUP(F151,#REF!,8,0))=TRUE,0,VLOOKUP(F151,#REF!,8,0))</f>
        <v>#REF!</v>
      </c>
      <c r="F151" s="212" t="s">
        <v>209</v>
      </c>
      <c r="G151" s="60" t="e">
        <f>+VLOOKUP(F151,#REF!,2,0)</f>
        <v>#REF!</v>
      </c>
      <c r="H151" s="434" t="e">
        <f t="shared" si="33"/>
        <v>#REF!</v>
      </c>
      <c r="I151" s="242" t="e">
        <f>VLOOKUP(F151,#REF!,6,0)</f>
        <v>#REF!</v>
      </c>
      <c r="J151" s="457" t="e">
        <f>+VLOOKUP($F151,#REF!,3,0)</f>
        <v>#REF!</v>
      </c>
      <c r="K151" s="457" t="e">
        <f>+VLOOKUP($F151,#REF!,4,0)</f>
        <v>#REF!</v>
      </c>
      <c r="L151" s="457" t="e">
        <f>+VLOOKUP($F151,#REF!,5,0)</f>
        <v>#REF!</v>
      </c>
      <c r="M151" s="104" t="e">
        <f t="shared" si="27"/>
        <v>#REF!</v>
      </c>
      <c r="N151" s="431" t="str">
        <f t="shared" si="36"/>
        <v>PNMP01BCN2</v>
      </c>
      <c r="O151" s="434" t="e">
        <f t="shared" si="25"/>
        <v>#REF!</v>
      </c>
      <c r="P151" s="426"/>
      <c r="Q151" s="368" t="s">
        <v>209</v>
      </c>
      <c r="R151" s="115">
        <v>100.1313</v>
      </c>
      <c r="S151" s="119" t="e">
        <f t="shared" si="34"/>
        <v>#REF!</v>
      </c>
      <c r="T151" s="22"/>
      <c r="U151" s="429"/>
    </row>
    <row r="152" spans="1:33" x14ac:dyDescent="0.25">
      <c r="A152" s="440" t="str">
        <f t="shared" si="35"/>
        <v>PNMP02ACN1</v>
      </c>
      <c r="B152" s="117" t="e">
        <f>+VLOOKUP(A152,#REF!,$B$1,0)</f>
        <v>#REF!</v>
      </c>
      <c r="C152" s="117" t="e">
        <f t="shared" si="32"/>
        <v>#REF!</v>
      </c>
      <c r="E152" s="61" t="e">
        <f>+IF(ISNA(VLOOKUP(F152,#REF!,8,0))=TRUE,0,VLOOKUP(F152,#REF!,8,0))</f>
        <v>#REF!</v>
      </c>
      <c r="F152" s="212" t="s">
        <v>823</v>
      </c>
      <c r="G152" s="60" t="e">
        <f>+VLOOKUP(F152,#REF!,2,0)</f>
        <v>#REF!</v>
      </c>
      <c r="H152" s="434" t="e">
        <f t="shared" si="33"/>
        <v>#REF!</v>
      </c>
      <c r="I152" s="242" t="e">
        <f>VLOOKUP(F152,#REF!,6,0)</f>
        <v>#REF!</v>
      </c>
      <c r="J152" s="457" t="e">
        <f>+VLOOKUP($F152,#REF!,3,0)</f>
        <v>#REF!</v>
      </c>
      <c r="K152" s="457" t="e">
        <f>+VLOOKUP($F152,#REF!,4,0)</f>
        <v>#REF!</v>
      </c>
      <c r="L152" s="457" t="e">
        <f>+VLOOKUP($F152,#REF!,5,0)</f>
        <v>#REF!</v>
      </c>
      <c r="M152" s="104" t="e">
        <f t="shared" si="27"/>
        <v>#REF!</v>
      </c>
      <c r="N152" s="431" t="str">
        <f t="shared" si="36"/>
        <v>PNMP02ACN1</v>
      </c>
      <c r="O152" s="434" t="e">
        <f t="shared" si="25"/>
        <v>#REF!</v>
      </c>
      <c r="P152" s="426"/>
      <c r="Q152" s="368" t="s">
        <v>823</v>
      </c>
      <c r="R152" s="115">
        <v>98.378799999999998</v>
      </c>
      <c r="S152" s="119" t="e">
        <f t="shared" si="34"/>
        <v>#REF!</v>
      </c>
      <c r="T152" s="22"/>
      <c r="U152" s="429"/>
    </row>
    <row r="153" spans="1:33" x14ac:dyDescent="0.25">
      <c r="A153" s="440" t="str">
        <f t="shared" si="35"/>
        <v>PNMP02BCN1</v>
      </c>
      <c r="B153" s="117" t="e">
        <f>+VLOOKUP(A153,#REF!,$B$1,0)</f>
        <v>#REF!</v>
      </c>
      <c r="C153" s="117" t="e">
        <f t="shared" si="32"/>
        <v>#REF!</v>
      </c>
      <c r="E153" s="61" t="e">
        <f>+IF(ISNA(VLOOKUP(F153,#REF!,8,0))=TRUE,0,VLOOKUP(F153,#REF!,8,0))</f>
        <v>#REF!</v>
      </c>
      <c r="F153" s="212" t="s">
        <v>824</v>
      </c>
      <c r="G153" s="60" t="e">
        <f>+VLOOKUP(F153,#REF!,2,0)</f>
        <v>#REF!</v>
      </c>
      <c r="H153" s="434" t="e">
        <f t="shared" si="33"/>
        <v>#REF!</v>
      </c>
      <c r="I153" s="242" t="e">
        <f>VLOOKUP(F153,#REF!,6,0)</f>
        <v>#REF!</v>
      </c>
      <c r="J153" s="457" t="e">
        <f>+VLOOKUP($F153,#REF!,3,0)</f>
        <v>#REF!</v>
      </c>
      <c r="K153" s="457" t="e">
        <f>+VLOOKUP($F153,#REF!,4,0)</f>
        <v>#REF!</v>
      </c>
      <c r="L153" s="457" t="e">
        <f>+VLOOKUP($F153,#REF!,5,0)</f>
        <v>#REF!</v>
      </c>
      <c r="M153" s="104" t="e">
        <f t="shared" si="27"/>
        <v>#REF!</v>
      </c>
      <c r="N153" s="431" t="str">
        <f t="shared" si="36"/>
        <v>PNMP02BCN1</v>
      </c>
      <c r="O153" s="434" t="e">
        <f t="shared" si="25"/>
        <v>#REF!</v>
      </c>
      <c r="Q153" s="368" t="s">
        <v>824</v>
      </c>
      <c r="R153" s="115">
        <v>98.712400000000002</v>
      </c>
      <c r="S153" s="119" t="e">
        <f t="shared" si="34"/>
        <v>#REF!</v>
      </c>
      <c r="T153" s="22"/>
      <c r="U153" s="429"/>
    </row>
    <row r="154" spans="1:33" x14ac:dyDescent="0.25">
      <c r="A154" s="440" t="str">
        <f t="shared" si="35"/>
        <v>PNMP02ACN2</v>
      </c>
      <c r="B154" s="117" t="e">
        <f>+VLOOKUP(A154,#REF!,$B$1,0)</f>
        <v>#REF!</v>
      </c>
      <c r="C154" s="117" t="e">
        <f t="shared" si="32"/>
        <v>#REF!</v>
      </c>
      <c r="E154" s="61" t="e">
        <f>+IF(ISNA(VLOOKUP(F154,#REF!,8,0))=TRUE,0,VLOOKUP(F154,#REF!,8,0))</f>
        <v>#REF!</v>
      </c>
      <c r="F154" s="146" t="s">
        <v>921</v>
      </c>
      <c r="G154" s="60" t="e">
        <f>+VLOOKUP(F154,#REF!,2,0)</f>
        <v>#REF!</v>
      </c>
      <c r="H154" s="434" t="e">
        <f t="shared" si="33"/>
        <v>#REF!</v>
      </c>
      <c r="I154" s="242" t="e">
        <f>VLOOKUP(F154,#REF!,6,0)</f>
        <v>#REF!</v>
      </c>
      <c r="J154" s="457" t="e">
        <f>+VLOOKUP($F154,#REF!,3,0)</f>
        <v>#REF!</v>
      </c>
      <c r="K154" s="457" t="e">
        <f>+VLOOKUP($F154,#REF!,4,0)</f>
        <v>#REF!</v>
      </c>
      <c r="L154" s="457" t="e">
        <f>+VLOOKUP($F154,#REF!,5,0)</f>
        <v>#REF!</v>
      </c>
      <c r="M154" s="104" t="e">
        <f t="shared" si="27"/>
        <v>#REF!</v>
      </c>
      <c r="N154" s="431" t="str">
        <f t="shared" si="36"/>
        <v>PNMP02ACN2</v>
      </c>
      <c r="O154" s="434" t="e">
        <f t="shared" si="25"/>
        <v>#REF!</v>
      </c>
      <c r="Q154" s="368" t="s">
        <v>921</v>
      </c>
      <c r="R154" s="115">
        <v>98.607200000000006</v>
      </c>
      <c r="S154" s="119" t="e">
        <f t="shared" si="34"/>
        <v>#REF!</v>
      </c>
      <c r="T154" s="22"/>
      <c r="U154" s="429"/>
    </row>
    <row r="155" spans="1:33" s="363" customFormat="1" x14ac:dyDescent="0.25">
      <c r="A155" s="440" t="str">
        <f>+N155</f>
        <v>PNMP03ACN1</v>
      </c>
      <c r="B155" s="117" t="e">
        <f>+VLOOKUP(A155,#REF!,$B$1,0)</f>
        <v>#REF!</v>
      </c>
      <c r="C155" s="117" t="e">
        <f t="shared" si="32"/>
        <v>#REF!</v>
      </c>
      <c r="E155" s="61" t="e">
        <f>+IF(ISNA(VLOOKUP(F155,#REF!,8,0))=TRUE,0,VLOOKUP(F155,#REF!,8,0))</f>
        <v>#REF!</v>
      </c>
      <c r="F155" s="146" t="s">
        <v>1071</v>
      </c>
      <c r="G155" s="60" t="e">
        <f>+VLOOKUP(F155,#REF!,2,0)</f>
        <v>#REF!</v>
      </c>
      <c r="H155" s="434" t="e">
        <f t="shared" si="33"/>
        <v>#REF!</v>
      </c>
      <c r="I155" s="242" t="e">
        <f>VLOOKUP(F155,#REF!,6,0)</f>
        <v>#REF!</v>
      </c>
      <c r="J155" s="457" t="e">
        <f>+VLOOKUP($F155,#REF!,3,0)</f>
        <v>#REF!</v>
      </c>
      <c r="K155" s="457" t="e">
        <f>+VLOOKUP($F155,#REF!,4,0)</f>
        <v>#REF!</v>
      </c>
      <c r="L155" s="457" t="e">
        <f>+VLOOKUP($F155,#REF!,5,0)</f>
        <v>#REF!</v>
      </c>
      <c r="M155" s="104" t="e">
        <f>L155-H155</f>
        <v>#REF!</v>
      </c>
      <c r="N155" s="431" t="str">
        <f>F155</f>
        <v>PNMP03ACN1</v>
      </c>
      <c r="O155" s="434" t="e">
        <f t="shared" si="25"/>
        <v>#REF!</v>
      </c>
      <c r="P155" s="425"/>
      <c r="Q155" s="368" t="s">
        <v>1071</v>
      </c>
      <c r="R155" s="115">
        <v>100.77</v>
      </c>
      <c r="S155" s="119" t="e">
        <f>+R155-O155</f>
        <v>#REF!</v>
      </c>
      <c r="T155" s="22"/>
      <c r="U155" s="429"/>
      <c r="V155" s="221"/>
      <c r="W155" s="221"/>
      <c r="X155" s="221"/>
      <c r="Y155" s="221"/>
      <c r="Z155" s="221"/>
      <c r="AA155" s="221"/>
      <c r="AB155" s="221"/>
      <c r="AC155" s="221"/>
      <c r="AD155" s="221"/>
      <c r="AE155" s="221"/>
      <c r="AF155" s="221"/>
      <c r="AG155" s="221"/>
    </row>
    <row r="156" spans="1:33" x14ac:dyDescent="0.25">
      <c r="A156" s="440" t="str">
        <f t="shared" si="35"/>
        <v>PNMP02BCN2</v>
      </c>
      <c r="B156" s="117" t="e">
        <f>+VLOOKUP(A156,#REF!,$B$1,0)</f>
        <v>#REF!</v>
      </c>
      <c r="C156" s="117" t="e">
        <f t="shared" si="32"/>
        <v>#REF!</v>
      </c>
      <c r="E156" s="61" t="e">
        <f>+IF(ISNA(VLOOKUP(F156,#REF!,8,0))=TRUE,0,VLOOKUP(F156,#REF!,8,0))</f>
        <v>#REF!</v>
      </c>
      <c r="F156" s="212" t="s">
        <v>922</v>
      </c>
      <c r="G156" s="60" t="e">
        <f>+VLOOKUP(F156,#REF!,2,0)</f>
        <v>#REF!</v>
      </c>
      <c r="H156" s="434" t="e">
        <f t="shared" si="33"/>
        <v>#REF!</v>
      </c>
      <c r="I156" s="242" t="e">
        <f>VLOOKUP(F156,#REF!,6,0)</f>
        <v>#REF!</v>
      </c>
      <c r="J156" s="457" t="e">
        <f>+VLOOKUP($F156,#REF!,3,0)</f>
        <v>#REF!</v>
      </c>
      <c r="K156" s="457" t="e">
        <f>+VLOOKUP($F156,#REF!,4,0)</f>
        <v>#REF!</v>
      </c>
      <c r="L156" s="457" t="e">
        <f>+VLOOKUP($F156,#REF!,5,0)</f>
        <v>#REF!</v>
      </c>
      <c r="M156" s="104" t="e">
        <f t="shared" si="27"/>
        <v>#REF!</v>
      </c>
      <c r="N156" s="431" t="str">
        <f t="shared" si="36"/>
        <v>PNMP02BCN2</v>
      </c>
      <c r="O156" s="434" t="e">
        <f t="shared" si="25"/>
        <v>#REF!</v>
      </c>
      <c r="Q156" s="368" t="s">
        <v>922</v>
      </c>
      <c r="R156" s="115">
        <v>96.692700000000002</v>
      </c>
      <c r="S156" s="119" t="e">
        <f t="shared" si="34"/>
        <v>#REF!</v>
      </c>
      <c r="T156" s="22"/>
      <c r="U156" s="429"/>
    </row>
    <row r="157" spans="1:33" x14ac:dyDescent="0.25">
      <c r="A157" s="440" t="str">
        <f t="shared" si="35"/>
        <v>PPGD02DCN1</v>
      </c>
      <c r="B157" s="117" t="e">
        <f>+VLOOKUP(A157,#REF!,$B$1,0)</f>
        <v>#REF!</v>
      </c>
      <c r="C157" s="117" t="e">
        <f t="shared" si="32"/>
        <v>#REF!</v>
      </c>
      <c r="E157" s="61" t="e">
        <f>+IF(ISNA(VLOOKUP(F157,#REF!,8,0))=TRUE,0,VLOOKUP(F157,#REF!,8,0))</f>
        <v>#REF!</v>
      </c>
      <c r="F157" s="212" t="s">
        <v>134</v>
      </c>
      <c r="G157" s="60" t="e">
        <f>+VLOOKUP(F157,#REF!,2,0)</f>
        <v>#REF!</v>
      </c>
      <c r="H157" s="434" t="e">
        <f t="shared" si="33"/>
        <v>#REF!</v>
      </c>
      <c r="I157" s="242" t="e">
        <f>VLOOKUP(F157,#REF!,6,0)</f>
        <v>#REF!</v>
      </c>
      <c r="J157" s="457" t="e">
        <f>+VLOOKUP($F157,#REF!,3,0)</f>
        <v>#REF!</v>
      </c>
      <c r="K157" s="457" t="e">
        <f>+VLOOKUP($F157,#REF!,4,0)</f>
        <v>#REF!</v>
      </c>
      <c r="L157" s="457" t="e">
        <f>+VLOOKUP($F157,#REF!,5,0)</f>
        <v>#REF!</v>
      </c>
      <c r="M157" s="104" t="e">
        <f t="shared" si="27"/>
        <v>#REF!</v>
      </c>
      <c r="N157" s="431" t="str">
        <f t="shared" si="36"/>
        <v>PPGD02DCN1</v>
      </c>
      <c r="O157" s="434" t="e">
        <f t="shared" si="25"/>
        <v>#REF!</v>
      </c>
      <c r="Q157" s="368" t="s">
        <v>134</v>
      </c>
      <c r="R157" s="115">
        <v>101.6065</v>
      </c>
      <c r="S157" s="119" t="e">
        <f t="shared" si="34"/>
        <v>#REF!</v>
      </c>
      <c r="T157" s="22"/>
      <c r="U157" s="429"/>
    </row>
    <row r="158" spans="1:33" x14ac:dyDescent="0.25">
      <c r="A158" s="440" t="str">
        <f t="shared" si="35"/>
        <v>PPLN08B</v>
      </c>
      <c r="B158" s="117" t="e">
        <f>+VLOOKUP(A158,#REF!,$B$1,0)</f>
        <v>#REF!</v>
      </c>
      <c r="C158" s="117" t="e">
        <f t="shared" si="32"/>
        <v>#REF!</v>
      </c>
      <c r="E158" s="61" t="e">
        <f>+IF(ISNA(VLOOKUP(F158,#REF!,8,0))=TRUE,0,VLOOKUP(F158,#REF!,8,0))</f>
        <v>#REF!</v>
      </c>
      <c r="F158" s="212" t="s">
        <v>53</v>
      </c>
      <c r="G158" s="60" t="e">
        <f>+VLOOKUP(F158,#REF!,2,0)</f>
        <v>#REF!</v>
      </c>
      <c r="H158" s="434" t="e">
        <f t="shared" si="33"/>
        <v>#REF!</v>
      </c>
      <c r="I158" s="242" t="e">
        <f>VLOOKUP(F158,#REF!,6,0)</f>
        <v>#REF!</v>
      </c>
      <c r="J158" s="457" t="e">
        <f>+VLOOKUP($F158,#REF!,3,0)</f>
        <v>#REF!</v>
      </c>
      <c r="K158" s="457" t="e">
        <f>+VLOOKUP($F158,#REF!,4,0)</f>
        <v>#REF!</v>
      </c>
      <c r="L158" s="457" t="e">
        <f>+VLOOKUP($F158,#REF!,5,0)</f>
        <v>#REF!</v>
      </c>
      <c r="M158" s="104" t="e">
        <f t="shared" si="27"/>
        <v>#REF!</v>
      </c>
      <c r="N158" s="431" t="str">
        <f t="shared" si="36"/>
        <v>PPLN08B</v>
      </c>
      <c r="O158" s="434" t="e">
        <f t="shared" si="25"/>
        <v>#REF!</v>
      </c>
      <c r="Q158" s="368" t="s">
        <v>53</v>
      </c>
      <c r="R158" s="115">
        <v>111.08280000000001</v>
      </c>
      <c r="S158" s="119" t="e">
        <f t="shared" si="34"/>
        <v>#REF!</v>
      </c>
      <c r="T158" s="22"/>
      <c r="U158" s="429"/>
    </row>
    <row r="159" spans="1:33" s="363" customFormat="1" x14ac:dyDescent="0.25">
      <c r="A159" s="440" t="str">
        <f>+N159</f>
        <v>PPLN09B</v>
      </c>
      <c r="B159" s="117" t="e">
        <f>+VLOOKUP(A159,#REF!,$B$1,0)</f>
        <v>#REF!</v>
      </c>
      <c r="C159" s="117" t="e">
        <f t="shared" si="32"/>
        <v>#REF!</v>
      </c>
      <c r="E159" s="61" t="e">
        <f>+IF(ISNA(VLOOKUP(F159,#REF!,8,0))=TRUE,0,VLOOKUP(F159,#REF!,8,0))</f>
        <v>#REF!</v>
      </c>
      <c r="F159" s="212" t="s">
        <v>54</v>
      </c>
      <c r="G159" s="60" t="e">
        <f>+VLOOKUP(F159,#REF!,2,0)</f>
        <v>#REF!</v>
      </c>
      <c r="H159" s="434" t="e">
        <f t="shared" si="33"/>
        <v>#REF!</v>
      </c>
      <c r="I159" s="242" t="e">
        <f>VLOOKUP(F159,#REF!,6,0)</f>
        <v>#REF!</v>
      </c>
      <c r="J159" s="457" t="e">
        <f>+VLOOKUP($F159,#REF!,3,0)</f>
        <v>#REF!</v>
      </c>
      <c r="K159" s="457" t="e">
        <f>+VLOOKUP($F159,#REF!,4,0)</f>
        <v>#REF!</v>
      </c>
      <c r="L159" s="457" t="e">
        <f>+VLOOKUP($F159,#REF!,5,0)</f>
        <v>#REF!</v>
      </c>
      <c r="M159" s="104" t="e">
        <f>L159-H159</f>
        <v>#REF!</v>
      </c>
      <c r="N159" s="431" t="str">
        <f>F159</f>
        <v>PPLN09B</v>
      </c>
      <c r="O159" s="434" t="e">
        <f t="shared" si="25"/>
        <v>#REF!</v>
      </c>
      <c r="P159" s="425"/>
      <c r="Q159" s="368" t="s">
        <v>54</v>
      </c>
      <c r="R159" s="115">
        <v>107.68</v>
      </c>
      <c r="S159" s="119" t="e">
        <f>+R159-O159</f>
        <v>#REF!</v>
      </c>
      <c r="T159" s="22"/>
      <c r="U159" s="429"/>
      <c r="V159" s="221"/>
      <c r="W159" s="221"/>
      <c r="X159" s="221"/>
      <c r="Y159" s="221"/>
      <c r="Z159" s="221"/>
      <c r="AA159" s="221"/>
      <c r="AB159" s="221"/>
      <c r="AC159" s="221"/>
      <c r="AD159" s="221"/>
      <c r="AE159" s="221"/>
      <c r="AF159" s="221"/>
      <c r="AG159" s="221"/>
    </row>
    <row r="160" spans="1:33" x14ac:dyDescent="0.25">
      <c r="A160" s="440" t="str">
        <f t="shared" si="35"/>
        <v>PPLN01ACN1</v>
      </c>
      <c r="B160" s="117" t="e">
        <f>+VLOOKUP(A160,#REF!,$B$1,0)</f>
        <v>#REF!</v>
      </c>
      <c r="C160" s="117" t="e">
        <f t="shared" si="32"/>
        <v>#REF!</v>
      </c>
      <c r="E160" s="61" t="e">
        <f>+IF(ISNA(VLOOKUP(F160,#REF!,8,0))=TRUE,0,VLOOKUP(F160,#REF!,8,0))</f>
        <v>#REF!</v>
      </c>
      <c r="F160" s="212" t="s">
        <v>135</v>
      </c>
      <c r="G160" s="60" t="e">
        <f>+VLOOKUP(F160,#REF!,2,0)</f>
        <v>#REF!</v>
      </c>
      <c r="H160" s="434" t="e">
        <f t="shared" si="33"/>
        <v>#REF!</v>
      </c>
      <c r="I160" s="242" t="e">
        <f>VLOOKUP(F160,#REF!,6,0)</f>
        <v>#REF!</v>
      </c>
      <c r="J160" s="457" t="e">
        <f>+VLOOKUP($F160,#REF!,3,0)</f>
        <v>#REF!</v>
      </c>
      <c r="K160" s="457" t="e">
        <f>+VLOOKUP($F160,#REF!,4,0)</f>
        <v>#REF!</v>
      </c>
      <c r="L160" s="457" t="e">
        <f>+VLOOKUP($F160,#REF!,5,0)</f>
        <v>#REF!</v>
      </c>
      <c r="M160" s="104" t="e">
        <f t="shared" si="27"/>
        <v>#REF!</v>
      </c>
      <c r="N160" s="431" t="str">
        <f t="shared" si="36"/>
        <v>PPLN01ACN1</v>
      </c>
      <c r="O160" s="434" t="e">
        <f t="shared" ref="O160:O264" si="37">+IF(H160&lt;J160,ROUNDUP(J160,4),IF(H160&gt;L160,ROUNDDOWN(L160,4),ROUNDDOWN(H160,4)))</f>
        <v>#REF!</v>
      </c>
      <c r="Q160" s="368" t="s">
        <v>135</v>
      </c>
      <c r="R160" s="115">
        <v>100.65689999999999</v>
      </c>
      <c r="S160" s="119" t="e">
        <f t="shared" si="34"/>
        <v>#REF!</v>
      </c>
      <c r="T160" s="22"/>
      <c r="U160" s="429"/>
    </row>
    <row r="161" spans="1:33" x14ac:dyDescent="0.25">
      <c r="A161" s="440" t="str">
        <f t="shared" si="35"/>
        <v>PPRO01B</v>
      </c>
      <c r="B161" s="117" t="e">
        <f>+VLOOKUP(A161,#REF!,$B$1,0)</f>
        <v>#REF!</v>
      </c>
      <c r="C161" s="117" t="e">
        <f t="shared" si="32"/>
        <v>#REF!</v>
      </c>
      <c r="E161" s="61" t="e">
        <f>+IF(ISNA(VLOOKUP(F161,#REF!,8,0))=TRUE,0,VLOOKUP(F161,#REF!,8,0))</f>
        <v>#REF!</v>
      </c>
      <c r="F161" s="212" t="s">
        <v>164</v>
      </c>
      <c r="G161" s="60" t="e">
        <f>+VLOOKUP(F161,#REF!,2,0)</f>
        <v>#REF!</v>
      </c>
      <c r="H161" s="434" t="e">
        <f t="shared" si="33"/>
        <v>#REF!</v>
      </c>
      <c r="I161" s="242" t="e">
        <f>VLOOKUP(F161,#REF!,6,0)</f>
        <v>#REF!</v>
      </c>
      <c r="J161" s="457" t="e">
        <f>+VLOOKUP($F161,#REF!,3,0)</f>
        <v>#REF!</v>
      </c>
      <c r="K161" s="457" t="e">
        <f>+VLOOKUP($F161,#REF!,4,0)</f>
        <v>#REF!</v>
      </c>
      <c r="L161" s="457" t="e">
        <f>+VLOOKUP($F161,#REF!,5,0)</f>
        <v>#REF!</v>
      </c>
      <c r="M161" s="104" t="e">
        <f t="shared" si="27"/>
        <v>#REF!</v>
      </c>
      <c r="N161" s="431" t="str">
        <f t="shared" si="36"/>
        <v>PPRO01B</v>
      </c>
      <c r="O161" s="434" t="e">
        <f t="shared" si="37"/>
        <v>#REF!</v>
      </c>
      <c r="Q161" s="368" t="s">
        <v>164</v>
      </c>
      <c r="R161" s="115">
        <v>97.9</v>
      </c>
      <c r="S161" s="119" t="e">
        <f t="shared" si="34"/>
        <v>#REF!</v>
      </c>
      <c r="T161" s="22"/>
      <c r="U161" s="429"/>
    </row>
    <row r="162" spans="1:33" s="363" customFormat="1" x14ac:dyDescent="0.25">
      <c r="A162" s="440" t="str">
        <f>+N162</f>
        <v>PPRO01ACN1</v>
      </c>
      <c r="B162" s="117" t="e">
        <f>+VLOOKUP(A162,#REF!,$B$1,0)</f>
        <v>#REF!</v>
      </c>
      <c r="C162" s="117" t="e">
        <f t="shared" si="32"/>
        <v>#REF!</v>
      </c>
      <c r="E162" s="61" t="e">
        <f>+IF(ISNA(VLOOKUP(F162,#REF!,8,0))=TRUE,0,VLOOKUP(F162,#REF!,8,0))</f>
        <v>#REF!</v>
      </c>
      <c r="F162" s="212" t="s">
        <v>968</v>
      </c>
      <c r="G162" s="60" t="e">
        <f>+VLOOKUP(F162,#REF!,2,0)</f>
        <v>#REF!</v>
      </c>
      <c r="H162" s="434" t="e">
        <f t="shared" si="33"/>
        <v>#REF!</v>
      </c>
      <c r="I162" s="242" t="e">
        <f>VLOOKUP(F162,#REF!,6,0)</f>
        <v>#REF!</v>
      </c>
      <c r="J162" s="457" t="e">
        <f>+VLOOKUP($F162,#REF!,3,0)</f>
        <v>#REF!</v>
      </c>
      <c r="K162" s="457" t="e">
        <f>+VLOOKUP($F162,#REF!,4,0)</f>
        <v>#REF!</v>
      </c>
      <c r="L162" s="457" t="e">
        <f>+VLOOKUP($F162,#REF!,5,0)</f>
        <v>#REF!</v>
      </c>
      <c r="M162" s="104" t="e">
        <f>L162-H162</f>
        <v>#REF!</v>
      </c>
      <c r="N162" s="431" t="str">
        <f>F162</f>
        <v>PPRO01ACN1</v>
      </c>
      <c r="O162" s="434" t="e">
        <f>+IF(H162&lt;J162,ROUNDUP(J162,4),IF(H162&gt;L162,ROUNDDOWN(L162,4),ROUNDDOWN(H162,4)))</f>
        <v>#REF!</v>
      </c>
      <c r="P162" s="425"/>
      <c r="Q162" s="368" t="s">
        <v>968</v>
      </c>
      <c r="R162" s="115">
        <v>96.146500000000003</v>
      </c>
      <c r="S162" s="119" t="e">
        <f>+R162-O162</f>
        <v>#REF!</v>
      </c>
      <c r="T162" s="22"/>
      <c r="U162" s="429"/>
      <c r="V162" s="221"/>
      <c r="W162" s="221"/>
      <c r="X162" s="221"/>
      <c r="Y162" s="221"/>
      <c r="Z162" s="221"/>
      <c r="AA162" s="221"/>
      <c r="AB162" s="221"/>
      <c r="AC162" s="221"/>
      <c r="AD162" s="221"/>
      <c r="AE162" s="221"/>
      <c r="AF162" s="221"/>
      <c r="AG162" s="221"/>
    </row>
    <row r="163" spans="1:33" s="363" customFormat="1" x14ac:dyDescent="0.25">
      <c r="A163" s="440" t="str">
        <f>+N163</f>
        <v>PPRO01ACN2</v>
      </c>
      <c r="B163" s="117" t="e">
        <f>+VLOOKUP(A163,#REF!,$B$1,0)</f>
        <v>#REF!</v>
      </c>
      <c r="C163" s="117" t="e">
        <f t="shared" si="32"/>
        <v>#REF!</v>
      </c>
      <c r="E163" s="61" t="e">
        <f>+IF(ISNA(VLOOKUP(F163,#REF!,8,0))=TRUE,0,VLOOKUP(F163,#REF!,8,0))</f>
        <v>#REF!</v>
      </c>
      <c r="F163" s="243" t="s">
        <v>1059</v>
      </c>
      <c r="G163" s="60" t="e">
        <f>+VLOOKUP(F163,#REF!,2,0)</f>
        <v>#REF!</v>
      </c>
      <c r="H163" s="434" t="e">
        <f t="shared" si="33"/>
        <v>#REF!</v>
      </c>
      <c r="I163" s="242" t="e">
        <f>VLOOKUP(F163,#REF!,6,0)</f>
        <v>#REF!</v>
      </c>
      <c r="J163" s="457" t="e">
        <f>+VLOOKUP($F163,#REF!,3,0)</f>
        <v>#REF!</v>
      </c>
      <c r="K163" s="457" t="e">
        <f>+VLOOKUP($F163,#REF!,4,0)</f>
        <v>#REF!</v>
      </c>
      <c r="L163" s="457" t="e">
        <f>+VLOOKUP($F163,#REF!,5,0)</f>
        <v>#REF!</v>
      </c>
      <c r="M163" s="104" t="e">
        <f>L163-H163</f>
        <v>#REF!</v>
      </c>
      <c r="N163" s="431" t="str">
        <f>F163</f>
        <v>PPRO01ACN2</v>
      </c>
      <c r="O163" s="434" t="e">
        <f>+IF(H163&lt;J163,ROUNDUP(J163,4),IF(H163&gt;L163,ROUNDDOWN(L163,4),ROUNDDOWN(H163,4)))</f>
        <v>#REF!</v>
      </c>
      <c r="P163" s="425"/>
      <c r="Q163" s="368" t="s">
        <v>1059</v>
      </c>
      <c r="R163" s="115">
        <v>100.37</v>
      </c>
      <c r="S163" s="119" t="e">
        <f t="shared" ref="S163" si="38">+R163-O163</f>
        <v>#REF!</v>
      </c>
      <c r="T163" s="22"/>
      <c r="U163" s="429"/>
      <c r="V163" s="221"/>
      <c r="W163" s="221"/>
      <c r="X163" s="221"/>
      <c r="Y163" s="221"/>
      <c r="Z163" s="221"/>
      <c r="AA163" s="221"/>
      <c r="AB163" s="221"/>
      <c r="AC163" s="221"/>
      <c r="AD163" s="221"/>
      <c r="AE163" s="221"/>
      <c r="AF163" s="221"/>
      <c r="AG163" s="221"/>
    </row>
    <row r="164" spans="1:33" x14ac:dyDescent="0.25">
      <c r="A164" s="440" t="str">
        <f>+N164</f>
        <v>PPRO01CN3</v>
      </c>
      <c r="B164" s="117" t="e">
        <f>+VLOOKUP(A164,#REF!,$B$1,0)</f>
        <v>#REF!</v>
      </c>
      <c r="C164" s="117" t="e">
        <f t="shared" si="32"/>
        <v>#REF!</v>
      </c>
      <c r="E164" s="61" t="e">
        <f>+IF(ISNA(VLOOKUP(F164,#REF!,8,0))=TRUE,0,VLOOKUP(F164,#REF!,8,0))</f>
        <v>#REF!</v>
      </c>
      <c r="F164" s="212" t="s">
        <v>1086</v>
      </c>
      <c r="G164" s="60" t="e">
        <f>+VLOOKUP(F164,#REF!,2,0)</f>
        <v>#REF!</v>
      </c>
      <c r="H164" s="434" t="e">
        <f t="shared" si="33"/>
        <v>#REF!</v>
      </c>
      <c r="I164" s="242" t="e">
        <f>VLOOKUP(F164,#REF!,6,0)</f>
        <v>#REF!</v>
      </c>
      <c r="J164" s="457" t="e">
        <f>+VLOOKUP($F164,#REF!,3,0)</f>
        <v>#REF!</v>
      </c>
      <c r="K164" s="457" t="e">
        <f>+VLOOKUP($F164,#REF!,4,0)</f>
        <v>#REF!</v>
      </c>
      <c r="L164" s="457" t="e">
        <f>+VLOOKUP($F164,#REF!,5,0)</f>
        <v>#REF!</v>
      </c>
      <c r="M164" s="104" t="e">
        <f>L164-H164</f>
        <v>#REF!</v>
      </c>
      <c r="N164" s="431" t="str">
        <f>F164</f>
        <v>PPRO01CN3</v>
      </c>
      <c r="O164" s="434" t="e">
        <f>+IF(H164&lt;J164,ROUNDUP(J164,4),IF(H164&gt;L164,ROUNDDOWN(L164,4),ROUNDDOWN(H164,4)))</f>
        <v>#REF!</v>
      </c>
      <c r="Q164" s="368" t="s">
        <v>1086</v>
      </c>
      <c r="R164" s="115">
        <v>100.02</v>
      </c>
      <c r="S164" s="119" t="e">
        <f t="shared" si="34"/>
        <v>#REF!</v>
      </c>
      <c r="T164" s="22"/>
      <c r="U164" s="429"/>
    </row>
    <row r="165" spans="1:33" x14ac:dyDescent="0.25">
      <c r="A165" s="440" t="str">
        <f t="shared" si="35"/>
        <v>PTHK01C</v>
      </c>
      <c r="B165" s="117" t="e">
        <f>+VLOOKUP(A165,#REF!,$B$1,0)</f>
        <v>#REF!</v>
      </c>
      <c r="C165" s="117" t="e">
        <f t="shared" si="32"/>
        <v>#REF!</v>
      </c>
      <c r="E165" s="61" t="e">
        <f>+IF(ISNA(VLOOKUP(F165,#REF!,8,0))=TRUE,0,VLOOKUP(F165,#REF!,8,0))</f>
        <v>#REF!</v>
      </c>
      <c r="F165" s="212" t="s">
        <v>56</v>
      </c>
      <c r="G165" s="60" t="e">
        <f>+VLOOKUP(F165,#REF!,2,0)</f>
        <v>#REF!</v>
      </c>
      <c r="H165" s="434" t="e">
        <f t="shared" si="33"/>
        <v>#REF!</v>
      </c>
      <c r="I165" s="242" t="e">
        <f>VLOOKUP(F165,#REF!,6,0)</f>
        <v>#REF!</v>
      </c>
      <c r="J165" s="457" t="e">
        <f>+VLOOKUP($F165,#REF!,3,0)</f>
        <v>#REF!</v>
      </c>
      <c r="K165" s="457" t="e">
        <f>+VLOOKUP($F165,#REF!,4,0)</f>
        <v>#REF!</v>
      </c>
      <c r="L165" s="457" t="e">
        <f>+VLOOKUP($F165,#REF!,5,0)</f>
        <v>#REF!</v>
      </c>
      <c r="M165" s="104" t="e">
        <f t="shared" si="27"/>
        <v>#REF!</v>
      </c>
      <c r="N165" s="431" t="str">
        <f t="shared" si="36"/>
        <v>PTHK01C</v>
      </c>
      <c r="O165" s="434" t="e">
        <f t="shared" si="37"/>
        <v>#REF!</v>
      </c>
      <c r="Q165" s="368" t="s">
        <v>56</v>
      </c>
      <c r="R165" s="115">
        <v>99.5274</v>
      </c>
      <c r="S165" s="119" t="e">
        <f t="shared" si="34"/>
        <v>#REF!</v>
      </c>
      <c r="T165" s="22"/>
      <c r="U165" s="429"/>
    </row>
    <row r="166" spans="1:33" s="363" customFormat="1" x14ac:dyDescent="0.25">
      <c r="A166" s="440" t="str">
        <f>+N166</f>
        <v>PTHK01CN2</v>
      </c>
      <c r="B166" s="117" t="e">
        <f>+VLOOKUP(A166,#REF!,$B$1,0)</f>
        <v>#REF!</v>
      </c>
      <c r="C166" s="117" t="e">
        <f t="shared" si="32"/>
        <v>#REF!</v>
      </c>
      <c r="E166" s="61" t="e">
        <f>+IF(ISNA(VLOOKUP(F166,#REF!,8,0))=TRUE,0,VLOOKUP(F166,#REF!,8,0))</f>
        <v>#REF!</v>
      </c>
      <c r="F166" s="212" t="s">
        <v>799</v>
      </c>
      <c r="G166" s="60" t="e">
        <f>+VLOOKUP(F166,#REF!,2,0)</f>
        <v>#REF!</v>
      </c>
      <c r="H166" s="434" t="e">
        <f t="shared" si="33"/>
        <v>#REF!</v>
      </c>
      <c r="I166" s="242" t="e">
        <f>VLOOKUP(F166,#REF!,6,0)</f>
        <v>#REF!</v>
      </c>
      <c r="J166" s="457" t="e">
        <f>+VLOOKUP($F166,#REF!,3,0)</f>
        <v>#REF!</v>
      </c>
      <c r="K166" s="457" t="e">
        <f>+VLOOKUP($F166,#REF!,4,0)</f>
        <v>#REF!</v>
      </c>
      <c r="L166" s="457" t="e">
        <f>+VLOOKUP($F166,#REF!,5,0)</f>
        <v>#REF!</v>
      </c>
      <c r="M166" s="104" t="e">
        <f>L166-H166</f>
        <v>#REF!</v>
      </c>
      <c r="N166" s="431" t="str">
        <f>F166</f>
        <v>PTHK01CN2</v>
      </c>
      <c r="O166" s="434" t="e">
        <f>+IF(H166&lt;J166,ROUNDUP(J166,4),IF(H166&gt;L166,ROUNDDOWN(L166,4),ROUNDDOWN(H166,4)))</f>
        <v>#REF!</v>
      </c>
      <c r="P166" s="425"/>
      <c r="Q166" s="368" t="s">
        <v>799</v>
      </c>
      <c r="R166" s="115">
        <v>97.111900000000006</v>
      </c>
      <c r="S166" s="119" t="e">
        <f>+R166-O166</f>
        <v>#REF!</v>
      </c>
      <c r="T166" s="22"/>
      <c r="U166" s="429"/>
      <c r="V166" s="221"/>
      <c r="W166" s="221"/>
      <c r="X166" s="221"/>
      <c r="Y166" s="221"/>
      <c r="Z166" s="221"/>
      <c r="AA166" s="221"/>
      <c r="AB166" s="221"/>
      <c r="AC166" s="221"/>
      <c r="AD166" s="221"/>
      <c r="AE166" s="221"/>
      <c r="AF166" s="221"/>
      <c r="AG166" s="221"/>
    </row>
    <row r="167" spans="1:33" x14ac:dyDescent="0.25">
      <c r="A167" s="440" t="str">
        <f t="shared" si="35"/>
        <v>PTHK01ACN3</v>
      </c>
      <c r="B167" s="117" t="e">
        <f>+VLOOKUP(A167,#REF!,$B$1,0)</f>
        <v>#REF!</v>
      </c>
      <c r="C167" s="117" t="e">
        <f t="shared" si="32"/>
        <v>#REF!</v>
      </c>
      <c r="E167" s="61" t="e">
        <f>+IF(ISNA(VLOOKUP(F167,#REF!,8,0))=TRUE,0,VLOOKUP(F167,#REF!,8,0))</f>
        <v>#REF!</v>
      </c>
      <c r="F167" s="212" t="s">
        <v>841</v>
      </c>
      <c r="G167" s="60" t="e">
        <f>+VLOOKUP(F167,#REF!,2,0)</f>
        <v>#REF!</v>
      </c>
      <c r="H167" s="434" t="e">
        <f t="shared" si="33"/>
        <v>#REF!</v>
      </c>
      <c r="I167" s="242" t="e">
        <f>VLOOKUP(F167,#REF!,6,0)</f>
        <v>#REF!</v>
      </c>
      <c r="J167" s="457" t="e">
        <f>+VLOOKUP($F167,#REF!,3,0)</f>
        <v>#REF!</v>
      </c>
      <c r="K167" s="457" t="e">
        <f>+VLOOKUP($F167,#REF!,4,0)</f>
        <v>#REF!</v>
      </c>
      <c r="L167" s="457" t="e">
        <f>+VLOOKUP($F167,#REF!,5,0)</f>
        <v>#REF!</v>
      </c>
      <c r="M167" s="104" t="e">
        <f t="shared" si="27"/>
        <v>#REF!</v>
      </c>
      <c r="N167" s="431" t="str">
        <f t="shared" si="36"/>
        <v>PTHK01ACN3</v>
      </c>
      <c r="O167" s="434" t="e">
        <f t="shared" si="37"/>
        <v>#REF!</v>
      </c>
      <c r="Q167" s="368" t="s">
        <v>841</v>
      </c>
      <c r="R167" s="115">
        <v>99.035300000000007</v>
      </c>
      <c r="S167" s="119" t="e">
        <f t="shared" si="34"/>
        <v>#REF!</v>
      </c>
      <c r="T167" s="22"/>
      <c r="U167" s="429"/>
    </row>
    <row r="168" spans="1:33" s="363" customFormat="1" x14ac:dyDescent="0.25">
      <c r="A168" s="440" t="str">
        <f>+N168</f>
        <v>PTPP01CN2</v>
      </c>
      <c r="B168" s="117" t="e">
        <f>+VLOOKUP(A168,#REF!,$B$1,0)</f>
        <v>#REF!</v>
      </c>
      <c r="C168" s="117" t="e">
        <f t="shared" si="32"/>
        <v>#REF!</v>
      </c>
      <c r="E168" s="61" t="e">
        <f>+IF(ISNA(VLOOKUP(F168,#REF!,8,0))=TRUE,0,VLOOKUP(F168,#REF!,8,0))</f>
        <v>#REF!</v>
      </c>
      <c r="F168" s="212" t="s">
        <v>57</v>
      </c>
      <c r="G168" s="60" t="e">
        <f>+VLOOKUP(F168,#REF!,2,0)</f>
        <v>#REF!</v>
      </c>
      <c r="H168" s="434" t="e">
        <f t="shared" si="33"/>
        <v>#REF!</v>
      </c>
      <c r="I168" s="242" t="e">
        <f>VLOOKUP(F168,#REF!,6,0)</f>
        <v>#REF!</v>
      </c>
      <c r="J168" s="457" t="e">
        <f>+VLOOKUP($F168,#REF!,3,0)</f>
        <v>#REF!</v>
      </c>
      <c r="K168" s="457" t="e">
        <f>+VLOOKUP($F168,#REF!,4,0)</f>
        <v>#REF!</v>
      </c>
      <c r="L168" s="457" t="e">
        <f>+VLOOKUP($F168,#REF!,5,0)</f>
        <v>#REF!</v>
      </c>
      <c r="M168" s="104" t="e">
        <f>L168-H168</f>
        <v>#REF!</v>
      </c>
      <c r="N168" s="431" t="str">
        <f>F168</f>
        <v>PTPP01CN2</v>
      </c>
      <c r="O168" s="434" t="e">
        <f>+IF(H168&lt;J168,ROUNDUP(J168,4),IF(H168&gt;L168,ROUNDDOWN(L168,4),ROUNDDOWN(H168,4)))</f>
        <v>#REF!</v>
      </c>
      <c r="P168" s="425"/>
      <c r="Q168" s="368" t="s">
        <v>57</v>
      </c>
      <c r="R168" s="115">
        <v>101.05110000000001</v>
      </c>
      <c r="S168" s="119" t="e">
        <f>+R168-O168</f>
        <v>#REF!</v>
      </c>
      <c r="T168" s="22"/>
      <c r="U168" s="429"/>
      <c r="V168" s="221"/>
      <c r="W168" s="221"/>
      <c r="X168" s="221"/>
      <c r="Y168" s="221"/>
      <c r="Z168" s="221"/>
      <c r="AA168" s="221"/>
      <c r="AB168" s="221"/>
      <c r="AC168" s="221"/>
      <c r="AD168" s="221"/>
      <c r="AE168" s="221"/>
      <c r="AF168" s="221"/>
      <c r="AG168" s="221"/>
    </row>
    <row r="169" spans="1:33" x14ac:dyDescent="0.25">
      <c r="A169" s="440" t="str">
        <f t="shared" si="35"/>
        <v>PTPP02ACN1</v>
      </c>
      <c r="B169" s="117" t="e">
        <f>+VLOOKUP(A169,#REF!,$B$1,0)</f>
        <v>#REF!</v>
      </c>
      <c r="C169" s="117" t="e">
        <f t="shared" si="32"/>
        <v>#REF!</v>
      </c>
      <c r="E169" s="61" t="e">
        <f>+IF(ISNA(VLOOKUP(F169,#REF!,8,0))=TRUE,0,VLOOKUP(F169,#REF!,8,0))</f>
        <v>#REF!</v>
      </c>
      <c r="F169" s="212" t="s">
        <v>971</v>
      </c>
      <c r="G169" s="60" t="e">
        <f>+VLOOKUP(F169,#REF!,2,0)</f>
        <v>#REF!</v>
      </c>
      <c r="H169" s="434" t="e">
        <f>IF(E169=0,G169,E169)+0.02</f>
        <v>#REF!</v>
      </c>
      <c r="I169" s="242" t="e">
        <f>VLOOKUP(F169,#REF!,6,0)</f>
        <v>#REF!</v>
      </c>
      <c r="J169" s="457" t="e">
        <f>+VLOOKUP($F169,#REF!,3,0)</f>
        <v>#REF!</v>
      </c>
      <c r="K169" s="457" t="e">
        <f>+VLOOKUP($F169,#REF!,4,0)</f>
        <v>#REF!</v>
      </c>
      <c r="L169" s="457" t="e">
        <f>+VLOOKUP($F169,#REF!,5,0)</f>
        <v>#REF!</v>
      </c>
      <c r="M169" s="104" t="e">
        <f t="shared" si="27"/>
        <v>#REF!</v>
      </c>
      <c r="N169" s="431" t="str">
        <f t="shared" si="36"/>
        <v>PTPP02ACN1</v>
      </c>
      <c r="O169" s="434" t="e">
        <f t="shared" si="37"/>
        <v>#REF!</v>
      </c>
      <c r="Q169" s="368" t="s">
        <v>971</v>
      </c>
      <c r="R169" s="115">
        <v>99.11</v>
      </c>
      <c r="S169" s="119" t="e">
        <f t="shared" si="34"/>
        <v>#REF!</v>
      </c>
      <c r="T169" s="22"/>
      <c r="U169" s="429"/>
    </row>
    <row r="170" spans="1:33" x14ac:dyDescent="0.25">
      <c r="A170" s="440" t="str">
        <f t="shared" si="35"/>
        <v>ROTI01CN2</v>
      </c>
      <c r="B170" s="117" t="e">
        <f>+VLOOKUP(A170,#REF!,$B$1,0)</f>
        <v>#REF!</v>
      </c>
      <c r="C170" s="117" t="e">
        <f t="shared" si="32"/>
        <v>#REF!</v>
      </c>
      <c r="E170" s="61" t="e">
        <f>+IF(ISNA(VLOOKUP(F170,#REF!,8,0))=TRUE,0,VLOOKUP(F170,#REF!,8,0))</f>
        <v>#REF!</v>
      </c>
      <c r="F170" s="212" t="s">
        <v>136</v>
      </c>
      <c r="G170" s="60" t="e">
        <f>+VLOOKUP(F170,#REF!,2,0)</f>
        <v>#REF!</v>
      </c>
      <c r="H170" s="434" t="e">
        <f t="shared" si="33"/>
        <v>#REF!</v>
      </c>
      <c r="I170" s="242" t="e">
        <f>VLOOKUP(F170,#REF!,6,0)</f>
        <v>#REF!</v>
      </c>
      <c r="J170" s="457" t="e">
        <f>+VLOOKUP($F170,#REF!,3,0)</f>
        <v>#REF!</v>
      </c>
      <c r="K170" s="457" t="e">
        <f>+VLOOKUP($F170,#REF!,4,0)</f>
        <v>#REF!</v>
      </c>
      <c r="L170" s="457" t="e">
        <f>+VLOOKUP($F170,#REF!,5,0)</f>
        <v>#REF!</v>
      </c>
      <c r="M170" s="104" t="e">
        <f t="shared" si="27"/>
        <v>#REF!</v>
      </c>
      <c r="N170" s="431" t="str">
        <f t="shared" si="36"/>
        <v>ROTI01CN2</v>
      </c>
      <c r="O170" s="434" t="e">
        <f t="shared" si="37"/>
        <v>#REF!</v>
      </c>
      <c r="Q170" s="368" t="s">
        <v>136</v>
      </c>
      <c r="R170" s="115">
        <v>101.0522</v>
      </c>
      <c r="S170" s="119" t="e">
        <f t="shared" si="34"/>
        <v>#REF!</v>
      </c>
      <c r="T170" s="22"/>
      <c r="U170" s="429"/>
    </row>
    <row r="171" spans="1:33" s="363" customFormat="1" x14ac:dyDescent="0.25">
      <c r="A171" s="440" t="str">
        <f>+N171</f>
        <v>SANF02BCN2</v>
      </c>
      <c r="B171" s="117" t="e">
        <f>+VLOOKUP(A171,#REF!,$B$1,0)</f>
        <v>#REF!</v>
      </c>
      <c r="C171" s="117" t="e">
        <f t="shared" si="32"/>
        <v>#REF!</v>
      </c>
      <c r="E171" s="61" t="e">
        <f>+IF(ISNA(VLOOKUP(F171,#REF!,8,0))=TRUE,0,VLOOKUP(F171,#REF!,8,0))</f>
        <v>#REF!</v>
      </c>
      <c r="F171" s="212" t="s">
        <v>766</v>
      </c>
      <c r="G171" s="60" t="e">
        <f>+VLOOKUP(F171,#REF!,2,0)</f>
        <v>#REF!</v>
      </c>
      <c r="H171" s="434" t="e">
        <f t="shared" si="33"/>
        <v>#REF!</v>
      </c>
      <c r="I171" s="242" t="e">
        <f>VLOOKUP(F171,#REF!,6,0)</f>
        <v>#REF!</v>
      </c>
      <c r="J171" s="457" t="e">
        <f>+VLOOKUP($F171,#REF!,3,0)</f>
        <v>#REF!</v>
      </c>
      <c r="K171" s="457" t="e">
        <f>+VLOOKUP($F171,#REF!,4,0)</f>
        <v>#REF!</v>
      </c>
      <c r="L171" s="457" t="e">
        <f>+VLOOKUP($F171,#REF!,5,0)</f>
        <v>#REF!</v>
      </c>
      <c r="M171" s="104" t="e">
        <f>L171-H171</f>
        <v>#REF!</v>
      </c>
      <c r="N171" s="431" t="str">
        <f>F171</f>
        <v>SANF02BCN2</v>
      </c>
      <c r="O171" s="434" t="e">
        <f>+IF(H171&lt;J171,ROUNDUP(J171,4),IF(H171&gt;L171,ROUNDDOWN(L171,4),ROUNDDOWN(H171,4)))</f>
        <v>#REF!</v>
      </c>
      <c r="P171" s="425"/>
      <c r="Q171" s="368" t="s">
        <v>766</v>
      </c>
      <c r="R171" s="115">
        <v>100.2405</v>
      </c>
      <c r="S171" s="119" t="e">
        <f>+R171-O171</f>
        <v>#REF!</v>
      </c>
      <c r="T171" s="22"/>
      <c r="U171" s="429"/>
      <c r="V171" s="221"/>
      <c r="W171" s="221"/>
      <c r="X171" s="221"/>
      <c r="Y171" s="221"/>
      <c r="Z171" s="221"/>
      <c r="AA171" s="221"/>
      <c r="AB171" s="221"/>
      <c r="AC171" s="221"/>
      <c r="AD171" s="221"/>
      <c r="AE171" s="221"/>
      <c r="AF171" s="221"/>
      <c r="AG171" s="221"/>
    </row>
    <row r="172" spans="1:33" x14ac:dyDescent="0.25">
      <c r="A172" s="440" t="str">
        <f t="shared" si="35"/>
        <v>SANF03ACN1</v>
      </c>
      <c r="B172" s="117" t="e">
        <f>+VLOOKUP(A172,#REF!,$B$1,0)</f>
        <v>#REF!</v>
      </c>
      <c r="C172" s="117" t="e">
        <f t="shared" si="32"/>
        <v>#REF!</v>
      </c>
      <c r="E172" s="61" t="e">
        <f>+IF(ISNA(VLOOKUP(F172,#REF!,8,0))=TRUE,0,VLOOKUP(F172,#REF!,8,0))</f>
        <v>#REF!</v>
      </c>
      <c r="F172" s="212" t="s">
        <v>1072</v>
      </c>
      <c r="G172" s="60" t="e">
        <f>+VLOOKUP(F172,#REF!,2,0)</f>
        <v>#REF!</v>
      </c>
      <c r="H172" s="434" t="e">
        <f t="shared" si="33"/>
        <v>#REF!</v>
      </c>
      <c r="I172" s="242" t="e">
        <f>VLOOKUP(F172,#REF!,6,0)</f>
        <v>#REF!</v>
      </c>
      <c r="J172" s="457" t="e">
        <f>+VLOOKUP($F172,#REF!,3,0)</f>
        <v>#REF!</v>
      </c>
      <c r="K172" s="457" t="e">
        <f>+VLOOKUP($F172,#REF!,4,0)</f>
        <v>#REF!</v>
      </c>
      <c r="L172" s="457" t="e">
        <f>+VLOOKUP($F172,#REF!,5,0)</f>
        <v>#REF!</v>
      </c>
      <c r="M172" s="104" t="e">
        <f t="shared" si="27"/>
        <v>#REF!</v>
      </c>
      <c r="N172" s="431" t="str">
        <f t="shared" si="36"/>
        <v>SANF03ACN1</v>
      </c>
      <c r="O172" s="434" t="e">
        <f t="shared" si="37"/>
        <v>#REF!</v>
      </c>
      <c r="Q172" s="368" t="s">
        <v>1072</v>
      </c>
      <c r="R172" s="115">
        <v>100.2958</v>
      </c>
      <c r="S172" s="119" t="e">
        <f t="shared" si="34"/>
        <v>#REF!</v>
      </c>
      <c r="T172" s="22"/>
      <c r="U172" s="429"/>
    </row>
    <row r="173" spans="1:33" x14ac:dyDescent="0.25">
      <c r="A173" s="440" t="str">
        <f t="shared" si="35"/>
        <v>SIAGII01ACN1</v>
      </c>
      <c r="B173" s="117" t="e">
        <f>+VLOOKUP(A173,#REF!,$B$1,0)</f>
        <v>#REF!</v>
      </c>
      <c r="C173" s="117" t="e">
        <f t="shared" si="32"/>
        <v>#REF!</v>
      </c>
      <c r="E173" s="61" t="e">
        <f>+IF(ISNA(VLOOKUP(F173,#REF!,8,0))=TRUE,0,VLOOKUP(F173,#REF!,8,0))</f>
        <v>#REF!</v>
      </c>
      <c r="F173" s="212" t="s">
        <v>798</v>
      </c>
      <c r="G173" s="60" t="e">
        <f>+VLOOKUP(F173,#REF!,2,0)</f>
        <v>#REF!</v>
      </c>
      <c r="H173" s="434" t="e">
        <f t="shared" si="33"/>
        <v>#REF!</v>
      </c>
      <c r="I173" s="242" t="e">
        <f>VLOOKUP(F173,#REF!,6,0)</f>
        <v>#REF!</v>
      </c>
      <c r="J173" s="457" t="e">
        <f>+VLOOKUP($F173,#REF!,3,0)</f>
        <v>#REF!</v>
      </c>
      <c r="K173" s="457" t="e">
        <f>+VLOOKUP($F173,#REF!,4,0)</f>
        <v>#REF!</v>
      </c>
      <c r="L173" s="457" t="e">
        <f>+VLOOKUP($F173,#REF!,5,0)</f>
        <v>#REF!</v>
      </c>
      <c r="M173" s="104" t="e">
        <f t="shared" si="27"/>
        <v>#REF!</v>
      </c>
      <c r="N173" s="431" t="str">
        <f t="shared" si="36"/>
        <v>SIAGII01ACN1</v>
      </c>
      <c r="O173" s="434" t="e">
        <f t="shared" si="37"/>
        <v>#REF!</v>
      </c>
      <c r="Q173" s="368" t="s">
        <v>798</v>
      </c>
      <c r="R173" s="115">
        <v>101.1794</v>
      </c>
      <c r="S173" s="119" t="e">
        <f t="shared" si="34"/>
        <v>#REF!</v>
      </c>
      <c r="T173" s="22"/>
      <c r="U173" s="429"/>
    </row>
    <row r="174" spans="1:33" x14ac:dyDescent="0.25">
      <c r="A174" s="440" t="str">
        <f t="shared" si="35"/>
        <v>SIAGII01ACN2</v>
      </c>
      <c r="B174" s="117" t="e">
        <f>+VLOOKUP(A174,#REF!,$B$1,0)</f>
        <v>#REF!</v>
      </c>
      <c r="C174" s="117" t="e">
        <f t="shared" si="32"/>
        <v>#REF!</v>
      </c>
      <c r="E174" s="61" t="e">
        <f>+IF(ISNA(VLOOKUP(F174,#REF!,8,0))=TRUE,0,VLOOKUP(F174,#REF!,8,0))</f>
        <v>#REF!</v>
      </c>
      <c r="F174" s="212" t="s">
        <v>876</v>
      </c>
      <c r="G174" s="60" t="e">
        <f>+VLOOKUP(F174,#REF!,2,0)</f>
        <v>#REF!</v>
      </c>
      <c r="H174" s="434" t="e">
        <f t="shared" si="33"/>
        <v>#REF!</v>
      </c>
      <c r="I174" s="242" t="e">
        <f>VLOOKUP(F174,#REF!,6,0)</f>
        <v>#REF!</v>
      </c>
      <c r="J174" s="457" t="e">
        <f>+VLOOKUP($F174,#REF!,3,0)</f>
        <v>#REF!</v>
      </c>
      <c r="K174" s="457" t="e">
        <f>+VLOOKUP($F174,#REF!,4,0)</f>
        <v>#REF!</v>
      </c>
      <c r="L174" s="457" t="e">
        <f>+VLOOKUP($F174,#REF!,5,0)</f>
        <v>#REF!</v>
      </c>
      <c r="M174" s="104" t="e">
        <f t="shared" si="27"/>
        <v>#REF!</v>
      </c>
      <c r="N174" s="431" t="str">
        <f t="shared" si="36"/>
        <v>SIAGII01ACN2</v>
      </c>
      <c r="O174" s="434" t="e">
        <f t="shared" si="37"/>
        <v>#REF!</v>
      </c>
      <c r="Q174" s="368" t="s">
        <v>876</v>
      </c>
      <c r="R174" s="115">
        <v>98.705100000000002</v>
      </c>
      <c r="S174" s="119" t="e">
        <f t="shared" si="34"/>
        <v>#REF!</v>
      </c>
      <c r="T174" s="22"/>
      <c r="U174" s="429"/>
    </row>
    <row r="175" spans="1:33" s="363" customFormat="1" x14ac:dyDescent="0.25">
      <c r="A175" s="440" t="s">
        <v>1065</v>
      </c>
      <c r="B175" s="117" t="e">
        <f>+VLOOKUP(A175,#REF!,$B$1,0)</f>
        <v>#REF!</v>
      </c>
      <c r="C175" s="117" t="e">
        <f t="shared" si="32"/>
        <v>#REF!</v>
      </c>
      <c r="E175" s="61" t="e">
        <f>+IF(ISNA(VLOOKUP(F175,#REF!,8,0))=TRUE,0,VLOOKUP(F175,#REF!,8,0))</f>
        <v>#REF!</v>
      </c>
      <c r="F175" s="146" t="s">
        <v>1065</v>
      </c>
      <c r="G175" s="60" t="e">
        <f>+VLOOKUP(F175,#REF!,2,0)</f>
        <v>#REF!</v>
      </c>
      <c r="H175" s="434" t="e">
        <f t="shared" si="33"/>
        <v>#REF!</v>
      </c>
      <c r="I175" s="242" t="e">
        <f>VLOOKUP(F175,#REF!,6,0)</f>
        <v>#REF!</v>
      </c>
      <c r="J175" s="457" t="e">
        <f>+VLOOKUP($F175,#REF!,3,0)</f>
        <v>#REF!</v>
      </c>
      <c r="K175" s="457" t="e">
        <f>+VLOOKUP($F175,#REF!,4,0)</f>
        <v>#REF!</v>
      </c>
      <c r="L175" s="457" t="e">
        <f>+VLOOKUP($F175,#REF!,5,0)</f>
        <v>#REF!</v>
      </c>
      <c r="M175" s="104" t="e">
        <f>L175-H175</f>
        <v>#REF!</v>
      </c>
      <c r="N175" s="431" t="str">
        <f>F175</f>
        <v>SIAGII01CN3</v>
      </c>
      <c r="O175" s="434" t="e">
        <f t="shared" si="37"/>
        <v>#REF!</v>
      </c>
      <c r="P175" s="425"/>
      <c r="Q175" s="368" t="s">
        <v>1065</v>
      </c>
      <c r="R175" s="115">
        <v>102.1484</v>
      </c>
      <c r="S175" s="119" t="e">
        <f>+R175-O175</f>
        <v>#REF!</v>
      </c>
      <c r="T175" s="22"/>
      <c r="U175" s="429"/>
      <c r="V175" s="221"/>
      <c r="W175" s="221"/>
      <c r="X175" s="221"/>
      <c r="Y175" s="221"/>
      <c r="Z175" s="221"/>
      <c r="AA175" s="221"/>
      <c r="AB175" s="221"/>
      <c r="AC175" s="221"/>
      <c r="AD175" s="221"/>
      <c r="AE175" s="221"/>
      <c r="AF175" s="221"/>
      <c r="AG175" s="221"/>
    </row>
    <row r="176" spans="1:33" x14ac:dyDescent="0.25">
      <c r="A176" s="440" t="str">
        <f t="shared" si="35"/>
        <v>SIAGII01BCN1</v>
      </c>
      <c r="B176" s="117" t="e">
        <f>+VLOOKUP(A176,#REF!,$B$1,0)</f>
        <v>#REF!</v>
      </c>
      <c r="C176" s="117" t="e">
        <f t="shared" si="32"/>
        <v>#REF!</v>
      </c>
      <c r="E176" s="61" t="e">
        <f>+IF(ISNA(VLOOKUP(F176,#REF!,8,0))=TRUE,0,VLOOKUP(F176,#REF!,8,0))</f>
        <v>#REF!</v>
      </c>
      <c r="F176" s="212" t="s">
        <v>800</v>
      </c>
      <c r="G176" s="60" t="e">
        <f>+VLOOKUP(F176,#REF!,2,0)</f>
        <v>#REF!</v>
      </c>
      <c r="H176" s="434" t="e">
        <f t="shared" si="33"/>
        <v>#REF!</v>
      </c>
      <c r="I176" s="242" t="e">
        <f>VLOOKUP(F176,#REF!,6,0)</f>
        <v>#REF!</v>
      </c>
      <c r="J176" s="457" t="e">
        <f>+VLOOKUP($F176,#REF!,3,0)</f>
        <v>#REF!</v>
      </c>
      <c r="K176" s="457" t="e">
        <f>+VLOOKUP($F176,#REF!,4,0)</f>
        <v>#REF!</v>
      </c>
      <c r="L176" s="457" t="e">
        <f>+VLOOKUP($F176,#REF!,5,0)</f>
        <v>#REF!</v>
      </c>
      <c r="M176" s="104" t="e">
        <f t="shared" si="27"/>
        <v>#REF!</v>
      </c>
      <c r="N176" s="431" t="str">
        <f t="shared" si="36"/>
        <v>SIAGII01BCN1</v>
      </c>
      <c r="O176" s="434" t="e">
        <f t="shared" si="37"/>
        <v>#REF!</v>
      </c>
      <c r="Q176" s="368" t="s">
        <v>800</v>
      </c>
      <c r="R176" s="115">
        <v>100.6664</v>
      </c>
      <c r="S176" s="119" t="e">
        <f t="shared" si="34"/>
        <v>#REF!</v>
      </c>
      <c r="T176" s="22"/>
      <c r="U176" s="429"/>
    </row>
    <row r="177" spans="1:33" x14ac:dyDescent="0.25">
      <c r="A177" s="440" t="str">
        <f t="shared" si="35"/>
        <v>SIEXCL01BCN2</v>
      </c>
      <c r="B177" s="117" t="e">
        <f>+VLOOKUP(A177,#REF!,$B$1,0)</f>
        <v>#REF!</v>
      </c>
      <c r="C177" s="117" t="e">
        <f t="shared" si="32"/>
        <v>#REF!</v>
      </c>
      <c r="E177" s="61" t="e">
        <f>+IF(ISNA(VLOOKUP(F177,#REF!,8,0))=TRUE,0,VLOOKUP(F177,#REF!,8,0))</f>
        <v>#REF!</v>
      </c>
      <c r="F177" s="212" t="s">
        <v>787</v>
      </c>
      <c r="G177" s="60" t="e">
        <f>+VLOOKUP(F177,#REF!,2,0)</f>
        <v>#REF!</v>
      </c>
      <c r="H177" s="434" t="e">
        <f t="shared" si="33"/>
        <v>#REF!</v>
      </c>
      <c r="I177" s="242" t="e">
        <f>VLOOKUP(F177,#REF!,6,0)</f>
        <v>#REF!</v>
      </c>
      <c r="J177" s="457" t="e">
        <f>+VLOOKUP($F177,#REF!,3,0)</f>
        <v>#REF!</v>
      </c>
      <c r="K177" s="457" t="e">
        <f>+VLOOKUP($F177,#REF!,4,0)</f>
        <v>#REF!</v>
      </c>
      <c r="L177" s="457" t="e">
        <f>+VLOOKUP($F177,#REF!,5,0)</f>
        <v>#REF!</v>
      </c>
      <c r="M177" s="104" t="e">
        <f t="shared" si="27"/>
        <v>#REF!</v>
      </c>
      <c r="N177" s="431" t="str">
        <f t="shared" si="36"/>
        <v>SIEXCL01BCN2</v>
      </c>
      <c r="O177" s="434" t="e">
        <f t="shared" si="37"/>
        <v>#REF!</v>
      </c>
      <c r="Q177" s="368" t="s">
        <v>787</v>
      </c>
      <c r="R177" s="115">
        <v>100.28279999999999</v>
      </c>
      <c r="S177" s="119" t="e">
        <f t="shared" si="34"/>
        <v>#REF!</v>
      </c>
      <c r="T177" s="22"/>
      <c r="U177" s="429"/>
    </row>
    <row r="178" spans="1:33" s="363" customFormat="1" x14ac:dyDescent="0.25">
      <c r="A178" s="440" t="str">
        <f t="shared" si="35"/>
        <v>SIEXCL01CCN1</v>
      </c>
      <c r="B178" s="117" t="e">
        <f>+VLOOKUP(A178,#REF!,$B$1,0)</f>
        <v>#REF!</v>
      </c>
      <c r="C178" s="117" t="e">
        <f t="shared" si="32"/>
        <v>#REF!</v>
      </c>
      <c r="E178" s="61" t="e">
        <f>+IF(ISNA(VLOOKUP(F178,#REF!,8,0))=TRUE,0,VLOOKUP(F178,#REF!,8,0))</f>
        <v>#REF!</v>
      </c>
      <c r="F178" s="212" t="s">
        <v>138</v>
      </c>
      <c r="G178" s="60" t="e">
        <f>+VLOOKUP(F178,#REF!,2,0)</f>
        <v>#REF!</v>
      </c>
      <c r="H178" s="434" t="e">
        <f t="shared" si="33"/>
        <v>#REF!</v>
      </c>
      <c r="I178" s="242" t="e">
        <f>VLOOKUP(F178,#REF!,6,0)</f>
        <v>#REF!</v>
      </c>
      <c r="J178" s="457" t="e">
        <f>+VLOOKUP($F178,#REF!,3,0)</f>
        <v>#REF!</v>
      </c>
      <c r="K178" s="457" t="e">
        <f>+VLOOKUP($F178,#REF!,4,0)</f>
        <v>#REF!</v>
      </c>
      <c r="L178" s="457" t="e">
        <f>+VLOOKUP($F178,#REF!,5,0)</f>
        <v>#REF!</v>
      </c>
      <c r="M178" s="104" t="e">
        <f t="shared" si="27"/>
        <v>#REF!</v>
      </c>
      <c r="N178" s="431" t="str">
        <f t="shared" si="36"/>
        <v>SIEXCL01CCN1</v>
      </c>
      <c r="O178" s="434" t="e">
        <f t="shared" ref="O178:O189" si="39">+IF(H178&lt;J178,ROUNDUP(J178,4),IF(H178&gt;L178,ROUNDDOWN(L178,4),ROUNDDOWN(H178,4)))</f>
        <v>#REF!</v>
      </c>
      <c r="P178" s="425"/>
      <c r="Q178" s="368" t="s">
        <v>138</v>
      </c>
      <c r="R178" s="115">
        <v>104.04</v>
      </c>
      <c r="S178" s="119" t="e">
        <f t="shared" ref="S178:S183" si="40">+R178-O178</f>
        <v>#REF!</v>
      </c>
      <c r="T178" s="22"/>
      <c r="U178" s="429"/>
      <c r="V178" s="221"/>
      <c r="W178" s="221"/>
      <c r="X178" s="221"/>
      <c r="Y178" s="221"/>
      <c r="Z178" s="221"/>
      <c r="AA178" s="221"/>
      <c r="AB178" s="221"/>
      <c r="AC178" s="221"/>
      <c r="AD178" s="221"/>
      <c r="AE178" s="221"/>
      <c r="AF178" s="221"/>
      <c r="AG178" s="221"/>
    </row>
    <row r="179" spans="1:33" s="363" customFormat="1" x14ac:dyDescent="0.25">
      <c r="A179" s="440" t="str">
        <f t="shared" ref="A179:A189" si="41">+N179</f>
        <v>SIEXCL01DCN1</v>
      </c>
      <c r="B179" s="117" t="e">
        <f>+VLOOKUP(A179,#REF!,$B$1,0)</f>
        <v>#REF!</v>
      </c>
      <c r="C179" s="117" t="e">
        <f t="shared" si="32"/>
        <v>#REF!</v>
      </c>
      <c r="E179" s="61" t="e">
        <f>+IF(ISNA(VLOOKUP(F179,#REF!,8,0))=TRUE,0,VLOOKUP(F179,#REF!,8,0))</f>
        <v>#REF!</v>
      </c>
      <c r="F179" s="212" t="s">
        <v>139</v>
      </c>
      <c r="G179" s="60" t="e">
        <f>+VLOOKUP(F179,#REF!,2,0)</f>
        <v>#REF!</v>
      </c>
      <c r="H179" s="434" t="e">
        <f t="shared" si="33"/>
        <v>#REF!</v>
      </c>
      <c r="I179" s="242" t="e">
        <f>VLOOKUP(F179,#REF!,6,0)</f>
        <v>#REF!</v>
      </c>
      <c r="J179" s="457" t="e">
        <f>+VLOOKUP($F179,#REF!,3,0)</f>
        <v>#REF!</v>
      </c>
      <c r="K179" s="457" t="e">
        <f>+VLOOKUP($F179,#REF!,4,0)</f>
        <v>#REF!</v>
      </c>
      <c r="L179" s="457" t="e">
        <f>+VLOOKUP($F179,#REF!,5,0)</f>
        <v>#REF!</v>
      </c>
      <c r="M179" s="104" t="e">
        <f t="shared" ref="M179:M189" si="42">L179-H179</f>
        <v>#REF!</v>
      </c>
      <c r="N179" s="431" t="str">
        <f t="shared" ref="N179:N189" si="43">F179</f>
        <v>SIEXCL01DCN1</v>
      </c>
      <c r="O179" s="434" t="e">
        <f t="shared" si="39"/>
        <v>#REF!</v>
      </c>
      <c r="P179" s="425"/>
      <c r="Q179" s="368" t="s">
        <v>139</v>
      </c>
      <c r="R179" s="115">
        <v>108.9316</v>
      </c>
      <c r="S179" s="119" t="e">
        <f t="shared" si="40"/>
        <v>#REF!</v>
      </c>
      <c r="T179" s="22"/>
      <c r="U179" s="429"/>
      <c r="V179" s="221"/>
      <c r="W179" s="221"/>
      <c r="X179" s="221"/>
      <c r="Y179" s="221"/>
      <c r="Z179" s="221"/>
      <c r="AA179" s="221"/>
      <c r="AB179" s="221"/>
      <c r="AC179" s="221"/>
      <c r="AD179" s="221"/>
      <c r="AE179" s="221"/>
      <c r="AF179" s="221"/>
      <c r="AG179" s="221"/>
    </row>
    <row r="180" spans="1:33" s="363" customFormat="1" x14ac:dyDescent="0.25">
      <c r="A180" s="440" t="str">
        <f>+N180</f>
        <v>SIEXCL02ACN1</v>
      </c>
      <c r="B180" s="117" t="e">
        <f>+VLOOKUP(A180,#REF!,$B$1,0)</f>
        <v>#REF!</v>
      </c>
      <c r="C180" s="117" t="e">
        <f t="shared" si="32"/>
        <v>#REF!</v>
      </c>
      <c r="E180" s="61" t="e">
        <f>+IF(ISNA(VLOOKUP(F180,#REF!,8,0))=TRUE,0,VLOOKUP(F180,#REF!,8,0))</f>
        <v>#REF!</v>
      </c>
      <c r="F180" s="212" t="s">
        <v>998</v>
      </c>
      <c r="G180" s="60" t="e">
        <f>+VLOOKUP(F180,#REF!,2,0)</f>
        <v>#REF!</v>
      </c>
      <c r="H180" s="434" t="e">
        <f t="shared" si="33"/>
        <v>#REF!</v>
      </c>
      <c r="I180" s="242" t="e">
        <f>VLOOKUP(F180,#REF!,6,0)</f>
        <v>#REF!</v>
      </c>
      <c r="J180" s="457" t="e">
        <f>+VLOOKUP($F180,#REF!,3,0)</f>
        <v>#REF!</v>
      </c>
      <c r="K180" s="457" t="e">
        <f>+VLOOKUP($F180,#REF!,4,0)</f>
        <v>#REF!</v>
      </c>
      <c r="L180" s="457" t="e">
        <f>+VLOOKUP($F180,#REF!,5,0)</f>
        <v>#REF!</v>
      </c>
      <c r="M180" s="104" t="e">
        <f>L180-H180</f>
        <v>#REF!</v>
      </c>
      <c r="N180" s="431" t="str">
        <f>F180</f>
        <v>SIEXCL02ACN1</v>
      </c>
      <c r="O180" s="434" t="e">
        <f>+IF(H180&lt;J180,ROUNDUP(J180,4),IF(H180&gt;L180,ROUNDDOWN(L180,4),ROUNDDOWN(H180,4)))</f>
        <v>#REF!</v>
      </c>
      <c r="P180" s="425"/>
      <c r="Q180" s="368" t="s">
        <v>998</v>
      </c>
      <c r="R180" s="115">
        <v>100.3214</v>
      </c>
      <c r="S180" s="119" t="e">
        <f t="shared" si="40"/>
        <v>#REF!</v>
      </c>
      <c r="T180" s="22"/>
      <c r="U180" s="429"/>
      <c r="V180" s="221"/>
      <c r="W180" s="221"/>
      <c r="X180" s="221"/>
      <c r="Y180" s="221"/>
      <c r="Z180" s="221"/>
      <c r="AA180" s="221"/>
      <c r="AB180" s="221"/>
      <c r="AC180" s="221"/>
      <c r="AD180" s="221"/>
      <c r="AE180" s="221"/>
      <c r="AF180" s="221"/>
      <c r="AG180" s="221"/>
    </row>
    <row r="181" spans="1:33" s="363" customFormat="1" x14ac:dyDescent="0.25">
      <c r="A181" s="440" t="str">
        <f t="shared" si="41"/>
        <v>SIEXCL02ACN2</v>
      </c>
      <c r="B181" s="117" t="e">
        <f>+VLOOKUP(A181,#REF!,$B$1,0)</f>
        <v>#REF!</v>
      </c>
      <c r="C181" s="117" t="e">
        <f t="shared" si="32"/>
        <v>#REF!</v>
      </c>
      <c r="E181" s="61" t="e">
        <f>+IF(ISNA(VLOOKUP(F181,#REF!,8,0))=TRUE,0,VLOOKUP(F181,#REF!,8,0))</f>
        <v>#REF!</v>
      </c>
      <c r="F181" s="212" t="s">
        <v>1053</v>
      </c>
      <c r="G181" s="60" t="e">
        <f>+VLOOKUP(F181,#REF!,2,0)</f>
        <v>#REF!</v>
      </c>
      <c r="H181" s="434" t="e">
        <f t="shared" si="33"/>
        <v>#REF!</v>
      </c>
      <c r="I181" s="242" t="e">
        <f>VLOOKUP(F181,#REF!,6,0)</f>
        <v>#REF!</v>
      </c>
      <c r="J181" s="457" t="e">
        <f>+VLOOKUP($F181,#REF!,3,0)</f>
        <v>#REF!</v>
      </c>
      <c r="K181" s="457" t="e">
        <f>+VLOOKUP($F181,#REF!,4,0)</f>
        <v>#REF!</v>
      </c>
      <c r="L181" s="457" t="e">
        <f>+VLOOKUP($F181,#REF!,5,0)</f>
        <v>#REF!</v>
      </c>
      <c r="M181" s="104" t="e">
        <f t="shared" si="42"/>
        <v>#REF!</v>
      </c>
      <c r="N181" s="431" t="str">
        <f t="shared" si="43"/>
        <v>SIEXCL02ACN2</v>
      </c>
      <c r="O181" s="434" t="e">
        <f t="shared" si="39"/>
        <v>#REF!</v>
      </c>
      <c r="P181" s="425"/>
      <c r="Q181" s="368" t="s">
        <v>1053</v>
      </c>
      <c r="R181" s="115">
        <v>100.46550000000001</v>
      </c>
      <c r="S181" s="119" t="e">
        <f t="shared" si="40"/>
        <v>#REF!</v>
      </c>
      <c r="T181" s="22"/>
      <c r="U181" s="429"/>
      <c r="V181" s="221"/>
      <c r="W181" s="221"/>
      <c r="X181" s="221"/>
      <c r="Y181" s="221"/>
      <c r="Z181" s="221"/>
      <c r="AA181" s="221"/>
      <c r="AB181" s="221"/>
      <c r="AC181" s="221"/>
      <c r="AD181" s="221"/>
      <c r="AE181" s="221"/>
      <c r="AF181" s="221"/>
      <c r="AG181" s="221"/>
    </row>
    <row r="182" spans="1:33" s="363" customFormat="1" x14ac:dyDescent="0.25">
      <c r="A182" s="440" t="str">
        <f t="shared" si="41"/>
        <v>SIEXCL02BCN1</v>
      </c>
      <c r="B182" s="117" t="e">
        <f>+VLOOKUP(A182,#REF!,$B$1,0)</f>
        <v>#REF!</v>
      </c>
      <c r="C182" s="117" t="e">
        <f t="shared" si="32"/>
        <v>#REF!</v>
      </c>
      <c r="E182" s="61" t="e">
        <f>+IF(ISNA(VLOOKUP(F182,#REF!,8,0))=TRUE,0,VLOOKUP(F182,#REF!,8,0))</f>
        <v>#REF!</v>
      </c>
      <c r="F182" s="212" t="s">
        <v>999</v>
      </c>
      <c r="G182" s="60" t="e">
        <f>+VLOOKUP(F182,#REF!,2,0)</f>
        <v>#REF!</v>
      </c>
      <c r="H182" s="434" t="e">
        <f t="shared" si="33"/>
        <v>#REF!</v>
      </c>
      <c r="I182" s="242" t="e">
        <f>VLOOKUP(F182,#REF!,6,0)</f>
        <v>#REF!</v>
      </c>
      <c r="J182" s="457" t="e">
        <f>+VLOOKUP($F182,#REF!,3,0)</f>
        <v>#REF!</v>
      </c>
      <c r="K182" s="457" t="e">
        <f>+VLOOKUP($F182,#REF!,4,0)</f>
        <v>#REF!</v>
      </c>
      <c r="L182" s="457" t="e">
        <f>+VLOOKUP($F182,#REF!,5,0)</f>
        <v>#REF!</v>
      </c>
      <c r="M182" s="104" t="e">
        <f t="shared" si="42"/>
        <v>#REF!</v>
      </c>
      <c r="N182" s="431" t="str">
        <f t="shared" si="43"/>
        <v>SIEXCL02BCN1</v>
      </c>
      <c r="O182" s="434" t="e">
        <f t="shared" si="39"/>
        <v>#REF!</v>
      </c>
      <c r="P182" s="425"/>
      <c r="Q182" s="368" t="s">
        <v>999</v>
      </c>
      <c r="R182" s="115">
        <v>101.74160000000001</v>
      </c>
      <c r="S182" s="119" t="e">
        <f t="shared" si="40"/>
        <v>#REF!</v>
      </c>
      <c r="T182" s="22"/>
      <c r="U182" s="429"/>
      <c r="V182" s="221"/>
      <c r="W182" s="221"/>
      <c r="X182" s="221"/>
      <c r="Y182" s="221"/>
      <c r="Z182" s="221"/>
      <c r="AA182" s="221"/>
      <c r="AB182" s="221"/>
      <c r="AC182" s="221"/>
      <c r="AD182" s="221"/>
      <c r="AE182" s="221"/>
      <c r="AF182" s="221"/>
      <c r="AG182" s="221"/>
    </row>
    <row r="183" spans="1:33" s="363" customFormat="1" x14ac:dyDescent="0.25">
      <c r="A183" s="440" t="str">
        <f t="shared" si="41"/>
        <v>SIEXCL02BCN2</v>
      </c>
      <c r="B183" s="117" t="e">
        <f>+VLOOKUP(A183,#REF!,$B$1,0)</f>
        <v>#REF!</v>
      </c>
      <c r="C183" s="117" t="e">
        <f t="shared" si="32"/>
        <v>#REF!</v>
      </c>
      <c r="E183" s="61" t="e">
        <f>+IF(ISNA(VLOOKUP(F183,#REF!,8,0))=TRUE,0,VLOOKUP(F183,#REF!,8,0))</f>
        <v>#REF!</v>
      </c>
      <c r="F183" s="212" t="s">
        <v>1052</v>
      </c>
      <c r="G183" s="60" t="e">
        <f>+VLOOKUP(F183,#REF!,2,0)</f>
        <v>#REF!</v>
      </c>
      <c r="H183" s="434" t="e">
        <f t="shared" si="33"/>
        <v>#REF!</v>
      </c>
      <c r="I183" s="242" t="e">
        <f>VLOOKUP(F183,#REF!,6,0)</f>
        <v>#REF!</v>
      </c>
      <c r="J183" s="457" t="e">
        <f>+VLOOKUP($F183,#REF!,3,0)</f>
        <v>#REF!</v>
      </c>
      <c r="K183" s="457" t="e">
        <f>+VLOOKUP($F183,#REF!,4,0)</f>
        <v>#REF!</v>
      </c>
      <c r="L183" s="457" t="e">
        <f>+VLOOKUP($F183,#REF!,5,0)</f>
        <v>#REF!</v>
      </c>
      <c r="M183" s="104" t="e">
        <f t="shared" si="42"/>
        <v>#REF!</v>
      </c>
      <c r="N183" s="431" t="str">
        <f t="shared" si="43"/>
        <v>SIEXCL02BCN2</v>
      </c>
      <c r="O183" s="434" t="e">
        <f t="shared" si="39"/>
        <v>#REF!</v>
      </c>
      <c r="P183" s="425"/>
      <c r="Q183" s="368" t="s">
        <v>1052</v>
      </c>
      <c r="R183" s="115">
        <v>101.5005</v>
      </c>
      <c r="S183" s="119" t="e">
        <f t="shared" si="40"/>
        <v>#REF!</v>
      </c>
      <c r="T183" s="22"/>
      <c r="U183" s="429"/>
      <c r="V183" s="221"/>
      <c r="W183" s="221"/>
      <c r="X183" s="221"/>
      <c r="Y183" s="221"/>
      <c r="Z183" s="221"/>
      <c r="AA183" s="221"/>
      <c r="AB183" s="221"/>
      <c r="AC183" s="221"/>
      <c r="AD183" s="221"/>
      <c r="AE183" s="221"/>
      <c r="AF183" s="221"/>
      <c r="AG183" s="221"/>
    </row>
    <row r="184" spans="1:33" s="363" customFormat="1" x14ac:dyDescent="0.25">
      <c r="A184" s="440" t="str">
        <f t="shared" si="41"/>
        <v>SIEXCL02CCN1</v>
      </c>
      <c r="B184" s="117" t="e">
        <f>+VLOOKUP(A184,#REF!,$B$1,0)</f>
        <v>#REF!</v>
      </c>
      <c r="C184" s="117" t="e">
        <f t="shared" si="32"/>
        <v>#REF!</v>
      </c>
      <c r="E184" s="61" t="e">
        <f>+IF(ISNA(VLOOKUP(F184,#REF!,8,0))=TRUE,0,VLOOKUP(F184,#REF!,8,0))</f>
        <v>#REF!</v>
      </c>
      <c r="F184" s="212" t="s">
        <v>1000</v>
      </c>
      <c r="G184" s="60" t="e">
        <f>+VLOOKUP(F184,#REF!,2,0)</f>
        <v>#REF!</v>
      </c>
      <c r="H184" s="434" t="e">
        <f t="shared" si="33"/>
        <v>#REF!</v>
      </c>
      <c r="I184" s="242" t="e">
        <f>VLOOKUP(F184,#REF!,6,0)</f>
        <v>#REF!</v>
      </c>
      <c r="J184" s="457" t="e">
        <f>+VLOOKUP($F184,#REF!,3,0)</f>
        <v>#REF!</v>
      </c>
      <c r="K184" s="457" t="e">
        <f>+VLOOKUP($F184,#REF!,4,0)</f>
        <v>#REF!</v>
      </c>
      <c r="L184" s="457" t="e">
        <f>+VLOOKUP($F184,#REF!,5,0)</f>
        <v>#REF!</v>
      </c>
      <c r="M184" s="104" t="e">
        <f t="shared" si="42"/>
        <v>#REF!</v>
      </c>
      <c r="N184" s="431" t="str">
        <f t="shared" si="43"/>
        <v>SIEXCL02CCN1</v>
      </c>
      <c r="O184" s="434" t="e">
        <f t="shared" si="39"/>
        <v>#REF!</v>
      </c>
      <c r="P184" s="425"/>
      <c r="Q184" s="368" t="s">
        <v>1000</v>
      </c>
      <c r="R184" s="115">
        <v>104.4961</v>
      </c>
      <c r="S184" s="119" t="e">
        <f t="shared" si="34"/>
        <v>#REF!</v>
      </c>
      <c r="T184" s="22"/>
      <c r="U184" s="429"/>
      <c r="V184" s="221"/>
      <c r="W184" s="221"/>
      <c r="X184" s="221"/>
      <c r="Y184" s="221"/>
      <c r="Z184" s="221"/>
      <c r="AA184" s="221"/>
      <c r="AB184" s="221"/>
      <c r="AC184" s="221"/>
      <c r="AD184" s="221"/>
      <c r="AE184" s="221"/>
      <c r="AF184" s="221"/>
      <c r="AG184" s="221"/>
    </row>
    <row r="185" spans="1:33" s="363" customFormat="1" x14ac:dyDescent="0.25">
      <c r="A185" s="440" t="str">
        <f>+N185</f>
        <v>SIISAT02BCN1</v>
      </c>
      <c r="B185" s="117" t="e">
        <f>+VLOOKUP(A185,#REF!,$B$1,0)</f>
        <v>#REF!</v>
      </c>
      <c r="C185" s="117" t="e">
        <f t="shared" si="32"/>
        <v>#REF!</v>
      </c>
      <c r="E185" s="61" t="e">
        <f>+IF(ISNA(VLOOKUP(F185,#REF!,8,0))=TRUE,0,VLOOKUP(F185,#REF!,8,0))</f>
        <v>#REF!</v>
      </c>
      <c r="F185" s="212" t="s">
        <v>797</v>
      </c>
      <c r="G185" s="60" t="e">
        <f>+VLOOKUP(F185,#REF!,2,0)</f>
        <v>#REF!</v>
      </c>
      <c r="H185" s="434" t="e">
        <f t="shared" si="33"/>
        <v>#REF!</v>
      </c>
      <c r="I185" s="242" t="e">
        <f>VLOOKUP(F185,#REF!,6,0)</f>
        <v>#REF!</v>
      </c>
      <c r="J185" s="457" t="e">
        <f>+VLOOKUP($F185,#REF!,3,0)</f>
        <v>#REF!</v>
      </c>
      <c r="K185" s="457" t="e">
        <f>+VLOOKUP($F185,#REF!,4,0)</f>
        <v>#REF!</v>
      </c>
      <c r="L185" s="457" t="e">
        <f>+VLOOKUP($F185,#REF!,5,0)</f>
        <v>#REF!</v>
      </c>
      <c r="M185" s="104" t="e">
        <f>L185-H185</f>
        <v>#REF!</v>
      </c>
      <c r="N185" s="431" t="str">
        <f>F185</f>
        <v>SIISAT02BCN1</v>
      </c>
      <c r="O185" s="434" t="e">
        <f t="shared" si="39"/>
        <v>#REF!</v>
      </c>
      <c r="P185" s="425"/>
      <c r="Q185" s="368" t="s">
        <v>797</v>
      </c>
      <c r="R185" s="115">
        <v>101.3502</v>
      </c>
      <c r="S185" s="119" t="e">
        <f>+R185-O185</f>
        <v>#REF!</v>
      </c>
      <c r="T185" s="22"/>
      <c r="U185" s="429"/>
      <c r="V185" s="221"/>
      <c r="W185" s="221"/>
      <c r="X185" s="221"/>
      <c r="Y185" s="221"/>
      <c r="Z185" s="221"/>
      <c r="AA185" s="221"/>
      <c r="AB185" s="221"/>
      <c r="AC185" s="221"/>
      <c r="AD185" s="221"/>
      <c r="AE185" s="221"/>
      <c r="AF185" s="221"/>
      <c r="AG185" s="221"/>
    </row>
    <row r="186" spans="1:33" s="363" customFormat="1" x14ac:dyDescent="0.25">
      <c r="A186" s="440" t="str">
        <f>+N186</f>
        <v>SIISAT02CCN2</v>
      </c>
      <c r="B186" s="117" t="e">
        <f>+VLOOKUP(A186,#REF!,$B$1,0)</f>
        <v>#REF!</v>
      </c>
      <c r="C186" s="117" t="e">
        <f t="shared" si="32"/>
        <v>#REF!</v>
      </c>
      <c r="E186" s="61" t="e">
        <f>+IF(ISNA(VLOOKUP(F186,#REF!,8,0))=TRUE,0,VLOOKUP(F186,#REF!,8,0))</f>
        <v>#REF!</v>
      </c>
      <c r="F186" s="212" t="s">
        <v>856</v>
      </c>
      <c r="G186" s="60" t="e">
        <f>+VLOOKUP(F186,#REF!,2,0)</f>
        <v>#REF!</v>
      </c>
      <c r="H186" s="434" t="e">
        <f t="shared" si="33"/>
        <v>#REF!</v>
      </c>
      <c r="I186" s="242" t="e">
        <f>VLOOKUP(F186,#REF!,6,0)</f>
        <v>#REF!</v>
      </c>
      <c r="J186" s="457" t="e">
        <f>+VLOOKUP($F186,#REF!,3,0)</f>
        <v>#REF!</v>
      </c>
      <c r="K186" s="457" t="e">
        <f>+VLOOKUP($F186,#REF!,4,0)</f>
        <v>#REF!</v>
      </c>
      <c r="L186" s="457" t="e">
        <f>+VLOOKUP($F186,#REF!,5,0)</f>
        <v>#REF!</v>
      </c>
      <c r="M186" s="104" t="e">
        <f>L186-H186</f>
        <v>#REF!</v>
      </c>
      <c r="N186" s="431" t="str">
        <f>F186</f>
        <v>SIISAT02CCN2</v>
      </c>
      <c r="O186" s="435" t="e">
        <f>+IF(H186&lt;J186,ROUNDUP(J186,4),IF(H186&gt;L186,ROUNDDOWN(L186,4),ROUNDDOWN(H186,4)))</f>
        <v>#REF!</v>
      </c>
      <c r="P186" s="425"/>
      <c r="Q186" s="368" t="s">
        <v>856</v>
      </c>
      <c r="R186" s="115">
        <v>98.504000000000005</v>
      </c>
      <c r="S186" s="119" t="e">
        <f>+R186-O186</f>
        <v>#REF!</v>
      </c>
      <c r="T186" s="22"/>
      <c r="U186" s="429"/>
      <c r="V186" s="221"/>
      <c r="W186" s="221"/>
      <c r="X186" s="221"/>
      <c r="Y186" s="221"/>
      <c r="Z186" s="221"/>
      <c r="AA186" s="221"/>
      <c r="AB186" s="221"/>
      <c r="AC186" s="221"/>
      <c r="AD186" s="221"/>
      <c r="AE186" s="221"/>
      <c r="AF186" s="221"/>
      <c r="AG186" s="221"/>
    </row>
    <row r="187" spans="1:33" s="363" customFormat="1" x14ac:dyDescent="0.25">
      <c r="A187" s="440" t="str">
        <f>+N187</f>
        <v>SIISAT03ACN1</v>
      </c>
      <c r="B187" s="117" t="e">
        <f>+VLOOKUP(A187,#REF!,$B$1,0)</f>
        <v>#REF!</v>
      </c>
      <c r="C187" s="117" t="e">
        <f t="shared" si="32"/>
        <v>#REF!</v>
      </c>
      <c r="E187" s="61" t="e">
        <f>+IF(ISNA(VLOOKUP(F187,#REF!,8,0))=TRUE,0,VLOOKUP(F187,#REF!,8,0))</f>
        <v>#REF!</v>
      </c>
      <c r="F187" s="212" t="s">
        <v>1061</v>
      </c>
      <c r="G187" s="60" t="e">
        <f>+VLOOKUP(F187,#REF!,2,0)</f>
        <v>#REF!</v>
      </c>
      <c r="H187" s="434" t="e">
        <f t="shared" si="33"/>
        <v>#REF!</v>
      </c>
      <c r="I187" s="242" t="e">
        <f>VLOOKUP(F187,#REF!,6,0)</f>
        <v>#REF!</v>
      </c>
      <c r="J187" s="457" t="e">
        <f>+VLOOKUP($F187,#REF!,3,0)</f>
        <v>#REF!</v>
      </c>
      <c r="K187" s="457" t="e">
        <f>+VLOOKUP($F187,#REF!,4,0)</f>
        <v>#REF!</v>
      </c>
      <c r="L187" s="457" t="e">
        <f>+VLOOKUP($F187,#REF!,5,0)</f>
        <v>#REF!</v>
      </c>
      <c r="M187" s="104" t="e">
        <f>L187-H187</f>
        <v>#REF!</v>
      </c>
      <c r="N187" s="431" t="str">
        <f>F187</f>
        <v>SIISAT03ACN1</v>
      </c>
      <c r="O187" s="435" t="e">
        <f>+IF(H187&lt;J187,ROUNDUP(J187,4),IF(H187&gt;L187,ROUNDDOWN(L187,4),ROUNDDOWN(H187,4)))</f>
        <v>#REF!</v>
      </c>
      <c r="P187" s="425"/>
      <c r="Q187" s="368" t="s">
        <v>1061</v>
      </c>
      <c r="R187" s="115">
        <v>100.5175</v>
      </c>
      <c r="S187" s="119" t="e">
        <f>+R187-O187</f>
        <v>#REF!</v>
      </c>
      <c r="T187" s="22"/>
      <c r="U187" s="429"/>
      <c r="V187" s="221"/>
      <c r="W187" s="221"/>
      <c r="X187" s="221"/>
      <c r="Y187" s="221"/>
      <c r="Z187" s="221"/>
      <c r="AA187" s="221"/>
      <c r="AB187" s="221"/>
      <c r="AC187" s="221"/>
      <c r="AD187" s="221"/>
      <c r="AE187" s="221"/>
      <c r="AF187" s="221"/>
      <c r="AG187" s="221"/>
    </row>
    <row r="188" spans="1:33" s="363" customFormat="1" x14ac:dyDescent="0.25">
      <c r="A188" s="440" t="str">
        <f>+N188</f>
        <v>SIISAT03ACN2</v>
      </c>
      <c r="B188" s="117" t="e">
        <f>+VLOOKUP(A188,#REF!,$B$1,0)</f>
        <v>#REF!</v>
      </c>
      <c r="C188" s="117" t="e">
        <f t="shared" si="32"/>
        <v>#REF!</v>
      </c>
      <c r="E188" s="61" t="e">
        <f>+IF(ISNA(VLOOKUP(F188,#REF!,8,0))=TRUE,0,VLOOKUP(F188,#REF!,8,0))</f>
        <v>#REF!</v>
      </c>
      <c r="F188" s="212" t="s">
        <v>1087</v>
      </c>
      <c r="G188" s="60" t="e">
        <f>+VLOOKUP(F188,#REF!,2,0)</f>
        <v>#REF!</v>
      </c>
      <c r="H188" s="434" t="e">
        <f>IF(E188=0,G188,E188)+0.049</f>
        <v>#REF!</v>
      </c>
      <c r="I188" s="242" t="e">
        <f>VLOOKUP(F188,#REF!,6,0)</f>
        <v>#REF!</v>
      </c>
      <c r="J188" s="457" t="e">
        <f>+VLOOKUP($F188,#REF!,3,0)</f>
        <v>#REF!</v>
      </c>
      <c r="K188" s="457" t="e">
        <f>+VLOOKUP($F188,#REF!,4,0)</f>
        <v>#REF!</v>
      </c>
      <c r="L188" s="457" t="e">
        <f>+VLOOKUP($F188,#REF!,5,0)</f>
        <v>#REF!</v>
      </c>
      <c r="M188" s="104" t="e">
        <f>L188-H188</f>
        <v>#REF!</v>
      </c>
      <c r="N188" s="431" t="str">
        <f>F188</f>
        <v>SIISAT03ACN2</v>
      </c>
      <c r="O188" s="435" t="e">
        <f>+IF(H188&lt;J188,ROUNDUP(J188,4),IF(H188&gt;L188,ROUNDDOWN(L188,4),ROUNDDOWN(H188,4)))</f>
        <v>#REF!</v>
      </c>
      <c r="P188" s="425"/>
      <c r="Q188" s="368" t="s">
        <v>1087</v>
      </c>
      <c r="R188" s="115">
        <v>100.19</v>
      </c>
      <c r="S188" s="119" t="e">
        <f>+R188-O188</f>
        <v>#REF!</v>
      </c>
      <c r="T188" s="22"/>
      <c r="U188" s="429"/>
      <c r="V188" s="221"/>
      <c r="W188" s="221"/>
      <c r="X188" s="221"/>
      <c r="Y188" s="221"/>
      <c r="Z188" s="221"/>
      <c r="AA188" s="221"/>
      <c r="AB188" s="221"/>
      <c r="AC188" s="221"/>
      <c r="AD188" s="221"/>
      <c r="AE188" s="221"/>
      <c r="AF188" s="221"/>
      <c r="AG188" s="221"/>
    </row>
    <row r="189" spans="1:33" x14ac:dyDescent="0.25">
      <c r="A189" s="440" t="str">
        <f t="shared" si="41"/>
        <v>SIISAT03BCN1</v>
      </c>
      <c r="B189" s="117" t="e">
        <f>+VLOOKUP(A189,#REF!,$B$1,0)</f>
        <v>#REF!</v>
      </c>
      <c r="C189" s="117" t="e">
        <f t="shared" si="32"/>
        <v>#REF!</v>
      </c>
      <c r="E189" s="61" t="e">
        <f>+IF(ISNA(VLOOKUP(F189,#REF!,8,0))=TRUE,0,VLOOKUP(F189,#REF!,8,0))</f>
        <v>#REF!</v>
      </c>
      <c r="F189" s="212" t="s">
        <v>1060</v>
      </c>
      <c r="G189" s="60" t="e">
        <f>+VLOOKUP(F189,#REF!,2,0)</f>
        <v>#REF!</v>
      </c>
      <c r="H189" s="434" t="e">
        <f t="shared" si="33"/>
        <v>#REF!</v>
      </c>
      <c r="I189" s="242" t="e">
        <f>VLOOKUP(F189,#REF!,6,0)</f>
        <v>#REF!</v>
      </c>
      <c r="J189" s="457" t="e">
        <f>+VLOOKUP($F189,#REF!,3,0)</f>
        <v>#REF!</v>
      </c>
      <c r="K189" s="457" t="e">
        <f>+VLOOKUP($F189,#REF!,4,0)</f>
        <v>#REF!</v>
      </c>
      <c r="L189" s="457" t="e">
        <f>+VLOOKUP($F189,#REF!,5,0)</f>
        <v>#REF!</v>
      </c>
      <c r="M189" s="104" t="e">
        <f t="shared" si="42"/>
        <v>#REF!</v>
      </c>
      <c r="N189" s="431" t="str">
        <f t="shared" si="43"/>
        <v>SIISAT03BCN1</v>
      </c>
      <c r="O189" s="435" t="e">
        <f t="shared" si="39"/>
        <v>#REF!</v>
      </c>
      <c r="Q189" s="368" t="s">
        <v>1060</v>
      </c>
      <c r="R189" s="115">
        <v>103.4097</v>
      </c>
      <c r="S189" s="119" t="e">
        <f t="shared" si="34"/>
        <v>#REF!</v>
      </c>
      <c r="T189" s="22"/>
      <c r="U189" s="429"/>
    </row>
    <row r="190" spans="1:33" s="363" customFormat="1" x14ac:dyDescent="0.25">
      <c r="A190" s="440" t="str">
        <f>+N190</f>
        <v>SIISAT03BCN2</v>
      </c>
      <c r="B190" s="117" t="e">
        <f>+VLOOKUP(A190,#REF!,$B$1,0)</f>
        <v>#REF!</v>
      </c>
      <c r="C190" s="117" t="e">
        <f t="shared" si="32"/>
        <v>#REF!</v>
      </c>
      <c r="E190" s="61" t="e">
        <f>+IF(ISNA(VLOOKUP(F190,#REF!,8,0))=TRUE,0,VLOOKUP(F190,#REF!,8,0))</f>
        <v>#REF!</v>
      </c>
      <c r="F190" s="212" t="s">
        <v>1088</v>
      </c>
      <c r="G190" s="60" t="e">
        <f>+VLOOKUP(F190,#REF!,2,0)</f>
        <v>#REF!</v>
      </c>
      <c r="H190" s="434" t="e">
        <f t="shared" si="33"/>
        <v>#REF!</v>
      </c>
      <c r="I190" s="242" t="e">
        <f>VLOOKUP(F190,#REF!,6,0)</f>
        <v>#REF!</v>
      </c>
      <c r="J190" s="457" t="e">
        <f>+VLOOKUP($F190,#REF!,3,0)</f>
        <v>#REF!</v>
      </c>
      <c r="K190" s="457" t="e">
        <f>+VLOOKUP($F190,#REF!,4,0)</f>
        <v>#REF!</v>
      </c>
      <c r="L190" s="457" t="e">
        <f>+VLOOKUP($F190,#REF!,5,0)</f>
        <v>#REF!</v>
      </c>
      <c r="M190" s="104" t="e">
        <f t="shared" ref="M190:M191" si="44">L190-H190</f>
        <v>#REF!</v>
      </c>
      <c r="N190" s="431" t="str">
        <f t="shared" ref="N190:N191" si="45">F190</f>
        <v>SIISAT03BCN2</v>
      </c>
      <c r="O190" s="435" t="e">
        <f>+IF(H190&lt;J190,ROUNDUP(J190,4),IF(H190&gt;L190,ROUNDDOWN(L190,4),ROUNDDOWN(H190,4)))</f>
        <v>#REF!</v>
      </c>
      <c r="P190" s="425"/>
      <c r="Q190" s="368" t="s">
        <v>1088</v>
      </c>
      <c r="R190" s="115">
        <v>100.03</v>
      </c>
      <c r="S190" s="119" t="e">
        <f t="shared" ref="S190:S191" si="46">+R190-O190</f>
        <v>#REF!</v>
      </c>
      <c r="T190" s="22"/>
      <c r="U190" s="429"/>
      <c r="V190" s="221"/>
      <c r="W190" s="221"/>
      <c r="X190" s="221"/>
      <c r="Y190" s="221"/>
      <c r="Z190" s="221"/>
      <c r="AA190" s="221"/>
      <c r="AB190" s="221"/>
      <c r="AC190" s="221"/>
      <c r="AD190" s="221"/>
      <c r="AE190" s="221"/>
      <c r="AF190" s="221"/>
      <c r="AG190" s="221"/>
    </row>
    <row r="191" spans="1:33" s="363" customFormat="1" x14ac:dyDescent="0.25">
      <c r="A191" s="440" t="str">
        <f t="shared" ref="A191" si="47">+N191</f>
        <v>SIISAT03CCN2</v>
      </c>
      <c r="B191" s="117" t="e">
        <f>+VLOOKUP(A191,#REF!,$B$1,0)</f>
        <v>#REF!</v>
      </c>
      <c r="C191" s="117" t="e">
        <f t="shared" si="32"/>
        <v>#REF!</v>
      </c>
      <c r="E191" s="61" t="e">
        <f>+IF(ISNA(VLOOKUP(F191,#REF!,8,0))=TRUE,0,VLOOKUP(F191,#REF!,8,0))</f>
        <v>#REF!</v>
      </c>
      <c r="F191" s="212" t="s">
        <v>1089</v>
      </c>
      <c r="G191" s="60" t="e">
        <f>+VLOOKUP(F191,#REF!,2,0)</f>
        <v>#REF!</v>
      </c>
      <c r="H191" s="434" t="e">
        <f t="shared" si="33"/>
        <v>#REF!</v>
      </c>
      <c r="I191" s="242" t="e">
        <f>VLOOKUP(F191,#REF!,6,0)</f>
        <v>#REF!</v>
      </c>
      <c r="J191" s="457" t="e">
        <f>+VLOOKUP($F191,#REF!,3,0)</f>
        <v>#REF!</v>
      </c>
      <c r="K191" s="457" t="e">
        <f>+VLOOKUP($F191,#REF!,4,0)</f>
        <v>#REF!</v>
      </c>
      <c r="L191" s="457" t="e">
        <f>+VLOOKUP($F191,#REF!,5,0)</f>
        <v>#REF!</v>
      </c>
      <c r="M191" s="104" t="e">
        <f t="shared" si="44"/>
        <v>#REF!</v>
      </c>
      <c r="N191" s="431" t="str">
        <f t="shared" si="45"/>
        <v>SIISAT03CCN2</v>
      </c>
      <c r="O191" s="435" t="e">
        <f>+IF(H191&lt;J191,ROUNDUP(J191,4),IF(H191&gt;L191,ROUNDDOWN(L191,4),ROUNDDOWN(H191,4)))</f>
        <v>#REF!</v>
      </c>
      <c r="P191" s="425"/>
      <c r="Q191" s="368" t="s">
        <v>1089</v>
      </c>
      <c r="R191" s="115">
        <v>99.589799999999997</v>
      </c>
      <c r="S191" s="119" t="e">
        <f t="shared" si="46"/>
        <v>#REF!</v>
      </c>
      <c r="T191" s="22"/>
      <c r="U191" s="429"/>
      <c r="V191" s="221"/>
      <c r="W191" s="221"/>
      <c r="X191" s="221"/>
      <c r="Y191" s="221"/>
      <c r="Z191" s="221"/>
      <c r="AA191" s="221"/>
      <c r="AB191" s="221"/>
      <c r="AC191" s="221"/>
      <c r="AD191" s="221"/>
      <c r="AE191" s="221"/>
      <c r="AF191" s="221"/>
      <c r="AG191" s="221"/>
    </row>
    <row r="192" spans="1:33" x14ac:dyDescent="0.25">
      <c r="A192" s="440" t="str">
        <f t="shared" si="35"/>
        <v>SIISAT01BCN4</v>
      </c>
      <c r="B192" s="117" t="e">
        <f>+VLOOKUP(A192,#REF!,$B$1,0)</f>
        <v>#REF!</v>
      </c>
      <c r="C192" s="117" t="e">
        <f t="shared" si="32"/>
        <v>#REF!</v>
      </c>
      <c r="E192" s="61" t="e">
        <f>+IF(ISNA(VLOOKUP(F192,#REF!,8,0))=TRUE,0,VLOOKUP(F192,#REF!,8,0))</f>
        <v>#REF!</v>
      </c>
      <c r="F192" s="212" t="s">
        <v>190</v>
      </c>
      <c r="G192" s="60" t="e">
        <f>+VLOOKUP(F192,#REF!,2,0)</f>
        <v>#REF!</v>
      </c>
      <c r="H192" s="434" t="e">
        <f t="shared" si="33"/>
        <v>#REF!</v>
      </c>
      <c r="I192" s="242" t="e">
        <f>VLOOKUP(F192,#REF!,6,0)</f>
        <v>#REF!</v>
      </c>
      <c r="J192" s="457" t="e">
        <f>+VLOOKUP($F192,#REF!,3,0)</f>
        <v>#REF!</v>
      </c>
      <c r="K192" s="457" t="e">
        <f>+VLOOKUP($F192,#REF!,4,0)</f>
        <v>#REF!</v>
      </c>
      <c r="L192" s="457" t="e">
        <f>+VLOOKUP($F192,#REF!,5,0)</f>
        <v>#REF!</v>
      </c>
      <c r="M192" s="104" t="e">
        <f t="shared" si="27"/>
        <v>#REF!</v>
      </c>
      <c r="N192" s="431" t="str">
        <f t="shared" si="36"/>
        <v>SIISAT01BCN4</v>
      </c>
      <c r="O192" s="435" t="e">
        <f t="shared" si="37"/>
        <v>#REF!</v>
      </c>
      <c r="Q192" s="118" t="s">
        <v>190</v>
      </c>
      <c r="R192" s="152">
        <v>100.05159999999999</v>
      </c>
      <c r="S192" s="119" t="e">
        <f t="shared" si="34"/>
        <v>#REF!</v>
      </c>
      <c r="T192" s="22"/>
      <c r="U192" s="429"/>
    </row>
    <row r="193" spans="1:33" x14ac:dyDescent="0.25">
      <c r="A193" s="440" t="str">
        <f t="shared" si="35"/>
        <v>SIISAT01ECN2</v>
      </c>
      <c r="B193" s="117" t="e">
        <f>+VLOOKUP(A193,#REF!,$B$1,0)</f>
        <v>#REF!</v>
      </c>
      <c r="C193" s="117" t="e">
        <f t="shared" si="32"/>
        <v>#REF!</v>
      </c>
      <c r="E193" s="61" t="e">
        <f>+IF(ISNA(VLOOKUP(F193,#REF!,8,0))=TRUE,0,VLOOKUP(F193,#REF!,8,0))</f>
        <v>#REF!</v>
      </c>
      <c r="F193" s="212" t="s">
        <v>59</v>
      </c>
      <c r="G193" s="60" t="e">
        <f>+VLOOKUP(F193,#REF!,2,0)</f>
        <v>#REF!</v>
      </c>
      <c r="H193" s="434" t="e">
        <f t="shared" si="33"/>
        <v>#REF!</v>
      </c>
      <c r="I193" s="242" t="e">
        <f>VLOOKUP(F193,#REF!,6,0)</f>
        <v>#REF!</v>
      </c>
      <c r="J193" s="457" t="e">
        <f>+VLOOKUP($F193,#REF!,3,0)</f>
        <v>#REF!</v>
      </c>
      <c r="K193" s="457" t="e">
        <f>+VLOOKUP($F193,#REF!,4,0)</f>
        <v>#REF!</v>
      </c>
      <c r="L193" s="457" t="e">
        <f>+VLOOKUP($F193,#REF!,5,0)</f>
        <v>#REF!</v>
      </c>
      <c r="M193" s="104" t="e">
        <f t="shared" si="27"/>
        <v>#REF!</v>
      </c>
      <c r="N193" s="431" t="str">
        <f t="shared" si="36"/>
        <v>SIISAT01ECN2</v>
      </c>
      <c r="O193" s="435" t="e">
        <f t="shared" si="37"/>
        <v>#REF!</v>
      </c>
      <c r="Q193" s="118" t="s">
        <v>59</v>
      </c>
      <c r="R193" s="152">
        <v>107.9697</v>
      </c>
      <c r="S193" s="119" t="e">
        <f t="shared" si="34"/>
        <v>#REF!</v>
      </c>
      <c r="T193" s="22"/>
      <c r="U193" s="429"/>
    </row>
    <row r="194" spans="1:33" x14ac:dyDescent="0.25">
      <c r="A194" s="440" t="str">
        <f t="shared" si="35"/>
        <v>SIKPPLN03B</v>
      </c>
      <c r="B194" s="117" t="e">
        <f>+VLOOKUP(A194,#REF!,$B$1,0)</f>
        <v>#REF!</v>
      </c>
      <c r="C194" s="117" t="e">
        <f t="shared" si="32"/>
        <v>#REF!</v>
      </c>
      <c r="E194" s="61" t="e">
        <f>+IF(ISNA(VLOOKUP(F194,#REF!,8,0))=TRUE,0,VLOOKUP(F194,#REF!,8,0))</f>
        <v>#REF!</v>
      </c>
      <c r="F194" s="212" t="s">
        <v>60</v>
      </c>
      <c r="G194" s="60" t="e">
        <f>+VLOOKUP(F194,#REF!,2,0)</f>
        <v>#REF!</v>
      </c>
      <c r="H194" s="434" t="e">
        <f>IF(E194=0,G194,E194)-0.0068</f>
        <v>#REF!</v>
      </c>
      <c r="I194" s="242" t="e">
        <f>VLOOKUP(F194,#REF!,6,0)</f>
        <v>#REF!</v>
      </c>
      <c r="J194" s="457" t="e">
        <f>+VLOOKUP($F194,#REF!,3,0)</f>
        <v>#REF!</v>
      </c>
      <c r="K194" s="457" t="e">
        <f>+VLOOKUP($F194,#REF!,4,0)</f>
        <v>#REF!</v>
      </c>
      <c r="L194" s="457" t="e">
        <f>+VLOOKUP($F194,#REF!,5,0)</f>
        <v>#REF!</v>
      </c>
      <c r="M194" s="104" t="e">
        <f t="shared" si="27"/>
        <v>#REF!</v>
      </c>
      <c r="N194" s="431" t="str">
        <f t="shared" si="36"/>
        <v>SIKPPLN03B</v>
      </c>
      <c r="O194" s="434" t="e">
        <f t="shared" si="37"/>
        <v>#REF!</v>
      </c>
      <c r="Q194" s="118" t="s">
        <v>60</v>
      </c>
      <c r="R194" s="152">
        <v>102.22</v>
      </c>
      <c r="S194" s="119" t="e">
        <f t="shared" si="34"/>
        <v>#REF!</v>
      </c>
      <c r="U194" s="429"/>
    </row>
    <row r="195" spans="1:33" s="363" customFormat="1" x14ac:dyDescent="0.25">
      <c r="A195" s="440" t="str">
        <f t="shared" si="35"/>
        <v>SIKPPLN04B</v>
      </c>
      <c r="B195" s="117" t="e">
        <f>+VLOOKUP(A195,#REF!,$B$1,0)</f>
        <v>#REF!</v>
      </c>
      <c r="C195" s="117" t="e">
        <f t="shared" ref="C195:C258" si="48">+VLOOKUP($A195,$N:$O,2,0)</f>
        <v>#REF!</v>
      </c>
      <c r="E195" s="61" t="e">
        <f>+IF(ISNA(VLOOKUP(F195,#REF!,8,0))=TRUE,0,VLOOKUP(F195,#REF!,8,0))</f>
        <v>#REF!</v>
      </c>
      <c r="F195" s="212" t="s">
        <v>61</v>
      </c>
      <c r="G195" s="60" t="e">
        <f>+VLOOKUP(F195,#REF!,2,0)</f>
        <v>#REF!</v>
      </c>
      <c r="H195" s="434" t="e">
        <f t="shared" si="33"/>
        <v>#REF!</v>
      </c>
      <c r="I195" s="242" t="e">
        <f>VLOOKUP(F195,#REF!,6,0)</f>
        <v>#REF!</v>
      </c>
      <c r="J195" s="457" t="e">
        <f>+VLOOKUP($F195,#REF!,3,0)</f>
        <v>#REF!</v>
      </c>
      <c r="K195" s="457" t="e">
        <f>+VLOOKUP($F195,#REF!,4,0)</f>
        <v>#REF!</v>
      </c>
      <c r="L195" s="457" t="e">
        <f>+VLOOKUP($F195,#REF!,5,0)</f>
        <v>#REF!</v>
      </c>
      <c r="M195" s="104" t="e">
        <f t="shared" si="27"/>
        <v>#REF!</v>
      </c>
      <c r="N195" s="431" t="str">
        <f t="shared" si="36"/>
        <v>SIKPPLN04B</v>
      </c>
      <c r="O195" s="434" t="e">
        <f t="shared" si="37"/>
        <v>#REF!</v>
      </c>
      <c r="P195" s="425"/>
      <c r="Q195" s="118" t="s">
        <v>61</v>
      </c>
      <c r="R195" s="152">
        <v>106.3764</v>
      </c>
      <c r="S195" s="119" t="e">
        <f t="shared" si="34"/>
        <v>#REF!</v>
      </c>
      <c r="U195" s="429"/>
      <c r="V195" s="221"/>
      <c r="W195" s="221"/>
      <c r="X195" s="221"/>
      <c r="Y195" s="221"/>
      <c r="Z195" s="221"/>
      <c r="AA195" s="221"/>
      <c r="AB195" s="221"/>
      <c r="AC195" s="221"/>
      <c r="AD195" s="221"/>
      <c r="AE195" s="221"/>
      <c r="AF195" s="221"/>
      <c r="AG195" s="221"/>
    </row>
    <row r="196" spans="1:33" s="363" customFormat="1" x14ac:dyDescent="0.25">
      <c r="A196" s="440" t="str">
        <f t="shared" ref="A196" si="49">+N196</f>
        <v>SIMORA01ACN1</v>
      </c>
      <c r="B196" s="117" t="e">
        <f>+VLOOKUP(A196,#REF!,$B$1,0)</f>
        <v>#REF!</v>
      </c>
      <c r="C196" s="117" t="e">
        <f t="shared" si="48"/>
        <v>#REF!</v>
      </c>
      <c r="E196" s="61" t="e">
        <f>+IF(ISNA(VLOOKUP(F196,#REF!,8,0))=TRUE,0,VLOOKUP(F196,#REF!,8,0))</f>
        <v>#REF!</v>
      </c>
      <c r="F196" s="146" t="s">
        <v>1083</v>
      </c>
      <c r="G196" s="60" t="e">
        <f>+VLOOKUP(F196,#REF!,2,0)</f>
        <v>#REF!</v>
      </c>
      <c r="H196" s="434" t="e">
        <f t="shared" ref="H196:H259" si="50">IF(E196=0,G196,E196)</f>
        <v>#REF!</v>
      </c>
      <c r="I196" s="242" t="e">
        <f>VLOOKUP(F196,#REF!,6,0)</f>
        <v>#REF!</v>
      </c>
      <c r="J196" s="457" t="e">
        <f>+VLOOKUP($F196,#REF!,3,0)</f>
        <v>#REF!</v>
      </c>
      <c r="K196" s="457" t="e">
        <f>+VLOOKUP($F196,#REF!,4,0)</f>
        <v>#REF!</v>
      </c>
      <c r="L196" s="457" t="e">
        <f>+VLOOKUP($F196,#REF!,5,0)</f>
        <v>#REF!</v>
      </c>
      <c r="M196" s="104" t="e">
        <f t="shared" ref="M196" si="51">L196-H196</f>
        <v>#REF!</v>
      </c>
      <c r="N196" s="431" t="str">
        <f t="shared" ref="N196" si="52">F196</f>
        <v>SIMORA01ACN1</v>
      </c>
      <c r="O196" s="434" t="e">
        <f t="shared" si="37"/>
        <v>#REF!</v>
      </c>
      <c r="P196" s="425"/>
      <c r="Q196" s="118" t="s">
        <v>1083</v>
      </c>
      <c r="R196" s="152">
        <v>100.02</v>
      </c>
      <c r="S196" s="119" t="e">
        <f t="shared" ref="S196" si="53">+R196-O196</f>
        <v>#REF!</v>
      </c>
      <c r="U196" s="429"/>
      <c r="V196" s="221"/>
      <c r="W196" s="221"/>
      <c r="X196" s="221"/>
      <c r="Y196" s="221"/>
      <c r="Z196" s="221"/>
      <c r="AA196" s="221"/>
      <c r="AB196" s="221"/>
      <c r="AC196" s="221"/>
      <c r="AD196" s="221"/>
      <c r="AE196" s="221"/>
      <c r="AF196" s="221"/>
      <c r="AG196" s="221"/>
    </row>
    <row r="197" spans="1:33" x14ac:dyDescent="0.25">
      <c r="A197" s="440" t="str">
        <f t="shared" si="35"/>
        <v>SIMORA01BCN1</v>
      </c>
      <c r="B197" s="117" t="e">
        <f>+VLOOKUP(A197,#REF!,$B$1,0)</f>
        <v>#REF!</v>
      </c>
      <c r="C197" s="117" t="e">
        <f t="shared" si="48"/>
        <v>#REF!</v>
      </c>
      <c r="E197" s="61" t="e">
        <f>+IF(ISNA(VLOOKUP(F197,#REF!,8,0))=TRUE,0,VLOOKUP(F197,#REF!,8,0))</f>
        <v>#REF!</v>
      </c>
      <c r="F197" s="212" t="s">
        <v>1084</v>
      </c>
      <c r="G197" s="60" t="e">
        <f>+VLOOKUP(F197,#REF!,2,0)</f>
        <v>#REF!</v>
      </c>
      <c r="H197" s="434" t="e">
        <f t="shared" si="50"/>
        <v>#REF!</v>
      </c>
      <c r="I197" s="242" t="e">
        <f>VLOOKUP(F197,#REF!,6,0)</f>
        <v>#REF!</v>
      </c>
      <c r="J197" s="457" t="e">
        <f>+VLOOKUP($F197,#REF!,3,0)</f>
        <v>#REF!</v>
      </c>
      <c r="K197" s="457" t="e">
        <f>+VLOOKUP($F197,#REF!,4,0)</f>
        <v>#REF!</v>
      </c>
      <c r="L197" s="457" t="e">
        <f>+VLOOKUP($F197,#REF!,5,0)</f>
        <v>#REF!</v>
      </c>
      <c r="M197" s="104" t="e">
        <f t="shared" si="27"/>
        <v>#REF!</v>
      </c>
      <c r="N197" s="431" t="str">
        <f t="shared" si="36"/>
        <v>SIMORA01BCN1</v>
      </c>
      <c r="O197" s="434" t="e">
        <f t="shared" si="37"/>
        <v>#REF!</v>
      </c>
      <c r="Q197" s="118" t="s">
        <v>1084</v>
      </c>
      <c r="R197" s="152">
        <v>100.16200000000001</v>
      </c>
      <c r="S197" s="119" t="e">
        <f t="shared" si="34"/>
        <v>#REF!</v>
      </c>
      <c r="U197" s="429"/>
    </row>
    <row r="198" spans="1:33" x14ac:dyDescent="0.25">
      <c r="A198" s="440" t="str">
        <f t="shared" si="35"/>
        <v>SIPPLN01BCN2</v>
      </c>
      <c r="B198" s="117" t="e">
        <f>+VLOOKUP(A198,#REF!,$B$1,0)</f>
        <v>#REF!</v>
      </c>
      <c r="C198" s="117" t="e">
        <f t="shared" si="48"/>
        <v>#REF!</v>
      </c>
      <c r="E198" s="61" t="e">
        <f>+IF(ISNA(VLOOKUP(F198,#REF!,8,0))=TRUE,0,VLOOKUP(F198,#REF!,8,0))</f>
        <v>#REF!</v>
      </c>
      <c r="F198" s="212" t="s">
        <v>62</v>
      </c>
      <c r="G198" s="60" t="e">
        <f>+VLOOKUP(F198,#REF!,2,0)</f>
        <v>#REF!</v>
      </c>
      <c r="H198" s="434" t="e">
        <f t="shared" si="50"/>
        <v>#REF!</v>
      </c>
      <c r="I198" s="242" t="e">
        <f>VLOOKUP(F198,#REF!,6,0)</f>
        <v>#REF!</v>
      </c>
      <c r="J198" s="457" t="e">
        <f>+VLOOKUP($F198,#REF!,3,0)</f>
        <v>#REF!</v>
      </c>
      <c r="K198" s="457" t="e">
        <f>+VLOOKUP($F198,#REF!,4,0)</f>
        <v>#REF!</v>
      </c>
      <c r="L198" s="457" t="e">
        <f>+VLOOKUP($F198,#REF!,5,0)</f>
        <v>#REF!</v>
      </c>
      <c r="M198" s="104" t="e">
        <f t="shared" si="27"/>
        <v>#REF!</v>
      </c>
      <c r="N198" s="431" t="str">
        <f t="shared" si="36"/>
        <v>SIPPLN01BCN2</v>
      </c>
      <c r="O198" s="434" t="e">
        <f t="shared" si="37"/>
        <v>#REF!</v>
      </c>
      <c r="Q198" s="118" t="s">
        <v>62</v>
      </c>
      <c r="R198" s="152">
        <v>105.8017</v>
      </c>
      <c r="S198" s="119" t="e">
        <f t="shared" si="34"/>
        <v>#REF!</v>
      </c>
      <c r="U198" s="429"/>
    </row>
    <row r="199" spans="1:33" s="363" customFormat="1" x14ac:dyDescent="0.25">
      <c r="A199" s="440" t="str">
        <f>+N199</f>
        <v>SIPPLN02CCN2</v>
      </c>
      <c r="B199" s="117" t="e">
        <f>+VLOOKUP(A199,#REF!,$B$1,0)</f>
        <v>#REF!</v>
      </c>
      <c r="C199" s="117" t="e">
        <f t="shared" si="48"/>
        <v>#REF!</v>
      </c>
      <c r="E199" s="61" t="e">
        <f>+IF(ISNA(VLOOKUP(F199,#REF!,8,0))=TRUE,0,VLOOKUP(F199,#REF!,8,0))</f>
        <v>#REF!</v>
      </c>
      <c r="F199" s="212" t="s">
        <v>852</v>
      </c>
      <c r="G199" s="60" t="e">
        <f>+VLOOKUP(F199,#REF!,2,0)</f>
        <v>#REF!</v>
      </c>
      <c r="H199" s="434" t="e">
        <f t="shared" si="50"/>
        <v>#REF!</v>
      </c>
      <c r="I199" s="242" t="e">
        <f>VLOOKUP(F199,#REF!,6,0)</f>
        <v>#REF!</v>
      </c>
      <c r="J199" s="457" t="e">
        <f>+VLOOKUP($F199,#REF!,3,0)</f>
        <v>#REF!</v>
      </c>
      <c r="K199" s="457" t="e">
        <f>+VLOOKUP($F199,#REF!,4,0)</f>
        <v>#REF!</v>
      </c>
      <c r="L199" s="457" t="e">
        <f>+VLOOKUP($F199,#REF!,5,0)</f>
        <v>#REF!</v>
      </c>
      <c r="M199" s="104" t="e">
        <f>L199-H199</f>
        <v>#REF!</v>
      </c>
      <c r="N199" s="431" t="str">
        <f>F199</f>
        <v>SIPPLN02CCN2</v>
      </c>
      <c r="O199" s="434" t="e">
        <f t="shared" si="37"/>
        <v>#REF!</v>
      </c>
      <c r="P199" s="425"/>
      <c r="Q199" s="118" t="s">
        <v>852</v>
      </c>
      <c r="R199" s="152">
        <v>98.494699999999995</v>
      </c>
      <c r="S199" s="119" t="e">
        <f>+R199-O199</f>
        <v>#REF!</v>
      </c>
      <c r="U199" s="429"/>
      <c r="V199" s="221"/>
      <c r="W199" s="221"/>
      <c r="X199" s="221"/>
      <c r="Y199" s="221"/>
      <c r="Z199" s="221"/>
      <c r="AA199" s="221"/>
      <c r="AB199" s="221"/>
      <c r="AC199" s="221"/>
      <c r="AD199" s="221"/>
      <c r="AE199" s="221"/>
      <c r="AF199" s="221"/>
      <c r="AG199" s="221"/>
    </row>
    <row r="200" spans="1:33" s="363" customFormat="1" x14ac:dyDescent="0.25">
      <c r="A200" s="440" t="str">
        <f>+N200</f>
        <v>SIPPLN03ACN3</v>
      </c>
      <c r="B200" s="117" t="e">
        <f>+VLOOKUP(A200,#REF!,$B$1,0)</f>
        <v>#REF!</v>
      </c>
      <c r="C200" s="117" t="e">
        <f t="shared" si="48"/>
        <v>#REF!</v>
      </c>
      <c r="E200" s="61" t="e">
        <f>+IF(ISNA(VLOOKUP(F200,#REF!,8,0))=TRUE,0,VLOOKUP(F200,#REF!,8,0))</f>
        <v>#REF!</v>
      </c>
      <c r="F200" s="212" t="s">
        <v>1058</v>
      </c>
      <c r="G200" s="60" t="e">
        <f>+VLOOKUP(F200,#REF!,2,0)</f>
        <v>#REF!</v>
      </c>
      <c r="H200" s="434" t="e">
        <f>IF(E200=0,G200,E200)+0.017</f>
        <v>#REF!</v>
      </c>
      <c r="I200" s="242" t="e">
        <f>VLOOKUP(F200,#REF!,6,0)</f>
        <v>#REF!</v>
      </c>
      <c r="J200" s="457" t="e">
        <f>+VLOOKUP($F200,#REF!,3,0)</f>
        <v>#REF!</v>
      </c>
      <c r="K200" s="457" t="e">
        <f>+VLOOKUP($F200,#REF!,4,0)</f>
        <v>#REF!</v>
      </c>
      <c r="L200" s="457" t="e">
        <f>+VLOOKUP($F200,#REF!,5,0)</f>
        <v>#REF!</v>
      </c>
      <c r="M200" s="104" t="e">
        <f>L200-H200</f>
        <v>#REF!</v>
      </c>
      <c r="N200" s="431" t="str">
        <f>F200</f>
        <v>SIPPLN03ACN3</v>
      </c>
      <c r="O200" s="434" t="e">
        <f>+IF(H200&lt;J200,ROUNDUP(J200,4),IF(H200&gt;L200,ROUNDDOWN(L200,4),ROUNDDOWN(H200,4)))</f>
        <v>#REF!</v>
      </c>
      <c r="P200" s="425"/>
      <c r="Q200" s="118" t="s">
        <v>1058</v>
      </c>
      <c r="R200" s="152">
        <v>101.06699999999999</v>
      </c>
      <c r="S200" s="119" t="e">
        <f>+R200-O200</f>
        <v>#REF!</v>
      </c>
      <c r="U200" s="429"/>
      <c r="V200" s="221"/>
      <c r="W200" s="221"/>
      <c r="X200" s="221"/>
      <c r="Y200" s="221"/>
      <c r="Z200" s="221"/>
      <c r="AA200" s="221"/>
      <c r="AB200" s="221"/>
      <c r="AC200" s="221"/>
      <c r="AD200" s="221"/>
      <c r="AE200" s="221"/>
      <c r="AF200" s="221"/>
      <c r="AG200" s="221"/>
    </row>
    <row r="201" spans="1:33" x14ac:dyDescent="0.25">
      <c r="A201" s="440" t="str">
        <f t="shared" si="35"/>
        <v>SIPPLN03BCN2</v>
      </c>
      <c r="B201" s="117" t="e">
        <f>+VLOOKUP(A201,#REF!,$B$1,0)</f>
        <v>#REF!</v>
      </c>
      <c r="C201" s="117" t="e">
        <f t="shared" si="48"/>
        <v>#REF!</v>
      </c>
      <c r="E201" s="61" t="e">
        <f>+IF(ISNA(VLOOKUP(F201,#REF!,8,0))=TRUE,0,VLOOKUP(F201,#REF!,8,0))</f>
        <v>#REF!</v>
      </c>
      <c r="F201" s="212" t="s">
        <v>996</v>
      </c>
      <c r="G201" s="60" t="e">
        <f>+VLOOKUP(F201,#REF!,2,0)</f>
        <v>#REF!</v>
      </c>
      <c r="H201" s="434" t="e">
        <f t="shared" si="50"/>
        <v>#REF!</v>
      </c>
      <c r="I201" s="242" t="e">
        <f>VLOOKUP(F201,#REF!,6,0)</f>
        <v>#REF!</v>
      </c>
      <c r="J201" s="457" t="e">
        <f>+VLOOKUP($F201,#REF!,3,0)</f>
        <v>#REF!</v>
      </c>
      <c r="K201" s="457" t="e">
        <f>+VLOOKUP($F201,#REF!,4,0)</f>
        <v>#REF!</v>
      </c>
      <c r="L201" s="457" t="e">
        <f>+VLOOKUP($F201,#REF!,5,0)</f>
        <v>#REF!</v>
      </c>
      <c r="M201" s="104" t="e">
        <f t="shared" si="27"/>
        <v>#REF!</v>
      </c>
      <c r="N201" s="431" t="str">
        <f t="shared" si="36"/>
        <v>SIPPLN03BCN2</v>
      </c>
      <c r="O201" s="434" t="e">
        <f t="shared" si="37"/>
        <v>#REF!</v>
      </c>
      <c r="Q201" s="118" t="s">
        <v>996</v>
      </c>
      <c r="R201" s="152">
        <v>103.09050000000001</v>
      </c>
      <c r="S201" s="119" t="e">
        <f t="shared" si="34"/>
        <v>#REF!</v>
      </c>
      <c r="U201" s="429"/>
    </row>
    <row r="202" spans="1:33" s="363" customFormat="1" x14ac:dyDescent="0.25">
      <c r="A202" s="440" t="str">
        <f t="shared" ref="A202" si="54">+N202</f>
        <v>SIPPLN03ECN4</v>
      </c>
      <c r="B202" s="117" t="e">
        <f>+VLOOKUP(A202,#REF!,$B$1,0)</f>
        <v>#REF!</v>
      </c>
      <c r="C202" s="117" t="e">
        <f t="shared" si="48"/>
        <v>#REF!</v>
      </c>
      <c r="E202" s="61" t="e">
        <f>+IF(ISNA(VLOOKUP(F202,#REF!,8,0))=TRUE,0,VLOOKUP(F202,#REF!,8,0))</f>
        <v>#REF!</v>
      </c>
      <c r="F202" s="212" t="s">
        <v>1094</v>
      </c>
      <c r="G202" s="60" t="e">
        <f>+VLOOKUP(F202,#REF!,2,0)</f>
        <v>#REF!</v>
      </c>
      <c r="H202" s="434" t="e">
        <f t="shared" si="50"/>
        <v>#REF!</v>
      </c>
      <c r="I202" s="242" t="e">
        <f>VLOOKUP(F202,#REF!,6,0)</f>
        <v>#REF!</v>
      </c>
      <c r="J202" s="457" t="e">
        <f>+VLOOKUP($F202,#REF!,3,0)</f>
        <v>#REF!</v>
      </c>
      <c r="K202" s="457" t="e">
        <f>+VLOOKUP($F202,#REF!,4,0)</f>
        <v>#REF!</v>
      </c>
      <c r="L202" s="457" t="e">
        <f>+VLOOKUP($F202,#REF!,5,0)</f>
        <v>#REF!</v>
      </c>
      <c r="M202" s="104" t="e">
        <f t="shared" ref="M202" si="55">L202-H202</f>
        <v>#REF!</v>
      </c>
      <c r="N202" s="431" t="str">
        <f t="shared" ref="N202" si="56">F202</f>
        <v>SIPPLN03ECN4</v>
      </c>
      <c r="O202" s="434" t="e">
        <f t="shared" ref="O202" si="57">+IF(H202&lt;J202,ROUNDUP(J202,4),IF(H202&gt;L202,ROUNDDOWN(L202,4),ROUNDDOWN(H202,4)))</f>
        <v>#REF!</v>
      </c>
      <c r="P202" s="425"/>
      <c r="Q202" s="118" t="s">
        <v>1094</v>
      </c>
      <c r="R202" s="193">
        <v>99.714600000000004</v>
      </c>
      <c r="S202" s="119" t="e">
        <f t="shared" ref="S202" si="58">+R202-O202</f>
        <v>#REF!</v>
      </c>
      <c r="U202" s="429"/>
      <c r="V202" s="221"/>
      <c r="W202" s="221"/>
      <c r="X202" s="221"/>
      <c r="Y202" s="221"/>
      <c r="Z202" s="221"/>
      <c r="AA202" s="221"/>
      <c r="AB202" s="221"/>
      <c r="AC202" s="221"/>
      <c r="AD202" s="221"/>
      <c r="AE202" s="221"/>
      <c r="AF202" s="221"/>
      <c r="AG202" s="221"/>
    </row>
    <row r="203" spans="1:33" x14ac:dyDescent="0.25">
      <c r="A203" s="440" t="str">
        <f t="shared" si="35"/>
        <v>SISMRA01CN2</v>
      </c>
      <c r="B203" s="117" t="e">
        <f>+VLOOKUP(A203,#REF!,$B$1,0)</f>
        <v>#REF!</v>
      </c>
      <c r="C203" s="117" t="e">
        <f t="shared" si="48"/>
        <v>#REF!</v>
      </c>
      <c r="E203" s="61" t="e">
        <f>+IF(ISNA(VLOOKUP(F203,#REF!,8,0))=TRUE,0,VLOOKUP(F203,#REF!,8,0))</f>
        <v>#REF!</v>
      </c>
      <c r="F203" s="212" t="s">
        <v>63</v>
      </c>
      <c r="G203" s="60" t="e">
        <f>+VLOOKUP(F203,#REF!,2,0)</f>
        <v>#REF!</v>
      </c>
      <c r="H203" s="434" t="e">
        <f t="shared" si="50"/>
        <v>#REF!</v>
      </c>
      <c r="I203" s="242" t="e">
        <f>VLOOKUP(F203,#REF!,6,0)</f>
        <v>#REF!</v>
      </c>
      <c r="J203" s="457" t="e">
        <f>+VLOOKUP($F203,#REF!,3,0)</f>
        <v>#REF!</v>
      </c>
      <c r="K203" s="457" t="e">
        <f>+VLOOKUP($F203,#REF!,4,0)</f>
        <v>#REF!</v>
      </c>
      <c r="L203" s="457" t="e">
        <f>+VLOOKUP($F203,#REF!,5,0)</f>
        <v>#REF!</v>
      </c>
      <c r="M203" s="104" t="e">
        <f t="shared" si="27"/>
        <v>#REF!</v>
      </c>
      <c r="N203" s="431" t="str">
        <f t="shared" si="36"/>
        <v>SISMRA01CN2</v>
      </c>
      <c r="O203" s="434" t="e">
        <f t="shared" si="37"/>
        <v>#REF!</v>
      </c>
      <c r="Q203" s="118" t="s">
        <v>63</v>
      </c>
      <c r="R203" s="152">
        <v>100.5167</v>
      </c>
      <c r="S203" s="119" t="e">
        <f t="shared" si="34"/>
        <v>#REF!</v>
      </c>
      <c r="U203" s="429"/>
    </row>
    <row r="204" spans="1:33" x14ac:dyDescent="0.25">
      <c r="A204" s="440" t="str">
        <f t="shared" ref="A204:A223" si="59">+N204</f>
        <v>SITINS01ACN1</v>
      </c>
      <c r="B204" s="117" t="e">
        <f>+VLOOKUP(A204,#REF!,$B$1,0)</f>
        <v>#REF!</v>
      </c>
      <c r="C204" s="117" t="e">
        <f t="shared" si="48"/>
        <v>#REF!</v>
      </c>
      <c r="E204" s="61" t="e">
        <f>+IF(ISNA(VLOOKUP(F204,#REF!,8,0))=TRUE,0,VLOOKUP(F204,#REF!,8,0))</f>
        <v>#REF!</v>
      </c>
      <c r="F204" s="212" t="s">
        <v>844</v>
      </c>
      <c r="G204" s="60" t="e">
        <f>+VLOOKUP(F204,#REF!,2,0)</f>
        <v>#REF!</v>
      </c>
      <c r="H204" s="434" t="e">
        <f t="shared" si="50"/>
        <v>#REF!</v>
      </c>
      <c r="I204" s="242" t="e">
        <f>VLOOKUP(F204,#REF!,6,0)</f>
        <v>#REF!</v>
      </c>
      <c r="J204" s="457" t="e">
        <f>+VLOOKUP($F204,#REF!,3,0)</f>
        <v>#REF!</v>
      </c>
      <c r="K204" s="457" t="e">
        <f>+VLOOKUP($F204,#REF!,4,0)</f>
        <v>#REF!</v>
      </c>
      <c r="L204" s="457" t="e">
        <f>+VLOOKUP($F204,#REF!,5,0)</f>
        <v>#REF!</v>
      </c>
      <c r="M204" s="104" t="e">
        <f t="shared" si="27"/>
        <v>#REF!</v>
      </c>
      <c r="N204" s="431" t="str">
        <f t="shared" si="36"/>
        <v>SITINS01ACN1</v>
      </c>
      <c r="O204" s="434" t="e">
        <f t="shared" si="37"/>
        <v>#REF!</v>
      </c>
      <c r="Q204" s="118" t="s">
        <v>844</v>
      </c>
      <c r="R204" s="152">
        <v>98.371200000000002</v>
      </c>
      <c r="S204" s="119" t="e">
        <f t="shared" si="34"/>
        <v>#REF!</v>
      </c>
      <c r="U204" s="429"/>
    </row>
    <row r="205" spans="1:33" s="363" customFormat="1" x14ac:dyDescent="0.25">
      <c r="A205" s="440" t="str">
        <f t="shared" ref="A205" si="60">+N205</f>
        <v>SITINS01CN2</v>
      </c>
      <c r="B205" s="117" t="e">
        <f>+VLOOKUP(A205,#REF!,$B$1,0)</f>
        <v>#REF!</v>
      </c>
      <c r="C205" s="117" t="e">
        <f t="shared" si="48"/>
        <v>#REF!</v>
      </c>
      <c r="E205" s="61" t="e">
        <f>+IF(ISNA(VLOOKUP(F205,#REF!,8,0))=TRUE,0,VLOOKUP(F205,#REF!,8,0))</f>
        <v>#REF!</v>
      </c>
      <c r="F205" s="212" t="s">
        <v>1096</v>
      </c>
      <c r="G205" s="60" t="e">
        <f>+VLOOKUP(F205,#REF!,2,0)</f>
        <v>#REF!</v>
      </c>
      <c r="H205" s="434" t="e">
        <f t="shared" si="50"/>
        <v>#REF!</v>
      </c>
      <c r="I205" s="242" t="e">
        <f>VLOOKUP(F205,#REF!,6,0)</f>
        <v>#REF!</v>
      </c>
      <c r="J205" s="457" t="e">
        <f>+VLOOKUP($F205,#REF!,3,0)</f>
        <v>#REF!</v>
      </c>
      <c r="K205" s="457" t="e">
        <f>+VLOOKUP($F205,#REF!,4,0)</f>
        <v>#REF!</v>
      </c>
      <c r="L205" s="457" t="e">
        <f>+VLOOKUP($F205,#REF!,5,0)</f>
        <v>#REF!</v>
      </c>
      <c r="M205" s="104" t="e">
        <f t="shared" ref="M205" si="61">L205-H205</f>
        <v>#REF!</v>
      </c>
      <c r="N205" s="431" t="str">
        <f t="shared" ref="N205" si="62">F205</f>
        <v>SITINS01CN2</v>
      </c>
      <c r="O205" s="435" t="e">
        <f>+IF(H205&lt;J205,ROUNDUP(J205,4),IF(H205&gt;L205,ROUNDDOWN(L205,4),ROUNDDOWN(H205,4)))</f>
        <v>#REF!</v>
      </c>
      <c r="P205" s="425"/>
      <c r="Q205" s="118" t="s">
        <v>1096</v>
      </c>
      <c r="R205" s="152">
        <v>100.08</v>
      </c>
      <c r="S205" s="119" t="e">
        <f t="shared" ref="S205" si="63">+R205-O205</f>
        <v>#REF!</v>
      </c>
      <c r="U205" s="429"/>
      <c r="V205" s="221"/>
      <c r="W205" s="221"/>
      <c r="X205" s="221"/>
      <c r="Y205" s="221"/>
      <c r="Z205" s="221"/>
      <c r="AA205" s="221"/>
      <c r="AB205" s="221"/>
      <c r="AC205" s="221"/>
      <c r="AD205" s="221"/>
      <c r="AE205" s="221"/>
      <c r="AF205" s="221"/>
      <c r="AG205" s="221"/>
    </row>
    <row r="206" spans="1:33" s="363" customFormat="1" x14ac:dyDescent="0.25">
      <c r="A206" s="440" t="str">
        <f>+N206</f>
        <v>SMADMF02BCN3</v>
      </c>
      <c r="B206" s="117" t="e">
        <f>+VLOOKUP(A206,#REF!,$B$1,0)</f>
        <v>#REF!</v>
      </c>
      <c r="C206" s="117" t="e">
        <f t="shared" si="48"/>
        <v>#REF!</v>
      </c>
      <c r="E206" s="61" t="e">
        <f>+IF(ISNA(VLOOKUP(F206,#REF!,8,0))=TRUE,0,VLOOKUP(F206,#REF!,8,0))</f>
        <v>#REF!</v>
      </c>
      <c r="F206" s="212" t="s">
        <v>763</v>
      </c>
      <c r="G206" s="60" t="e">
        <f>+VLOOKUP(F206,#REF!,2,0)</f>
        <v>#REF!</v>
      </c>
      <c r="H206" s="434" t="e">
        <f t="shared" si="50"/>
        <v>#REF!</v>
      </c>
      <c r="I206" s="242" t="e">
        <f>VLOOKUP(F206,#REF!,6,0)</f>
        <v>#REF!</v>
      </c>
      <c r="J206" s="457" t="e">
        <f>+VLOOKUP($F206,#REF!,3,0)</f>
        <v>#REF!</v>
      </c>
      <c r="K206" s="457" t="e">
        <f>+VLOOKUP($F206,#REF!,4,0)</f>
        <v>#REF!</v>
      </c>
      <c r="L206" s="457" t="e">
        <f>+VLOOKUP($F206,#REF!,5,0)</f>
        <v>#REF!</v>
      </c>
      <c r="M206" s="104" t="e">
        <f>L206-H206</f>
        <v>#REF!</v>
      </c>
      <c r="N206" s="431" t="str">
        <f>F206</f>
        <v>SMADMF02BCN3</v>
      </c>
      <c r="O206" s="434" t="e">
        <f>+IF(H206&lt;J206,ROUNDUP(J206,4),IF(H206&gt;L206,ROUNDDOWN(L206,4),ROUNDDOWN(H206,4)))</f>
        <v>#REF!</v>
      </c>
      <c r="P206" s="425"/>
      <c r="Q206" s="118" t="s">
        <v>763</v>
      </c>
      <c r="R206" s="152">
        <v>100.8181</v>
      </c>
      <c r="S206" s="119" t="e">
        <f>+R206-O206</f>
        <v>#REF!</v>
      </c>
      <c r="U206" s="429"/>
      <c r="V206" s="221"/>
      <c r="W206" s="221"/>
      <c r="X206" s="221"/>
      <c r="Y206" s="221"/>
      <c r="Z206" s="221"/>
      <c r="AA206" s="221"/>
      <c r="AB206" s="221"/>
      <c r="AC206" s="221"/>
      <c r="AD206" s="221"/>
      <c r="AE206" s="221"/>
      <c r="AF206" s="221"/>
      <c r="AG206" s="221"/>
    </row>
    <row r="207" spans="1:33" s="363" customFormat="1" ht="14.25" customHeight="1" x14ac:dyDescent="0.25">
      <c r="A207" s="440" t="str">
        <f>+N207</f>
        <v>SMADMF03ACN3</v>
      </c>
      <c r="B207" s="117" t="e">
        <f>+VLOOKUP(A207,#REF!,$B$1,0)</f>
        <v>#REF!</v>
      </c>
      <c r="C207" s="117" t="e">
        <f t="shared" si="48"/>
        <v>#REF!</v>
      </c>
      <c r="E207" s="61" t="e">
        <f>+IF(ISNA(VLOOKUP(F207,#REF!,8,0))=TRUE,0,VLOOKUP(F207,#REF!,8,0))</f>
        <v>#REF!</v>
      </c>
      <c r="F207" s="212" t="s">
        <v>1051</v>
      </c>
      <c r="G207" s="60" t="e">
        <f>+VLOOKUP(F207,#REF!,2,0)</f>
        <v>#REF!</v>
      </c>
      <c r="H207" s="434" t="e">
        <f>IF(E207=0,G207,E207)-0.0099</f>
        <v>#REF!</v>
      </c>
      <c r="I207" s="242" t="e">
        <f>VLOOKUP(F207,#REF!,6,0)</f>
        <v>#REF!</v>
      </c>
      <c r="J207" s="457" t="e">
        <f>+VLOOKUP($F207,#REF!,3,0)</f>
        <v>#REF!</v>
      </c>
      <c r="K207" s="457" t="e">
        <f>+VLOOKUP($F207,#REF!,4,0)</f>
        <v>#REF!</v>
      </c>
      <c r="L207" s="457" t="e">
        <f>+VLOOKUP($F207,#REF!,5,0)</f>
        <v>#REF!</v>
      </c>
      <c r="M207" s="104" t="e">
        <f>L207-H207</f>
        <v>#REF!</v>
      </c>
      <c r="N207" s="431" t="str">
        <f>F207</f>
        <v>SMADMF03ACN3</v>
      </c>
      <c r="O207" s="434" t="e">
        <f>+IF(H207&lt;J207,ROUNDUP(J207,4),IF(H207&gt;L207,ROUNDDOWN(L207,4),ROUNDDOWN(H207,4)))</f>
        <v>#REF!</v>
      </c>
      <c r="P207" s="425"/>
      <c r="Q207" s="118" t="s">
        <v>1051</v>
      </c>
      <c r="R207" s="152">
        <v>100.65</v>
      </c>
      <c r="S207" s="119" t="e">
        <f>+R207-O207</f>
        <v>#REF!</v>
      </c>
      <c r="U207" s="429"/>
      <c r="V207" s="221"/>
      <c r="W207" s="221"/>
      <c r="X207" s="221"/>
      <c r="Y207" s="221"/>
      <c r="Z207" s="221"/>
      <c r="AA207" s="221"/>
      <c r="AB207" s="221"/>
      <c r="AC207" s="221"/>
      <c r="AD207" s="221"/>
      <c r="AE207" s="221"/>
      <c r="AF207" s="221"/>
      <c r="AG207" s="221"/>
    </row>
    <row r="208" spans="1:33" ht="14.25" customHeight="1" x14ac:dyDescent="0.25">
      <c r="A208" s="440" t="str">
        <f t="shared" si="59"/>
        <v>SMADMF03ACN4</v>
      </c>
      <c r="B208" s="117" t="e">
        <f>+VLOOKUP(A208,#REF!,$B$1,0)</f>
        <v>#REF!</v>
      </c>
      <c r="C208" s="117" t="e">
        <f t="shared" si="48"/>
        <v>#REF!</v>
      </c>
      <c r="E208" s="61" t="e">
        <f>+IF(ISNA(VLOOKUP(F208,#REF!,8,0))=TRUE,0,VLOOKUP(F208,#REF!,8,0))</f>
        <v>#REF!</v>
      </c>
      <c r="F208" s="212" t="s">
        <v>1067</v>
      </c>
      <c r="G208" s="60" t="e">
        <f>+VLOOKUP(F208,#REF!,2,0)</f>
        <v>#REF!</v>
      </c>
      <c r="H208" s="434" t="e">
        <f t="shared" si="50"/>
        <v>#REF!</v>
      </c>
      <c r="I208" s="242" t="e">
        <f>VLOOKUP(F208,#REF!,6,0)</f>
        <v>#REF!</v>
      </c>
      <c r="J208" s="457" t="e">
        <f>+VLOOKUP($F208,#REF!,3,0)</f>
        <v>#REF!</v>
      </c>
      <c r="K208" s="457" t="e">
        <f>+VLOOKUP($F208,#REF!,4,0)</f>
        <v>#REF!</v>
      </c>
      <c r="L208" s="457" t="e">
        <f>+VLOOKUP($F208,#REF!,5,0)</f>
        <v>#REF!</v>
      </c>
      <c r="M208" s="104" t="e">
        <f t="shared" si="27"/>
        <v>#REF!</v>
      </c>
      <c r="N208" s="431" t="str">
        <f t="shared" si="36"/>
        <v>SMADMF03ACN4</v>
      </c>
      <c r="O208" s="434" t="e">
        <f t="shared" si="37"/>
        <v>#REF!</v>
      </c>
      <c r="Q208" s="118" t="s">
        <v>1067</v>
      </c>
      <c r="R208" s="152">
        <v>100.05419999999999</v>
      </c>
      <c r="S208" s="119" t="e">
        <f t="shared" si="34"/>
        <v>#REF!</v>
      </c>
      <c r="U208" s="429"/>
    </row>
    <row r="209" spans="1:33" s="363" customFormat="1" x14ac:dyDescent="0.25">
      <c r="A209" s="440" t="str">
        <f t="shared" si="59"/>
        <v>SMBEXI01BCN1</v>
      </c>
      <c r="B209" s="117" t="e">
        <f>+VLOOKUP(A209,#REF!,$B$1,0)</f>
        <v>#REF!</v>
      </c>
      <c r="C209" s="117" t="e">
        <f t="shared" si="48"/>
        <v>#REF!</v>
      </c>
      <c r="E209" s="61" t="e">
        <f>+IF(ISNA(VLOOKUP(F209,#REF!,8,0))=TRUE,0,VLOOKUP(F209,#REF!,8,0))</f>
        <v>#REF!</v>
      </c>
      <c r="F209" s="212" t="s">
        <v>945</v>
      </c>
      <c r="G209" s="60" t="e">
        <f>+VLOOKUP(F209,#REF!,2,0)</f>
        <v>#REF!</v>
      </c>
      <c r="H209" s="434">
        <v>98.62</v>
      </c>
      <c r="I209" s="242" t="e">
        <f>VLOOKUP(F209,#REF!,6,0)</f>
        <v>#REF!</v>
      </c>
      <c r="J209" s="457" t="e">
        <f>+VLOOKUP($F209,#REF!,3,0)</f>
        <v>#REF!</v>
      </c>
      <c r="K209" s="457" t="e">
        <f>+VLOOKUP($F209,#REF!,4,0)</f>
        <v>#REF!</v>
      </c>
      <c r="L209" s="457" t="e">
        <f>+VLOOKUP($F209,#REF!,5,0)</f>
        <v>#REF!</v>
      </c>
      <c r="M209" s="104" t="e">
        <f t="shared" ref="M209:M214" si="64">L209-H209</f>
        <v>#REF!</v>
      </c>
      <c r="N209" s="431" t="str">
        <f t="shared" ref="N209:N214" si="65">F209</f>
        <v>SMBEXI01BCN1</v>
      </c>
      <c r="O209" s="434" t="e">
        <f t="shared" ref="O209:O214" si="66">+IF(H209&lt;J209,ROUNDUP(J209,4),IF(H209&gt;L209,ROUNDDOWN(L209,4),ROUNDDOWN(H209,4)))</f>
        <v>#REF!</v>
      </c>
      <c r="P209" s="425"/>
      <c r="Q209" s="118" t="s">
        <v>945</v>
      </c>
      <c r="R209" s="152">
        <v>98.62</v>
      </c>
      <c r="S209" s="119" t="e">
        <f>+R209-O209</f>
        <v>#REF!</v>
      </c>
      <c r="U209" s="429"/>
      <c r="V209" s="221"/>
      <c r="W209" s="221"/>
      <c r="X209" s="221"/>
      <c r="Y209" s="221"/>
      <c r="Z209" s="221"/>
      <c r="AA209" s="221"/>
      <c r="AB209" s="221"/>
      <c r="AC209" s="221"/>
      <c r="AD209" s="221"/>
      <c r="AE209" s="221"/>
      <c r="AF209" s="221"/>
      <c r="AG209" s="221"/>
    </row>
    <row r="210" spans="1:33" s="363" customFormat="1" x14ac:dyDescent="0.25">
      <c r="A210" s="440" t="str">
        <f t="shared" si="59"/>
        <v>SMBEXI01BCN2</v>
      </c>
      <c r="B210" s="117" t="e">
        <f>+VLOOKUP(A210,#REF!,$B$1,0)</f>
        <v>#REF!</v>
      </c>
      <c r="C210" s="117" t="e">
        <f t="shared" si="48"/>
        <v>#REF!</v>
      </c>
      <c r="E210" s="61" t="e">
        <f>+IF(ISNA(VLOOKUP(F210,#REF!,8,0))=TRUE,0,VLOOKUP(F210,#REF!,8,0))</f>
        <v>#REF!</v>
      </c>
      <c r="F210" s="212" t="s">
        <v>1003</v>
      </c>
      <c r="G210" s="60" t="e">
        <f>+VLOOKUP(F210,#REF!,2,0)</f>
        <v>#REF!</v>
      </c>
      <c r="H210" s="434" t="e">
        <f t="shared" si="50"/>
        <v>#REF!</v>
      </c>
      <c r="I210" s="242" t="e">
        <f>VLOOKUP(F210,#REF!,6,0)</f>
        <v>#REF!</v>
      </c>
      <c r="J210" s="457" t="e">
        <f>+VLOOKUP($F210,#REF!,3,0)</f>
        <v>#REF!</v>
      </c>
      <c r="K210" s="457" t="e">
        <f>+VLOOKUP($F210,#REF!,4,0)</f>
        <v>#REF!</v>
      </c>
      <c r="L210" s="457" t="e">
        <f>+VLOOKUP($F210,#REF!,5,0)</f>
        <v>#REF!</v>
      </c>
      <c r="M210" s="104" t="e">
        <f t="shared" si="64"/>
        <v>#REF!</v>
      </c>
      <c r="N210" s="431" t="str">
        <f t="shared" si="65"/>
        <v>SMBEXI01BCN2</v>
      </c>
      <c r="O210" s="434" t="e">
        <f t="shared" si="66"/>
        <v>#REF!</v>
      </c>
      <c r="P210" s="425"/>
      <c r="Q210" s="118" t="s">
        <v>1003</v>
      </c>
      <c r="R210" s="152">
        <v>101.3484</v>
      </c>
      <c r="S210" s="119" t="e">
        <f>+R210-O210</f>
        <v>#REF!</v>
      </c>
      <c r="U210" s="429"/>
      <c r="V210" s="221"/>
      <c r="W210" s="221"/>
      <c r="X210" s="221"/>
      <c r="Y210" s="221"/>
      <c r="Z210" s="221"/>
      <c r="AA210" s="221"/>
      <c r="AB210" s="221"/>
      <c r="AC210" s="221"/>
      <c r="AD210" s="221"/>
      <c r="AE210" s="221"/>
      <c r="AF210" s="221"/>
      <c r="AG210" s="221"/>
    </row>
    <row r="211" spans="1:33" s="363" customFormat="1" x14ac:dyDescent="0.25">
      <c r="A211" s="440" t="str">
        <f>+N211</f>
        <v>SMBEXI01CCN2</v>
      </c>
      <c r="B211" s="117" t="e">
        <f>+VLOOKUP(A211,#REF!,$B$1,0)</f>
        <v>#REF!</v>
      </c>
      <c r="C211" s="117" t="e">
        <f t="shared" si="48"/>
        <v>#REF!</v>
      </c>
      <c r="E211" s="61" t="e">
        <f>+IF(ISNA(VLOOKUP(F211,#REF!,8,0))=TRUE,0,VLOOKUP(F211,#REF!,8,0))</f>
        <v>#REF!</v>
      </c>
      <c r="F211" s="212" t="s">
        <v>1004</v>
      </c>
      <c r="G211" s="60" t="e">
        <f>+VLOOKUP(F211,#REF!,2,0)</f>
        <v>#REF!</v>
      </c>
      <c r="H211" s="434" t="e">
        <f t="shared" si="50"/>
        <v>#REF!</v>
      </c>
      <c r="I211" s="242" t="e">
        <f>VLOOKUP(F211,#REF!,6,0)</f>
        <v>#REF!</v>
      </c>
      <c r="J211" s="457" t="e">
        <f>+VLOOKUP($F211,#REF!,3,0)</f>
        <v>#REF!</v>
      </c>
      <c r="K211" s="457" t="e">
        <f>+VLOOKUP($F211,#REF!,4,0)</f>
        <v>#REF!</v>
      </c>
      <c r="L211" s="457" t="e">
        <f>+VLOOKUP($F211,#REF!,5,0)</f>
        <v>#REF!</v>
      </c>
      <c r="M211" s="104" t="e">
        <f>L211-H211</f>
        <v>#REF!</v>
      </c>
      <c r="N211" s="431" t="str">
        <f>F211</f>
        <v>SMBEXI01CCN2</v>
      </c>
      <c r="O211" s="434" t="e">
        <f t="shared" si="66"/>
        <v>#REF!</v>
      </c>
      <c r="P211" s="425"/>
      <c r="Q211" s="118" t="s">
        <v>1004</v>
      </c>
      <c r="R211" s="152">
        <v>103.9098</v>
      </c>
      <c r="S211" s="119" t="e">
        <f>+R211-O211</f>
        <v>#REF!</v>
      </c>
      <c r="U211" s="429"/>
      <c r="V211" s="221"/>
      <c r="W211" s="221"/>
      <c r="X211" s="221"/>
      <c r="Y211" s="221"/>
      <c r="Z211" s="221"/>
      <c r="AA211" s="221"/>
      <c r="AB211" s="221"/>
      <c r="AC211" s="221"/>
      <c r="AD211" s="221"/>
      <c r="AE211" s="221"/>
      <c r="AF211" s="221"/>
      <c r="AG211" s="221"/>
    </row>
    <row r="212" spans="1:33" x14ac:dyDescent="0.25">
      <c r="A212" s="440" t="str">
        <f t="shared" si="59"/>
        <v>SMBEXI01DCN2</v>
      </c>
      <c r="B212" s="117" t="e">
        <f>+VLOOKUP(A212,#REF!,$B$1,0)</f>
        <v>#REF!</v>
      </c>
      <c r="C212" s="117" t="e">
        <f t="shared" si="48"/>
        <v>#REF!</v>
      </c>
      <c r="E212" s="61" t="e">
        <f>+IF(ISNA(VLOOKUP(F212,#REF!,8,0))=TRUE,0,VLOOKUP(F212,#REF!,8,0))</f>
        <v>#REF!</v>
      </c>
      <c r="F212" s="212" t="s">
        <v>1005</v>
      </c>
      <c r="G212" s="60" t="e">
        <f>+VLOOKUP(F212,#REF!,2,0)</f>
        <v>#REF!</v>
      </c>
      <c r="H212" s="434" t="e">
        <f t="shared" si="50"/>
        <v>#REF!</v>
      </c>
      <c r="I212" s="242" t="e">
        <f>VLOOKUP(F212,#REF!,6,0)</f>
        <v>#REF!</v>
      </c>
      <c r="J212" s="457" t="e">
        <f>+VLOOKUP($F212,#REF!,3,0)</f>
        <v>#REF!</v>
      </c>
      <c r="K212" s="457" t="e">
        <f>+VLOOKUP($F212,#REF!,4,0)</f>
        <v>#REF!</v>
      </c>
      <c r="L212" s="457" t="e">
        <f>+VLOOKUP($F212,#REF!,5,0)</f>
        <v>#REF!</v>
      </c>
      <c r="M212" s="104" t="e">
        <f t="shared" si="64"/>
        <v>#REF!</v>
      </c>
      <c r="N212" s="431" t="str">
        <f t="shared" si="65"/>
        <v>SMBEXI01DCN2</v>
      </c>
      <c r="O212" s="434" t="e">
        <f t="shared" si="66"/>
        <v>#REF!</v>
      </c>
      <c r="Q212" s="118" t="s">
        <v>1005</v>
      </c>
      <c r="R212" s="152">
        <v>106.7497</v>
      </c>
      <c r="S212" s="119" t="e">
        <f t="shared" si="34"/>
        <v>#REF!</v>
      </c>
      <c r="U212" s="429"/>
    </row>
    <row r="213" spans="1:33" s="363" customFormat="1" x14ac:dyDescent="0.25">
      <c r="A213" s="440" t="str">
        <f t="shared" si="59"/>
        <v>SMBNGA01ACN1</v>
      </c>
      <c r="B213" s="117" t="e">
        <f>+VLOOKUP(A213,#REF!,$B$1,0)</f>
        <v>#REF!</v>
      </c>
      <c r="C213" s="117" t="e">
        <f t="shared" si="48"/>
        <v>#REF!</v>
      </c>
      <c r="E213" s="61" t="e">
        <f>+IF(ISNA(VLOOKUP(F213,#REF!,8,0))=TRUE,0,VLOOKUP(F213,#REF!,8,0))</f>
        <v>#REF!</v>
      </c>
      <c r="F213" s="212" t="s">
        <v>1007</v>
      </c>
      <c r="G213" s="60" t="e">
        <f>+VLOOKUP(F213,#REF!,2,0)</f>
        <v>#REF!</v>
      </c>
      <c r="H213" s="434" t="e">
        <f>IF(E213=0,G213,E213)-0.0016</f>
        <v>#REF!</v>
      </c>
      <c r="I213" s="242" t="e">
        <f>VLOOKUP(F213,#REF!,6,0)</f>
        <v>#REF!</v>
      </c>
      <c r="J213" s="457" t="e">
        <f>+VLOOKUP($F213,#REF!,3,0)</f>
        <v>#REF!</v>
      </c>
      <c r="K213" s="457" t="e">
        <f>+VLOOKUP($F213,#REF!,4,0)</f>
        <v>#REF!</v>
      </c>
      <c r="L213" s="457" t="e">
        <f>+VLOOKUP($F213,#REF!,5,0)</f>
        <v>#REF!</v>
      </c>
      <c r="M213" s="104" t="e">
        <f t="shared" si="64"/>
        <v>#REF!</v>
      </c>
      <c r="N213" s="431" t="str">
        <f t="shared" si="65"/>
        <v>SMBNGA01ACN1</v>
      </c>
      <c r="O213" s="434" t="e">
        <f t="shared" si="66"/>
        <v>#REF!</v>
      </c>
      <c r="P213" s="425"/>
      <c r="Q213" s="118" t="s">
        <v>1007</v>
      </c>
      <c r="R213" s="152">
        <v>100.58</v>
      </c>
      <c r="S213" s="119" t="e">
        <f>+R213-O213</f>
        <v>#REF!</v>
      </c>
      <c r="U213" s="429"/>
      <c r="V213" s="221"/>
      <c r="W213" s="221"/>
      <c r="X213" s="221"/>
      <c r="Y213" s="221"/>
      <c r="Z213" s="221"/>
      <c r="AA213" s="221"/>
      <c r="AB213" s="221"/>
      <c r="AC213" s="221"/>
      <c r="AD213" s="221"/>
      <c r="AE213" s="221"/>
      <c r="AF213" s="221"/>
      <c r="AG213" s="221"/>
    </row>
    <row r="214" spans="1:33" s="363" customFormat="1" x14ac:dyDescent="0.25">
      <c r="A214" s="440" t="str">
        <f t="shared" si="59"/>
        <v>SMBNGA01BCN1</v>
      </c>
      <c r="B214" s="117" t="e">
        <f>+VLOOKUP(A214,#REF!,$B$1,0)</f>
        <v>#REF!</v>
      </c>
      <c r="C214" s="117" t="e">
        <f t="shared" si="48"/>
        <v>#REF!</v>
      </c>
      <c r="E214" s="61" t="e">
        <f>+IF(ISNA(VLOOKUP(F214,#REF!,8,0))=TRUE,0,VLOOKUP(F214,#REF!,8,0))</f>
        <v>#REF!</v>
      </c>
      <c r="F214" s="212" t="s">
        <v>1008</v>
      </c>
      <c r="G214" s="60" t="e">
        <f>+VLOOKUP(F214,#REF!,2,0)</f>
        <v>#REF!</v>
      </c>
      <c r="H214" s="434" t="e">
        <f t="shared" si="50"/>
        <v>#REF!</v>
      </c>
      <c r="I214" s="242" t="e">
        <f>VLOOKUP(F214,#REF!,6,0)</f>
        <v>#REF!</v>
      </c>
      <c r="J214" s="457" t="e">
        <f>+VLOOKUP($F214,#REF!,3,0)</f>
        <v>#REF!</v>
      </c>
      <c r="K214" s="457" t="e">
        <f>+VLOOKUP($F214,#REF!,4,0)</f>
        <v>#REF!</v>
      </c>
      <c r="L214" s="457" t="e">
        <f>+VLOOKUP($F214,#REF!,5,0)</f>
        <v>#REF!</v>
      </c>
      <c r="M214" s="104" t="e">
        <f t="shared" si="64"/>
        <v>#REF!</v>
      </c>
      <c r="N214" s="431" t="str">
        <f t="shared" si="65"/>
        <v>SMBNGA01BCN1</v>
      </c>
      <c r="O214" s="434" t="e">
        <f t="shared" si="66"/>
        <v>#REF!</v>
      </c>
      <c r="P214" s="425"/>
      <c r="Q214" s="118" t="s">
        <v>1008</v>
      </c>
      <c r="R214" s="152">
        <v>102.6401</v>
      </c>
      <c r="S214" s="119" t="e">
        <f>+R214-O214</f>
        <v>#REF!</v>
      </c>
      <c r="U214" s="429"/>
      <c r="V214" s="221"/>
      <c r="W214" s="221"/>
      <c r="X214" s="221"/>
      <c r="Y214" s="221"/>
      <c r="Z214" s="221"/>
      <c r="AA214" s="221"/>
      <c r="AB214" s="221"/>
      <c r="AC214" s="221"/>
      <c r="AD214" s="221"/>
      <c r="AE214" s="221"/>
      <c r="AF214" s="221"/>
      <c r="AG214" s="221"/>
    </row>
    <row r="215" spans="1:33" s="363" customFormat="1" x14ac:dyDescent="0.25">
      <c r="A215" s="440" t="str">
        <f t="shared" ref="A215" si="67">+N215</f>
        <v>SMBNGA01ACN2</v>
      </c>
      <c r="B215" s="117" t="e">
        <f>+VLOOKUP(A215,#REF!,$B$1,0)</f>
        <v>#REF!</v>
      </c>
      <c r="C215" s="117" t="e">
        <f t="shared" si="48"/>
        <v>#REF!</v>
      </c>
      <c r="E215" s="61" t="e">
        <f>+IF(ISNA(VLOOKUP(F215,#REF!,8,0))=TRUE,0,VLOOKUP(F215,#REF!,8,0))</f>
        <v>#REF!</v>
      </c>
      <c r="F215" s="212" t="s">
        <v>1098</v>
      </c>
      <c r="G215" s="60" t="e">
        <f>+VLOOKUP(F215,#REF!,2,0)</f>
        <v>#REF!</v>
      </c>
      <c r="H215" s="434">
        <v>100</v>
      </c>
      <c r="I215" s="242" t="e">
        <f>VLOOKUP(F215,#REF!,6,0)</f>
        <v>#REF!</v>
      </c>
      <c r="J215" s="457" t="e">
        <f>+VLOOKUP($F215,#REF!,3,0)</f>
        <v>#REF!</v>
      </c>
      <c r="K215" s="457" t="e">
        <f>+VLOOKUP($F215,#REF!,4,0)</f>
        <v>#REF!</v>
      </c>
      <c r="L215" s="457" t="e">
        <f>+VLOOKUP($F215,#REF!,5,0)</f>
        <v>#REF!</v>
      </c>
      <c r="M215" s="104" t="e">
        <f t="shared" ref="M215" si="68">L215-H215</f>
        <v>#REF!</v>
      </c>
      <c r="N215" s="431" t="str">
        <f t="shared" ref="N215" si="69">F215</f>
        <v>SMBNGA01ACN2</v>
      </c>
      <c r="O215" s="434" t="e">
        <f t="shared" ref="O215" si="70">+IF(H215&lt;J215,ROUNDUP(J215,4),IF(H215&gt;L215,ROUNDDOWN(L215,4),ROUNDDOWN(H215,4)))</f>
        <v>#REF!</v>
      </c>
      <c r="P215" s="425"/>
      <c r="Q215" s="118" t="s">
        <v>1098</v>
      </c>
      <c r="R215" s="152">
        <v>100</v>
      </c>
      <c r="S215" s="119" t="e">
        <f>+R215-O215</f>
        <v>#REF!</v>
      </c>
      <c r="U215" s="429"/>
      <c r="V215" s="221"/>
      <c r="W215" s="221"/>
      <c r="X215" s="221"/>
      <c r="Y215" s="221"/>
      <c r="Z215" s="221"/>
      <c r="AA215" s="221"/>
      <c r="AB215" s="221"/>
      <c r="AC215" s="221"/>
      <c r="AD215" s="221"/>
      <c r="AE215" s="221"/>
      <c r="AF215" s="221"/>
      <c r="AG215" s="221"/>
    </row>
    <row r="216" spans="1:33" x14ac:dyDescent="0.25">
      <c r="A216" s="440" t="str">
        <f t="shared" si="59"/>
        <v>SMBRIS01SB</v>
      </c>
      <c r="B216" s="117" t="e">
        <f>+VLOOKUP(A216,#REF!,$B$1,0)</f>
        <v>#REF!</v>
      </c>
      <c r="C216" s="117" t="e">
        <f t="shared" si="48"/>
        <v>#REF!</v>
      </c>
      <c r="E216" s="61" t="e">
        <f>+IF(ISNA(VLOOKUP(F216,#REF!,8,0))=TRUE,0,VLOOKUP(F216,#REF!,8,0))</f>
        <v>#REF!</v>
      </c>
      <c r="F216" s="212" t="s">
        <v>212</v>
      </c>
      <c r="G216" s="60" t="e">
        <f>+VLOOKUP(F216,#REF!,2,0)</f>
        <v>#REF!</v>
      </c>
      <c r="H216" s="434" t="e">
        <f t="shared" si="50"/>
        <v>#REF!</v>
      </c>
      <c r="I216" s="242" t="e">
        <f>VLOOKUP(F216,#REF!,6,0)</f>
        <v>#REF!</v>
      </c>
      <c r="J216" s="457" t="e">
        <f>+VLOOKUP($F216,#REF!,3,0)</f>
        <v>#REF!</v>
      </c>
      <c r="K216" s="457" t="e">
        <f>+VLOOKUP($F216,#REF!,4,0)</f>
        <v>#REF!</v>
      </c>
      <c r="L216" s="457" t="e">
        <f>+VLOOKUP($F216,#REF!,5,0)</f>
        <v>#REF!</v>
      </c>
      <c r="M216" s="104" t="e">
        <f t="shared" ref="M216:M297" si="71">L216-H216</f>
        <v>#REF!</v>
      </c>
      <c r="N216" s="431" t="str">
        <f t="shared" si="36"/>
        <v>SMBRIS01SB</v>
      </c>
      <c r="O216" s="434" t="e">
        <f t="shared" si="37"/>
        <v>#REF!</v>
      </c>
      <c r="Q216" s="118" t="s">
        <v>212</v>
      </c>
      <c r="R216" s="152">
        <v>98.816500000000005</v>
      </c>
      <c r="S216" s="119" t="e">
        <f t="shared" si="34"/>
        <v>#REF!</v>
      </c>
      <c r="U216" s="429"/>
    </row>
    <row r="217" spans="1:33" x14ac:dyDescent="0.25">
      <c r="A217" s="440" t="str">
        <f t="shared" si="59"/>
        <v>SMBSBR02</v>
      </c>
      <c r="B217" s="117" t="e">
        <f>+VLOOKUP(A217,#REF!,$B$1,0)</f>
        <v>#REF!</v>
      </c>
      <c r="C217" s="117" t="e">
        <f t="shared" si="48"/>
        <v>#REF!</v>
      </c>
      <c r="E217" s="61" t="e">
        <f>+IF(ISNA(VLOOKUP(F217,#REF!,8,0))=TRUE,0,VLOOKUP(F217,#REF!,8,0))</f>
        <v>#REF!</v>
      </c>
      <c r="F217" s="212" t="s">
        <v>64</v>
      </c>
      <c r="G217" s="60" t="e">
        <f>+VLOOKUP(F217,#REF!,2,0)</f>
        <v>#REF!</v>
      </c>
      <c r="H217" s="434" t="e">
        <f t="shared" si="50"/>
        <v>#REF!</v>
      </c>
      <c r="I217" s="242" t="e">
        <f>VLOOKUP(F217,#REF!,6,0)</f>
        <v>#REF!</v>
      </c>
      <c r="J217" s="457" t="e">
        <f>+VLOOKUP($F217,#REF!,3,0)</f>
        <v>#REF!</v>
      </c>
      <c r="K217" s="457" t="e">
        <f>+VLOOKUP($F217,#REF!,4,0)</f>
        <v>#REF!</v>
      </c>
      <c r="L217" s="457" t="e">
        <f>+VLOOKUP($F217,#REF!,5,0)</f>
        <v>#REF!</v>
      </c>
      <c r="M217" s="104" t="e">
        <f t="shared" si="71"/>
        <v>#REF!</v>
      </c>
      <c r="N217" s="431" t="str">
        <f t="shared" si="36"/>
        <v>SMBSBR02</v>
      </c>
      <c r="O217" s="434" t="e">
        <f t="shared" si="37"/>
        <v>#REF!</v>
      </c>
      <c r="Q217" s="118" t="s">
        <v>64</v>
      </c>
      <c r="R217" s="152">
        <v>101.46169999999999</v>
      </c>
      <c r="S217" s="119" t="e">
        <f t="shared" si="34"/>
        <v>#REF!</v>
      </c>
      <c r="U217" s="429"/>
    </row>
    <row r="218" spans="1:33" s="363" customFormat="1" x14ac:dyDescent="0.25">
      <c r="A218" s="440" t="str">
        <f>+N218</f>
        <v>SMFP04ACN7</v>
      </c>
      <c r="B218" s="117" t="e">
        <f>+VLOOKUP(A218,#REF!,$B$1,0)</f>
        <v>#REF!</v>
      </c>
      <c r="C218" s="117" t="e">
        <f t="shared" si="48"/>
        <v>#REF!</v>
      </c>
      <c r="E218" s="61" t="e">
        <f>+IF(ISNA(VLOOKUP(F218,#REF!,8,0))=TRUE,0,VLOOKUP(F218,#REF!,8,0))</f>
        <v>#REF!</v>
      </c>
      <c r="F218" s="212" t="s">
        <v>1055</v>
      </c>
      <c r="G218" s="60" t="e">
        <f>+VLOOKUP(F218,#REF!,2,0)</f>
        <v>#REF!</v>
      </c>
      <c r="H218" s="434" t="e">
        <f t="shared" si="50"/>
        <v>#REF!</v>
      </c>
      <c r="I218" s="242" t="e">
        <f>VLOOKUP(F218,#REF!,6,0)</f>
        <v>#REF!</v>
      </c>
      <c r="J218" s="457" t="e">
        <f>+VLOOKUP($F218,#REF!,3,0)</f>
        <v>#REF!</v>
      </c>
      <c r="K218" s="457" t="e">
        <f>+VLOOKUP($F218,#REF!,4,0)</f>
        <v>#REF!</v>
      </c>
      <c r="L218" s="457" t="e">
        <f>+VLOOKUP($F218,#REF!,5,0)</f>
        <v>#REF!</v>
      </c>
      <c r="M218" s="104" t="e">
        <f t="shared" ref="M218:M223" si="72">L218-H218</f>
        <v>#REF!</v>
      </c>
      <c r="N218" s="431" t="str">
        <f t="shared" ref="N218:N223" si="73">F218</f>
        <v>SMFP04ACN7</v>
      </c>
      <c r="O218" s="434" t="e">
        <f t="shared" ref="O218:O223" si="74">+IF(H218&lt;J218,ROUNDUP(J218,4),IF(H218&gt;L218,ROUNDDOWN(L218,4),ROUNDDOWN(H218,4)))</f>
        <v>#REF!</v>
      </c>
      <c r="P218" s="425"/>
      <c r="Q218" s="118" t="s">
        <v>1055</v>
      </c>
      <c r="R218" s="152">
        <v>100.4876</v>
      </c>
      <c r="S218" s="119" t="e">
        <f>+R218-O218</f>
        <v>#REF!</v>
      </c>
      <c r="U218" s="429"/>
      <c r="V218" s="221"/>
      <c r="W218" s="221"/>
      <c r="X218" s="221"/>
      <c r="Y218" s="221"/>
      <c r="Z218" s="221"/>
      <c r="AA218" s="221"/>
      <c r="AB218" s="221"/>
      <c r="AC218" s="221"/>
      <c r="AD218" s="221"/>
      <c r="AE218" s="221"/>
      <c r="AF218" s="221"/>
      <c r="AG218" s="221"/>
    </row>
    <row r="219" spans="1:33" x14ac:dyDescent="0.25">
      <c r="A219" s="440" t="str">
        <f t="shared" si="59"/>
        <v>SMFP04ACN6</v>
      </c>
      <c r="B219" s="117" t="e">
        <f>+VLOOKUP(A219,#REF!,$B$1,0)</f>
        <v>#REF!</v>
      </c>
      <c r="C219" s="117" t="e">
        <f t="shared" si="48"/>
        <v>#REF!</v>
      </c>
      <c r="E219" s="61" t="e">
        <f>+IF(ISNA(VLOOKUP(F219,#REF!,8,0))=TRUE,0,VLOOKUP(F219,#REF!,8,0))</f>
        <v>#REF!</v>
      </c>
      <c r="F219" s="212" t="s">
        <v>1002</v>
      </c>
      <c r="G219" s="60" t="e">
        <f>+VLOOKUP(F219,#REF!,2,0)</f>
        <v>#REF!</v>
      </c>
      <c r="H219" s="434" t="e">
        <f t="shared" si="50"/>
        <v>#REF!</v>
      </c>
      <c r="I219" s="242" t="e">
        <f>VLOOKUP(F219,#REF!,6,0)</f>
        <v>#REF!</v>
      </c>
      <c r="J219" s="457" t="e">
        <f>+VLOOKUP($F219,#REF!,3,0)</f>
        <v>#REF!</v>
      </c>
      <c r="K219" s="457" t="e">
        <f>+VLOOKUP($F219,#REF!,4,0)</f>
        <v>#REF!</v>
      </c>
      <c r="L219" s="457" t="e">
        <f>+VLOOKUP($F219,#REF!,5,0)</f>
        <v>#REF!</v>
      </c>
      <c r="M219" s="104" t="e">
        <f t="shared" si="72"/>
        <v>#REF!</v>
      </c>
      <c r="N219" s="431" t="str">
        <f t="shared" si="73"/>
        <v>SMFP04ACN6</v>
      </c>
      <c r="O219" s="434" t="e">
        <f t="shared" si="74"/>
        <v>#REF!</v>
      </c>
      <c r="Q219" s="118" t="s">
        <v>1002</v>
      </c>
      <c r="R219" s="152">
        <v>100.28749999999999</v>
      </c>
      <c r="S219" s="119" t="e">
        <f t="shared" si="34"/>
        <v>#REF!</v>
      </c>
      <c r="U219" s="429"/>
    </row>
    <row r="220" spans="1:33" s="363" customFormat="1" x14ac:dyDescent="0.25">
      <c r="A220" s="440" t="str">
        <f>+N220</f>
        <v>SMFP03BCN7</v>
      </c>
      <c r="B220" s="117" t="e">
        <f>+VLOOKUP(A220,#REF!,$B$1,0)</f>
        <v>#REF!</v>
      </c>
      <c r="C220" s="117" t="e">
        <f t="shared" si="48"/>
        <v>#REF!</v>
      </c>
      <c r="E220" s="61" t="e">
        <f>+IF(ISNA(VLOOKUP(F220,#REF!,8,0))=TRUE,0,VLOOKUP(F220,#REF!,8,0))</f>
        <v>#REF!</v>
      </c>
      <c r="F220" s="212" t="s">
        <v>761</v>
      </c>
      <c r="G220" s="60" t="e">
        <f>+VLOOKUP(F220,#REF!,2,0)</f>
        <v>#REF!</v>
      </c>
      <c r="H220" s="434" t="e">
        <f t="shared" si="50"/>
        <v>#REF!</v>
      </c>
      <c r="I220" s="242" t="e">
        <f>VLOOKUP(F220,#REF!,6,0)</f>
        <v>#REF!</v>
      </c>
      <c r="J220" s="457" t="e">
        <f>+VLOOKUP($F220,#REF!,3,0)</f>
        <v>#REF!</v>
      </c>
      <c r="K220" s="457" t="e">
        <f>+VLOOKUP($F220,#REF!,4,0)</f>
        <v>#REF!</v>
      </c>
      <c r="L220" s="457" t="e">
        <f>+VLOOKUP($F220,#REF!,5,0)</f>
        <v>#REF!</v>
      </c>
      <c r="M220" s="104" t="e">
        <f t="shared" si="72"/>
        <v>#REF!</v>
      </c>
      <c r="N220" s="431" t="str">
        <f t="shared" si="73"/>
        <v>SMFP03BCN7</v>
      </c>
      <c r="O220" s="434" t="e">
        <f t="shared" si="74"/>
        <v>#REF!</v>
      </c>
      <c r="P220" s="425"/>
      <c r="Q220" s="118" t="s">
        <v>761</v>
      </c>
      <c r="R220" s="152">
        <v>100.36660000000001</v>
      </c>
      <c r="S220" s="119" t="e">
        <f>+R220-O220</f>
        <v>#REF!</v>
      </c>
      <c r="U220" s="429"/>
      <c r="V220" s="221"/>
      <c r="W220" s="221"/>
      <c r="X220" s="221"/>
      <c r="Y220" s="221"/>
      <c r="Z220" s="221"/>
      <c r="AA220" s="221"/>
      <c r="AB220" s="221"/>
      <c r="AC220" s="221"/>
      <c r="AD220" s="221"/>
      <c r="AE220" s="221"/>
      <c r="AF220" s="221"/>
      <c r="AG220" s="221"/>
    </row>
    <row r="221" spans="1:33" s="363" customFormat="1" x14ac:dyDescent="0.25">
      <c r="A221" s="440" t="str">
        <f>+N221</f>
        <v>SMFP04BCN7</v>
      </c>
      <c r="B221" s="117" t="e">
        <f>+VLOOKUP(A221,#REF!,$B$1,0)</f>
        <v>#REF!</v>
      </c>
      <c r="C221" s="117" t="e">
        <f t="shared" si="48"/>
        <v>#REF!</v>
      </c>
      <c r="E221" s="61" t="e">
        <f>+IF(ISNA(VLOOKUP(F221,#REF!,8,0))=TRUE,0,VLOOKUP(F221,#REF!,8,0))</f>
        <v>#REF!</v>
      </c>
      <c r="F221" s="212" t="s">
        <v>1054</v>
      </c>
      <c r="G221" s="60" t="e">
        <f>+VLOOKUP(F221,#REF!,2,0)</f>
        <v>#REF!</v>
      </c>
      <c r="H221" s="434" t="e">
        <f t="shared" si="50"/>
        <v>#REF!</v>
      </c>
      <c r="I221" s="242" t="e">
        <f>VLOOKUP(F221,#REF!,6,0)</f>
        <v>#REF!</v>
      </c>
      <c r="J221" s="457" t="e">
        <f>+VLOOKUP($F221,#REF!,3,0)</f>
        <v>#REF!</v>
      </c>
      <c r="K221" s="457" t="e">
        <f>+VLOOKUP($F221,#REF!,4,0)</f>
        <v>#REF!</v>
      </c>
      <c r="L221" s="457" t="e">
        <f>+VLOOKUP($F221,#REF!,5,0)</f>
        <v>#REF!</v>
      </c>
      <c r="M221" s="104" t="e">
        <f t="shared" si="72"/>
        <v>#REF!</v>
      </c>
      <c r="N221" s="431" t="str">
        <f t="shared" si="73"/>
        <v>SMFP04BCN7</v>
      </c>
      <c r="O221" s="434" t="e">
        <f t="shared" si="74"/>
        <v>#REF!</v>
      </c>
      <c r="P221" s="425"/>
      <c r="Q221" s="118" t="s">
        <v>1054</v>
      </c>
      <c r="R221" s="152">
        <v>101.71120000000001</v>
      </c>
      <c r="S221" s="119" t="e">
        <f>+R221-O221</f>
        <v>#REF!</v>
      </c>
      <c r="U221" s="429"/>
      <c r="V221" s="221"/>
      <c r="W221" s="221"/>
      <c r="X221" s="221"/>
      <c r="Y221" s="221"/>
      <c r="Z221" s="221"/>
      <c r="AA221" s="221"/>
      <c r="AB221" s="221"/>
      <c r="AC221" s="221"/>
      <c r="AD221" s="221"/>
      <c r="AE221" s="221"/>
      <c r="AF221" s="221"/>
      <c r="AG221" s="221"/>
    </row>
    <row r="222" spans="1:33" s="363" customFormat="1" x14ac:dyDescent="0.25">
      <c r="A222" s="440" t="str">
        <f t="shared" si="59"/>
        <v>SMFP05CCN1</v>
      </c>
      <c r="B222" s="117" t="e">
        <f>+VLOOKUP(A222,#REF!,$B$1,0)</f>
        <v>#REF!</v>
      </c>
      <c r="C222" s="117" t="e">
        <f t="shared" si="48"/>
        <v>#REF!</v>
      </c>
      <c r="E222" s="61" t="e">
        <f>+IF(ISNA(VLOOKUP(F222,#REF!,8,0))=TRUE,0,VLOOKUP(F222,#REF!,8,0))</f>
        <v>#REF!</v>
      </c>
      <c r="F222" s="212" t="s">
        <v>1080</v>
      </c>
      <c r="G222" s="60" t="e">
        <f>+VLOOKUP(F222,#REF!,2,0)</f>
        <v>#REF!</v>
      </c>
      <c r="H222" s="434" t="e">
        <f t="shared" si="50"/>
        <v>#REF!</v>
      </c>
      <c r="I222" s="242" t="e">
        <f>VLOOKUP(F222,#REF!,6,0)</f>
        <v>#REF!</v>
      </c>
      <c r="J222" s="457" t="e">
        <f>+VLOOKUP($F222,#REF!,3,0)</f>
        <v>#REF!</v>
      </c>
      <c r="K222" s="457" t="e">
        <f>+VLOOKUP($F222,#REF!,4,0)</f>
        <v>#REF!</v>
      </c>
      <c r="L222" s="457" t="e">
        <f>+VLOOKUP($F222,#REF!,5,0)</f>
        <v>#REF!</v>
      </c>
      <c r="M222" s="104" t="e">
        <f t="shared" si="72"/>
        <v>#REF!</v>
      </c>
      <c r="N222" s="431" t="str">
        <f t="shared" si="73"/>
        <v>SMFP05CCN1</v>
      </c>
      <c r="O222" s="434" t="e">
        <f t="shared" si="74"/>
        <v>#REF!</v>
      </c>
      <c r="P222" s="425"/>
      <c r="Q222" s="118" t="s">
        <v>1080</v>
      </c>
      <c r="R222" s="152">
        <v>100.7441</v>
      </c>
      <c r="S222" s="119" t="e">
        <f t="shared" si="34"/>
        <v>#REF!</v>
      </c>
      <c r="U222" s="429"/>
      <c r="V222" s="221"/>
      <c r="W222" s="221"/>
      <c r="X222" s="221"/>
      <c r="Y222" s="221"/>
      <c r="Z222" s="221"/>
      <c r="AA222" s="221"/>
      <c r="AB222" s="221"/>
      <c r="AC222" s="221"/>
      <c r="AD222" s="221"/>
      <c r="AE222" s="221"/>
      <c r="AF222" s="221"/>
      <c r="AG222" s="221"/>
    </row>
    <row r="223" spans="1:33" s="363" customFormat="1" x14ac:dyDescent="0.25">
      <c r="A223" s="440" t="str">
        <f t="shared" si="59"/>
        <v>SMGR01CN1</v>
      </c>
      <c r="B223" s="117" t="e">
        <f>+VLOOKUP(A223,#REF!,$B$1,0)</f>
        <v>#REF!</v>
      </c>
      <c r="C223" s="117" t="e">
        <f t="shared" si="48"/>
        <v>#REF!</v>
      </c>
      <c r="E223" s="61" t="e">
        <f>+IF(ISNA(VLOOKUP(F223,#REF!,8,0))=TRUE,0,VLOOKUP(F223,#REF!,8,0))</f>
        <v>#REF!</v>
      </c>
      <c r="F223" s="146" t="s">
        <v>803</v>
      </c>
      <c r="G223" s="60" t="e">
        <f>+VLOOKUP(F223,#REF!,2,0)</f>
        <v>#REF!</v>
      </c>
      <c r="H223" s="434" t="e">
        <f t="shared" si="50"/>
        <v>#REF!</v>
      </c>
      <c r="I223" s="242" t="e">
        <f>VLOOKUP(F223,#REF!,6,0)</f>
        <v>#REF!</v>
      </c>
      <c r="J223" s="457" t="e">
        <f>+VLOOKUP($F223,#REF!,3,0)</f>
        <v>#REF!</v>
      </c>
      <c r="K223" s="457" t="e">
        <f>+VLOOKUP($F223,#REF!,4,0)</f>
        <v>#REF!</v>
      </c>
      <c r="L223" s="457" t="e">
        <f>+VLOOKUP($F223,#REF!,5,0)</f>
        <v>#REF!</v>
      </c>
      <c r="M223" s="104" t="e">
        <f t="shared" si="72"/>
        <v>#REF!</v>
      </c>
      <c r="N223" s="431" t="str">
        <f t="shared" si="73"/>
        <v>SMGR01CN1</v>
      </c>
      <c r="O223" s="434" t="e">
        <f t="shared" si="74"/>
        <v>#REF!</v>
      </c>
      <c r="P223" s="425"/>
      <c r="Q223" s="118" t="s">
        <v>803</v>
      </c>
      <c r="R223" s="152">
        <v>101.3066</v>
      </c>
      <c r="S223" s="119" t="e">
        <f>+R223-O223</f>
        <v>#REF!</v>
      </c>
      <c r="U223" s="429"/>
      <c r="V223" s="221"/>
      <c r="W223" s="221"/>
      <c r="X223" s="221"/>
      <c r="Y223" s="221"/>
      <c r="Z223" s="221"/>
      <c r="AA223" s="221"/>
      <c r="AB223" s="221"/>
      <c r="AC223" s="221"/>
      <c r="AD223" s="221"/>
      <c r="AE223" s="221"/>
      <c r="AF223" s="221"/>
      <c r="AG223" s="221"/>
    </row>
    <row r="224" spans="1:33" x14ac:dyDescent="0.25">
      <c r="A224" s="440" t="str">
        <f t="shared" ref="A224:A292" si="75">+N224</f>
        <v>SMGR01ACN2</v>
      </c>
      <c r="B224" s="117" t="e">
        <f>+VLOOKUP(A224,#REF!,$B$1,0)</f>
        <v>#REF!</v>
      </c>
      <c r="C224" s="117" t="e">
        <f t="shared" si="48"/>
        <v>#REF!</v>
      </c>
      <c r="E224" s="61" t="e">
        <f>+IF(ISNA(VLOOKUP(F224,#REF!,8,0))=TRUE,0,VLOOKUP(F224,#REF!,8,0))</f>
        <v>#REF!</v>
      </c>
      <c r="F224" s="212" t="s">
        <v>1073</v>
      </c>
      <c r="G224" s="60" t="e">
        <f>+VLOOKUP(F224,#REF!,2,0)</f>
        <v>#REF!</v>
      </c>
      <c r="H224" s="434" t="e">
        <f t="shared" si="50"/>
        <v>#REF!</v>
      </c>
      <c r="I224" s="242" t="e">
        <f>VLOOKUP(F224,#REF!,6,0)</f>
        <v>#REF!</v>
      </c>
      <c r="J224" s="457" t="e">
        <f>+VLOOKUP($F224,#REF!,3,0)</f>
        <v>#REF!</v>
      </c>
      <c r="K224" s="457" t="e">
        <f>+VLOOKUP($F224,#REF!,4,0)</f>
        <v>#REF!</v>
      </c>
      <c r="L224" s="457" t="e">
        <f>+VLOOKUP($F224,#REF!,5,0)</f>
        <v>#REF!</v>
      </c>
      <c r="M224" s="104" t="e">
        <f t="shared" si="71"/>
        <v>#REF!</v>
      </c>
      <c r="N224" s="431" t="str">
        <f t="shared" si="36"/>
        <v>SMGR01ACN2</v>
      </c>
      <c r="O224" s="434" t="e">
        <f t="shared" si="37"/>
        <v>#REF!</v>
      </c>
      <c r="Q224" s="118" t="s">
        <v>1073</v>
      </c>
      <c r="R224" s="152">
        <v>101.1619</v>
      </c>
      <c r="S224" s="119" t="e">
        <f t="shared" si="34"/>
        <v>#REF!</v>
      </c>
      <c r="U224" s="429"/>
    </row>
    <row r="225" spans="1:33" s="363" customFormat="1" x14ac:dyDescent="0.25">
      <c r="A225" s="440" t="str">
        <f t="shared" si="75"/>
        <v>SMII01ACN1</v>
      </c>
      <c r="B225" s="117" t="e">
        <f>+VLOOKUP(A225,#REF!,$B$1,0)</f>
        <v>#REF!</v>
      </c>
      <c r="C225" s="117" t="e">
        <f t="shared" si="48"/>
        <v>#REF!</v>
      </c>
      <c r="E225" s="61" t="e">
        <f>+IF(ISNA(VLOOKUP(F225,#REF!,8,0))=TRUE,0,VLOOKUP(F225,#REF!,8,0))</f>
        <v>#REF!</v>
      </c>
      <c r="F225" s="212" t="s">
        <v>214</v>
      </c>
      <c r="G225" s="60" t="e">
        <f>+VLOOKUP(F225,#REF!,2,0)</f>
        <v>#REF!</v>
      </c>
      <c r="H225" s="434" t="e">
        <f t="shared" si="50"/>
        <v>#REF!</v>
      </c>
      <c r="I225" s="242" t="e">
        <f>VLOOKUP(F225,#REF!,6,0)</f>
        <v>#REF!</v>
      </c>
      <c r="J225" s="457" t="e">
        <f>+VLOOKUP($F225,#REF!,3,0)</f>
        <v>#REF!</v>
      </c>
      <c r="K225" s="457" t="e">
        <f>+VLOOKUP($F225,#REF!,4,0)</f>
        <v>#REF!</v>
      </c>
      <c r="L225" s="457" t="e">
        <f>+VLOOKUP($F225,#REF!,5,0)</f>
        <v>#REF!</v>
      </c>
      <c r="M225" s="104" t="e">
        <f>L225-H225</f>
        <v>#REF!</v>
      </c>
      <c r="N225" s="431" t="str">
        <f>F225</f>
        <v>SMII01ACN1</v>
      </c>
      <c r="O225" s="434" t="e">
        <f>+IF(H225&lt;J225,ROUNDUP(J225,4),IF(H225&gt;L225,ROUNDDOWN(L225,4),ROUNDDOWN(H225,4)))</f>
        <v>#REF!</v>
      </c>
      <c r="P225" s="425"/>
      <c r="Q225" s="118" t="s">
        <v>214</v>
      </c>
      <c r="R225" s="152">
        <v>99.965400000000002</v>
      </c>
      <c r="S225" s="119" t="e">
        <f>+R225-O225</f>
        <v>#REF!</v>
      </c>
      <c r="U225" s="429"/>
      <c r="V225" s="221"/>
      <c r="W225" s="221"/>
      <c r="X225" s="221"/>
      <c r="Y225" s="221"/>
      <c r="Z225" s="221"/>
      <c r="AA225" s="221"/>
      <c r="AB225" s="221"/>
      <c r="AC225" s="221"/>
      <c r="AD225" s="221"/>
      <c r="AE225" s="221"/>
      <c r="AF225" s="221"/>
      <c r="AG225" s="221"/>
    </row>
    <row r="226" spans="1:33" s="363" customFormat="1" x14ac:dyDescent="0.25">
      <c r="A226" s="440" t="str">
        <f>+N226</f>
        <v>SMII02BCN1</v>
      </c>
      <c r="B226" s="117" t="e">
        <f>+VLOOKUP(A226,#REF!,$B$1,0)</f>
        <v>#REF!</v>
      </c>
      <c r="C226" s="117" t="e">
        <f t="shared" si="48"/>
        <v>#REF!</v>
      </c>
      <c r="E226" s="61" t="e">
        <f>+IF(ISNA(VLOOKUP(F226,#REF!,8,0))=TRUE,0,VLOOKUP(F226,#REF!,8,0))</f>
        <v>#REF!</v>
      </c>
      <c r="F226" s="212" t="s">
        <v>1077</v>
      </c>
      <c r="G226" s="60" t="e">
        <f>+VLOOKUP(F226,#REF!,2,0)</f>
        <v>#REF!</v>
      </c>
      <c r="H226" s="434" t="e">
        <f t="shared" si="50"/>
        <v>#REF!</v>
      </c>
      <c r="I226" s="242" t="e">
        <f>VLOOKUP(F226,#REF!,6,0)</f>
        <v>#REF!</v>
      </c>
      <c r="J226" s="457" t="e">
        <f>+VLOOKUP($F226,#REF!,3,0)</f>
        <v>#REF!</v>
      </c>
      <c r="K226" s="457" t="e">
        <f>+VLOOKUP($F226,#REF!,4,0)</f>
        <v>#REF!</v>
      </c>
      <c r="L226" s="457" t="e">
        <f>+VLOOKUP($F226,#REF!,5,0)</f>
        <v>#REF!</v>
      </c>
      <c r="M226" s="104" t="e">
        <f>L226-H226</f>
        <v>#REF!</v>
      </c>
      <c r="N226" s="431" t="str">
        <f>F226</f>
        <v>SMII02BCN1</v>
      </c>
      <c r="O226" s="434" t="e">
        <f>+IF(H226&lt;J226,ROUNDUP(J226,4),IF(H226&gt;L226,ROUNDDOWN(L226,4),ROUNDDOWN(H226,4)))</f>
        <v>#REF!</v>
      </c>
      <c r="P226" s="425"/>
      <c r="Q226" s="118" t="s">
        <v>1077</v>
      </c>
      <c r="R226" s="152">
        <v>100.47799999999999</v>
      </c>
      <c r="S226" s="119" t="e">
        <f>+R226-O226</f>
        <v>#REF!</v>
      </c>
      <c r="U226" s="429"/>
      <c r="V226" s="221"/>
      <c r="W226" s="221"/>
      <c r="X226" s="221"/>
      <c r="Y226" s="221"/>
      <c r="Z226" s="221"/>
      <c r="AA226" s="221"/>
      <c r="AB226" s="221"/>
      <c r="AC226" s="221"/>
      <c r="AD226" s="221"/>
      <c r="AE226" s="221"/>
      <c r="AF226" s="221"/>
      <c r="AG226" s="221"/>
    </row>
    <row r="227" spans="1:33" s="363" customFormat="1" x14ac:dyDescent="0.25">
      <c r="A227" s="440" t="str">
        <f>+N227</f>
        <v>SMSMII01BCN1</v>
      </c>
      <c r="B227" s="117" t="e">
        <f>+VLOOKUP(A227,#REF!,$B$1,0)</f>
        <v>#REF!</v>
      </c>
      <c r="C227" s="117" t="e">
        <f t="shared" si="48"/>
        <v>#REF!</v>
      </c>
      <c r="E227" s="61" t="e">
        <f>+IF(ISNA(VLOOKUP(F227,#REF!,8,0))=TRUE,0,VLOOKUP(F227,#REF!,8,0))</f>
        <v>#REF!</v>
      </c>
      <c r="F227" s="212" t="s">
        <v>972</v>
      </c>
      <c r="G227" s="60" t="e">
        <f>+VLOOKUP(F227,#REF!,2,0)</f>
        <v>#REF!</v>
      </c>
      <c r="H227" s="434" t="e">
        <f t="shared" si="50"/>
        <v>#REF!</v>
      </c>
      <c r="I227" s="242" t="e">
        <f>VLOOKUP(F227,#REF!,6,0)</f>
        <v>#REF!</v>
      </c>
      <c r="J227" s="457" t="e">
        <f>+VLOOKUP($F227,#REF!,3,0)</f>
        <v>#REF!</v>
      </c>
      <c r="K227" s="457" t="e">
        <f>+VLOOKUP($F227,#REF!,4,0)</f>
        <v>#REF!</v>
      </c>
      <c r="L227" s="457" t="e">
        <f>+VLOOKUP($F227,#REF!,5,0)</f>
        <v>#REF!</v>
      </c>
      <c r="M227" s="104" t="e">
        <f>L227-H227</f>
        <v>#REF!</v>
      </c>
      <c r="N227" s="431" t="str">
        <f>F227</f>
        <v>SMSMII01BCN1</v>
      </c>
      <c r="O227" s="434" t="e">
        <f>+IF(H227&lt;J227,ROUNDUP(J227,4),IF(H227&gt;L227,ROUNDDOWN(L227,4),ROUNDDOWN(H227,4)))</f>
        <v>#REF!</v>
      </c>
      <c r="P227" s="425"/>
      <c r="Q227" s="118" t="s">
        <v>972</v>
      </c>
      <c r="R227" s="152">
        <v>98.704499999999996</v>
      </c>
      <c r="S227" s="119" t="e">
        <f>+R227-O227</f>
        <v>#REF!</v>
      </c>
      <c r="U227" s="429"/>
      <c r="V227" s="221"/>
      <c r="W227" s="221"/>
      <c r="X227" s="221"/>
      <c r="Y227" s="221"/>
      <c r="Z227" s="221"/>
      <c r="AA227" s="221"/>
      <c r="AB227" s="221"/>
      <c r="AC227" s="221"/>
      <c r="AD227" s="221"/>
      <c r="AE227" s="221"/>
      <c r="AF227" s="221"/>
      <c r="AG227" s="221"/>
    </row>
    <row r="228" spans="1:33" s="363" customFormat="1" x14ac:dyDescent="0.25">
      <c r="A228" s="440" t="str">
        <f t="shared" si="75"/>
        <v>SMSMFP01CN1</v>
      </c>
      <c r="B228" s="117" t="e">
        <f>+VLOOKUP(A228,#REF!,$B$1,0)</f>
        <v>#REF!</v>
      </c>
      <c r="C228" s="117" t="e">
        <f t="shared" si="48"/>
        <v>#REF!</v>
      </c>
      <c r="E228" s="61" t="e">
        <f>+IF(ISNA(VLOOKUP(F228,#REF!,8,0))=TRUE,0,VLOOKUP(F228,#REF!,8,0))</f>
        <v>#REF!</v>
      </c>
      <c r="F228" s="212" t="s">
        <v>1081</v>
      </c>
      <c r="G228" s="60" t="e">
        <f>+VLOOKUP(F228,#REF!,2,0)</f>
        <v>#REF!</v>
      </c>
      <c r="H228" s="434" t="e">
        <f t="shared" si="50"/>
        <v>#REF!</v>
      </c>
      <c r="I228" s="242" t="e">
        <f>VLOOKUP(F228,#REF!,6,0)</f>
        <v>#REF!</v>
      </c>
      <c r="J228" s="457" t="e">
        <f>+VLOOKUP($F228,#REF!,3,0)</f>
        <v>#REF!</v>
      </c>
      <c r="K228" s="457" t="e">
        <f>+VLOOKUP($F228,#REF!,4,0)</f>
        <v>#REF!</v>
      </c>
      <c r="L228" s="457" t="e">
        <f>+VLOOKUP($F228,#REF!,5,0)</f>
        <v>#REF!</v>
      </c>
      <c r="M228" s="104" t="e">
        <f t="shared" si="71"/>
        <v>#REF!</v>
      </c>
      <c r="N228" s="431" t="str">
        <f t="shared" si="36"/>
        <v>SMSMFP01CN1</v>
      </c>
      <c r="O228" s="434" t="e">
        <f>+IF(H228&lt;J228,ROUNDUP(J228,4),IF(H228&gt;L228,ROUNDDOWN(L228,4),ROUNDDOWN(H228,4)))</f>
        <v>#REF!</v>
      </c>
      <c r="P228" s="425"/>
      <c r="Q228" s="118" t="s">
        <v>1081</v>
      </c>
      <c r="R228" s="152">
        <v>100.03879999999999</v>
      </c>
      <c r="S228" s="119" t="e">
        <f t="shared" si="34"/>
        <v>#REF!</v>
      </c>
      <c r="U228" s="429"/>
      <c r="V228" s="221"/>
      <c r="W228" s="221"/>
      <c r="X228" s="221"/>
      <c r="Y228" s="221"/>
      <c r="Z228" s="221"/>
      <c r="AA228" s="221"/>
      <c r="AB228" s="221"/>
      <c r="AC228" s="221"/>
      <c r="AD228" s="221"/>
      <c r="AE228" s="221"/>
      <c r="AF228" s="221"/>
      <c r="AG228" s="221"/>
    </row>
    <row r="229" spans="1:33" s="363" customFormat="1" x14ac:dyDescent="0.25">
      <c r="A229" s="440" t="str">
        <f t="shared" si="75"/>
        <v>SMLPPI01A</v>
      </c>
      <c r="B229" s="117" t="e">
        <f>+VLOOKUP(A229,#REF!,$B$1,0)</f>
        <v>#REF!</v>
      </c>
      <c r="C229" s="117" t="e">
        <f t="shared" si="48"/>
        <v>#REF!</v>
      </c>
      <c r="E229" s="61" t="e">
        <f>+IF(ISNA(VLOOKUP(F229,#REF!,8,0))=TRUE,0,VLOOKUP(F229,#REF!,8,0))</f>
        <v>#REF!</v>
      </c>
      <c r="F229" s="212" t="s">
        <v>994</v>
      </c>
      <c r="G229" s="60" t="e">
        <f>+VLOOKUP(F229,#REF!,2,0)</f>
        <v>#REF!</v>
      </c>
      <c r="H229" s="434" t="e">
        <f t="shared" si="50"/>
        <v>#REF!</v>
      </c>
      <c r="I229" s="242" t="e">
        <f>VLOOKUP(F229,#REF!,6,0)</f>
        <v>#REF!</v>
      </c>
      <c r="J229" s="457" t="e">
        <f>+VLOOKUP($F229,#REF!,3,0)</f>
        <v>#REF!</v>
      </c>
      <c r="K229" s="457" t="e">
        <f>+VLOOKUP($F229,#REF!,4,0)</f>
        <v>#REF!</v>
      </c>
      <c r="L229" s="457" t="e">
        <f>+VLOOKUP($F229,#REF!,5,0)</f>
        <v>#REF!</v>
      </c>
      <c r="M229" s="104" t="e">
        <f>L229-H229</f>
        <v>#REF!</v>
      </c>
      <c r="N229" s="431" t="str">
        <f>F229</f>
        <v>SMLPPI01A</v>
      </c>
      <c r="O229" s="434" t="e">
        <f t="shared" si="37"/>
        <v>#REF!</v>
      </c>
      <c r="P229" s="425"/>
      <c r="Q229" s="118" t="s">
        <v>994</v>
      </c>
      <c r="R229" s="152">
        <v>101.09910000000001</v>
      </c>
      <c r="S229" s="119" t="e">
        <f>+R229-O229</f>
        <v>#REF!</v>
      </c>
      <c r="U229" s="429"/>
      <c r="V229" s="221"/>
      <c r="W229" s="221"/>
      <c r="X229" s="221"/>
      <c r="Y229" s="221"/>
      <c r="Z229" s="221"/>
      <c r="AA229" s="221"/>
      <c r="AB229" s="221"/>
      <c r="AC229" s="221"/>
      <c r="AD229" s="221"/>
      <c r="AE229" s="221"/>
      <c r="AF229" s="221"/>
      <c r="AG229" s="221"/>
    </row>
    <row r="230" spans="1:33" s="363" customFormat="1" x14ac:dyDescent="0.25">
      <c r="A230" s="440" t="str">
        <f t="shared" si="75"/>
        <v>SMLPPI01B</v>
      </c>
      <c r="B230" s="117" t="e">
        <f>+VLOOKUP(A230,#REF!,$B$1,0)</f>
        <v>#REF!</v>
      </c>
      <c r="C230" s="117" t="e">
        <f t="shared" si="48"/>
        <v>#REF!</v>
      </c>
      <c r="E230" s="61" t="e">
        <f>+IF(ISNA(VLOOKUP(F230,#REF!,8,0))=TRUE,0,VLOOKUP(F230,#REF!,8,0))</f>
        <v>#REF!</v>
      </c>
      <c r="F230" s="212" t="s">
        <v>995</v>
      </c>
      <c r="G230" s="60" t="e">
        <f>+VLOOKUP(F230,#REF!,2,0)</f>
        <v>#REF!</v>
      </c>
      <c r="H230" s="434" t="e">
        <f t="shared" si="50"/>
        <v>#REF!</v>
      </c>
      <c r="I230" s="242" t="e">
        <f>VLOOKUP(F230,#REF!,6,0)</f>
        <v>#REF!</v>
      </c>
      <c r="J230" s="457" t="e">
        <f>+VLOOKUP($F230,#REF!,3,0)</f>
        <v>#REF!</v>
      </c>
      <c r="K230" s="457" t="e">
        <f>+VLOOKUP($F230,#REF!,4,0)</f>
        <v>#REF!</v>
      </c>
      <c r="L230" s="457" t="e">
        <f>+VLOOKUP($F230,#REF!,5,0)</f>
        <v>#REF!</v>
      </c>
      <c r="M230" s="104" t="e">
        <f>L230-H230</f>
        <v>#REF!</v>
      </c>
      <c r="N230" s="431" t="str">
        <f>F230</f>
        <v>SMLPPI01B</v>
      </c>
      <c r="O230" s="434" t="e">
        <f t="shared" si="37"/>
        <v>#REF!</v>
      </c>
      <c r="P230" s="425"/>
      <c r="Q230" s="118" t="s">
        <v>995</v>
      </c>
      <c r="R230" s="152">
        <v>102.3575</v>
      </c>
      <c r="S230" s="119" t="e">
        <f>+R230-O230</f>
        <v>#REF!</v>
      </c>
      <c r="U230" s="429"/>
      <c r="V230" s="221"/>
      <c r="W230" s="221"/>
      <c r="X230" s="221"/>
      <c r="Y230" s="221"/>
      <c r="Z230" s="221"/>
      <c r="AA230" s="221"/>
      <c r="AB230" s="221"/>
      <c r="AC230" s="221"/>
      <c r="AD230" s="221"/>
      <c r="AE230" s="221"/>
      <c r="AF230" s="221"/>
      <c r="AG230" s="221"/>
    </row>
    <row r="231" spans="1:33" s="363" customFormat="1" x14ac:dyDescent="0.25">
      <c r="A231" s="440" t="str">
        <f>+N231</f>
        <v>SMMF01ACN2</v>
      </c>
      <c r="B231" s="117" t="e">
        <f>+VLOOKUP(A231,#REF!,$B$1,0)</f>
        <v>#REF!</v>
      </c>
      <c r="C231" s="117" t="e">
        <f t="shared" si="48"/>
        <v>#REF!</v>
      </c>
      <c r="E231" s="61" t="e">
        <f>+IF(ISNA(VLOOKUP(F231,#REF!,8,0))=TRUE,0,VLOOKUP(F231,#REF!,8,0))</f>
        <v>#REF!</v>
      </c>
      <c r="F231" s="212" t="s">
        <v>1066</v>
      </c>
      <c r="G231" s="60" t="e">
        <f>+VLOOKUP(F231,#REF!,2,0)</f>
        <v>#REF!</v>
      </c>
      <c r="H231" s="434" t="e">
        <f t="shared" si="50"/>
        <v>#REF!</v>
      </c>
      <c r="I231" s="242" t="e">
        <f>VLOOKUP(F231,#REF!,6,0)</f>
        <v>#REF!</v>
      </c>
      <c r="J231" s="457" t="e">
        <f>+VLOOKUP($F231,#REF!,3,0)</f>
        <v>#REF!</v>
      </c>
      <c r="K231" s="457" t="e">
        <f>+VLOOKUP($F231,#REF!,4,0)</f>
        <v>#REF!</v>
      </c>
      <c r="L231" s="457" t="e">
        <f>+VLOOKUP($F231,#REF!,5,0)</f>
        <v>#REF!</v>
      </c>
      <c r="M231" s="104" t="e">
        <f>L231-H231</f>
        <v>#REF!</v>
      </c>
      <c r="N231" s="431" t="str">
        <f>F231</f>
        <v>SMMF01ACN2</v>
      </c>
      <c r="O231" s="434" t="e">
        <f t="shared" si="37"/>
        <v>#REF!</v>
      </c>
      <c r="P231" s="425"/>
      <c r="Q231" s="118" t="s">
        <v>1066</v>
      </c>
      <c r="R231" s="152">
        <v>100.03279999999999</v>
      </c>
      <c r="S231" s="119" t="e">
        <f>+R231-O231</f>
        <v>#REF!</v>
      </c>
      <c r="U231" s="429"/>
      <c r="V231" s="221"/>
      <c r="W231" s="221"/>
      <c r="X231" s="221"/>
      <c r="Y231" s="221"/>
      <c r="Z231" s="221"/>
      <c r="AA231" s="221"/>
      <c r="AB231" s="221"/>
      <c r="AC231" s="221"/>
      <c r="AD231" s="221"/>
      <c r="AE231" s="221"/>
      <c r="AF231" s="221"/>
      <c r="AG231" s="221"/>
    </row>
    <row r="232" spans="1:33" s="363" customFormat="1" x14ac:dyDescent="0.25">
      <c r="A232" s="440" t="str">
        <f>+N232</f>
        <v>SMMF01BCN3</v>
      </c>
      <c r="B232" s="117" t="e">
        <f>+VLOOKUP(A232,#REF!,$B$1,0)</f>
        <v>#REF!</v>
      </c>
      <c r="C232" s="117" t="e">
        <f t="shared" si="48"/>
        <v>#REF!</v>
      </c>
      <c r="E232" s="61" t="e">
        <f>+IF(ISNA(VLOOKUP(F232,#REF!,8,0))=TRUE,0,VLOOKUP(F232,#REF!,8,0))</f>
        <v>#REF!</v>
      </c>
      <c r="F232" s="212" t="s">
        <v>1095</v>
      </c>
      <c r="G232" s="60" t="e">
        <f>+VLOOKUP(F232,#REF!,2,0)</f>
        <v>#REF!</v>
      </c>
      <c r="H232" s="434" t="e">
        <f t="shared" si="50"/>
        <v>#REF!</v>
      </c>
      <c r="I232" s="242" t="e">
        <f>VLOOKUP(F232,#REF!,6,0)</f>
        <v>#REF!</v>
      </c>
      <c r="J232" s="457" t="e">
        <f>+VLOOKUP($F232,#REF!,3,0)</f>
        <v>#REF!</v>
      </c>
      <c r="K232" s="457" t="e">
        <f>+VLOOKUP($F232,#REF!,4,0)</f>
        <v>#REF!</v>
      </c>
      <c r="L232" s="457" t="e">
        <f>+VLOOKUP($F232,#REF!,5,0)</f>
        <v>#REF!</v>
      </c>
      <c r="M232" s="104" t="e">
        <f>L232-H232</f>
        <v>#REF!</v>
      </c>
      <c r="N232" s="431" t="str">
        <f>F232</f>
        <v>SMMF01BCN3</v>
      </c>
      <c r="O232" s="434" t="e">
        <f t="shared" ref="O232" si="76">+IF(H232&lt;J232,ROUNDUP(J232,4),IF(H232&gt;L232,ROUNDDOWN(L232,4),ROUNDDOWN(H232,4)))</f>
        <v>#REF!</v>
      </c>
      <c r="P232" s="425"/>
      <c r="Q232" s="118" t="s">
        <v>1095</v>
      </c>
      <c r="R232" s="193">
        <v>100</v>
      </c>
      <c r="S232" s="119" t="e">
        <f>+R232-O232</f>
        <v>#REF!</v>
      </c>
      <c r="U232" s="429"/>
      <c r="V232" s="221"/>
      <c r="W232" s="221"/>
      <c r="X232" s="221"/>
      <c r="Y232" s="221"/>
      <c r="Z232" s="221"/>
      <c r="AA232" s="221"/>
      <c r="AB232" s="221"/>
      <c r="AC232" s="221"/>
      <c r="AD232" s="221"/>
      <c r="AE232" s="221"/>
      <c r="AF232" s="221"/>
      <c r="AG232" s="221"/>
    </row>
    <row r="233" spans="1:33" x14ac:dyDescent="0.25">
      <c r="A233" s="440" t="str">
        <f t="shared" si="75"/>
        <v>SMRA01CN2</v>
      </c>
      <c r="B233" s="117" t="e">
        <f>+VLOOKUP(A233,#REF!,$B$1,0)</f>
        <v>#REF!</v>
      </c>
      <c r="C233" s="117" t="e">
        <f t="shared" si="48"/>
        <v>#REF!</v>
      </c>
      <c r="E233" s="61" t="e">
        <f>+IF(ISNA(VLOOKUP(F233,#REF!,8,0))=TRUE,0,VLOOKUP(F233,#REF!,8,0))</f>
        <v>#REF!</v>
      </c>
      <c r="F233" s="212" t="s">
        <v>145</v>
      </c>
      <c r="G233" s="60" t="e">
        <f>+VLOOKUP(F233,#REF!,2,0)</f>
        <v>#REF!</v>
      </c>
      <c r="H233" s="434" t="e">
        <f t="shared" si="50"/>
        <v>#REF!</v>
      </c>
      <c r="I233" s="242" t="e">
        <f>VLOOKUP(F233,#REF!,6,0)</f>
        <v>#REF!</v>
      </c>
      <c r="J233" s="457" t="e">
        <f>+VLOOKUP($F233,#REF!,3,0)</f>
        <v>#REF!</v>
      </c>
      <c r="K233" s="457" t="e">
        <f>+VLOOKUP($F233,#REF!,4,0)</f>
        <v>#REF!</v>
      </c>
      <c r="L233" s="457" t="e">
        <f>+VLOOKUP($F233,#REF!,5,0)</f>
        <v>#REF!</v>
      </c>
      <c r="M233" s="104" t="e">
        <f t="shared" si="71"/>
        <v>#REF!</v>
      </c>
      <c r="N233" s="431" t="str">
        <f t="shared" si="36"/>
        <v>SMRA01CN2</v>
      </c>
      <c r="O233" s="434" t="e">
        <f t="shared" si="37"/>
        <v>#REF!</v>
      </c>
      <c r="Q233" s="118" t="s">
        <v>145</v>
      </c>
      <c r="R233" s="152">
        <v>100.3817</v>
      </c>
      <c r="S233" s="119" t="e">
        <f t="shared" si="34"/>
        <v>#REF!</v>
      </c>
      <c r="U233" s="429"/>
    </row>
    <row r="234" spans="1:33" x14ac:dyDescent="0.25">
      <c r="A234" s="440" t="str">
        <f t="shared" si="75"/>
        <v>SMRA02CN2</v>
      </c>
      <c r="B234" s="117" t="e">
        <f>+VLOOKUP(A234,#REF!,$B$1,0)</f>
        <v>#REF!</v>
      </c>
      <c r="C234" s="117" t="e">
        <f t="shared" si="48"/>
        <v>#REF!</v>
      </c>
      <c r="E234" s="61" t="e">
        <f>+IF(ISNA(VLOOKUP(F234,#REF!,8,0))=TRUE,0,VLOOKUP(F234,#REF!,8,0))</f>
        <v>#REF!</v>
      </c>
      <c r="F234" s="212" t="s">
        <v>863</v>
      </c>
      <c r="G234" s="60" t="e">
        <f>+VLOOKUP(F234,#REF!,2,0)</f>
        <v>#REF!</v>
      </c>
      <c r="H234" s="434" t="e">
        <f t="shared" si="50"/>
        <v>#REF!</v>
      </c>
      <c r="I234" s="242" t="e">
        <f>VLOOKUP(F234,#REF!,6,0)</f>
        <v>#REF!</v>
      </c>
      <c r="J234" s="457" t="e">
        <f>+VLOOKUP($F234,#REF!,3,0)</f>
        <v>#REF!</v>
      </c>
      <c r="K234" s="457" t="e">
        <f>+VLOOKUP($F234,#REF!,4,0)</f>
        <v>#REF!</v>
      </c>
      <c r="L234" s="457" t="e">
        <f>+VLOOKUP($F234,#REF!,5,0)</f>
        <v>#REF!</v>
      </c>
      <c r="M234" s="104" t="e">
        <f t="shared" si="71"/>
        <v>#REF!</v>
      </c>
      <c r="N234" s="431" t="str">
        <f t="shared" si="36"/>
        <v>SMRA02CN2</v>
      </c>
      <c r="O234" s="434" t="e">
        <f t="shared" si="37"/>
        <v>#REF!</v>
      </c>
      <c r="Q234" s="118" t="s">
        <v>863</v>
      </c>
      <c r="R234" s="152">
        <v>98.866699999999994</v>
      </c>
      <c r="S234" s="119" t="e">
        <f t="shared" si="34"/>
        <v>#REF!</v>
      </c>
      <c r="U234" s="429"/>
    </row>
    <row r="235" spans="1:33" s="363" customFormat="1" x14ac:dyDescent="0.25">
      <c r="A235" s="440" t="str">
        <f>+N235</f>
        <v>SMRA03CN1</v>
      </c>
      <c r="B235" s="117" t="e">
        <f>+VLOOKUP(A235,#REF!,$B$1,0)</f>
        <v>#REF!</v>
      </c>
      <c r="C235" s="117" t="e">
        <f t="shared" si="48"/>
        <v>#REF!</v>
      </c>
      <c r="E235" s="61" t="e">
        <f>+IF(ISNA(VLOOKUP(F235,#REF!,8,0))=TRUE,0,VLOOKUP(F235,#REF!,8,0))</f>
        <v>#REF!</v>
      </c>
      <c r="F235" s="212" t="s">
        <v>1011</v>
      </c>
      <c r="G235" s="60" t="e">
        <f>+VLOOKUP(F235,#REF!,2,0)</f>
        <v>#REF!</v>
      </c>
      <c r="H235" s="434" t="e">
        <f t="shared" si="50"/>
        <v>#REF!</v>
      </c>
      <c r="I235" s="242" t="e">
        <f>VLOOKUP(F235,#REF!,6,0)</f>
        <v>#REF!</v>
      </c>
      <c r="J235" s="457" t="e">
        <f>+VLOOKUP($F235,#REF!,3,0)</f>
        <v>#REF!</v>
      </c>
      <c r="K235" s="457" t="e">
        <f>+VLOOKUP($F235,#REF!,4,0)</f>
        <v>#REF!</v>
      </c>
      <c r="L235" s="457" t="e">
        <f>+VLOOKUP($F235,#REF!,5,0)</f>
        <v>#REF!</v>
      </c>
      <c r="M235" s="104" t="e">
        <f>L235-H235</f>
        <v>#REF!</v>
      </c>
      <c r="N235" s="431" t="str">
        <f>F235</f>
        <v>SMRA03CN1</v>
      </c>
      <c r="O235" s="434" t="e">
        <f>+IF(H235&lt;J235,ROUNDUP(J235,4),IF(H235&gt;L235,ROUNDDOWN(L235,4),ROUNDDOWN(H235,4)))</f>
        <v>#REF!</v>
      </c>
      <c r="P235" s="425"/>
      <c r="Q235" s="118" t="s">
        <v>1011</v>
      </c>
      <c r="R235" s="152">
        <v>102.3931</v>
      </c>
      <c r="S235" s="119" t="e">
        <f>+R235-O235</f>
        <v>#REF!</v>
      </c>
      <c r="U235" s="429"/>
      <c r="V235" s="221"/>
      <c r="W235" s="221"/>
      <c r="X235" s="221"/>
      <c r="Y235" s="221"/>
      <c r="Z235" s="221"/>
      <c r="AA235" s="221"/>
      <c r="AB235" s="221"/>
      <c r="AC235" s="221"/>
      <c r="AD235" s="221"/>
      <c r="AE235" s="221"/>
      <c r="AF235" s="221"/>
      <c r="AG235" s="221"/>
    </row>
    <row r="236" spans="1:33" x14ac:dyDescent="0.25">
      <c r="A236" s="440" t="str">
        <f t="shared" si="75"/>
        <v>SSIA01ACN1</v>
      </c>
      <c r="B236" s="117" t="e">
        <f>+VLOOKUP(A236,#REF!,$B$1,0)</f>
        <v>#REF!</v>
      </c>
      <c r="C236" s="117" t="e">
        <f t="shared" si="48"/>
        <v>#REF!</v>
      </c>
      <c r="E236" s="61" t="e">
        <f>+IF(ISNA(VLOOKUP(F236,#REF!,8,0))=TRUE,0,VLOOKUP(F236,#REF!,8,0))</f>
        <v>#REF!</v>
      </c>
      <c r="F236" s="212" t="s">
        <v>192</v>
      </c>
      <c r="G236" s="60" t="e">
        <f>+VLOOKUP(F236,#REF!,2,0)</f>
        <v>#REF!</v>
      </c>
      <c r="H236" s="434" t="e">
        <f t="shared" si="50"/>
        <v>#REF!</v>
      </c>
      <c r="I236" s="242" t="e">
        <f>VLOOKUP(F236,#REF!,6,0)</f>
        <v>#REF!</v>
      </c>
      <c r="J236" s="457" t="e">
        <f>+VLOOKUP($F236,#REF!,3,0)</f>
        <v>#REF!</v>
      </c>
      <c r="K236" s="457" t="e">
        <f>+VLOOKUP($F236,#REF!,4,0)</f>
        <v>#REF!</v>
      </c>
      <c r="L236" s="457" t="e">
        <f>+VLOOKUP($F236,#REF!,5,0)</f>
        <v>#REF!</v>
      </c>
      <c r="M236" s="104" t="e">
        <f t="shared" si="71"/>
        <v>#REF!</v>
      </c>
      <c r="N236" s="431" t="str">
        <f t="shared" si="36"/>
        <v>SSIA01ACN1</v>
      </c>
      <c r="O236" s="434" t="e">
        <f t="shared" si="37"/>
        <v>#REF!</v>
      </c>
      <c r="Q236" s="118" t="s">
        <v>192</v>
      </c>
      <c r="R236" s="152">
        <v>100.0677</v>
      </c>
      <c r="S236" s="119" t="e">
        <f t="shared" si="34"/>
        <v>#REF!</v>
      </c>
      <c r="U236" s="429"/>
    </row>
    <row r="237" spans="1:33" x14ac:dyDescent="0.25">
      <c r="A237" s="440" t="str">
        <f t="shared" si="75"/>
        <v>SSIA01BCN1</v>
      </c>
      <c r="B237" s="117" t="e">
        <f>+VLOOKUP(A237,#REF!,$B$1,0)</f>
        <v>#REF!</v>
      </c>
      <c r="C237" s="117" t="e">
        <f t="shared" si="48"/>
        <v>#REF!</v>
      </c>
      <c r="E237" s="61" t="e">
        <f>+IF(ISNA(VLOOKUP(F237,#REF!,8,0))=TRUE,0,VLOOKUP(F237,#REF!,8,0))</f>
        <v>#REF!</v>
      </c>
      <c r="F237" s="212" t="s">
        <v>193</v>
      </c>
      <c r="G237" s="60" t="e">
        <f>+VLOOKUP(F237,#REF!,2,0)</f>
        <v>#REF!</v>
      </c>
      <c r="H237" s="434" t="e">
        <f t="shared" si="50"/>
        <v>#REF!</v>
      </c>
      <c r="I237" s="242" t="e">
        <f>VLOOKUP(F237,#REF!,6,0)</f>
        <v>#REF!</v>
      </c>
      <c r="J237" s="457" t="e">
        <f>+VLOOKUP($F237,#REF!,3,0)</f>
        <v>#REF!</v>
      </c>
      <c r="K237" s="457" t="e">
        <f>+VLOOKUP($F237,#REF!,4,0)</f>
        <v>#REF!</v>
      </c>
      <c r="L237" s="457" t="e">
        <f>+VLOOKUP($F237,#REF!,5,0)</f>
        <v>#REF!</v>
      </c>
      <c r="M237" s="104" t="e">
        <f t="shared" si="71"/>
        <v>#REF!</v>
      </c>
      <c r="N237" s="431" t="str">
        <f t="shared" si="36"/>
        <v>SSIA01BCN1</v>
      </c>
      <c r="O237" s="434" t="e">
        <f t="shared" si="37"/>
        <v>#REF!</v>
      </c>
      <c r="Q237" s="118" t="s">
        <v>193</v>
      </c>
      <c r="R237" s="152">
        <v>100.63030000000001</v>
      </c>
      <c r="S237" s="119" t="e">
        <f t="shared" si="34"/>
        <v>#REF!</v>
      </c>
      <c r="U237" s="429"/>
    </row>
    <row r="238" spans="1:33" x14ac:dyDescent="0.25">
      <c r="A238" s="440" t="str">
        <f t="shared" si="75"/>
        <v>SWMEDP01A</v>
      </c>
      <c r="B238" s="117" t="e">
        <f>+VLOOKUP(A238,#REF!,$B$1,0)</f>
        <v>#REF!</v>
      </c>
      <c r="C238" s="117" t="e">
        <f t="shared" si="48"/>
        <v>#REF!</v>
      </c>
      <c r="E238" s="61" t="e">
        <f>+IF(ISNA(VLOOKUP(F238,#REF!,8,0))=TRUE,0,VLOOKUP(F238,#REF!,8,0))</f>
        <v>#REF!</v>
      </c>
      <c r="F238" s="212" t="s">
        <v>954</v>
      </c>
      <c r="G238" s="60" t="e">
        <f>+VLOOKUP(F238,#REF!,2,0)</f>
        <v>#REF!</v>
      </c>
      <c r="H238" s="434" t="e">
        <f t="shared" si="50"/>
        <v>#REF!</v>
      </c>
      <c r="I238" s="242" t="e">
        <f>VLOOKUP(F238,#REF!,6,0)</f>
        <v>#REF!</v>
      </c>
      <c r="J238" s="457" t="e">
        <f>+VLOOKUP($F238,#REF!,3,0)</f>
        <v>#REF!</v>
      </c>
      <c r="K238" s="457" t="e">
        <f>+VLOOKUP($F238,#REF!,4,0)</f>
        <v>#REF!</v>
      </c>
      <c r="L238" s="457" t="e">
        <f>+VLOOKUP($F238,#REF!,5,0)</f>
        <v>#REF!</v>
      </c>
      <c r="M238" s="104" t="e">
        <f>L238-H238</f>
        <v>#REF!</v>
      </c>
      <c r="N238" s="431" t="str">
        <f>F238</f>
        <v>SWMEDP01A</v>
      </c>
      <c r="O238" s="434" t="e">
        <f t="shared" si="37"/>
        <v>#REF!</v>
      </c>
      <c r="Q238" s="118" t="s">
        <v>954</v>
      </c>
      <c r="R238" s="152">
        <v>99.994100000000003</v>
      </c>
      <c r="S238" s="119" t="e">
        <f t="shared" si="34"/>
        <v>#REF!</v>
      </c>
      <c r="U238" s="429"/>
    </row>
    <row r="239" spans="1:33" s="363" customFormat="1" x14ac:dyDescent="0.25">
      <c r="A239" s="440" t="str">
        <f>+N239</f>
        <v>SWMEDP01B</v>
      </c>
      <c r="B239" s="117" t="e">
        <f>+VLOOKUP(A239,#REF!,$B$1,0)</f>
        <v>#REF!</v>
      </c>
      <c r="C239" s="117" t="e">
        <f t="shared" si="48"/>
        <v>#REF!</v>
      </c>
      <c r="E239" s="61" t="e">
        <f>+IF(ISNA(VLOOKUP(F239,#REF!,8,0))=TRUE,0,VLOOKUP(F239,#REF!,8,0))</f>
        <v>#REF!</v>
      </c>
      <c r="F239" s="212" t="s">
        <v>955</v>
      </c>
      <c r="G239" s="60" t="e">
        <f>+VLOOKUP(F239,#REF!,2,0)</f>
        <v>#REF!</v>
      </c>
      <c r="H239" s="434" t="e">
        <f t="shared" si="50"/>
        <v>#REF!</v>
      </c>
      <c r="I239" s="242" t="e">
        <f>VLOOKUP(F239,#REF!,6,0)</f>
        <v>#REF!</v>
      </c>
      <c r="J239" s="457" t="e">
        <f>+VLOOKUP($F239,#REF!,3,0)</f>
        <v>#REF!</v>
      </c>
      <c r="K239" s="457" t="e">
        <f>+VLOOKUP($F239,#REF!,4,0)</f>
        <v>#REF!</v>
      </c>
      <c r="L239" s="457" t="e">
        <f>+VLOOKUP($F239,#REF!,5,0)</f>
        <v>#REF!</v>
      </c>
      <c r="M239" s="104" t="e">
        <f>L239-H239</f>
        <v>#REF!</v>
      </c>
      <c r="N239" s="431" t="str">
        <f>F239</f>
        <v>SWMEDP01B</v>
      </c>
      <c r="O239" s="434" t="e">
        <f>+IF(H239&lt;J239,ROUNDUP(J239,4),IF(H239&gt;L239,ROUNDDOWN(L239,4),ROUNDDOWN(H239,4)))</f>
        <v>#REF!</v>
      </c>
      <c r="P239" s="425"/>
      <c r="Q239" s="118" t="s">
        <v>955</v>
      </c>
      <c r="R239" s="152">
        <v>101.7826</v>
      </c>
      <c r="S239" s="119" t="e">
        <f>+R239-O239</f>
        <v>#REF!</v>
      </c>
      <c r="U239" s="429"/>
      <c r="V239" s="221"/>
      <c r="W239" s="221"/>
      <c r="X239" s="221"/>
      <c r="Y239" s="221"/>
      <c r="Z239" s="221"/>
      <c r="AA239" s="221"/>
      <c r="AB239" s="221"/>
      <c r="AC239" s="221"/>
      <c r="AD239" s="221"/>
      <c r="AE239" s="221"/>
      <c r="AF239" s="221"/>
      <c r="AG239" s="221"/>
    </row>
    <row r="240" spans="1:33" x14ac:dyDescent="0.25">
      <c r="A240" s="440" t="str">
        <f t="shared" si="75"/>
        <v>SWMEDP02A</v>
      </c>
      <c r="B240" s="117" t="e">
        <f>+VLOOKUP(A240,#REF!,$B$1,0)</f>
        <v>#REF!</v>
      </c>
      <c r="C240" s="117" t="e">
        <f t="shared" si="48"/>
        <v>#REF!</v>
      </c>
      <c r="E240" s="61" t="e">
        <f>+IF(ISNA(VLOOKUP(F240,#REF!,8,0))=TRUE,0,VLOOKUP(F240,#REF!,8,0))</f>
        <v>#REF!</v>
      </c>
      <c r="F240" s="212" t="s">
        <v>1070</v>
      </c>
      <c r="G240" s="60" t="e">
        <f>+VLOOKUP(F240,#REF!,2,0)</f>
        <v>#REF!</v>
      </c>
      <c r="H240" s="434" t="e">
        <f t="shared" si="50"/>
        <v>#REF!</v>
      </c>
      <c r="I240" s="242" t="e">
        <f>VLOOKUP(F240,#REF!,6,0)</f>
        <v>#REF!</v>
      </c>
      <c r="J240" s="457" t="e">
        <f>+VLOOKUP($F240,#REF!,3,0)</f>
        <v>#REF!</v>
      </c>
      <c r="K240" s="457" t="e">
        <f>+VLOOKUP($F240,#REF!,4,0)</f>
        <v>#REF!</v>
      </c>
      <c r="L240" s="457" t="e">
        <f>+VLOOKUP($F240,#REF!,5,0)</f>
        <v>#REF!</v>
      </c>
      <c r="M240" s="104" t="e">
        <f>L240-H240</f>
        <v>#REF!</v>
      </c>
      <c r="N240" s="431" t="str">
        <f>F240</f>
        <v>SWMEDP02A</v>
      </c>
      <c r="O240" s="434" t="e">
        <f>+IF(H240&lt;J240,ROUNDUP(J240,4),IF(H240&gt;L240,ROUNDDOWN(L240,4),ROUNDDOWN(H240,4)))</f>
        <v>#REF!</v>
      </c>
      <c r="Q240" s="118" t="s">
        <v>1070</v>
      </c>
      <c r="R240" s="152">
        <v>101.43940000000001</v>
      </c>
      <c r="S240" s="119" t="e">
        <f t="shared" ref="S240:S306" si="77">+R240-O240</f>
        <v>#REF!</v>
      </c>
      <c r="U240" s="429"/>
    </row>
    <row r="241" spans="1:33" x14ac:dyDescent="0.25">
      <c r="A241" s="440" t="str">
        <f t="shared" si="75"/>
        <v>TAFS02BCN2</v>
      </c>
      <c r="B241" s="117" t="e">
        <f>+VLOOKUP(A241,#REF!,$B$1,0)</f>
        <v>#REF!</v>
      </c>
      <c r="C241" s="117" t="e">
        <f t="shared" si="48"/>
        <v>#REF!</v>
      </c>
      <c r="E241" s="61" t="e">
        <f>+IF(ISNA(VLOOKUP(F241,#REF!,8,0))=TRUE,0,VLOOKUP(F241,#REF!,8,0))</f>
        <v>#REF!</v>
      </c>
      <c r="F241" s="212" t="s">
        <v>754</v>
      </c>
      <c r="G241" s="60" t="e">
        <f>+VLOOKUP(F241,#REF!,2,0)</f>
        <v>#REF!</v>
      </c>
      <c r="H241" s="434" t="e">
        <f t="shared" si="50"/>
        <v>#REF!</v>
      </c>
      <c r="I241" s="242" t="e">
        <f>VLOOKUP(F241,#REF!,6,0)</f>
        <v>#REF!</v>
      </c>
      <c r="J241" s="457" t="e">
        <f>+VLOOKUP($F241,#REF!,3,0)</f>
        <v>#REF!</v>
      </c>
      <c r="K241" s="457" t="e">
        <f>+VLOOKUP($F241,#REF!,4,0)</f>
        <v>#REF!</v>
      </c>
      <c r="L241" s="457" t="e">
        <f>+VLOOKUP($F241,#REF!,5,0)</f>
        <v>#REF!</v>
      </c>
      <c r="M241" s="104" t="e">
        <f t="shared" si="71"/>
        <v>#REF!</v>
      </c>
      <c r="N241" s="431" t="str">
        <f t="shared" si="36"/>
        <v>TAFS02BCN2</v>
      </c>
      <c r="O241" s="434" t="e">
        <f t="shared" si="37"/>
        <v>#REF!</v>
      </c>
      <c r="Q241" s="118" t="s">
        <v>754</v>
      </c>
      <c r="R241" s="152">
        <v>100.66800000000001</v>
      </c>
      <c r="S241" s="119" t="e">
        <f t="shared" si="77"/>
        <v>#REF!</v>
      </c>
      <c r="U241" s="429"/>
    </row>
    <row r="242" spans="1:33" s="363" customFormat="1" x14ac:dyDescent="0.25">
      <c r="A242" s="440" t="str">
        <f t="shared" si="75"/>
        <v>TBIG02CN2</v>
      </c>
      <c r="B242" s="117" t="e">
        <f>+VLOOKUP(A242,#REF!,$B$1,0)</f>
        <v>#REF!</v>
      </c>
      <c r="C242" s="117" t="e">
        <f t="shared" si="48"/>
        <v>#REF!</v>
      </c>
      <c r="E242" s="61" t="e">
        <f>+IF(ISNA(VLOOKUP(F242,#REF!,8,0))=TRUE,0,VLOOKUP(F242,#REF!,8,0))</f>
        <v>#REF!</v>
      </c>
      <c r="F242" s="146" t="s">
        <v>785</v>
      </c>
      <c r="G242" s="60" t="e">
        <f>+VLOOKUP(F242,#REF!,2,0)</f>
        <v>#REF!</v>
      </c>
      <c r="H242" s="434" t="e">
        <f t="shared" si="50"/>
        <v>#REF!</v>
      </c>
      <c r="I242" s="242" t="e">
        <f>VLOOKUP(F242,#REF!,6,0)</f>
        <v>#REF!</v>
      </c>
      <c r="J242" s="457" t="e">
        <f>+VLOOKUP($F242,#REF!,3,0)</f>
        <v>#REF!</v>
      </c>
      <c r="K242" s="457" t="e">
        <f>+VLOOKUP($F242,#REF!,4,0)</f>
        <v>#REF!</v>
      </c>
      <c r="L242" s="457" t="e">
        <f>+VLOOKUP($F242,#REF!,5,0)</f>
        <v>#REF!</v>
      </c>
      <c r="M242" s="104" t="e">
        <f>L242-H242</f>
        <v>#REF!</v>
      </c>
      <c r="N242" s="431" t="str">
        <f>F242</f>
        <v>TBIG02CN2</v>
      </c>
      <c r="O242" s="434" t="e">
        <f>+IF(H242&lt;J242,ROUNDUP(J242,4),IF(H242&gt;L242,ROUNDDOWN(L242,4),ROUNDDOWN(H242,4)))</f>
        <v>#REF!</v>
      </c>
      <c r="P242" s="425"/>
      <c r="Q242" s="118" t="s">
        <v>785</v>
      </c>
      <c r="R242" s="152">
        <v>99.977999999999994</v>
      </c>
      <c r="S242" s="119" t="e">
        <f>+R242-O242</f>
        <v>#REF!</v>
      </c>
      <c r="U242" s="429"/>
      <c r="V242" s="221"/>
      <c r="W242" s="221"/>
      <c r="X242" s="221"/>
      <c r="Y242" s="221"/>
      <c r="Z242" s="221"/>
      <c r="AA242" s="221"/>
      <c r="AB242" s="221"/>
      <c r="AC242" s="221"/>
      <c r="AD242" s="221"/>
      <c r="AE242" s="221"/>
      <c r="AF242" s="221"/>
      <c r="AG242" s="221"/>
    </row>
    <row r="243" spans="1:33" x14ac:dyDescent="0.25">
      <c r="A243" s="440" t="str">
        <f t="shared" si="75"/>
        <v>TBIG03CN2</v>
      </c>
      <c r="B243" s="117" t="e">
        <f>+VLOOKUP(A243,#REF!,$B$1,0)</f>
        <v>#REF!</v>
      </c>
      <c r="C243" s="117" t="e">
        <f t="shared" si="48"/>
        <v>#REF!</v>
      </c>
      <c r="E243" s="61" t="e">
        <f>+IF(ISNA(VLOOKUP(F243,#REF!,8,0))=TRUE,0,VLOOKUP(F243,#REF!,8,0))</f>
        <v>#REF!</v>
      </c>
      <c r="F243" s="212" t="s">
        <v>1001</v>
      </c>
      <c r="G243" s="60" t="e">
        <f>+VLOOKUP(F243,#REF!,2,0)</f>
        <v>#REF!</v>
      </c>
      <c r="H243" s="434" t="e">
        <f t="shared" si="50"/>
        <v>#REF!</v>
      </c>
      <c r="I243" s="242" t="e">
        <f>VLOOKUP(F243,#REF!,6,0)</f>
        <v>#REF!</v>
      </c>
      <c r="J243" s="457" t="e">
        <f>+VLOOKUP($F243,#REF!,3,0)</f>
        <v>#REF!</v>
      </c>
      <c r="K243" s="457" t="e">
        <f>+VLOOKUP($F243,#REF!,4,0)</f>
        <v>#REF!</v>
      </c>
      <c r="L243" s="457" t="e">
        <f>+VLOOKUP($F243,#REF!,5,0)</f>
        <v>#REF!</v>
      </c>
      <c r="M243" s="104" t="e">
        <f t="shared" si="71"/>
        <v>#REF!</v>
      </c>
      <c r="N243" s="431" t="str">
        <f t="shared" si="36"/>
        <v>TBIG03CN2</v>
      </c>
      <c r="O243" s="434" t="e">
        <f>+IF(H243&lt;J243,ROUNDUP(J243,4),IF(H243&gt;L243,ROUNDDOWN(L243,4),ROUNDDOWN(H243,4)))</f>
        <v>#REF!</v>
      </c>
      <c r="Q243" s="118" t="s">
        <v>1001</v>
      </c>
      <c r="R243" s="152">
        <v>100.03230000000001</v>
      </c>
      <c r="S243" s="119" t="e">
        <f t="shared" si="77"/>
        <v>#REF!</v>
      </c>
      <c r="U243" s="429"/>
    </row>
    <row r="244" spans="1:33" x14ac:dyDescent="0.25">
      <c r="A244" s="440" t="str">
        <f t="shared" si="75"/>
        <v>TBLA01CN1</v>
      </c>
      <c r="B244" s="117" t="e">
        <f>+VLOOKUP(A244,#REF!,$B$1,0)</f>
        <v>#REF!</v>
      </c>
      <c r="C244" s="117" t="e">
        <f t="shared" si="48"/>
        <v>#REF!</v>
      </c>
      <c r="E244" s="61" t="e">
        <f>+IF(ISNA(VLOOKUP(F244,#REF!,8,0))=TRUE,0,VLOOKUP(F244,#REF!,8,0))</f>
        <v>#REF!</v>
      </c>
      <c r="F244" s="212" t="s">
        <v>915</v>
      </c>
      <c r="G244" s="60" t="e">
        <f>+VLOOKUP(F244,#REF!,2,0)</f>
        <v>#REF!</v>
      </c>
      <c r="H244" s="434" t="e">
        <f t="shared" si="50"/>
        <v>#REF!</v>
      </c>
      <c r="I244" s="242" t="e">
        <f>VLOOKUP(F244,#REF!,6,0)</f>
        <v>#REF!</v>
      </c>
      <c r="J244" s="457" t="e">
        <f>+VLOOKUP($F244,#REF!,3,0)</f>
        <v>#REF!</v>
      </c>
      <c r="K244" s="457" t="e">
        <f>+VLOOKUP($F244,#REF!,4,0)</f>
        <v>#REF!</v>
      </c>
      <c r="L244" s="457" t="e">
        <f>+VLOOKUP($F244,#REF!,5,0)</f>
        <v>#REF!</v>
      </c>
      <c r="M244" s="104" t="e">
        <f t="shared" si="71"/>
        <v>#REF!</v>
      </c>
      <c r="N244" s="431" t="str">
        <f t="shared" si="36"/>
        <v>TBLA01CN1</v>
      </c>
      <c r="O244" s="434" t="e">
        <f t="shared" si="37"/>
        <v>#REF!</v>
      </c>
      <c r="Q244" s="118" t="s">
        <v>915</v>
      </c>
      <c r="R244" s="152">
        <v>99.145600000000002</v>
      </c>
      <c r="S244" s="119" t="e">
        <f t="shared" si="77"/>
        <v>#REF!</v>
      </c>
      <c r="U244" s="429"/>
    </row>
    <row r="245" spans="1:33" s="363" customFormat="1" x14ac:dyDescent="0.25">
      <c r="A245" s="440" t="str">
        <f t="shared" si="75"/>
        <v>TELE01BCN3</v>
      </c>
      <c r="B245" s="117" t="e">
        <f>+VLOOKUP(A245,#REF!,$B$1,0)</f>
        <v>#REF!</v>
      </c>
      <c r="C245" s="117" t="e">
        <f t="shared" si="48"/>
        <v>#REF!</v>
      </c>
      <c r="E245" s="61" t="e">
        <f>+IF(ISNA(VLOOKUP(F245,#REF!,8,0))=TRUE,0,VLOOKUP(F245,#REF!,8,0))</f>
        <v>#REF!</v>
      </c>
      <c r="F245" s="212" t="s">
        <v>806</v>
      </c>
      <c r="G245" s="60" t="e">
        <f>+VLOOKUP(F245,#REF!,2,0)</f>
        <v>#REF!</v>
      </c>
      <c r="H245" s="434" t="e">
        <f t="shared" si="50"/>
        <v>#REF!</v>
      </c>
      <c r="I245" s="242" t="e">
        <f>VLOOKUP(F245,#REF!,6,0)</f>
        <v>#REF!</v>
      </c>
      <c r="J245" s="457" t="e">
        <f>+VLOOKUP($F245,#REF!,3,0)</f>
        <v>#REF!</v>
      </c>
      <c r="K245" s="457" t="e">
        <f>+VLOOKUP($F245,#REF!,4,0)</f>
        <v>#REF!</v>
      </c>
      <c r="L245" s="457" t="e">
        <f>+VLOOKUP($F245,#REF!,5,0)</f>
        <v>#REF!</v>
      </c>
      <c r="M245" s="104" t="e">
        <f>L245-H245</f>
        <v>#REF!</v>
      </c>
      <c r="N245" s="431" t="str">
        <f>F245</f>
        <v>TELE01BCN3</v>
      </c>
      <c r="O245" s="434" t="e">
        <f>+IF(H245&lt;J245,ROUNDUP(J245,4),IF(H245&gt;L245,ROUNDDOWN(L245,4),ROUNDDOWN(H245,4)))</f>
        <v>#REF!</v>
      </c>
      <c r="P245" s="425"/>
      <c r="Q245" s="118" t="s">
        <v>806</v>
      </c>
      <c r="R245" s="152">
        <v>98.617199999999997</v>
      </c>
      <c r="S245" s="119" t="e">
        <f t="shared" si="77"/>
        <v>#REF!</v>
      </c>
      <c r="U245" s="429"/>
      <c r="V245" s="221"/>
      <c r="W245" s="221"/>
      <c r="X245" s="221"/>
      <c r="Y245" s="221"/>
      <c r="Z245" s="221"/>
      <c r="AA245" s="221"/>
      <c r="AB245" s="221"/>
      <c r="AC245" s="221"/>
      <c r="AD245" s="221"/>
      <c r="AE245" s="221"/>
      <c r="AF245" s="221"/>
      <c r="AG245" s="221"/>
    </row>
    <row r="246" spans="1:33" s="363" customFormat="1" x14ac:dyDescent="0.25">
      <c r="A246" s="440" t="str">
        <f t="shared" ref="A246" si="78">+N246</f>
        <v>TINS01ACN2</v>
      </c>
      <c r="B246" s="117" t="e">
        <f>+VLOOKUP(A246,#REF!,$B$1,0)</f>
        <v>#REF!</v>
      </c>
      <c r="C246" s="117" t="e">
        <f t="shared" si="48"/>
        <v>#REF!</v>
      </c>
      <c r="E246" s="61" t="e">
        <f>+IF(ISNA(VLOOKUP(F246,#REF!,8,0))=TRUE,0,VLOOKUP(F246,#REF!,8,0))</f>
        <v>#REF!</v>
      </c>
      <c r="F246" s="212" t="s">
        <v>1097</v>
      </c>
      <c r="G246" s="60" t="e">
        <f>+VLOOKUP(F246,#REF!,2,0)</f>
        <v>#REF!</v>
      </c>
      <c r="H246" s="434" t="e">
        <f t="shared" si="50"/>
        <v>#REF!</v>
      </c>
      <c r="I246" s="242" t="e">
        <f>VLOOKUP(F246,#REF!,6,0)</f>
        <v>#REF!</v>
      </c>
      <c r="J246" s="457" t="e">
        <f>+VLOOKUP($F246,#REF!,3,0)</f>
        <v>#REF!</v>
      </c>
      <c r="K246" s="457" t="e">
        <f>+VLOOKUP($F246,#REF!,4,0)</f>
        <v>#REF!</v>
      </c>
      <c r="L246" s="457" t="e">
        <f>+VLOOKUP($F246,#REF!,5,0)</f>
        <v>#REF!</v>
      </c>
      <c r="M246" s="104" t="e">
        <f>L246-H246</f>
        <v>#REF!</v>
      </c>
      <c r="N246" s="431" t="str">
        <f>F246</f>
        <v>TINS01ACN2</v>
      </c>
      <c r="O246" s="435" t="e">
        <f>+IF(H246&lt;J246,ROUNDUP(J246,4),IF(H246&gt;L246,ROUNDDOWN(L246,4),ROUNDDOWN(H246,4)))</f>
        <v>#REF!</v>
      </c>
      <c r="P246" s="425"/>
      <c r="Q246" s="118" t="s">
        <v>1097</v>
      </c>
      <c r="R246" s="152">
        <v>100</v>
      </c>
      <c r="S246" s="119" t="e">
        <f t="shared" ref="S246" si="79">+R246-O246</f>
        <v>#REF!</v>
      </c>
      <c r="U246" s="429"/>
      <c r="V246" s="221"/>
      <c r="W246" s="221"/>
      <c r="X246" s="221"/>
      <c r="Y246" s="221"/>
      <c r="Z246" s="221"/>
      <c r="AA246" s="221"/>
      <c r="AB246" s="221"/>
      <c r="AC246" s="221"/>
      <c r="AD246" s="221"/>
      <c r="AE246" s="221"/>
      <c r="AF246" s="221"/>
      <c r="AG246" s="221"/>
    </row>
    <row r="247" spans="1:33" x14ac:dyDescent="0.25">
      <c r="A247" s="440" t="str">
        <f t="shared" si="75"/>
        <v>TINS01BCN1</v>
      </c>
      <c r="B247" s="117" t="e">
        <f>+VLOOKUP(A247,#REF!,$B$1,0)</f>
        <v>#REF!</v>
      </c>
      <c r="C247" s="117" t="e">
        <f t="shared" si="48"/>
        <v>#REF!</v>
      </c>
      <c r="E247" s="61" t="e">
        <f>+IF(ISNA(VLOOKUP(F247,#REF!,8,0))=TRUE,0,VLOOKUP(F247,#REF!,8,0))</f>
        <v>#REF!</v>
      </c>
      <c r="F247" s="212" t="s">
        <v>845</v>
      </c>
      <c r="G247" s="60" t="e">
        <f>+VLOOKUP(F247,#REF!,2,0)</f>
        <v>#REF!</v>
      </c>
      <c r="H247" s="434" t="e">
        <f t="shared" si="50"/>
        <v>#REF!</v>
      </c>
      <c r="I247" s="242" t="e">
        <f>VLOOKUP(F247,#REF!,6,0)</f>
        <v>#REF!</v>
      </c>
      <c r="J247" s="457" t="e">
        <f>+VLOOKUP($F247,#REF!,3,0)</f>
        <v>#REF!</v>
      </c>
      <c r="K247" s="457" t="e">
        <f>+VLOOKUP($F247,#REF!,4,0)</f>
        <v>#REF!</v>
      </c>
      <c r="L247" s="457" t="e">
        <f>+VLOOKUP($F247,#REF!,5,0)</f>
        <v>#REF!</v>
      </c>
      <c r="M247" s="104" t="e">
        <f t="shared" si="71"/>
        <v>#REF!</v>
      </c>
      <c r="N247" s="431" t="str">
        <f t="shared" si="36"/>
        <v>TINS01BCN1</v>
      </c>
      <c r="O247" s="434" t="e">
        <f t="shared" si="37"/>
        <v>#REF!</v>
      </c>
      <c r="Q247" s="118" t="s">
        <v>845</v>
      </c>
      <c r="R247" s="152">
        <v>96.787400000000005</v>
      </c>
      <c r="S247" s="119" t="e">
        <f t="shared" si="77"/>
        <v>#REF!</v>
      </c>
      <c r="U247" s="429"/>
    </row>
    <row r="248" spans="1:33" x14ac:dyDescent="0.25">
      <c r="A248" s="440" t="str">
        <f t="shared" si="75"/>
        <v>TLKM01BCN1</v>
      </c>
      <c r="B248" s="117" t="e">
        <f>+VLOOKUP(A248,#REF!,$B$1,0)</f>
        <v>#REF!</v>
      </c>
      <c r="C248" s="117" t="e">
        <f t="shared" si="48"/>
        <v>#REF!</v>
      </c>
      <c r="E248" s="61" t="e">
        <f>+IF(ISNA(VLOOKUP(F248,#REF!,8,0))=TRUE,0,VLOOKUP(F248,#REF!,8,0))</f>
        <v>#REF!</v>
      </c>
      <c r="F248" s="212" t="s">
        <v>65</v>
      </c>
      <c r="G248" s="60" t="e">
        <f>+VLOOKUP(F248,#REF!,2,0)</f>
        <v>#REF!</v>
      </c>
      <c r="H248" s="434" t="e">
        <f t="shared" si="50"/>
        <v>#REF!</v>
      </c>
      <c r="I248" s="242" t="e">
        <f>VLOOKUP(F248,#REF!,6,0)</f>
        <v>#REF!</v>
      </c>
      <c r="J248" s="457" t="e">
        <f>+VLOOKUP($F248,#REF!,3,0)</f>
        <v>#REF!</v>
      </c>
      <c r="K248" s="457" t="e">
        <f>+VLOOKUP($F248,#REF!,4,0)</f>
        <v>#REF!</v>
      </c>
      <c r="L248" s="457" t="e">
        <f>+VLOOKUP($F248,#REF!,5,0)</f>
        <v>#REF!</v>
      </c>
      <c r="M248" s="104" t="e">
        <f t="shared" si="71"/>
        <v>#REF!</v>
      </c>
      <c r="N248" s="431" t="str">
        <f t="shared" si="36"/>
        <v>TLKM01BCN1</v>
      </c>
      <c r="O248" s="434" t="e">
        <f t="shared" si="37"/>
        <v>#REF!</v>
      </c>
      <c r="Q248" s="118" t="s">
        <v>65</v>
      </c>
      <c r="R248" s="152">
        <v>108.98180000000001</v>
      </c>
      <c r="S248" s="119" t="e">
        <f t="shared" si="77"/>
        <v>#REF!</v>
      </c>
      <c r="U248" s="429"/>
    </row>
    <row r="249" spans="1:33" x14ac:dyDescent="0.25">
      <c r="A249" s="440" t="str">
        <f t="shared" si="75"/>
        <v>TLKM01DCN1</v>
      </c>
      <c r="B249" s="117" t="e">
        <f>+VLOOKUP(A249,#REF!,$B$1,0)</f>
        <v>#REF!</v>
      </c>
      <c r="C249" s="117" t="e">
        <f t="shared" si="48"/>
        <v>#REF!</v>
      </c>
      <c r="E249" s="61" t="e">
        <f>+IF(ISNA(VLOOKUP(F249,#REF!,8,0))=TRUE,0,VLOOKUP(F249,#REF!,8,0))</f>
        <v>#REF!</v>
      </c>
      <c r="F249" s="212" t="s">
        <v>66</v>
      </c>
      <c r="G249" s="60" t="e">
        <f>+VLOOKUP(F249,#REF!,2,0)</f>
        <v>#REF!</v>
      </c>
      <c r="H249" s="434" t="e">
        <f t="shared" si="50"/>
        <v>#REF!</v>
      </c>
      <c r="I249" s="242" t="e">
        <f>VLOOKUP(F249,#REF!,6,0)</f>
        <v>#REF!</v>
      </c>
      <c r="J249" s="457" t="e">
        <f>+VLOOKUP($F249,#REF!,3,0)</f>
        <v>#REF!</v>
      </c>
      <c r="K249" s="457" t="e">
        <f>+VLOOKUP($F249,#REF!,4,0)</f>
        <v>#REF!</v>
      </c>
      <c r="L249" s="457" t="e">
        <f>+VLOOKUP($F249,#REF!,5,0)</f>
        <v>#REF!</v>
      </c>
      <c r="M249" s="104" t="e">
        <f t="shared" si="71"/>
        <v>#REF!</v>
      </c>
      <c r="N249" s="431" t="str">
        <f t="shared" si="36"/>
        <v>TLKM01DCN1</v>
      </c>
      <c r="O249" s="434" t="e">
        <f t="shared" si="37"/>
        <v>#REF!</v>
      </c>
      <c r="Q249" s="118" t="s">
        <v>66</v>
      </c>
      <c r="R249" s="152">
        <v>119.70569999999999</v>
      </c>
      <c r="S249" s="119" t="e">
        <f t="shared" si="77"/>
        <v>#REF!</v>
      </c>
      <c r="U249" s="429"/>
    </row>
    <row r="250" spans="1:33" x14ac:dyDescent="0.25">
      <c r="A250" s="440" t="str">
        <f t="shared" si="75"/>
        <v>TPIA01A</v>
      </c>
      <c r="B250" s="117" t="e">
        <f>+VLOOKUP(A250,#REF!,$B$1,0)</f>
        <v>#REF!</v>
      </c>
      <c r="C250" s="117" t="e">
        <f t="shared" si="48"/>
        <v>#REF!</v>
      </c>
      <c r="E250" s="61" t="e">
        <f>+IF(ISNA(VLOOKUP(F250,#REF!,8,0))=TRUE,0,VLOOKUP(F250,#REF!,8,0))</f>
        <v>#REF!</v>
      </c>
      <c r="F250" s="212" t="s">
        <v>747</v>
      </c>
      <c r="G250" s="60" t="e">
        <f>+VLOOKUP(F250,#REF!,2,0)</f>
        <v>#REF!</v>
      </c>
      <c r="H250" s="434" t="e">
        <f>IF(E250=0,G250,E250)+0.2</f>
        <v>#REF!</v>
      </c>
      <c r="I250" s="242" t="e">
        <f>VLOOKUP(F250,#REF!,6,0)</f>
        <v>#REF!</v>
      </c>
      <c r="J250" s="457" t="e">
        <f>+VLOOKUP($F250,#REF!,3,0)</f>
        <v>#REF!</v>
      </c>
      <c r="K250" s="457" t="e">
        <f>+VLOOKUP($F250,#REF!,4,0)</f>
        <v>#REF!</v>
      </c>
      <c r="L250" s="457" t="e">
        <f>+VLOOKUP($F250,#REF!,5,0)</f>
        <v>#REF!</v>
      </c>
      <c r="M250" s="104" t="e">
        <f t="shared" si="71"/>
        <v>#REF!</v>
      </c>
      <c r="N250" s="431" t="str">
        <f t="shared" si="36"/>
        <v>TPIA01A</v>
      </c>
      <c r="O250" s="434" t="e">
        <f t="shared" si="37"/>
        <v>#REF!</v>
      </c>
      <c r="Q250" s="118" t="s">
        <v>747</v>
      </c>
      <c r="R250" s="152">
        <v>100.5177</v>
      </c>
      <c r="S250" s="119" t="e">
        <f t="shared" si="77"/>
        <v>#REF!</v>
      </c>
      <c r="U250" s="429"/>
    </row>
    <row r="251" spans="1:33" x14ac:dyDescent="0.25">
      <c r="A251" s="440" t="str">
        <f t="shared" si="75"/>
        <v>TPIA01ACN1</v>
      </c>
      <c r="B251" s="117" t="e">
        <f>+VLOOKUP(A251,#REF!,$B$1,0)</f>
        <v>#REF!</v>
      </c>
      <c r="C251" s="117" t="e">
        <f t="shared" si="48"/>
        <v>#REF!</v>
      </c>
      <c r="E251" s="61" t="e">
        <f>+IF(ISNA(VLOOKUP(F251,#REF!,8,0))=TRUE,0,VLOOKUP(F251,#REF!,8,0))</f>
        <v>#REF!</v>
      </c>
      <c r="F251" s="212" t="s">
        <v>885</v>
      </c>
      <c r="G251" s="60" t="e">
        <f>+VLOOKUP(F251,#REF!,2,0)</f>
        <v>#REF!</v>
      </c>
      <c r="H251" s="434" t="e">
        <f t="shared" si="50"/>
        <v>#REF!</v>
      </c>
      <c r="I251" s="242" t="e">
        <f>VLOOKUP(F251,#REF!,6,0)</f>
        <v>#REF!</v>
      </c>
      <c r="J251" s="457" t="e">
        <f>+VLOOKUP($F251,#REF!,3,0)</f>
        <v>#REF!</v>
      </c>
      <c r="K251" s="457" t="e">
        <f>+VLOOKUP($F251,#REF!,4,0)</f>
        <v>#REF!</v>
      </c>
      <c r="L251" s="457" t="e">
        <f>+VLOOKUP($F251,#REF!,5,0)</f>
        <v>#REF!</v>
      </c>
      <c r="M251" s="104" t="e">
        <f t="shared" si="71"/>
        <v>#REF!</v>
      </c>
      <c r="N251" s="431" t="str">
        <f t="shared" si="36"/>
        <v>TPIA01ACN1</v>
      </c>
      <c r="O251" s="434" t="e">
        <f t="shared" si="37"/>
        <v>#REF!</v>
      </c>
      <c r="Q251" s="118" t="s">
        <v>885</v>
      </c>
      <c r="R251" s="152">
        <v>99.9221</v>
      </c>
      <c r="S251" s="119" t="e">
        <f t="shared" si="77"/>
        <v>#REF!</v>
      </c>
      <c r="U251" s="429"/>
    </row>
    <row r="252" spans="1:33" x14ac:dyDescent="0.25">
      <c r="A252" s="440" t="str">
        <f t="shared" si="75"/>
        <v>TPIA01BCN1</v>
      </c>
      <c r="B252" s="117" t="e">
        <f>+VLOOKUP(A252,#REF!,$B$1,0)</f>
        <v>#REF!</v>
      </c>
      <c r="C252" s="117" t="e">
        <f t="shared" si="48"/>
        <v>#REF!</v>
      </c>
      <c r="E252" s="61" t="e">
        <f>+IF(ISNA(VLOOKUP(F252,#REF!,8,0))=TRUE,0,VLOOKUP(F252,#REF!,8,0))</f>
        <v>#REF!</v>
      </c>
      <c r="F252" s="212" t="s">
        <v>886</v>
      </c>
      <c r="G252" s="60" t="e">
        <f>+VLOOKUP(F252,#REF!,2,0)</f>
        <v>#REF!</v>
      </c>
      <c r="H252" s="434" t="e">
        <f t="shared" si="50"/>
        <v>#REF!</v>
      </c>
      <c r="I252" s="242" t="e">
        <f>VLOOKUP(F252,#REF!,6,0)</f>
        <v>#REF!</v>
      </c>
      <c r="J252" s="457" t="e">
        <f>+VLOOKUP($F252,#REF!,3,0)</f>
        <v>#REF!</v>
      </c>
      <c r="K252" s="457" t="e">
        <f>+VLOOKUP($F252,#REF!,4,0)</f>
        <v>#REF!</v>
      </c>
      <c r="L252" s="457" t="e">
        <f>+VLOOKUP($F252,#REF!,5,0)</f>
        <v>#REF!</v>
      </c>
      <c r="M252" s="104" t="e">
        <f t="shared" si="71"/>
        <v>#REF!</v>
      </c>
      <c r="N252" s="431" t="str">
        <f t="shared" si="36"/>
        <v>TPIA01BCN1</v>
      </c>
      <c r="O252" s="434" t="e">
        <f t="shared" si="37"/>
        <v>#REF!</v>
      </c>
      <c r="Q252" s="118" t="s">
        <v>886</v>
      </c>
      <c r="R252" s="152">
        <v>99.859899999999996</v>
      </c>
      <c r="S252" s="119" t="e">
        <f t="shared" si="77"/>
        <v>#REF!</v>
      </c>
      <c r="U252" s="429"/>
    </row>
    <row r="253" spans="1:33" x14ac:dyDescent="0.25">
      <c r="A253" s="440" t="str">
        <f t="shared" si="75"/>
        <v>TPIA01ACN2</v>
      </c>
      <c r="B253" s="117" t="e">
        <f>+VLOOKUP(A253,#REF!,$B$1,0)</f>
        <v>#REF!</v>
      </c>
      <c r="C253" s="117" t="e">
        <f t="shared" si="48"/>
        <v>#REF!</v>
      </c>
      <c r="E253" s="61" t="e">
        <f>+IF(ISNA(VLOOKUP(F253,#REF!,8,0))=TRUE,0,VLOOKUP(F253,#REF!,8,0))</f>
        <v>#REF!</v>
      </c>
      <c r="F253" s="212" t="s">
        <v>906</v>
      </c>
      <c r="G253" s="60" t="e">
        <f>+VLOOKUP(F253,#REF!,2,0)</f>
        <v>#REF!</v>
      </c>
      <c r="H253" s="434" t="e">
        <f t="shared" si="50"/>
        <v>#REF!</v>
      </c>
      <c r="I253" s="242" t="e">
        <f>VLOOKUP(F253,#REF!,6,0)</f>
        <v>#REF!</v>
      </c>
      <c r="J253" s="457" t="e">
        <f>+VLOOKUP($F253,#REF!,3,0)</f>
        <v>#REF!</v>
      </c>
      <c r="K253" s="457" t="e">
        <f>+VLOOKUP($F253,#REF!,4,0)</f>
        <v>#REF!</v>
      </c>
      <c r="L253" s="457" t="e">
        <f>+VLOOKUP($F253,#REF!,5,0)</f>
        <v>#REF!</v>
      </c>
      <c r="M253" s="104" t="e">
        <f t="shared" si="71"/>
        <v>#REF!</v>
      </c>
      <c r="N253" s="431" t="str">
        <f t="shared" si="36"/>
        <v>TPIA01ACN2</v>
      </c>
      <c r="O253" s="434" t="e">
        <f t="shared" si="37"/>
        <v>#REF!</v>
      </c>
      <c r="Q253" s="118" t="s">
        <v>906</v>
      </c>
      <c r="R253" s="152">
        <v>97.980500000000006</v>
      </c>
      <c r="S253" s="119" t="e">
        <f t="shared" si="77"/>
        <v>#REF!</v>
      </c>
      <c r="U253" s="429"/>
    </row>
    <row r="254" spans="1:33" ht="14.25" customHeight="1" x14ac:dyDescent="0.25">
      <c r="A254" s="440" t="str">
        <f t="shared" si="75"/>
        <v>TRAC01CCN1</v>
      </c>
      <c r="B254" s="117" t="e">
        <f>+VLOOKUP(A254,#REF!,$B$1,0)</f>
        <v>#REF!</v>
      </c>
      <c r="C254" s="117" t="e">
        <f t="shared" si="48"/>
        <v>#REF!</v>
      </c>
      <c r="E254" s="61" t="e">
        <f>+IF(ISNA(VLOOKUP(F254,#REF!,8,0))=TRUE,0,VLOOKUP(F254,#REF!,8,0))</f>
        <v>#REF!</v>
      </c>
      <c r="F254" s="212" t="s">
        <v>926</v>
      </c>
      <c r="G254" s="60" t="e">
        <f>+VLOOKUP(F254,#REF!,2,0)</f>
        <v>#REF!</v>
      </c>
      <c r="H254" s="434" t="e">
        <f t="shared" si="50"/>
        <v>#REF!</v>
      </c>
      <c r="I254" s="242" t="e">
        <f>VLOOKUP(F254,#REF!,6,0)</f>
        <v>#REF!</v>
      </c>
      <c r="J254" s="457" t="e">
        <f>+VLOOKUP($F254,#REF!,3,0)</f>
        <v>#REF!</v>
      </c>
      <c r="K254" s="457" t="e">
        <f>+VLOOKUP($F254,#REF!,4,0)</f>
        <v>#REF!</v>
      </c>
      <c r="L254" s="457" t="e">
        <f>+VLOOKUP($F254,#REF!,5,0)</f>
        <v>#REF!</v>
      </c>
      <c r="M254" s="104" t="e">
        <f t="shared" si="71"/>
        <v>#REF!</v>
      </c>
      <c r="N254" s="431" t="str">
        <f t="shared" si="36"/>
        <v>TRAC01CCN1</v>
      </c>
      <c r="O254" s="434" t="e">
        <f t="shared" si="37"/>
        <v>#REF!</v>
      </c>
      <c r="Q254" s="118" t="s">
        <v>926</v>
      </c>
      <c r="R254" s="152">
        <v>98.420599999999993</v>
      </c>
      <c r="S254" s="119" t="e">
        <f t="shared" si="77"/>
        <v>#REF!</v>
      </c>
      <c r="U254" s="429"/>
    </row>
    <row r="255" spans="1:33" s="363" customFormat="1" ht="14.25" customHeight="1" x14ac:dyDescent="0.25">
      <c r="A255" s="440" t="str">
        <f>+N255</f>
        <v>TUFI02BCN2</v>
      </c>
      <c r="B255" s="117" t="e">
        <f>+VLOOKUP(A255,#REF!,$B$1,0)</f>
        <v>#REF!</v>
      </c>
      <c r="C255" s="117" t="e">
        <f t="shared" si="48"/>
        <v>#REF!</v>
      </c>
      <c r="E255" s="61" t="e">
        <f>+IF(ISNA(VLOOKUP(F255,#REF!,8,0))=TRUE,0,VLOOKUP(F255,#REF!,8,0))</f>
        <v>#REF!</v>
      </c>
      <c r="F255" s="212" t="s">
        <v>148</v>
      </c>
      <c r="G255" s="60" t="e">
        <f>+VLOOKUP(F255,#REF!,2,0)</f>
        <v>#REF!</v>
      </c>
      <c r="H255" s="434" t="e">
        <f t="shared" si="50"/>
        <v>#REF!</v>
      </c>
      <c r="I255" s="242" t="e">
        <f>VLOOKUP(F255,#REF!,6,0)</f>
        <v>#REF!</v>
      </c>
      <c r="J255" s="457" t="e">
        <f>+VLOOKUP($F255,#REF!,3,0)</f>
        <v>#REF!</v>
      </c>
      <c r="K255" s="457" t="e">
        <f>+VLOOKUP($F255,#REF!,4,0)</f>
        <v>#REF!</v>
      </c>
      <c r="L255" s="457" t="e">
        <f>+VLOOKUP($F255,#REF!,5,0)</f>
        <v>#REF!</v>
      </c>
      <c r="M255" s="104" t="e">
        <f>L255-H255</f>
        <v>#REF!</v>
      </c>
      <c r="N255" s="431" t="str">
        <f>F255</f>
        <v>TUFI02BCN2</v>
      </c>
      <c r="O255" s="434" t="e">
        <f>+IF(H255&lt;J255,ROUNDUP(J255,4),IF(H255&gt;L255,ROUNDDOWN(L255,4),ROUNDDOWN(H255,4)))</f>
        <v>#REF!</v>
      </c>
      <c r="P255" s="425"/>
      <c r="Q255" s="118" t="s">
        <v>148</v>
      </c>
      <c r="R255" s="152">
        <v>101.81</v>
      </c>
      <c r="S255" s="119" t="e">
        <f>+R255-O255</f>
        <v>#REF!</v>
      </c>
      <c r="U255" s="429"/>
      <c r="V255" s="221"/>
      <c r="W255" s="221"/>
      <c r="X255" s="221"/>
      <c r="Y255" s="221"/>
      <c r="Z255" s="221"/>
      <c r="AA255" s="221"/>
      <c r="AB255" s="221"/>
      <c r="AC255" s="221"/>
      <c r="AD255" s="221"/>
      <c r="AE255" s="221"/>
      <c r="AF255" s="221"/>
      <c r="AG255" s="221"/>
    </row>
    <row r="256" spans="1:33" s="363" customFormat="1" ht="14.25" customHeight="1" x14ac:dyDescent="0.25">
      <c r="A256" s="440" t="str">
        <f>+N256</f>
        <v>TUFI03ACN2</v>
      </c>
      <c r="B256" s="117" t="e">
        <f>+VLOOKUP(A256,#REF!,$B$1,0)</f>
        <v>#REF!</v>
      </c>
      <c r="C256" s="117" t="e">
        <f t="shared" si="48"/>
        <v>#REF!</v>
      </c>
      <c r="E256" s="61" t="e">
        <f>+IF(ISNA(VLOOKUP(F256,#REF!,8,0))=TRUE,0,VLOOKUP(F256,#REF!,8,0))</f>
        <v>#REF!</v>
      </c>
      <c r="F256" s="212" t="s">
        <v>801</v>
      </c>
      <c r="G256" s="60" t="e">
        <f>+VLOOKUP(F256,#REF!,2,0)</f>
        <v>#REF!</v>
      </c>
      <c r="H256" s="434" t="e">
        <f t="shared" si="50"/>
        <v>#REF!</v>
      </c>
      <c r="I256" s="242" t="e">
        <f>VLOOKUP(F256,#REF!,6,0)</f>
        <v>#REF!</v>
      </c>
      <c r="J256" s="457" t="e">
        <f>+VLOOKUP($F256,#REF!,3,0)</f>
        <v>#REF!</v>
      </c>
      <c r="K256" s="457" t="e">
        <f>+VLOOKUP($F256,#REF!,4,0)</f>
        <v>#REF!</v>
      </c>
      <c r="L256" s="457" t="e">
        <f>+VLOOKUP($F256,#REF!,5,0)</f>
        <v>#REF!</v>
      </c>
      <c r="M256" s="104" t="e">
        <f>L256-H256</f>
        <v>#REF!</v>
      </c>
      <c r="N256" s="431" t="str">
        <f>F256</f>
        <v>TUFI03ACN2</v>
      </c>
      <c r="O256" s="434" t="e">
        <f>+IF(H256&lt;J256,ROUNDUP(J256,4),IF(H256&gt;L256,ROUNDDOWN(L256,4),ROUNDDOWN(H256,4)))</f>
        <v>#REF!</v>
      </c>
      <c r="P256" s="425"/>
      <c r="Q256" s="118" t="s">
        <v>801</v>
      </c>
      <c r="R256" s="152">
        <v>100.9905</v>
      </c>
      <c r="S256" s="119" t="e">
        <f>+R256-O256</f>
        <v>#REF!</v>
      </c>
      <c r="U256" s="429"/>
      <c r="V256" s="221"/>
      <c r="W256" s="221"/>
      <c r="X256" s="221"/>
      <c r="Y256" s="221"/>
      <c r="Z256" s="221"/>
      <c r="AA256" s="221"/>
      <c r="AB256" s="221"/>
      <c r="AC256" s="221"/>
      <c r="AD256" s="221"/>
      <c r="AE256" s="221"/>
      <c r="AF256" s="221"/>
      <c r="AG256" s="221"/>
    </row>
    <row r="257" spans="1:33" ht="14.25" customHeight="1" x14ac:dyDescent="0.25">
      <c r="A257" s="440" t="str">
        <f t="shared" si="75"/>
        <v>TUFI04ACN1</v>
      </c>
      <c r="B257" s="117" t="e">
        <f>+VLOOKUP(A257,#REF!,$B$1,0)</f>
        <v>#REF!</v>
      </c>
      <c r="C257" s="117" t="e">
        <f t="shared" si="48"/>
        <v>#REF!</v>
      </c>
      <c r="E257" s="61" t="e">
        <f>+IF(ISNA(VLOOKUP(F257,#REF!,8,0))=TRUE,0,VLOOKUP(F257,#REF!,8,0))</f>
        <v>#REF!</v>
      </c>
      <c r="F257" s="212" t="s">
        <v>1018</v>
      </c>
      <c r="G257" s="60" t="e">
        <f>+VLOOKUP(F257,#REF!,2,0)</f>
        <v>#REF!</v>
      </c>
      <c r="H257" s="434" t="e">
        <f t="shared" si="50"/>
        <v>#REF!</v>
      </c>
      <c r="I257" s="242" t="e">
        <f>VLOOKUP(F257,#REF!,6,0)</f>
        <v>#REF!</v>
      </c>
      <c r="J257" s="457" t="e">
        <f>+VLOOKUP($F257,#REF!,3,0)</f>
        <v>#REF!</v>
      </c>
      <c r="K257" s="457" t="e">
        <f>+VLOOKUP($F257,#REF!,4,0)</f>
        <v>#REF!</v>
      </c>
      <c r="L257" s="457" t="e">
        <f>+VLOOKUP($F257,#REF!,5,0)</f>
        <v>#REF!</v>
      </c>
      <c r="M257" s="104" t="e">
        <f t="shared" si="71"/>
        <v>#REF!</v>
      </c>
      <c r="N257" s="431" t="str">
        <f t="shared" si="36"/>
        <v>TUFI04ACN1</v>
      </c>
      <c r="O257" s="434" t="e">
        <f>+IF(H257&lt;J257,ROUNDUP(J257,4),IF(H257&gt;L257,ROUNDDOWN(L257,4),ROUNDDOWN(H257,4)))</f>
        <v>#REF!</v>
      </c>
      <c r="Q257" s="118" t="s">
        <v>1018</v>
      </c>
      <c r="R257" s="152">
        <v>102.64579999999999</v>
      </c>
      <c r="S257" s="119" t="e">
        <f t="shared" si="77"/>
        <v>#REF!</v>
      </c>
      <c r="U257" s="429"/>
    </row>
    <row r="258" spans="1:33" s="363" customFormat="1" ht="14.25" customHeight="1" x14ac:dyDescent="0.25">
      <c r="A258" s="440" t="str">
        <f>+N258</f>
        <v>TUFI04ACN2</v>
      </c>
      <c r="B258" s="117" t="e">
        <f>+VLOOKUP(A258,#REF!,$B$1,0)</f>
        <v>#REF!</v>
      </c>
      <c r="C258" s="117" t="e">
        <f t="shared" si="48"/>
        <v>#REF!</v>
      </c>
      <c r="E258" s="61" t="e">
        <f>+IF(ISNA(VLOOKUP(F258,#REF!,8,0))=TRUE,0,VLOOKUP(F258,#REF!,8,0))</f>
        <v>#REF!</v>
      </c>
      <c r="F258" s="212" t="s">
        <v>1091</v>
      </c>
      <c r="G258" s="60" t="e">
        <f>+VLOOKUP(F258,#REF!,2,0)</f>
        <v>#REF!</v>
      </c>
      <c r="H258" s="434" t="e">
        <f t="shared" si="50"/>
        <v>#REF!</v>
      </c>
      <c r="I258" s="242" t="e">
        <f>VLOOKUP(F258,#REF!,6,0)</f>
        <v>#REF!</v>
      </c>
      <c r="J258" s="457" t="e">
        <f>+VLOOKUP($F258,#REF!,3,0)</f>
        <v>#REF!</v>
      </c>
      <c r="K258" s="457" t="e">
        <f>+VLOOKUP($F258,#REF!,4,0)</f>
        <v>#REF!</v>
      </c>
      <c r="L258" s="457" t="e">
        <f>+VLOOKUP($F258,#REF!,5,0)</f>
        <v>#REF!</v>
      </c>
      <c r="M258" s="104" t="e">
        <f>L258-H258</f>
        <v>#REF!</v>
      </c>
      <c r="N258" s="431" t="str">
        <f>F258</f>
        <v>TUFI04ACN2</v>
      </c>
      <c r="O258" s="436" t="e">
        <f t="shared" ref="O258:O259" si="80">+IF(H258&lt;J258,ROUNDUP(J258,4),IF(H258&gt;L258,ROUNDDOWN(L258,4),ROUNDDOWN(H258,4)))</f>
        <v>#REF!</v>
      </c>
      <c r="P258" s="425"/>
      <c r="Q258" s="118" t="s">
        <v>1091</v>
      </c>
      <c r="R258" s="152">
        <v>100.3809</v>
      </c>
      <c r="S258" s="119" t="e">
        <f>+R258-O258</f>
        <v>#REF!</v>
      </c>
      <c r="U258" s="429"/>
      <c r="V258" s="221"/>
      <c r="W258" s="221"/>
      <c r="X258" s="221"/>
      <c r="Y258" s="221"/>
      <c r="Z258" s="221"/>
      <c r="AA258" s="221"/>
      <c r="AB258" s="221"/>
      <c r="AC258" s="221"/>
      <c r="AD258" s="221"/>
      <c r="AE258" s="221"/>
      <c r="AF258" s="221"/>
      <c r="AG258" s="221"/>
    </row>
    <row r="259" spans="1:33" s="363" customFormat="1" ht="14.25" customHeight="1" x14ac:dyDescent="0.25">
      <c r="A259" s="440" t="str">
        <f t="shared" ref="A259" si="81">+N259</f>
        <v>TUFI04BCN2</v>
      </c>
      <c r="B259" s="117" t="e">
        <f>+VLOOKUP(A259,#REF!,$B$1,0)</f>
        <v>#REF!</v>
      </c>
      <c r="C259" s="117" t="e">
        <f t="shared" ref="C259:C322" si="82">+VLOOKUP($A259,$N:$O,2,0)</f>
        <v>#REF!</v>
      </c>
      <c r="E259" s="61" t="e">
        <f>+IF(ISNA(VLOOKUP(F259,#REF!,8,0))=TRUE,0,VLOOKUP(F259,#REF!,8,0))</f>
        <v>#REF!</v>
      </c>
      <c r="F259" s="212" t="s">
        <v>1092</v>
      </c>
      <c r="G259" s="60" t="e">
        <f>+VLOOKUP(F259,#REF!,2,0)</f>
        <v>#REF!</v>
      </c>
      <c r="H259" s="434" t="e">
        <f t="shared" si="50"/>
        <v>#REF!</v>
      </c>
      <c r="I259" s="242" t="e">
        <f>VLOOKUP(F259,#REF!,6,0)</f>
        <v>#REF!</v>
      </c>
      <c r="J259" s="457" t="e">
        <f>+VLOOKUP($F259,#REF!,3,0)</f>
        <v>#REF!</v>
      </c>
      <c r="K259" s="457" t="e">
        <f>+VLOOKUP($F259,#REF!,4,0)</f>
        <v>#REF!</v>
      </c>
      <c r="L259" s="457" t="e">
        <f>+VLOOKUP($F259,#REF!,5,0)</f>
        <v>#REF!</v>
      </c>
      <c r="M259" s="104" t="e">
        <f t="shared" ref="M259" si="83">L259-H259</f>
        <v>#REF!</v>
      </c>
      <c r="N259" s="431" t="str">
        <f t="shared" ref="N259" si="84">F259</f>
        <v>TUFI04BCN2</v>
      </c>
      <c r="O259" s="436" t="e">
        <f t="shared" si="80"/>
        <v>#REF!</v>
      </c>
      <c r="P259" s="425"/>
      <c r="Q259" s="118" t="s">
        <v>1092</v>
      </c>
      <c r="R259" s="152">
        <v>101.4524</v>
      </c>
      <c r="S259" s="119" t="e">
        <f t="shared" ref="S259" si="85">+R259-O259</f>
        <v>#REF!</v>
      </c>
      <c r="U259" s="429"/>
      <c r="V259" s="221"/>
      <c r="W259" s="221"/>
      <c r="X259" s="221"/>
      <c r="Y259" s="221"/>
      <c r="Z259" s="221"/>
      <c r="AA259" s="221"/>
      <c r="AB259" s="221"/>
      <c r="AC259" s="221"/>
      <c r="AD259" s="221"/>
      <c r="AE259" s="221"/>
      <c r="AF259" s="221"/>
      <c r="AG259" s="221"/>
    </row>
    <row r="260" spans="1:33" x14ac:dyDescent="0.25">
      <c r="A260" s="440" t="str">
        <f t="shared" si="75"/>
        <v>WOMF02BCN4</v>
      </c>
      <c r="B260" s="117" t="e">
        <f>+VLOOKUP(A260,#REF!,$B$1,0)</f>
        <v>#REF!</v>
      </c>
      <c r="C260" s="117" t="e">
        <f t="shared" si="82"/>
        <v>#REF!</v>
      </c>
      <c r="E260" s="61" t="e">
        <f>+IF(ISNA(VLOOKUP(F260,#REF!,8,0))=TRUE,0,VLOOKUP(F260,#REF!,8,0))</f>
        <v>#REF!</v>
      </c>
      <c r="F260" s="212" t="s">
        <v>918</v>
      </c>
      <c r="G260" s="60" t="e">
        <f>+VLOOKUP(F260,#REF!,2,0)</f>
        <v>#REF!</v>
      </c>
      <c r="H260" s="434" t="e">
        <f t="shared" ref="H260:H323" si="86">IF(E260=0,G260,E260)</f>
        <v>#REF!</v>
      </c>
      <c r="I260" s="242" t="e">
        <f>VLOOKUP(F260,#REF!,6,0)</f>
        <v>#REF!</v>
      </c>
      <c r="J260" s="457" t="e">
        <f>+VLOOKUP($F260,#REF!,3,0)</f>
        <v>#REF!</v>
      </c>
      <c r="K260" s="457" t="e">
        <f>+VLOOKUP($F260,#REF!,4,0)</f>
        <v>#REF!</v>
      </c>
      <c r="L260" s="457" t="e">
        <f>+VLOOKUP($F260,#REF!,5,0)</f>
        <v>#REF!</v>
      </c>
      <c r="M260" s="104" t="e">
        <f t="shared" si="71"/>
        <v>#REF!</v>
      </c>
      <c r="N260" s="431" t="str">
        <f>F260</f>
        <v>WOMF02BCN4</v>
      </c>
      <c r="O260" s="434" t="e">
        <f t="shared" si="37"/>
        <v>#REF!</v>
      </c>
      <c r="Q260" s="118" t="s">
        <v>918</v>
      </c>
      <c r="R260" s="152">
        <v>99.742400000000004</v>
      </c>
      <c r="S260" s="119" t="e">
        <f t="shared" si="77"/>
        <v>#REF!</v>
      </c>
      <c r="U260" s="429"/>
    </row>
    <row r="261" spans="1:33" s="363" customFormat="1" x14ac:dyDescent="0.25">
      <c r="A261" s="440" t="str">
        <f>+N261</f>
        <v>WOMF03ACN1</v>
      </c>
      <c r="B261" s="117" t="e">
        <f>+VLOOKUP(A261,#REF!,$B$1,0)</f>
        <v>#REF!</v>
      </c>
      <c r="C261" s="117" t="e">
        <f t="shared" si="82"/>
        <v>#REF!</v>
      </c>
      <c r="E261" s="61" t="e">
        <f>+IF(ISNA(VLOOKUP(F261,#REF!,8,0))=TRUE,0,VLOOKUP(F261,#REF!,8,0))</f>
        <v>#REF!</v>
      </c>
      <c r="F261" s="212" t="s">
        <v>1015</v>
      </c>
      <c r="G261" s="60" t="e">
        <f>+VLOOKUP(F261,#REF!,2,0)</f>
        <v>#REF!</v>
      </c>
      <c r="H261" s="434" t="e">
        <f t="shared" si="86"/>
        <v>#REF!</v>
      </c>
      <c r="I261" s="242" t="e">
        <f>VLOOKUP(F261,#REF!,6,0)</f>
        <v>#REF!</v>
      </c>
      <c r="J261" s="457" t="e">
        <f>+VLOOKUP($F261,#REF!,3,0)</f>
        <v>#REF!</v>
      </c>
      <c r="K261" s="457" t="e">
        <f>+VLOOKUP($F261,#REF!,4,0)</f>
        <v>#REF!</v>
      </c>
      <c r="L261" s="457" t="e">
        <f>+VLOOKUP($F261,#REF!,5,0)</f>
        <v>#REF!</v>
      </c>
      <c r="M261" s="104" t="e">
        <f>L261-H261</f>
        <v>#REF!</v>
      </c>
      <c r="N261" s="431" t="str">
        <f>F261</f>
        <v>WOMF03ACN1</v>
      </c>
      <c r="O261" s="434" t="e">
        <f>+IF(H261&lt;J261,ROUNDUP(J261,4),IF(H261&gt;L261,ROUNDDOWN(L261,4),ROUNDDOWN(H261,4)))</f>
        <v>#REF!</v>
      </c>
      <c r="P261" s="425"/>
      <c r="Q261" s="118" t="s">
        <v>1015</v>
      </c>
      <c r="R261" s="152">
        <v>100.7645</v>
      </c>
      <c r="S261" s="119" t="e">
        <f>+R261-O261</f>
        <v>#REF!</v>
      </c>
      <c r="U261" s="429"/>
      <c r="V261" s="221"/>
      <c r="W261" s="221"/>
      <c r="X261" s="221"/>
      <c r="Y261" s="221"/>
      <c r="Z261" s="221"/>
      <c r="AA261" s="221"/>
      <c r="AB261" s="221"/>
      <c r="AC261" s="221"/>
      <c r="AD261" s="221"/>
      <c r="AE261" s="221"/>
      <c r="AF261" s="221"/>
      <c r="AG261" s="221"/>
    </row>
    <row r="262" spans="1:33" s="363" customFormat="1" x14ac:dyDescent="0.25">
      <c r="A262" s="440" t="str">
        <f>+N262</f>
        <v>WOMF03ACN2</v>
      </c>
      <c r="B262" s="117" t="e">
        <f>+VLOOKUP(A262,#REF!,$B$1,0)</f>
        <v>#REF!</v>
      </c>
      <c r="C262" s="117" t="e">
        <f t="shared" si="82"/>
        <v>#REF!</v>
      </c>
      <c r="E262" s="61" t="e">
        <f>+IF(ISNA(VLOOKUP(F262,#REF!,8,0))=TRUE,0,VLOOKUP(F262,#REF!,8,0))</f>
        <v>#REF!</v>
      </c>
      <c r="F262" s="212" t="s">
        <v>1074</v>
      </c>
      <c r="G262" s="60" t="e">
        <f>+VLOOKUP(F262,#REF!,2,0)</f>
        <v>#REF!</v>
      </c>
      <c r="H262" s="434" t="e">
        <f t="shared" si="86"/>
        <v>#REF!</v>
      </c>
      <c r="I262" s="242" t="e">
        <f>VLOOKUP(F262,#REF!,6,0)</f>
        <v>#REF!</v>
      </c>
      <c r="J262" s="457" t="e">
        <f>+VLOOKUP($F262,#REF!,3,0)</f>
        <v>#REF!</v>
      </c>
      <c r="K262" s="457" t="e">
        <f>+VLOOKUP($F262,#REF!,4,0)</f>
        <v>#REF!</v>
      </c>
      <c r="L262" s="457" t="e">
        <f>+VLOOKUP($F262,#REF!,5,0)</f>
        <v>#REF!</v>
      </c>
      <c r="M262" s="104" t="e">
        <f>L262-H262</f>
        <v>#REF!</v>
      </c>
      <c r="N262" s="431" t="str">
        <f>F262</f>
        <v>WOMF03ACN2</v>
      </c>
      <c r="O262" s="434" t="e">
        <f t="shared" si="37"/>
        <v>#REF!</v>
      </c>
      <c r="P262" s="425"/>
      <c r="Q262" s="118" t="s">
        <v>1074</v>
      </c>
      <c r="R262" s="152">
        <v>100.4438</v>
      </c>
      <c r="S262" s="119" t="e">
        <f>+R262-O262</f>
        <v>#REF!</v>
      </c>
      <c r="U262" s="429"/>
      <c r="V262" s="221"/>
      <c r="W262" s="221"/>
      <c r="X262" s="221"/>
      <c r="Y262" s="221"/>
      <c r="Z262" s="221"/>
      <c r="AA262" s="221"/>
      <c r="AB262" s="221"/>
      <c r="AC262" s="221"/>
      <c r="AD262" s="221"/>
      <c r="AE262" s="221"/>
      <c r="AF262" s="221"/>
      <c r="AG262" s="221"/>
    </row>
    <row r="263" spans="1:33" s="363" customFormat="1" x14ac:dyDescent="0.25">
      <c r="A263" s="440" t="str">
        <f>+N263</f>
        <v>WSBP01CN1</v>
      </c>
      <c r="B263" s="117" t="e">
        <f>+VLOOKUP(A263,#REF!,$B$1,0)</f>
        <v>#REF!</v>
      </c>
      <c r="C263" s="117" t="e">
        <f t="shared" si="82"/>
        <v>#REF!</v>
      </c>
      <c r="E263" s="61" t="e">
        <f>+IF(ISNA(VLOOKUP(F263,#REF!,8,0))=TRUE,0,VLOOKUP(F263,#REF!,8,0))</f>
        <v>#REF!</v>
      </c>
      <c r="F263" s="146" t="s">
        <v>1082</v>
      </c>
      <c r="G263" s="60" t="e">
        <f>+VLOOKUP(F263,#REF!,2,0)</f>
        <v>#REF!</v>
      </c>
      <c r="H263" s="434" t="e">
        <f t="shared" si="86"/>
        <v>#REF!</v>
      </c>
      <c r="I263" s="242" t="e">
        <f>VLOOKUP(F263,#REF!,6,0)</f>
        <v>#REF!</v>
      </c>
      <c r="J263" s="457" t="e">
        <f>+VLOOKUP($F263,#REF!,3,0)</f>
        <v>#REF!</v>
      </c>
      <c r="K263" s="457" t="e">
        <f>+VLOOKUP($F263,#REF!,4,0)</f>
        <v>#REF!</v>
      </c>
      <c r="L263" s="457" t="e">
        <f>+VLOOKUP($F263,#REF!,5,0)</f>
        <v>#REF!</v>
      </c>
      <c r="M263" s="104" t="e">
        <f>L263-H263</f>
        <v>#REF!</v>
      </c>
      <c r="N263" s="431" t="str">
        <f>F263</f>
        <v>WSBP01CN1</v>
      </c>
      <c r="O263" s="434" t="e">
        <f t="shared" si="37"/>
        <v>#REF!</v>
      </c>
      <c r="P263" s="425"/>
      <c r="Q263" s="118" t="s">
        <v>1082</v>
      </c>
      <c r="R263" s="152">
        <v>100.02</v>
      </c>
      <c r="S263" s="119" t="e">
        <f>+R263-O263</f>
        <v>#REF!</v>
      </c>
      <c r="U263" s="429"/>
      <c r="V263" s="221"/>
      <c r="W263" s="221"/>
      <c r="X263" s="221"/>
      <c r="Y263" s="221"/>
      <c r="Z263" s="221"/>
      <c r="AA263" s="221"/>
      <c r="AB263" s="221"/>
      <c r="AC263" s="221"/>
      <c r="AD263" s="221"/>
      <c r="AE263" s="221"/>
      <c r="AF263" s="221"/>
      <c r="AG263" s="221"/>
    </row>
    <row r="264" spans="1:33" x14ac:dyDescent="0.25">
      <c r="A264" s="440" t="str">
        <f t="shared" si="75"/>
        <v>WSKT01BCN2</v>
      </c>
      <c r="B264" s="117" t="e">
        <f>+VLOOKUP(A264,#REF!,$B$1,0)</f>
        <v>#REF!</v>
      </c>
      <c r="C264" s="117" t="e">
        <f t="shared" si="82"/>
        <v>#REF!</v>
      </c>
      <c r="E264" s="61" t="e">
        <f>+IF(ISNA(VLOOKUP(F264,#REF!,8,0))=TRUE,0,VLOOKUP(F264,#REF!,8,0))</f>
        <v>#REF!</v>
      </c>
      <c r="F264" s="212" t="s">
        <v>67</v>
      </c>
      <c r="G264" s="60" t="e">
        <f>+VLOOKUP(F264,#REF!,2,0)</f>
        <v>#REF!</v>
      </c>
      <c r="H264" s="434" t="e">
        <f t="shared" si="86"/>
        <v>#REF!</v>
      </c>
      <c r="I264" s="242" t="e">
        <f>VLOOKUP(F264,#REF!,6,0)</f>
        <v>#REF!</v>
      </c>
      <c r="J264" s="457" t="e">
        <f>+VLOOKUP($F264,#REF!,3,0)</f>
        <v>#REF!</v>
      </c>
      <c r="K264" s="457" t="e">
        <f>+VLOOKUP($F264,#REF!,4,0)</f>
        <v>#REF!</v>
      </c>
      <c r="L264" s="457" t="e">
        <f>+VLOOKUP($F264,#REF!,5,0)</f>
        <v>#REF!</v>
      </c>
      <c r="M264" s="104" t="e">
        <f t="shared" si="71"/>
        <v>#REF!</v>
      </c>
      <c r="N264" s="431" t="str">
        <f t="shared" ref="N264:N309" si="87">F264</f>
        <v>WSKT01BCN2</v>
      </c>
      <c r="O264" s="434" t="e">
        <f t="shared" si="37"/>
        <v>#REF!</v>
      </c>
      <c r="Q264" s="118" t="s">
        <v>67</v>
      </c>
      <c r="R264" s="152">
        <v>101.7544</v>
      </c>
      <c r="S264" s="119" t="e">
        <f t="shared" si="77"/>
        <v>#REF!</v>
      </c>
      <c r="U264" s="429"/>
    </row>
    <row r="265" spans="1:33" x14ac:dyDescent="0.25">
      <c r="A265" s="440" t="str">
        <f t="shared" si="75"/>
        <v>WSKT02ACN3</v>
      </c>
      <c r="B265" s="117" t="e">
        <f>+VLOOKUP(A265,#REF!,$B$1,0)</f>
        <v>#REF!</v>
      </c>
      <c r="C265" s="117" t="e">
        <f t="shared" si="82"/>
        <v>#REF!</v>
      </c>
      <c r="E265" s="61" t="e">
        <f>+IF(ISNA(VLOOKUP(F265,#REF!,8,0))=TRUE,0,VLOOKUP(F265,#REF!,8,0))</f>
        <v>#REF!</v>
      </c>
      <c r="F265" s="212" t="s">
        <v>755</v>
      </c>
      <c r="G265" s="60" t="e">
        <f>+VLOOKUP(F265,#REF!,2,0)</f>
        <v>#REF!</v>
      </c>
      <c r="H265" s="434" t="e">
        <f t="shared" si="86"/>
        <v>#REF!</v>
      </c>
      <c r="I265" s="242" t="e">
        <f>VLOOKUP(F265,#REF!,6,0)</f>
        <v>#REF!</v>
      </c>
      <c r="J265" s="457" t="e">
        <f>+VLOOKUP($F265,#REF!,3,0)</f>
        <v>#REF!</v>
      </c>
      <c r="K265" s="457" t="e">
        <f>+VLOOKUP($F265,#REF!,4,0)</f>
        <v>#REF!</v>
      </c>
      <c r="L265" s="457" t="e">
        <f>+VLOOKUP($F265,#REF!,5,0)</f>
        <v>#REF!</v>
      </c>
      <c r="M265" s="104" t="e">
        <f t="shared" si="71"/>
        <v>#REF!</v>
      </c>
      <c r="N265" s="431" t="str">
        <f t="shared" si="87"/>
        <v>WSKT02ACN3</v>
      </c>
      <c r="O265" s="434" t="e">
        <f t="shared" ref="O265:O266" si="88">+IF(H265&lt;J265,ROUNDUP(J265,4),IF(H265&gt;L265,ROUNDDOWN(L265,4),ROUNDDOWN(H265,4)))</f>
        <v>#REF!</v>
      </c>
      <c r="Q265" s="118" t="s">
        <v>755</v>
      </c>
      <c r="R265" s="152">
        <v>100.06950000000001</v>
      </c>
      <c r="S265" s="119" t="e">
        <f t="shared" si="77"/>
        <v>#REF!</v>
      </c>
      <c r="U265" s="429"/>
    </row>
    <row r="266" spans="1:33" x14ac:dyDescent="0.25">
      <c r="A266" s="440" t="str">
        <f t="shared" si="75"/>
        <v>WSKT02CN2</v>
      </c>
      <c r="B266" s="117" t="e">
        <f>+VLOOKUP(A266,#REF!,$B$1,0)</f>
        <v>#REF!</v>
      </c>
      <c r="C266" s="117" t="e">
        <f t="shared" si="82"/>
        <v>#REF!</v>
      </c>
      <c r="E266" s="61" t="e">
        <f>+IF(ISNA(VLOOKUP(F266,#REF!,8,0))=TRUE,0,VLOOKUP(F266,#REF!,8,0))</f>
        <v>#REF!</v>
      </c>
      <c r="F266" s="212" t="s">
        <v>195</v>
      </c>
      <c r="G266" s="60" t="e">
        <f>+VLOOKUP(F266,#REF!,2,0)</f>
        <v>#REF!</v>
      </c>
      <c r="H266" s="434" t="e">
        <f t="shared" si="86"/>
        <v>#REF!</v>
      </c>
      <c r="I266" s="242" t="e">
        <f>VLOOKUP(F266,#REF!,6,0)</f>
        <v>#REF!</v>
      </c>
      <c r="J266" s="457" t="e">
        <f>+VLOOKUP($F266,#REF!,3,0)</f>
        <v>#REF!</v>
      </c>
      <c r="K266" s="457" t="e">
        <f>+VLOOKUP($F266,#REF!,4,0)</f>
        <v>#REF!</v>
      </c>
      <c r="L266" s="457" t="e">
        <f>+VLOOKUP($F266,#REF!,5,0)</f>
        <v>#REF!</v>
      </c>
      <c r="M266" s="104" t="e">
        <f t="shared" si="71"/>
        <v>#REF!</v>
      </c>
      <c r="N266" s="431" t="str">
        <f t="shared" si="87"/>
        <v>WSKT02CN2</v>
      </c>
      <c r="O266" s="434" t="e">
        <f t="shared" si="88"/>
        <v>#REF!</v>
      </c>
      <c r="Q266" s="118" t="s">
        <v>195</v>
      </c>
      <c r="R266" s="152">
        <v>97.52</v>
      </c>
      <c r="S266" s="119" t="e">
        <f t="shared" si="77"/>
        <v>#REF!</v>
      </c>
      <c r="U266" s="429"/>
    </row>
    <row r="267" spans="1:33" x14ac:dyDescent="0.25">
      <c r="A267" s="440" t="str">
        <f t="shared" si="75"/>
        <v>WSKT03ACN1</v>
      </c>
      <c r="B267" s="117" t="e">
        <f>+VLOOKUP(A267,#REF!,$B$1,0)</f>
        <v>#REF!</v>
      </c>
      <c r="C267" s="117" t="e">
        <f t="shared" si="82"/>
        <v>#REF!</v>
      </c>
      <c r="E267" s="61" t="e">
        <f>+IF(ISNA(VLOOKUP(F267,#REF!,8,0))=TRUE,0,VLOOKUP(F267,#REF!,8,0))</f>
        <v>#REF!</v>
      </c>
      <c r="F267" s="212" t="s">
        <v>848</v>
      </c>
      <c r="G267" s="60" t="e">
        <f>+VLOOKUP(F267,#REF!,2,0)</f>
        <v>#REF!</v>
      </c>
      <c r="H267" s="434" t="e">
        <f t="shared" si="86"/>
        <v>#REF!</v>
      </c>
      <c r="I267" s="242" t="e">
        <f>VLOOKUP(F267,#REF!,6,0)</f>
        <v>#REF!</v>
      </c>
      <c r="J267" s="457" t="e">
        <f>+VLOOKUP($F267,#REF!,3,0)</f>
        <v>#REF!</v>
      </c>
      <c r="K267" s="457" t="e">
        <f>+VLOOKUP($F267,#REF!,4,0)</f>
        <v>#REF!</v>
      </c>
      <c r="L267" s="457" t="e">
        <f>+VLOOKUP($F267,#REF!,5,0)</f>
        <v>#REF!</v>
      </c>
      <c r="M267" s="104" t="e">
        <f>L267-H267</f>
        <v>#REF!</v>
      </c>
      <c r="N267" s="431" t="str">
        <f>F267</f>
        <v>WSKT03ACN1</v>
      </c>
      <c r="O267" s="434" t="e">
        <f t="shared" ref="O267:O319" si="89">+IF(H267&lt;J267,ROUNDUP(J267,4),IF(H267&gt;L267,ROUNDDOWN(L267,4),ROUNDDOWN(H267,4)))</f>
        <v>#REF!</v>
      </c>
      <c r="Q267" s="118" t="s">
        <v>848</v>
      </c>
      <c r="R267" s="152">
        <v>98.54</v>
      </c>
      <c r="S267" s="119" t="e">
        <f t="shared" si="77"/>
        <v>#REF!</v>
      </c>
      <c r="U267" s="429"/>
    </row>
    <row r="268" spans="1:33" s="363" customFormat="1" x14ac:dyDescent="0.25">
      <c r="A268" s="440" t="str">
        <f t="shared" si="75"/>
        <v>WSKT03ACN2</v>
      </c>
      <c r="B268" s="117" t="e">
        <f>+VLOOKUP(A268,#REF!,$B$1,0)</f>
        <v>#REF!</v>
      </c>
      <c r="C268" s="117" t="e">
        <f t="shared" si="82"/>
        <v>#REF!</v>
      </c>
      <c r="E268" s="61" t="e">
        <f>+IF(ISNA(VLOOKUP(F268,#REF!,8,0))=TRUE,0,VLOOKUP(F268,#REF!,8,0))</f>
        <v>#REF!</v>
      </c>
      <c r="F268" s="212" t="s">
        <v>902</v>
      </c>
      <c r="G268" s="60" t="e">
        <f>+VLOOKUP(F268,#REF!,2,0)</f>
        <v>#REF!</v>
      </c>
      <c r="H268" s="434" t="e">
        <f t="shared" si="86"/>
        <v>#REF!</v>
      </c>
      <c r="I268" s="242" t="e">
        <f>VLOOKUP(F268,#REF!,6,0)</f>
        <v>#REF!</v>
      </c>
      <c r="J268" s="457" t="e">
        <f>+VLOOKUP($F268,#REF!,3,0)</f>
        <v>#REF!</v>
      </c>
      <c r="K268" s="457" t="e">
        <f>+VLOOKUP($F268,#REF!,4,0)</f>
        <v>#REF!</v>
      </c>
      <c r="L268" s="457" t="e">
        <f>+VLOOKUP($F268,#REF!,5,0)</f>
        <v>#REF!</v>
      </c>
      <c r="M268" s="104" t="e">
        <f>L268-H268</f>
        <v>#REF!</v>
      </c>
      <c r="N268" s="431" t="str">
        <f>F268</f>
        <v>WSKT03ACN2</v>
      </c>
      <c r="O268" s="434" t="e">
        <f>+IF(H268&lt;J268,ROUNDUP(J268,4),IF(H268&gt;L268,ROUNDDOWN(L268,4),ROUNDDOWN(H268,4)))</f>
        <v>#REF!</v>
      </c>
      <c r="P268" s="425"/>
      <c r="Q268" s="118" t="s">
        <v>902</v>
      </c>
      <c r="R268" s="152">
        <v>97.713999999999999</v>
      </c>
      <c r="S268" s="119" t="e">
        <f>+R268-O268</f>
        <v>#REF!</v>
      </c>
      <c r="U268" s="429"/>
      <c r="V268" s="221"/>
      <c r="W268" s="221"/>
      <c r="X268" s="221"/>
      <c r="Y268" s="221"/>
      <c r="Z268" s="221"/>
      <c r="AA268" s="221"/>
      <c r="AB268" s="221"/>
      <c r="AC268" s="221"/>
      <c r="AD268" s="221"/>
      <c r="AE268" s="221"/>
      <c r="AF268" s="221"/>
      <c r="AG268" s="221"/>
    </row>
    <row r="269" spans="1:33" x14ac:dyDescent="0.25">
      <c r="A269" s="440" t="str">
        <f t="shared" si="75"/>
        <v>WSKT03ACN3</v>
      </c>
      <c r="B269" s="117" t="e">
        <f>+VLOOKUP(A269,#REF!,$B$1,0)</f>
        <v>#REF!</v>
      </c>
      <c r="C269" s="117" t="e">
        <f t="shared" si="82"/>
        <v>#REF!</v>
      </c>
      <c r="E269" s="61" t="e">
        <f>+IF(ISNA(VLOOKUP(F269,#REF!,8,0))=TRUE,0,VLOOKUP(F269,#REF!,8,0))</f>
        <v>#REF!</v>
      </c>
      <c r="F269" s="146" t="s">
        <v>990</v>
      </c>
      <c r="G269" s="60" t="e">
        <f>+VLOOKUP(F269,#REF!,2,0)</f>
        <v>#REF!</v>
      </c>
      <c r="H269" s="434" t="e">
        <f t="shared" si="86"/>
        <v>#REF!</v>
      </c>
      <c r="I269" s="242" t="e">
        <f>VLOOKUP(F269,#REF!,6,0)</f>
        <v>#REF!</v>
      </c>
      <c r="J269" s="457" t="e">
        <f>+VLOOKUP($F269,#REF!,3,0)</f>
        <v>#REF!</v>
      </c>
      <c r="K269" s="457" t="e">
        <f>+VLOOKUP($F269,#REF!,4,0)</f>
        <v>#REF!</v>
      </c>
      <c r="L269" s="457" t="e">
        <f>+VLOOKUP($F269,#REF!,5,0)</f>
        <v>#REF!</v>
      </c>
      <c r="M269" s="104" t="e">
        <f>L269-H269</f>
        <v>#REF!</v>
      </c>
      <c r="N269" s="431" t="str">
        <f>F269</f>
        <v>WSKT03ACN3</v>
      </c>
      <c r="O269" s="434" t="e">
        <f t="shared" si="89"/>
        <v>#REF!</v>
      </c>
      <c r="Q269" s="118" t="s">
        <v>990</v>
      </c>
      <c r="R269" s="152">
        <v>100.17</v>
      </c>
      <c r="S269" s="119" t="e">
        <f t="shared" si="77"/>
        <v>#REF!</v>
      </c>
      <c r="U269" s="429"/>
    </row>
    <row r="270" spans="1:33" x14ac:dyDescent="0.25">
      <c r="A270" s="440" t="str">
        <f t="shared" si="75"/>
        <v>WSKT03BCN1</v>
      </c>
      <c r="B270" s="117" t="e">
        <f>+VLOOKUP(A270,#REF!,$B$1,0)</f>
        <v>#REF!</v>
      </c>
      <c r="C270" s="117" t="e">
        <f t="shared" si="82"/>
        <v>#REF!</v>
      </c>
      <c r="E270" s="61" t="e">
        <f>+IF(ISNA(VLOOKUP(F270,#REF!,8,0))=TRUE,0,VLOOKUP(F270,#REF!,8,0))</f>
        <v>#REF!</v>
      </c>
      <c r="F270" s="146" t="s">
        <v>849</v>
      </c>
      <c r="G270" s="60" t="e">
        <f>+VLOOKUP(F270,#REF!,2,0)</f>
        <v>#REF!</v>
      </c>
      <c r="H270" s="434" t="e">
        <f t="shared" si="86"/>
        <v>#REF!</v>
      </c>
      <c r="I270" s="242" t="e">
        <f>VLOOKUP(F270,#REF!,6,0)</f>
        <v>#REF!</v>
      </c>
      <c r="J270" s="457" t="e">
        <f>+VLOOKUP($F270,#REF!,3,0)</f>
        <v>#REF!</v>
      </c>
      <c r="K270" s="457" t="e">
        <f>+VLOOKUP($F270,#REF!,4,0)</f>
        <v>#REF!</v>
      </c>
      <c r="L270" s="457" t="e">
        <f>+VLOOKUP($F270,#REF!,5,0)</f>
        <v>#REF!</v>
      </c>
      <c r="M270" s="104" t="e">
        <f>L270-H270</f>
        <v>#REF!</v>
      </c>
      <c r="N270" s="431" t="str">
        <f>F270</f>
        <v>WSKT03BCN1</v>
      </c>
      <c r="O270" s="434" t="e">
        <f t="shared" si="89"/>
        <v>#REF!</v>
      </c>
      <c r="Q270" s="118" t="s">
        <v>849</v>
      </c>
      <c r="R270" s="152">
        <v>95.5715</v>
      </c>
      <c r="S270" s="119" t="e">
        <f t="shared" si="77"/>
        <v>#REF!</v>
      </c>
      <c r="U270" s="429"/>
      <c r="V270" s="377"/>
    </row>
    <row r="271" spans="1:33" s="363" customFormat="1" x14ac:dyDescent="0.25">
      <c r="A271" s="440" t="str">
        <f t="shared" si="75"/>
        <v>WSKT03BCN2</v>
      </c>
      <c r="B271" s="117" t="e">
        <f>+VLOOKUP(A271,#REF!,$B$1,0)</f>
        <v>#REF!</v>
      </c>
      <c r="C271" s="117" t="e">
        <f t="shared" si="82"/>
        <v>#REF!</v>
      </c>
      <c r="E271" s="61" t="e">
        <f>+IF(ISNA(VLOOKUP(F271,#REF!,8,0))=TRUE,0,VLOOKUP(F271,#REF!,8,0))</f>
        <v>#REF!</v>
      </c>
      <c r="F271" s="212" t="s">
        <v>903</v>
      </c>
      <c r="G271" s="60" t="e">
        <f>+VLOOKUP(F271,#REF!,2,0)</f>
        <v>#REF!</v>
      </c>
      <c r="H271" s="434" t="e">
        <f t="shared" si="86"/>
        <v>#REF!</v>
      </c>
      <c r="I271" s="242" t="e">
        <f>VLOOKUP(F271,#REF!,6,0)</f>
        <v>#REF!</v>
      </c>
      <c r="J271" s="457" t="e">
        <f>+VLOOKUP($F271,#REF!,3,0)</f>
        <v>#REF!</v>
      </c>
      <c r="K271" s="457" t="e">
        <f>+VLOOKUP($F271,#REF!,4,0)</f>
        <v>#REF!</v>
      </c>
      <c r="L271" s="457" t="e">
        <f>+VLOOKUP($F271,#REF!,5,0)</f>
        <v>#REF!</v>
      </c>
      <c r="M271" s="104" t="e">
        <f>L271-H271</f>
        <v>#REF!</v>
      </c>
      <c r="N271" s="431" t="str">
        <f>F271</f>
        <v>WSKT03BCN2</v>
      </c>
      <c r="O271" s="434" t="e">
        <f t="shared" si="89"/>
        <v>#REF!</v>
      </c>
      <c r="P271" s="425"/>
      <c r="Q271" s="118" t="s">
        <v>903</v>
      </c>
      <c r="R271" s="152">
        <v>97.12</v>
      </c>
      <c r="S271" s="119" t="e">
        <f t="shared" si="77"/>
        <v>#REF!</v>
      </c>
      <c r="U271" s="429"/>
      <c r="V271" s="377"/>
      <c r="W271" s="221"/>
      <c r="X271" s="221"/>
      <c r="Y271" s="221"/>
      <c r="Z271" s="221"/>
      <c r="AA271" s="221"/>
      <c r="AB271" s="221"/>
      <c r="AC271" s="221"/>
      <c r="AD271" s="221"/>
      <c r="AE271" s="221"/>
      <c r="AF271" s="221"/>
      <c r="AG271" s="221"/>
    </row>
    <row r="272" spans="1:33" x14ac:dyDescent="0.25">
      <c r="A272" s="440" t="str">
        <f t="shared" si="75"/>
        <v>AGRO01A</v>
      </c>
      <c r="B272" s="117" t="e">
        <f>+VLOOKUP(A272,#REF!,$B$1,0)</f>
        <v>#REF!</v>
      </c>
      <c r="C272" s="117" t="e">
        <f t="shared" si="82"/>
        <v>#REF!</v>
      </c>
      <c r="E272" s="61" t="e">
        <f>+IF(ISNA(VLOOKUP(F272,#REF!,8,0))=TRUE,0,VLOOKUP(F272,#REF!,8,0))</f>
        <v>#REF!</v>
      </c>
      <c r="F272" s="224" t="s">
        <v>811</v>
      </c>
      <c r="G272" s="60" t="e">
        <f>+VLOOKUP(F272,#REF!,2,0)</f>
        <v>#REF!</v>
      </c>
      <c r="H272" s="434" t="e">
        <f t="shared" si="86"/>
        <v>#REF!</v>
      </c>
      <c r="I272" s="242" t="e">
        <f>VLOOKUP(F272,#REF!,6,0)</f>
        <v>#REF!</v>
      </c>
      <c r="J272" s="457" t="e">
        <f>+VLOOKUP($F272,#REF!,3,0)</f>
        <v>#REF!</v>
      </c>
      <c r="K272" s="457" t="e">
        <f>+VLOOKUP($F272,#REF!,4,0)</f>
        <v>#REF!</v>
      </c>
      <c r="L272" s="457" t="e">
        <f>+VLOOKUP($F272,#REF!,5,0)</f>
        <v>#REF!</v>
      </c>
      <c r="M272" s="104" t="e">
        <f t="shared" si="71"/>
        <v>#REF!</v>
      </c>
      <c r="N272" s="431" t="str">
        <f t="shared" si="87"/>
        <v>AGRO01A</v>
      </c>
      <c r="O272" s="434" t="e">
        <f t="shared" si="89"/>
        <v>#REF!</v>
      </c>
      <c r="Q272" s="118" t="s">
        <v>811</v>
      </c>
      <c r="R272" s="152">
        <v>99.671899999999994</v>
      </c>
      <c r="S272" s="119" t="e">
        <f t="shared" si="77"/>
        <v>#REF!</v>
      </c>
      <c r="U272" s="429"/>
    </row>
    <row r="273" spans="1:33" x14ac:dyDescent="0.25">
      <c r="A273" s="440" t="str">
        <f t="shared" si="75"/>
        <v>BBRI02CCN3</v>
      </c>
      <c r="B273" s="117" t="e">
        <f>+VLOOKUP(A273,#REF!,$B$1,0)</f>
        <v>#REF!</v>
      </c>
      <c r="C273" s="117" t="e">
        <f t="shared" si="82"/>
        <v>#REF!</v>
      </c>
      <c r="E273" s="61" t="e">
        <f>+IF(ISNA(VLOOKUP(F273,#REF!,8,0))=TRUE,0,VLOOKUP(F273,#REF!,8,0))</f>
        <v>#REF!</v>
      </c>
      <c r="F273" s="224" t="s">
        <v>835</v>
      </c>
      <c r="G273" s="60" t="e">
        <f>+VLOOKUP(F273,#REF!,2,0)</f>
        <v>#REF!</v>
      </c>
      <c r="H273" s="434" t="e">
        <f t="shared" si="86"/>
        <v>#REF!</v>
      </c>
      <c r="I273" s="242" t="e">
        <f>VLOOKUP(F273,#REF!,6,0)</f>
        <v>#REF!</v>
      </c>
      <c r="J273" s="457" t="e">
        <f>+VLOOKUP($F273,#REF!,3,0)</f>
        <v>#REF!</v>
      </c>
      <c r="K273" s="457" t="e">
        <f>+VLOOKUP($F273,#REF!,4,0)</f>
        <v>#REF!</v>
      </c>
      <c r="L273" s="457" t="e">
        <f>+VLOOKUP($F273,#REF!,5,0)</f>
        <v>#REF!</v>
      </c>
      <c r="M273" s="104" t="e">
        <f t="shared" si="71"/>
        <v>#REF!</v>
      </c>
      <c r="N273" s="431" t="str">
        <f t="shared" si="87"/>
        <v>BBRI02CCN3</v>
      </c>
      <c r="O273" s="434" t="e">
        <f t="shared" si="89"/>
        <v>#REF!</v>
      </c>
      <c r="Q273" s="118" t="s">
        <v>835</v>
      </c>
      <c r="R273" s="152">
        <v>100.0111</v>
      </c>
      <c r="S273" s="119" t="e">
        <f t="shared" si="77"/>
        <v>#REF!</v>
      </c>
      <c r="U273" s="429"/>
    </row>
    <row r="274" spans="1:33" x14ac:dyDescent="0.25">
      <c r="A274" s="440" t="str">
        <f t="shared" si="75"/>
        <v>KAII01B</v>
      </c>
      <c r="B274" s="117" t="e">
        <f>+VLOOKUP(A274,#REF!,$B$1,0)</f>
        <v>#REF!</v>
      </c>
      <c r="C274" s="117" t="e">
        <f t="shared" si="82"/>
        <v>#REF!</v>
      </c>
      <c r="E274" s="61" t="e">
        <f>+IF(ISNA(VLOOKUP(F274,#REF!,8,0))=TRUE,0,VLOOKUP(F274,#REF!,8,0))</f>
        <v>#REF!</v>
      </c>
      <c r="F274" s="224" t="s">
        <v>858</v>
      </c>
      <c r="G274" s="60" t="e">
        <f>+VLOOKUP(F274,#REF!,2,0)</f>
        <v>#REF!</v>
      </c>
      <c r="H274" s="434" t="e">
        <f t="shared" si="86"/>
        <v>#REF!</v>
      </c>
      <c r="I274" s="242" t="e">
        <f>VLOOKUP(F274,#REF!,6,0)</f>
        <v>#REF!</v>
      </c>
      <c r="J274" s="457" t="e">
        <f>+VLOOKUP($F274,#REF!,3,0)</f>
        <v>#REF!</v>
      </c>
      <c r="K274" s="457" t="e">
        <f>+VLOOKUP($F274,#REF!,4,0)</f>
        <v>#REF!</v>
      </c>
      <c r="L274" s="457" t="e">
        <f>+VLOOKUP($F274,#REF!,5,0)</f>
        <v>#REF!</v>
      </c>
      <c r="M274" s="104" t="e">
        <f t="shared" si="71"/>
        <v>#REF!</v>
      </c>
      <c r="N274" s="431" t="str">
        <f t="shared" si="87"/>
        <v>KAII01B</v>
      </c>
      <c r="O274" s="434" t="e">
        <f t="shared" si="89"/>
        <v>#REF!</v>
      </c>
      <c r="Q274" s="118" t="s">
        <v>858</v>
      </c>
      <c r="R274" s="152">
        <v>99.904200000000003</v>
      </c>
      <c r="S274" s="119" t="e">
        <f t="shared" si="77"/>
        <v>#REF!</v>
      </c>
      <c r="U274" s="429"/>
    </row>
    <row r="275" spans="1:33" x14ac:dyDescent="0.25">
      <c r="A275" s="440" t="str">
        <f t="shared" si="75"/>
        <v>WSKT02BCN3</v>
      </c>
      <c r="B275" s="117" t="e">
        <f>+VLOOKUP(A275,#REF!,$B$1,0)</f>
        <v>#REF!</v>
      </c>
      <c r="C275" s="117" t="e">
        <f t="shared" si="82"/>
        <v>#REF!</v>
      </c>
      <c r="E275" s="61" t="e">
        <f>+IF(ISNA(VLOOKUP(F275,#REF!,8,0))=TRUE,0,VLOOKUP(F275,#REF!,8,0))</f>
        <v>#REF!</v>
      </c>
      <c r="F275" s="146" t="s">
        <v>756</v>
      </c>
      <c r="G275" s="60" t="e">
        <f>+VLOOKUP(F275,#REF!,2,0)</f>
        <v>#REF!</v>
      </c>
      <c r="H275" s="434" t="e">
        <f t="shared" si="86"/>
        <v>#REF!</v>
      </c>
      <c r="I275" s="242" t="e">
        <f>VLOOKUP(F275,#REF!,6,0)</f>
        <v>#REF!</v>
      </c>
      <c r="J275" s="457" t="e">
        <f>+VLOOKUP($F275,#REF!,3,0)</f>
        <v>#REF!</v>
      </c>
      <c r="K275" s="457" t="e">
        <f>+VLOOKUP($F275,#REF!,4,0)</f>
        <v>#REF!</v>
      </c>
      <c r="L275" s="457" t="e">
        <f>+VLOOKUP($F275,#REF!,5,0)</f>
        <v>#REF!</v>
      </c>
      <c r="M275" s="104" t="e">
        <f t="shared" si="71"/>
        <v>#REF!</v>
      </c>
      <c r="N275" s="431" t="str">
        <f t="shared" si="87"/>
        <v>WSKT02BCN3</v>
      </c>
      <c r="O275" s="434" t="e">
        <f t="shared" si="89"/>
        <v>#REF!</v>
      </c>
      <c r="Q275" s="118" t="s">
        <v>756</v>
      </c>
      <c r="R275" s="152">
        <v>98.255300000000005</v>
      </c>
      <c r="S275" s="119" t="e">
        <f t="shared" si="77"/>
        <v>#REF!</v>
      </c>
      <c r="U275" s="429"/>
    </row>
    <row r="276" spans="1:33" x14ac:dyDescent="0.25">
      <c r="A276" s="440" t="str">
        <f t="shared" si="75"/>
        <v>BBRI02DCN2</v>
      </c>
      <c r="B276" s="117" t="e">
        <f>+VLOOKUP(A276,#REF!,$B$1,0)</f>
        <v>#REF!</v>
      </c>
      <c r="C276" s="117" t="e">
        <f t="shared" si="82"/>
        <v>#REF!</v>
      </c>
      <c r="E276" s="61" t="e">
        <f>+IF(ISNA(VLOOKUP(F276,#REF!,8,0))=TRUE,0,VLOOKUP(F276,#REF!,8,0))</f>
        <v>#REF!</v>
      </c>
      <c r="F276" s="114" t="s">
        <v>783</v>
      </c>
      <c r="G276" s="60" t="e">
        <f>+VLOOKUP(F276,#REF!,2,0)</f>
        <v>#REF!</v>
      </c>
      <c r="H276" s="434" t="e">
        <f t="shared" si="86"/>
        <v>#REF!</v>
      </c>
      <c r="I276" s="242" t="e">
        <f>VLOOKUP(F276,#REF!,6,0)</f>
        <v>#REF!</v>
      </c>
      <c r="J276" s="457" t="e">
        <f>+VLOOKUP($F276,#REF!,3,0)</f>
        <v>#REF!</v>
      </c>
      <c r="K276" s="457" t="e">
        <f>+VLOOKUP($F276,#REF!,4,0)</f>
        <v>#REF!</v>
      </c>
      <c r="L276" s="457" t="e">
        <f>+VLOOKUP($F276,#REF!,5,0)</f>
        <v>#REF!</v>
      </c>
      <c r="M276" s="104" t="e">
        <f t="shared" si="71"/>
        <v>#REF!</v>
      </c>
      <c r="N276" s="431" t="str">
        <f t="shared" si="87"/>
        <v>BBRI02DCN2</v>
      </c>
      <c r="O276" s="434" t="e">
        <f t="shared" si="89"/>
        <v>#REF!</v>
      </c>
      <c r="Q276" s="118" t="s">
        <v>783</v>
      </c>
      <c r="R276" s="152">
        <v>103.0989</v>
      </c>
      <c r="S276" s="119" t="e">
        <f t="shared" si="77"/>
        <v>#REF!</v>
      </c>
      <c r="U276" s="429"/>
    </row>
    <row r="277" spans="1:33" x14ac:dyDescent="0.25">
      <c r="A277" s="440" t="str">
        <f t="shared" si="75"/>
        <v>PTHK01CN1</v>
      </c>
      <c r="B277" s="117" t="e">
        <f>+VLOOKUP(A277,#REF!,$B$1,0)</f>
        <v>#REF!</v>
      </c>
      <c r="C277" s="117" t="e">
        <f t="shared" si="82"/>
        <v>#REF!</v>
      </c>
      <c r="E277" s="61" t="e">
        <f>+IF(ISNA(VLOOKUP(F277,#REF!,8,0))=TRUE,0,VLOOKUP(F277,#REF!,8,0))</f>
        <v>#REF!</v>
      </c>
      <c r="F277" s="116" t="s">
        <v>746</v>
      </c>
      <c r="G277" s="60" t="e">
        <f>+VLOOKUP(F277,#REF!,2,0)</f>
        <v>#REF!</v>
      </c>
      <c r="H277" s="434" t="e">
        <f t="shared" si="86"/>
        <v>#REF!</v>
      </c>
      <c r="I277" s="242" t="e">
        <f>VLOOKUP(F277,#REF!,6,0)</f>
        <v>#REF!</v>
      </c>
      <c r="J277" s="457" t="e">
        <f>+VLOOKUP($F277,#REF!,3,0)</f>
        <v>#REF!</v>
      </c>
      <c r="K277" s="457" t="e">
        <f>+VLOOKUP($F277,#REF!,4,0)</f>
        <v>#REF!</v>
      </c>
      <c r="L277" s="457" t="e">
        <f>+VLOOKUP($F277,#REF!,5,0)</f>
        <v>#REF!</v>
      </c>
      <c r="M277" s="104" t="e">
        <f t="shared" si="71"/>
        <v>#REF!</v>
      </c>
      <c r="N277" s="431" t="str">
        <f t="shared" si="87"/>
        <v>PTHK01CN1</v>
      </c>
      <c r="O277" s="434" t="e">
        <f t="shared" si="89"/>
        <v>#REF!</v>
      </c>
      <c r="Q277" s="118" t="s">
        <v>746</v>
      </c>
      <c r="R277" s="152">
        <v>100.2843</v>
      </c>
      <c r="S277" s="119" t="e">
        <f t="shared" si="77"/>
        <v>#REF!</v>
      </c>
      <c r="U277" s="429"/>
    </row>
    <row r="278" spans="1:33" s="363" customFormat="1" x14ac:dyDescent="0.25">
      <c r="A278" s="440" t="str">
        <f>+N278</f>
        <v>ADMF03CCN2</v>
      </c>
      <c r="B278" s="117" t="e">
        <f>+VLOOKUP(A278,#REF!,$B$1,0)</f>
        <v>#REF!</v>
      </c>
      <c r="C278" s="117" t="e">
        <f t="shared" si="82"/>
        <v>#REF!</v>
      </c>
      <c r="E278" s="61" t="e">
        <f>+IF(ISNA(VLOOKUP(F278,#REF!,8,0))=TRUE,0,VLOOKUP(F278,#REF!,8,0))</f>
        <v>#REF!</v>
      </c>
      <c r="F278" s="116" t="s">
        <v>104</v>
      </c>
      <c r="G278" s="60" t="e">
        <f>+VLOOKUP(F278,#REF!,2,0)</f>
        <v>#REF!</v>
      </c>
      <c r="H278" s="434" t="e">
        <f t="shared" si="86"/>
        <v>#REF!</v>
      </c>
      <c r="I278" s="242" t="e">
        <f>VLOOKUP(F278,#REF!,6,0)</f>
        <v>#REF!</v>
      </c>
      <c r="J278" s="457" t="e">
        <f>+VLOOKUP($F278,#REF!,3,0)</f>
        <v>#REF!</v>
      </c>
      <c r="K278" s="457" t="e">
        <f>+VLOOKUP($F278,#REF!,4,0)</f>
        <v>#REF!</v>
      </c>
      <c r="L278" s="457" t="e">
        <f>+VLOOKUP($F278,#REF!,5,0)</f>
        <v>#REF!</v>
      </c>
      <c r="M278" s="104" t="e">
        <f>L278-H278</f>
        <v>#REF!</v>
      </c>
      <c r="N278" s="431" t="str">
        <f>F278</f>
        <v>ADMF03CCN2</v>
      </c>
      <c r="O278" s="434" t="e">
        <f>+IF(H278&lt;J278,ROUNDUP(J278,4),IF(H278&gt;L278,ROUNDDOWN(L278,4),ROUNDDOWN(H278,4)))</f>
        <v>#REF!</v>
      </c>
      <c r="P278" s="425"/>
      <c r="Q278" s="118" t="s">
        <v>104</v>
      </c>
      <c r="R278" s="152">
        <v>102.5385</v>
      </c>
      <c r="S278" s="119" t="e">
        <f>+R278-O278</f>
        <v>#REF!</v>
      </c>
      <c r="U278" s="429"/>
      <c r="V278" s="221"/>
      <c r="W278" s="221"/>
      <c r="X278" s="221"/>
      <c r="Y278" s="221"/>
      <c r="Z278" s="221"/>
      <c r="AA278" s="221"/>
      <c r="AB278" s="221"/>
      <c r="AC278" s="221"/>
      <c r="AD278" s="221"/>
      <c r="AE278" s="221"/>
      <c r="AF278" s="221"/>
      <c r="AG278" s="221"/>
    </row>
    <row r="279" spans="1:33" x14ac:dyDescent="0.25">
      <c r="A279" s="440" t="str">
        <f t="shared" si="75"/>
        <v>ADMF03CCN3</v>
      </c>
      <c r="B279" s="117" t="e">
        <f>+VLOOKUP(A279,#REF!,$B$1,0)</f>
        <v>#REF!</v>
      </c>
      <c r="C279" s="117" t="e">
        <f t="shared" si="82"/>
        <v>#REF!</v>
      </c>
      <c r="E279" s="61" t="e">
        <f>+IF(ISNA(VLOOKUP(F279,#REF!,8,0))=TRUE,0,VLOOKUP(F279,#REF!,8,0))</f>
        <v>#REF!</v>
      </c>
      <c r="F279" s="146" t="s">
        <v>105</v>
      </c>
      <c r="G279" s="60" t="e">
        <f>+VLOOKUP(F279,#REF!,2,0)</f>
        <v>#REF!</v>
      </c>
      <c r="H279" s="434" t="e">
        <f t="shared" si="86"/>
        <v>#REF!</v>
      </c>
      <c r="I279" s="242" t="e">
        <f>VLOOKUP(F279,#REF!,6,0)</f>
        <v>#REF!</v>
      </c>
      <c r="J279" s="457" t="e">
        <f>+VLOOKUP($F279,#REF!,3,0)</f>
        <v>#REF!</v>
      </c>
      <c r="K279" s="457" t="e">
        <f>+VLOOKUP($F279,#REF!,4,0)</f>
        <v>#REF!</v>
      </c>
      <c r="L279" s="457" t="e">
        <f>+VLOOKUP($F279,#REF!,5,0)</f>
        <v>#REF!</v>
      </c>
      <c r="M279" s="104" t="e">
        <f t="shared" si="71"/>
        <v>#REF!</v>
      </c>
      <c r="N279" s="431" t="str">
        <f t="shared" si="87"/>
        <v>ADMF03CCN3</v>
      </c>
      <c r="O279" s="434" t="e">
        <f t="shared" si="89"/>
        <v>#REF!</v>
      </c>
      <c r="Q279" s="118" t="s">
        <v>105</v>
      </c>
      <c r="R279" s="152">
        <v>103.9263</v>
      </c>
      <c r="S279" s="119" t="e">
        <f t="shared" si="77"/>
        <v>#REF!</v>
      </c>
      <c r="U279" s="429"/>
    </row>
    <row r="280" spans="1:33" x14ac:dyDescent="0.25">
      <c r="A280" s="440" t="str">
        <f t="shared" si="75"/>
        <v>ISAT01BCN1</v>
      </c>
      <c r="B280" s="117" t="e">
        <f>+VLOOKUP(A280,#REF!,$B$1,0)</f>
        <v>#REF!</v>
      </c>
      <c r="C280" s="117" t="e">
        <f t="shared" si="82"/>
        <v>#REF!</v>
      </c>
      <c r="E280" s="61" t="e">
        <f>+IF(ISNA(VLOOKUP(F280,#REF!,8,0))=TRUE,0,VLOOKUP(F280,#REF!,8,0))</f>
        <v>#REF!</v>
      </c>
      <c r="F280" s="116" t="s">
        <v>122</v>
      </c>
      <c r="G280" s="60" t="e">
        <f>+VLOOKUP(F280,#REF!,2,0)</f>
        <v>#REF!</v>
      </c>
      <c r="H280" s="434" t="e">
        <f t="shared" si="86"/>
        <v>#REF!</v>
      </c>
      <c r="I280" s="242" t="e">
        <f>VLOOKUP(F280,#REF!,6,0)</f>
        <v>#REF!</v>
      </c>
      <c r="J280" s="457" t="e">
        <f>+VLOOKUP($F280,#REF!,3,0)</f>
        <v>#REF!</v>
      </c>
      <c r="K280" s="457" t="e">
        <f>+VLOOKUP($F280,#REF!,4,0)</f>
        <v>#REF!</v>
      </c>
      <c r="L280" s="457" t="e">
        <f>+VLOOKUP($F280,#REF!,5,0)</f>
        <v>#REF!</v>
      </c>
      <c r="M280" s="104" t="e">
        <f t="shared" si="71"/>
        <v>#REF!</v>
      </c>
      <c r="N280" s="431" t="str">
        <f t="shared" si="87"/>
        <v>ISAT01BCN1</v>
      </c>
      <c r="O280" s="434" t="e">
        <f t="shared" si="89"/>
        <v>#REF!</v>
      </c>
      <c r="Q280" s="118" t="s">
        <v>122</v>
      </c>
      <c r="R280" s="152">
        <v>100.9276</v>
      </c>
      <c r="S280" s="119" t="e">
        <f t="shared" si="77"/>
        <v>#REF!</v>
      </c>
      <c r="U280" s="429"/>
    </row>
    <row r="281" spans="1:33" x14ac:dyDescent="0.25">
      <c r="A281" s="440" t="str">
        <f t="shared" si="75"/>
        <v>BEXI02CCN5</v>
      </c>
      <c r="B281" s="117" t="e">
        <f>+VLOOKUP(A281,#REF!,$B$1,0)</f>
        <v>#REF!</v>
      </c>
      <c r="C281" s="117" t="e">
        <f t="shared" si="82"/>
        <v>#REF!</v>
      </c>
      <c r="E281" s="61" t="e">
        <f>+IF(ISNA(VLOOKUP(F281,#REF!,8,0))=TRUE,0,VLOOKUP(F281,#REF!,8,0))</f>
        <v>#REF!</v>
      </c>
      <c r="F281" s="146" t="s">
        <v>111</v>
      </c>
      <c r="G281" s="60" t="e">
        <f>+VLOOKUP(F281,#REF!,2,0)</f>
        <v>#REF!</v>
      </c>
      <c r="H281" s="434" t="e">
        <f t="shared" si="86"/>
        <v>#REF!</v>
      </c>
      <c r="I281" s="242" t="e">
        <f>VLOOKUP(F281,#REF!,6,0)</f>
        <v>#REF!</v>
      </c>
      <c r="J281" s="457" t="e">
        <f>+VLOOKUP($F281,#REF!,3,0)</f>
        <v>#REF!</v>
      </c>
      <c r="K281" s="457" t="e">
        <f>+VLOOKUP($F281,#REF!,4,0)</f>
        <v>#REF!</v>
      </c>
      <c r="L281" s="457" t="e">
        <f>+VLOOKUP($F281,#REF!,5,0)</f>
        <v>#REF!</v>
      </c>
      <c r="M281" s="104" t="e">
        <f t="shared" si="71"/>
        <v>#REF!</v>
      </c>
      <c r="N281" s="431" t="str">
        <f t="shared" si="87"/>
        <v>BEXI02CCN5</v>
      </c>
      <c r="O281" s="434" t="e">
        <f t="shared" si="89"/>
        <v>#REF!</v>
      </c>
      <c r="Q281" s="118" t="s">
        <v>111</v>
      </c>
      <c r="R281" s="152">
        <v>101.0748</v>
      </c>
      <c r="S281" s="119" t="e">
        <f t="shared" si="77"/>
        <v>#REF!</v>
      </c>
      <c r="U281" s="429"/>
    </row>
    <row r="282" spans="1:33" x14ac:dyDescent="0.25">
      <c r="A282" s="440" t="str">
        <f t="shared" si="75"/>
        <v>SMFP04BCN1</v>
      </c>
      <c r="B282" s="117" t="e">
        <f>+VLOOKUP(A282,#REF!,$B$1,0)</f>
        <v>#REF!</v>
      </c>
      <c r="C282" s="117" t="e">
        <f t="shared" si="82"/>
        <v>#REF!</v>
      </c>
      <c r="E282" s="61" t="e">
        <f>+IF(ISNA(VLOOKUP(F282,#REF!,8,0))=TRUE,0,VLOOKUP(F282,#REF!,8,0))</f>
        <v>#REF!</v>
      </c>
      <c r="F282" s="116" t="s">
        <v>804</v>
      </c>
      <c r="G282" s="60" t="e">
        <f>+VLOOKUP(F282,#REF!,2,0)</f>
        <v>#REF!</v>
      </c>
      <c r="H282" s="434" t="e">
        <f t="shared" si="86"/>
        <v>#REF!</v>
      </c>
      <c r="I282" s="242" t="e">
        <f>VLOOKUP(F282,#REF!,6,0)</f>
        <v>#REF!</v>
      </c>
      <c r="J282" s="457" t="e">
        <f>+VLOOKUP($F282,#REF!,3,0)</f>
        <v>#REF!</v>
      </c>
      <c r="K282" s="457" t="e">
        <f>+VLOOKUP($F282,#REF!,4,0)</f>
        <v>#REF!</v>
      </c>
      <c r="L282" s="457" t="e">
        <f>+VLOOKUP($F282,#REF!,5,0)</f>
        <v>#REF!</v>
      </c>
      <c r="M282" s="104" t="e">
        <f t="shared" si="71"/>
        <v>#REF!</v>
      </c>
      <c r="N282" s="431" t="str">
        <f t="shared" si="87"/>
        <v>SMFP04BCN1</v>
      </c>
      <c r="O282" s="434" t="e">
        <f t="shared" si="89"/>
        <v>#REF!</v>
      </c>
      <c r="Q282" s="118" t="s">
        <v>804</v>
      </c>
      <c r="R282" s="152">
        <v>100.4021</v>
      </c>
      <c r="S282" s="119" t="e">
        <f t="shared" si="77"/>
        <v>#REF!</v>
      </c>
      <c r="U282" s="429"/>
    </row>
    <row r="283" spans="1:33" x14ac:dyDescent="0.25">
      <c r="A283" s="440" t="str">
        <f t="shared" si="75"/>
        <v>PNBN02CN2</v>
      </c>
      <c r="B283" s="117" t="e">
        <f>+VLOOKUP(A283,#REF!,$B$1,0)</f>
        <v>#REF!</v>
      </c>
      <c r="C283" s="117" t="e">
        <f t="shared" si="82"/>
        <v>#REF!</v>
      </c>
      <c r="E283" s="61" t="e">
        <f>+IF(ISNA(VLOOKUP(F283,#REF!,8,0))=TRUE,0,VLOOKUP(F283,#REF!,8,0))</f>
        <v>#REF!</v>
      </c>
      <c r="F283" s="116" t="s">
        <v>201</v>
      </c>
      <c r="G283" s="60" t="e">
        <f>+VLOOKUP(F283,#REF!,2,0)</f>
        <v>#REF!</v>
      </c>
      <c r="H283" s="434" t="e">
        <f t="shared" si="86"/>
        <v>#REF!</v>
      </c>
      <c r="I283" s="242" t="e">
        <f>VLOOKUP(F283,#REF!,6,0)</f>
        <v>#REF!</v>
      </c>
      <c r="J283" s="457" t="e">
        <f>+VLOOKUP($F283,#REF!,3,0)</f>
        <v>#REF!</v>
      </c>
      <c r="K283" s="457" t="e">
        <f>+VLOOKUP($F283,#REF!,4,0)</f>
        <v>#REF!</v>
      </c>
      <c r="L283" s="457" t="e">
        <f>+VLOOKUP($F283,#REF!,5,0)</f>
        <v>#REF!</v>
      </c>
      <c r="M283" s="104" t="e">
        <f t="shared" si="71"/>
        <v>#REF!</v>
      </c>
      <c r="N283" s="431" t="str">
        <f t="shared" si="87"/>
        <v>PNBN02CN2</v>
      </c>
      <c r="O283" s="434" t="e">
        <f t="shared" si="89"/>
        <v>#REF!</v>
      </c>
      <c r="Q283" s="118" t="s">
        <v>201</v>
      </c>
      <c r="R283" s="152">
        <v>102.6544</v>
      </c>
      <c r="S283" s="119" t="e">
        <f t="shared" si="77"/>
        <v>#REF!</v>
      </c>
      <c r="U283" s="429"/>
    </row>
    <row r="284" spans="1:33" x14ac:dyDescent="0.25">
      <c r="A284" s="440" t="str">
        <f t="shared" si="75"/>
        <v>ISAT01CCN1</v>
      </c>
      <c r="B284" s="117" t="e">
        <f>+VLOOKUP(A284,#REF!,$B$1,0)</f>
        <v>#REF!</v>
      </c>
      <c r="C284" s="117" t="e">
        <f t="shared" si="82"/>
        <v>#REF!</v>
      </c>
      <c r="E284" s="61" t="e">
        <f>+IF(ISNA(VLOOKUP(F284,#REF!,8,0))=TRUE,0,VLOOKUP(F284,#REF!,8,0))</f>
        <v>#REF!</v>
      </c>
      <c r="F284" s="116" t="s">
        <v>123</v>
      </c>
      <c r="G284" s="60" t="e">
        <f>+VLOOKUP(F284,#REF!,2,0)</f>
        <v>#REF!</v>
      </c>
      <c r="H284" s="434" t="e">
        <f t="shared" si="86"/>
        <v>#REF!</v>
      </c>
      <c r="I284" s="242" t="e">
        <f>VLOOKUP(F284,#REF!,6,0)</f>
        <v>#REF!</v>
      </c>
      <c r="J284" s="457" t="e">
        <f>+VLOOKUP($F284,#REF!,3,0)</f>
        <v>#REF!</v>
      </c>
      <c r="K284" s="457" t="e">
        <f>+VLOOKUP($F284,#REF!,4,0)</f>
        <v>#REF!</v>
      </c>
      <c r="L284" s="457" t="e">
        <f>+VLOOKUP($F284,#REF!,5,0)</f>
        <v>#REF!</v>
      </c>
      <c r="M284" s="104" t="e">
        <f t="shared" si="71"/>
        <v>#REF!</v>
      </c>
      <c r="N284" s="431" t="str">
        <f t="shared" si="87"/>
        <v>ISAT01CCN1</v>
      </c>
      <c r="O284" s="434" t="e">
        <f t="shared" si="89"/>
        <v>#REF!</v>
      </c>
      <c r="Q284" s="118" t="s">
        <v>123</v>
      </c>
      <c r="R284" s="152">
        <v>105.908</v>
      </c>
      <c r="S284" s="119" t="e">
        <f t="shared" si="77"/>
        <v>#REF!</v>
      </c>
      <c r="U284" s="429"/>
    </row>
    <row r="285" spans="1:33" x14ac:dyDescent="0.25">
      <c r="A285" s="440" t="str">
        <f t="shared" si="75"/>
        <v>ADHI02CN1</v>
      </c>
      <c r="B285" s="117" t="e">
        <f>+VLOOKUP(A285,#REF!,$B$1,0)</f>
        <v>#REF!</v>
      </c>
      <c r="C285" s="117" t="e">
        <f t="shared" si="82"/>
        <v>#REF!</v>
      </c>
      <c r="E285" s="61" t="e">
        <f>+IF(ISNA(VLOOKUP(F285,#REF!,8,0))=TRUE,0,VLOOKUP(F285,#REF!,8,0))</f>
        <v>#REF!</v>
      </c>
      <c r="F285" s="146" t="s">
        <v>808</v>
      </c>
      <c r="G285" s="60" t="e">
        <f>+VLOOKUP(F285,#REF!,2,0)</f>
        <v>#REF!</v>
      </c>
      <c r="H285" s="434" t="e">
        <f t="shared" si="86"/>
        <v>#REF!</v>
      </c>
      <c r="I285" s="242" t="e">
        <f>VLOOKUP(F285,#REF!,6,0)</f>
        <v>#REF!</v>
      </c>
      <c r="J285" s="457" t="e">
        <f>+VLOOKUP($F285,#REF!,3,0)</f>
        <v>#REF!</v>
      </c>
      <c r="K285" s="457" t="e">
        <f>+VLOOKUP($F285,#REF!,4,0)</f>
        <v>#REF!</v>
      </c>
      <c r="L285" s="457" t="e">
        <f>+VLOOKUP($F285,#REF!,5,0)</f>
        <v>#REF!</v>
      </c>
      <c r="M285" s="104" t="e">
        <f t="shared" si="71"/>
        <v>#REF!</v>
      </c>
      <c r="N285" s="431" t="str">
        <f t="shared" si="87"/>
        <v>ADHI02CN1</v>
      </c>
      <c r="O285" s="434" t="e">
        <f t="shared" si="89"/>
        <v>#REF!</v>
      </c>
      <c r="Q285" s="118" t="s">
        <v>808</v>
      </c>
      <c r="R285" s="152">
        <v>99.824200000000005</v>
      </c>
      <c r="S285" s="119" t="e">
        <f t="shared" si="77"/>
        <v>#REF!</v>
      </c>
      <c r="U285" s="429"/>
    </row>
    <row r="286" spans="1:33" x14ac:dyDescent="0.25">
      <c r="A286" s="440" t="str">
        <f t="shared" si="75"/>
        <v>APIA01C</v>
      </c>
      <c r="B286" s="117" t="e">
        <f>+VLOOKUP(A286,#REF!,$B$1,0)</f>
        <v>#REF!</v>
      </c>
      <c r="C286" s="117" t="e">
        <f t="shared" si="82"/>
        <v>#REF!</v>
      </c>
      <c r="E286" s="61" t="e">
        <f>+IF(ISNA(VLOOKUP(F286,#REF!,8,0))=TRUE,0,VLOOKUP(F286,#REF!,8,0))</f>
        <v>#REF!</v>
      </c>
      <c r="F286" s="146" t="s">
        <v>166</v>
      </c>
      <c r="G286" s="60" t="e">
        <f>+VLOOKUP(F286,#REF!,2,0)</f>
        <v>#REF!</v>
      </c>
      <c r="H286" s="434" t="e">
        <f t="shared" si="86"/>
        <v>#REF!</v>
      </c>
      <c r="I286" s="242" t="e">
        <f>VLOOKUP(F286,#REF!,6,0)</f>
        <v>#REF!</v>
      </c>
      <c r="J286" s="457" t="e">
        <f>+VLOOKUP($F286,#REF!,3,0)</f>
        <v>#REF!</v>
      </c>
      <c r="K286" s="457" t="e">
        <f>+VLOOKUP($F286,#REF!,4,0)</f>
        <v>#REF!</v>
      </c>
      <c r="L286" s="457" t="e">
        <f>+VLOOKUP($F286,#REF!,5,0)</f>
        <v>#REF!</v>
      </c>
      <c r="M286" s="104" t="e">
        <f t="shared" si="71"/>
        <v>#REF!</v>
      </c>
      <c r="N286" s="431" t="str">
        <f t="shared" si="87"/>
        <v>APIA01C</v>
      </c>
      <c r="O286" s="434" t="e">
        <f t="shared" si="89"/>
        <v>#REF!</v>
      </c>
      <c r="Q286" s="118" t="s">
        <v>166</v>
      </c>
      <c r="R286" s="152">
        <v>101.8019</v>
      </c>
      <c r="S286" s="119" t="e">
        <f t="shared" si="77"/>
        <v>#REF!</v>
      </c>
      <c r="U286" s="429"/>
    </row>
    <row r="287" spans="1:33" x14ac:dyDescent="0.25">
      <c r="A287" s="440" t="str">
        <f t="shared" si="75"/>
        <v>BEXI03CCN1</v>
      </c>
      <c r="B287" s="117" t="e">
        <f>+VLOOKUP(A287,#REF!,$B$1,0)</f>
        <v>#REF!</v>
      </c>
      <c r="C287" s="117" t="e">
        <f t="shared" si="82"/>
        <v>#REF!</v>
      </c>
      <c r="E287" s="61" t="e">
        <f>+IF(ISNA(VLOOKUP(F287,#REF!,8,0))=TRUE,0,VLOOKUP(F287,#REF!,8,0))</f>
        <v>#REF!</v>
      </c>
      <c r="F287" s="146" t="s">
        <v>158</v>
      </c>
      <c r="G287" s="60" t="e">
        <f>+VLOOKUP(F287,#REF!,2,0)</f>
        <v>#REF!</v>
      </c>
      <c r="H287" s="434" t="e">
        <f t="shared" si="86"/>
        <v>#REF!</v>
      </c>
      <c r="I287" s="242" t="e">
        <f>VLOOKUP(F287,#REF!,6,0)</f>
        <v>#REF!</v>
      </c>
      <c r="J287" s="457" t="e">
        <f>+VLOOKUP($F287,#REF!,3,0)</f>
        <v>#REF!</v>
      </c>
      <c r="K287" s="457" t="e">
        <f>+VLOOKUP($F287,#REF!,4,0)</f>
        <v>#REF!</v>
      </c>
      <c r="L287" s="457" t="e">
        <f>+VLOOKUP($F287,#REF!,5,0)</f>
        <v>#REF!</v>
      </c>
      <c r="M287" s="104" t="e">
        <f t="shared" si="71"/>
        <v>#REF!</v>
      </c>
      <c r="N287" s="431" t="str">
        <f t="shared" si="87"/>
        <v>BEXI03CCN1</v>
      </c>
      <c r="O287" s="434" t="e">
        <f t="shared" si="89"/>
        <v>#REF!</v>
      </c>
      <c r="Q287" s="118" t="s">
        <v>158</v>
      </c>
      <c r="R287" s="152">
        <v>101.5913</v>
      </c>
      <c r="S287" s="119" t="e">
        <f t="shared" si="77"/>
        <v>#REF!</v>
      </c>
      <c r="U287" s="429"/>
    </row>
    <row r="288" spans="1:33" s="363" customFormat="1" x14ac:dyDescent="0.25">
      <c r="A288" s="440" t="str">
        <f t="shared" si="75"/>
        <v>CSUL01B</v>
      </c>
      <c r="B288" s="117" t="e">
        <f>+VLOOKUP(A288,#REF!,$B$1,0)</f>
        <v>#REF!</v>
      </c>
      <c r="C288" s="117" t="e">
        <f t="shared" si="82"/>
        <v>#REF!</v>
      </c>
      <c r="E288" s="61" t="e">
        <f>+IF(ISNA(VLOOKUP(F288,#REF!,8,0))=TRUE,0,VLOOKUP(F288,#REF!,8,0))</f>
        <v>#REF!</v>
      </c>
      <c r="F288" s="389" t="s">
        <v>819</v>
      </c>
      <c r="G288" s="60" t="e">
        <f>+VLOOKUP(F288,#REF!,2,0)</f>
        <v>#REF!</v>
      </c>
      <c r="H288" s="434" t="e">
        <f t="shared" si="86"/>
        <v>#REF!</v>
      </c>
      <c r="I288" s="242" t="e">
        <f>VLOOKUP(F288,#REF!,6,0)</f>
        <v>#REF!</v>
      </c>
      <c r="J288" s="457" t="e">
        <f>+VLOOKUP($F288,#REF!,3,0)</f>
        <v>#REF!</v>
      </c>
      <c r="K288" s="457" t="e">
        <f>+VLOOKUP($F288,#REF!,4,0)</f>
        <v>#REF!</v>
      </c>
      <c r="L288" s="457" t="e">
        <f>+VLOOKUP($F288,#REF!,5,0)</f>
        <v>#REF!</v>
      </c>
      <c r="M288" s="104" t="e">
        <f>L288-H288</f>
        <v>#REF!</v>
      </c>
      <c r="N288" s="431" t="str">
        <f>F288</f>
        <v>CSUL01B</v>
      </c>
      <c r="O288" s="434" t="e">
        <f>+IF(H288&lt;J288,ROUNDUP(J288,4),IF(H288&gt;L288,ROUNDDOWN(L288,4),ROUNDDOWN(H288,4)))</f>
        <v>#REF!</v>
      </c>
      <c r="P288" s="425"/>
      <c r="Q288" s="118" t="s">
        <v>819</v>
      </c>
      <c r="R288" s="152">
        <v>102.46380000000001</v>
      </c>
      <c r="S288" s="119" t="e">
        <f>+R288-O288</f>
        <v>#REF!</v>
      </c>
      <c r="U288" s="429"/>
      <c r="V288" s="221"/>
      <c r="W288" s="221"/>
      <c r="X288" s="221"/>
      <c r="Y288" s="221"/>
      <c r="Z288" s="221"/>
      <c r="AA288" s="221"/>
      <c r="AB288" s="221"/>
      <c r="AC288" s="221"/>
      <c r="AD288" s="221"/>
      <c r="AE288" s="221"/>
      <c r="AF288" s="221"/>
      <c r="AG288" s="221"/>
    </row>
    <row r="289" spans="1:33" s="363" customFormat="1" x14ac:dyDescent="0.25">
      <c r="A289" s="440" t="str">
        <f t="shared" si="75"/>
        <v>PIHC01BCN1</v>
      </c>
      <c r="B289" s="117" t="e">
        <f>+VLOOKUP(A289,#REF!,$B$1,0)</f>
        <v>#REF!</v>
      </c>
      <c r="C289" s="117" t="e">
        <f t="shared" si="82"/>
        <v>#REF!</v>
      </c>
      <c r="E289" s="61" t="e">
        <f>+IF(ISNA(VLOOKUP(F289,#REF!,8,0))=TRUE,0,VLOOKUP(F289,#REF!,8,0))</f>
        <v>#REF!</v>
      </c>
      <c r="F289" s="427" t="s">
        <v>822</v>
      </c>
      <c r="G289" s="60" t="e">
        <f>+VLOOKUP(F289,#REF!,2,0)</f>
        <v>#REF!</v>
      </c>
      <c r="H289" s="434" t="e">
        <f t="shared" si="86"/>
        <v>#REF!</v>
      </c>
      <c r="I289" s="242" t="e">
        <f>VLOOKUP(F289,#REF!,6,0)</f>
        <v>#REF!</v>
      </c>
      <c r="J289" s="457" t="e">
        <f>+VLOOKUP($F289,#REF!,3,0)</f>
        <v>#REF!</v>
      </c>
      <c r="K289" s="457" t="e">
        <f>+VLOOKUP($F289,#REF!,4,0)</f>
        <v>#REF!</v>
      </c>
      <c r="L289" s="457" t="e">
        <f>+VLOOKUP($F289,#REF!,5,0)</f>
        <v>#REF!</v>
      </c>
      <c r="M289" s="104" t="e">
        <f>L289-H289</f>
        <v>#REF!</v>
      </c>
      <c r="N289" s="431" t="str">
        <f>F289</f>
        <v>PIHC01BCN1</v>
      </c>
      <c r="O289" s="434" t="e">
        <f>+IF(H289&lt;J289,ROUNDUP(J289,4),IF(H289&gt;L289,ROUNDDOWN(L289,4),ROUNDDOWN(H289,4)))</f>
        <v>#REF!</v>
      </c>
      <c r="P289" s="425"/>
      <c r="Q289" s="118" t="s">
        <v>822</v>
      </c>
      <c r="R289" s="152">
        <v>101.7499</v>
      </c>
      <c r="S289" s="119" t="e">
        <f>+R289-O289</f>
        <v>#REF!</v>
      </c>
      <c r="U289" s="429"/>
      <c r="V289" s="221"/>
      <c r="W289" s="221"/>
      <c r="X289" s="221"/>
      <c r="Y289" s="221"/>
      <c r="Z289" s="221"/>
      <c r="AA289" s="221"/>
      <c r="AB289" s="221"/>
      <c r="AC289" s="221"/>
      <c r="AD289" s="221"/>
      <c r="AE289" s="221"/>
      <c r="AF289" s="221"/>
      <c r="AG289" s="221"/>
    </row>
    <row r="290" spans="1:33" x14ac:dyDescent="0.25">
      <c r="A290" s="440" t="str">
        <f t="shared" si="75"/>
        <v>PPLN02ECN3</v>
      </c>
      <c r="B290" s="117" t="e">
        <f>+VLOOKUP(A290,#REF!,$B$1,0)</f>
        <v>#REF!</v>
      </c>
      <c r="C290" s="117" t="e">
        <f t="shared" si="82"/>
        <v>#REF!</v>
      </c>
      <c r="E290" s="61" t="e">
        <f>+IF(ISNA(VLOOKUP(F290,#REF!,8,0))=TRUE,0,VLOOKUP(F290,#REF!,8,0))</f>
        <v>#REF!</v>
      </c>
      <c r="F290" s="389" t="s">
        <v>901</v>
      </c>
      <c r="G290" s="60" t="e">
        <f>+VLOOKUP(F290,#REF!,2,0)</f>
        <v>#REF!</v>
      </c>
      <c r="H290" s="434" t="e">
        <f t="shared" si="86"/>
        <v>#REF!</v>
      </c>
      <c r="I290" s="242" t="e">
        <f>VLOOKUP(F290,#REF!,6,0)</f>
        <v>#REF!</v>
      </c>
      <c r="J290" s="457" t="e">
        <f>+VLOOKUP($F290,#REF!,3,0)</f>
        <v>#REF!</v>
      </c>
      <c r="K290" s="457" t="e">
        <f>+VLOOKUP($F290,#REF!,4,0)</f>
        <v>#REF!</v>
      </c>
      <c r="L290" s="457" t="e">
        <f>+VLOOKUP($F290,#REF!,5,0)</f>
        <v>#REF!</v>
      </c>
      <c r="M290" s="104" t="e">
        <f t="shared" si="71"/>
        <v>#REF!</v>
      </c>
      <c r="N290" s="431" t="str">
        <f t="shared" si="87"/>
        <v>PPLN02ECN3</v>
      </c>
      <c r="O290" s="434" t="e">
        <f t="shared" si="89"/>
        <v>#REF!</v>
      </c>
      <c r="Q290" s="118" t="s">
        <v>901</v>
      </c>
      <c r="R290" s="152">
        <v>100.3023</v>
      </c>
      <c r="S290" s="119" t="e">
        <f t="shared" si="77"/>
        <v>#REF!</v>
      </c>
      <c r="U290" s="429"/>
    </row>
    <row r="291" spans="1:33" x14ac:dyDescent="0.25">
      <c r="A291" s="440" t="str">
        <f t="shared" si="75"/>
        <v>SIAPAI01B</v>
      </c>
      <c r="B291" s="117" t="e">
        <f>+VLOOKUP(A291,#REF!,$B$1,0)</f>
        <v>#REF!</v>
      </c>
      <c r="C291" s="117" t="e">
        <f t="shared" si="82"/>
        <v>#REF!</v>
      </c>
      <c r="E291" s="61" t="e">
        <f>+IF(ISNA(VLOOKUP(F291,#REF!,8,0))=TRUE,0,VLOOKUP(F291,#REF!,8,0))</f>
        <v>#REF!</v>
      </c>
      <c r="F291" s="146" t="s">
        <v>216</v>
      </c>
      <c r="G291" s="60" t="e">
        <f>+VLOOKUP(F291,#REF!,2,0)</f>
        <v>#REF!</v>
      </c>
      <c r="H291" s="434" t="e">
        <f t="shared" si="86"/>
        <v>#REF!</v>
      </c>
      <c r="I291" s="242" t="e">
        <f>VLOOKUP(F291,#REF!,6,0)</f>
        <v>#REF!</v>
      </c>
      <c r="J291" s="457" t="e">
        <f>+VLOOKUP($F291,#REF!,3,0)</f>
        <v>#REF!</v>
      </c>
      <c r="K291" s="457" t="e">
        <f>+VLOOKUP($F291,#REF!,4,0)</f>
        <v>#REF!</v>
      </c>
      <c r="L291" s="457" t="e">
        <f>+VLOOKUP($F291,#REF!,5,0)</f>
        <v>#REF!</v>
      </c>
      <c r="M291" s="104" t="e">
        <f t="shared" si="71"/>
        <v>#REF!</v>
      </c>
      <c r="N291" s="431" t="str">
        <f t="shared" si="87"/>
        <v>SIAPAI01B</v>
      </c>
      <c r="O291" s="434" t="e">
        <f t="shared" si="89"/>
        <v>#REF!</v>
      </c>
      <c r="Q291" s="118" t="s">
        <v>216</v>
      </c>
      <c r="R291" s="152">
        <v>100.7961</v>
      </c>
      <c r="S291" s="119" t="e">
        <f t="shared" si="77"/>
        <v>#REF!</v>
      </c>
      <c r="U291" s="429"/>
    </row>
    <row r="292" spans="1:33" x14ac:dyDescent="0.25">
      <c r="A292" s="440" t="str">
        <f t="shared" si="75"/>
        <v>SMFP03CN6</v>
      </c>
      <c r="B292" s="117" t="e">
        <f>+VLOOKUP(A292,#REF!,$B$1,0)</f>
        <v>#REF!</v>
      </c>
      <c r="C292" s="117" t="e">
        <f t="shared" si="82"/>
        <v>#REF!</v>
      </c>
      <c r="E292" s="61" t="e">
        <f>+IF(ISNA(VLOOKUP(F292,#REF!,8,0))=TRUE,0,VLOOKUP(F292,#REF!,8,0))</f>
        <v>#REF!</v>
      </c>
      <c r="F292" s="146" t="s">
        <v>194</v>
      </c>
      <c r="G292" s="60" t="e">
        <f>+VLOOKUP(F292,#REF!,2,0)</f>
        <v>#REF!</v>
      </c>
      <c r="H292" s="434" t="e">
        <f t="shared" si="86"/>
        <v>#REF!</v>
      </c>
      <c r="I292" s="242" t="e">
        <f>VLOOKUP(F292,#REF!,6,0)</f>
        <v>#REF!</v>
      </c>
      <c r="J292" s="457" t="e">
        <f>+VLOOKUP($F292,#REF!,3,0)</f>
        <v>#REF!</v>
      </c>
      <c r="K292" s="457" t="e">
        <f>+VLOOKUP($F292,#REF!,4,0)</f>
        <v>#REF!</v>
      </c>
      <c r="L292" s="457" t="e">
        <f>+VLOOKUP($F292,#REF!,5,0)</f>
        <v>#REF!</v>
      </c>
      <c r="M292" s="104" t="e">
        <f t="shared" si="71"/>
        <v>#REF!</v>
      </c>
      <c r="N292" s="431" t="str">
        <f t="shared" si="87"/>
        <v>SMFP03CN6</v>
      </c>
      <c r="O292" s="434" t="e">
        <f t="shared" si="89"/>
        <v>#REF!</v>
      </c>
      <c r="Q292" s="118" t="s">
        <v>194</v>
      </c>
      <c r="R292" s="152">
        <v>101.4589</v>
      </c>
      <c r="S292" s="119" t="e">
        <f t="shared" si="77"/>
        <v>#REF!</v>
      </c>
      <c r="U292" s="429"/>
    </row>
    <row r="293" spans="1:33" x14ac:dyDescent="0.25">
      <c r="A293" s="440" t="str">
        <f t="shared" ref="A293:A352" si="90">+N293</f>
        <v>TLKM01ACN1</v>
      </c>
      <c r="B293" s="117" t="e">
        <f>+VLOOKUP(A293,#REF!,$B$1,0)</f>
        <v>#REF!</v>
      </c>
      <c r="C293" s="117" t="e">
        <f t="shared" si="82"/>
        <v>#REF!</v>
      </c>
      <c r="E293" s="61" t="e">
        <f>+IF(ISNA(VLOOKUP(F293,#REF!,8,0))=TRUE,0,VLOOKUP(F293,#REF!,8,0))</f>
        <v>#REF!</v>
      </c>
      <c r="F293" s="146" t="s">
        <v>146</v>
      </c>
      <c r="G293" s="60" t="e">
        <f>+VLOOKUP(F293,#REF!,2,0)</f>
        <v>#REF!</v>
      </c>
      <c r="H293" s="434" t="e">
        <f t="shared" si="86"/>
        <v>#REF!</v>
      </c>
      <c r="I293" s="242" t="e">
        <f>VLOOKUP(F293,#REF!,6,0)</f>
        <v>#REF!</v>
      </c>
      <c r="J293" s="457" t="e">
        <f>+VLOOKUP($F293,#REF!,3,0)</f>
        <v>#REF!</v>
      </c>
      <c r="K293" s="457" t="e">
        <f>+VLOOKUP($F293,#REF!,4,0)</f>
        <v>#REF!</v>
      </c>
      <c r="L293" s="457" t="e">
        <f>+VLOOKUP($F293,#REF!,5,0)</f>
        <v>#REF!</v>
      </c>
      <c r="M293" s="104" t="e">
        <f t="shared" si="71"/>
        <v>#REF!</v>
      </c>
      <c r="N293" s="431" t="str">
        <f t="shared" si="87"/>
        <v>TLKM01ACN1</v>
      </c>
      <c r="O293" s="434" t="e">
        <f t="shared" si="89"/>
        <v>#REF!</v>
      </c>
      <c r="Q293" s="118" t="s">
        <v>146</v>
      </c>
      <c r="R293" s="152">
        <v>105.3848</v>
      </c>
      <c r="S293" s="119" t="e">
        <f t="shared" si="77"/>
        <v>#REF!</v>
      </c>
      <c r="U293" s="429"/>
    </row>
    <row r="294" spans="1:33" x14ac:dyDescent="0.25">
      <c r="A294" s="440" t="str">
        <f t="shared" si="90"/>
        <v>SIPPLN01CN1</v>
      </c>
      <c r="B294" s="117" t="e">
        <f>+VLOOKUP(A294,#REF!,$B$1,0)</f>
        <v>#REF!</v>
      </c>
      <c r="C294" s="117" t="e">
        <f t="shared" si="82"/>
        <v>#REF!</v>
      </c>
      <c r="E294" s="61" t="e">
        <f>+IF(ISNA(VLOOKUP(F294,#REF!,8,0))=TRUE,0,VLOOKUP(F294,#REF!,8,0))</f>
        <v>#REF!</v>
      </c>
      <c r="F294" s="114" t="s">
        <v>142</v>
      </c>
      <c r="G294" s="60" t="e">
        <f>+VLOOKUP(F294,#REF!,2,0)</f>
        <v>#REF!</v>
      </c>
      <c r="H294" s="434" t="e">
        <f t="shared" si="86"/>
        <v>#REF!</v>
      </c>
      <c r="I294" s="242" t="e">
        <f>VLOOKUP(F294,#REF!,6,0)</f>
        <v>#REF!</v>
      </c>
      <c r="J294" s="457" t="e">
        <f>+VLOOKUP($F294,#REF!,3,0)</f>
        <v>#REF!</v>
      </c>
      <c r="K294" s="457" t="e">
        <f>+VLOOKUP($F294,#REF!,4,0)</f>
        <v>#REF!</v>
      </c>
      <c r="L294" s="457" t="e">
        <f>+VLOOKUP($F294,#REF!,5,0)</f>
        <v>#REF!</v>
      </c>
      <c r="M294" s="104" t="e">
        <f t="shared" si="71"/>
        <v>#REF!</v>
      </c>
      <c r="N294" s="431" t="str">
        <f t="shared" si="87"/>
        <v>SIPPLN01CN1</v>
      </c>
      <c r="O294" s="434" t="e">
        <f t="shared" si="89"/>
        <v>#REF!</v>
      </c>
      <c r="Q294" s="118" t="s">
        <v>142</v>
      </c>
      <c r="R294" s="152">
        <v>100.5352</v>
      </c>
      <c r="S294" s="119" t="e">
        <f t="shared" si="77"/>
        <v>#REF!</v>
      </c>
      <c r="U294" s="429"/>
    </row>
    <row r="295" spans="1:33" x14ac:dyDescent="0.25">
      <c r="A295" s="440" t="str">
        <f t="shared" si="90"/>
        <v>ISAT01ECN2</v>
      </c>
      <c r="B295" s="117" t="e">
        <f>+VLOOKUP(A295,#REF!,$B$1,0)</f>
        <v>#REF!</v>
      </c>
      <c r="C295" s="117" t="e">
        <f t="shared" si="82"/>
        <v>#REF!</v>
      </c>
      <c r="E295" s="61" t="e">
        <f>+IF(ISNA(VLOOKUP(F295,#REF!,8,0))=TRUE,0,VLOOKUP(F295,#REF!,8,0))</f>
        <v>#REF!</v>
      </c>
      <c r="F295" s="114" t="s">
        <v>124</v>
      </c>
      <c r="G295" s="60" t="e">
        <f>+VLOOKUP(F295,#REF!,2,0)</f>
        <v>#REF!</v>
      </c>
      <c r="H295" s="434" t="e">
        <f t="shared" si="86"/>
        <v>#REF!</v>
      </c>
      <c r="I295" s="242" t="e">
        <f>VLOOKUP(F295,#REF!,6,0)</f>
        <v>#REF!</v>
      </c>
      <c r="J295" s="457" t="e">
        <f>+VLOOKUP($F295,#REF!,3,0)</f>
        <v>#REF!</v>
      </c>
      <c r="K295" s="457" t="e">
        <f>+VLOOKUP($F295,#REF!,4,0)</f>
        <v>#REF!</v>
      </c>
      <c r="L295" s="457" t="e">
        <f>+VLOOKUP($F295,#REF!,5,0)</f>
        <v>#REF!</v>
      </c>
      <c r="M295" s="104" t="e">
        <f t="shared" si="71"/>
        <v>#REF!</v>
      </c>
      <c r="N295" s="431" t="str">
        <f t="shared" si="87"/>
        <v>ISAT01ECN2</v>
      </c>
      <c r="O295" s="434" t="e">
        <f t="shared" si="89"/>
        <v>#REF!</v>
      </c>
      <c r="Q295" s="118" t="s">
        <v>124</v>
      </c>
      <c r="R295" s="152">
        <v>109.56959999999999</v>
      </c>
      <c r="S295" s="119" t="e">
        <f t="shared" si="77"/>
        <v>#REF!</v>
      </c>
      <c r="U295" s="429"/>
    </row>
    <row r="296" spans="1:33" x14ac:dyDescent="0.25">
      <c r="A296" s="440" t="str">
        <f t="shared" si="90"/>
        <v>BBNI01CN1</v>
      </c>
      <c r="B296" s="117" t="e">
        <f>+VLOOKUP(A296,#REF!,$B$1,0)</f>
        <v>#REF!</v>
      </c>
      <c r="C296" s="117" t="e">
        <f t="shared" si="82"/>
        <v>#REF!</v>
      </c>
      <c r="E296" s="61" t="e">
        <f>+IF(ISNA(VLOOKUP(F296,#REF!,8,0))=TRUE,0,VLOOKUP(F296,#REF!,8,0))</f>
        <v>#REF!</v>
      </c>
      <c r="F296" s="114" t="s">
        <v>817</v>
      </c>
      <c r="G296" s="60" t="e">
        <f>+VLOOKUP(F296,#REF!,2,0)</f>
        <v>#REF!</v>
      </c>
      <c r="H296" s="434" t="e">
        <f t="shared" si="86"/>
        <v>#REF!</v>
      </c>
      <c r="I296" s="242" t="e">
        <f>VLOOKUP(F296,#REF!,6,0)</f>
        <v>#REF!</v>
      </c>
      <c r="J296" s="457" t="e">
        <f>+VLOOKUP($F296,#REF!,3,0)</f>
        <v>#REF!</v>
      </c>
      <c r="K296" s="457" t="e">
        <f>+VLOOKUP($F296,#REF!,4,0)</f>
        <v>#REF!</v>
      </c>
      <c r="L296" s="457" t="e">
        <f>+VLOOKUP($F296,#REF!,5,0)</f>
        <v>#REF!</v>
      </c>
      <c r="M296" s="104" t="e">
        <f t="shared" si="71"/>
        <v>#REF!</v>
      </c>
      <c r="N296" s="431" t="str">
        <f t="shared" si="87"/>
        <v>BBNI01CN1</v>
      </c>
      <c r="O296" s="434" t="e">
        <f t="shared" si="89"/>
        <v>#REF!</v>
      </c>
      <c r="Q296" s="118" t="s">
        <v>817</v>
      </c>
      <c r="R296" s="152">
        <v>100.5076</v>
      </c>
      <c r="S296" s="119" t="e">
        <f t="shared" si="77"/>
        <v>#REF!</v>
      </c>
      <c r="U296" s="429"/>
    </row>
    <row r="297" spans="1:33" x14ac:dyDescent="0.25">
      <c r="A297" s="440" t="str">
        <f t="shared" si="90"/>
        <v>BBTN03BCN1</v>
      </c>
      <c r="B297" s="117" t="e">
        <f>+VLOOKUP(A297,#REF!,$B$1,0)</f>
        <v>#REF!</v>
      </c>
      <c r="C297" s="117" t="e">
        <f t="shared" si="82"/>
        <v>#REF!</v>
      </c>
      <c r="E297" s="61" t="e">
        <f>+IF(ISNA(VLOOKUP(F297,#REF!,8,0))=TRUE,0,VLOOKUP(F297,#REF!,8,0))</f>
        <v>#REF!</v>
      </c>
      <c r="F297" s="116" t="s">
        <v>825</v>
      </c>
      <c r="G297" s="60" t="e">
        <f>+VLOOKUP(F297,#REF!,2,0)</f>
        <v>#REF!</v>
      </c>
      <c r="H297" s="434" t="e">
        <f t="shared" si="86"/>
        <v>#REF!</v>
      </c>
      <c r="I297" s="242" t="e">
        <f>VLOOKUP(F297,#REF!,6,0)</f>
        <v>#REF!</v>
      </c>
      <c r="J297" s="457" t="e">
        <f>+VLOOKUP($F297,#REF!,3,0)</f>
        <v>#REF!</v>
      </c>
      <c r="K297" s="457" t="e">
        <f>+VLOOKUP($F297,#REF!,4,0)</f>
        <v>#REF!</v>
      </c>
      <c r="L297" s="457" t="e">
        <f>+VLOOKUP($F297,#REF!,5,0)</f>
        <v>#REF!</v>
      </c>
      <c r="M297" s="104" t="e">
        <f t="shared" si="71"/>
        <v>#REF!</v>
      </c>
      <c r="N297" s="431" t="str">
        <f t="shared" si="87"/>
        <v>BBTN03BCN1</v>
      </c>
      <c r="O297" s="434" t="e">
        <f t="shared" si="89"/>
        <v>#REF!</v>
      </c>
      <c r="Q297" s="118" t="s">
        <v>825</v>
      </c>
      <c r="R297" s="152">
        <v>101.1399</v>
      </c>
      <c r="S297" s="119" t="e">
        <f t="shared" si="77"/>
        <v>#REF!</v>
      </c>
      <c r="U297" s="429"/>
    </row>
    <row r="298" spans="1:33" x14ac:dyDescent="0.25">
      <c r="A298" s="440" t="str">
        <f t="shared" si="90"/>
        <v>BEXI03CCN5</v>
      </c>
      <c r="B298" s="117" t="e">
        <f>+VLOOKUP(A298,#REF!,$B$1,0)</f>
        <v>#REF!</v>
      </c>
      <c r="C298" s="117" t="e">
        <f t="shared" si="82"/>
        <v>#REF!</v>
      </c>
      <c r="E298" s="61" t="e">
        <f>+IF(ISNA(VLOOKUP(F298,#REF!,8,0))=TRUE,0,VLOOKUP(F298,#REF!,8,0))</f>
        <v>#REF!</v>
      </c>
      <c r="F298" s="116" t="s">
        <v>831</v>
      </c>
      <c r="G298" s="60" t="e">
        <f>+VLOOKUP(F298,#REF!,2,0)</f>
        <v>#REF!</v>
      </c>
      <c r="H298" s="434" t="e">
        <f t="shared" si="86"/>
        <v>#REF!</v>
      </c>
      <c r="I298" s="242" t="e">
        <f>VLOOKUP(F298,#REF!,6,0)</f>
        <v>#REF!</v>
      </c>
      <c r="J298" s="457" t="e">
        <f>+VLOOKUP($F298,#REF!,3,0)</f>
        <v>#REF!</v>
      </c>
      <c r="K298" s="457" t="e">
        <f>+VLOOKUP($F298,#REF!,4,0)</f>
        <v>#REF!</v>
      </c>
      <c r="L298" s="457" t="e">
        <f>+VLOOKUP($F298,#REF!,5,0)</f>
        <v>#REF!</v>
      </c>
      <c r="M298" s="104" t="e">
        <f t="shared" ref="M298:M309" si="91">L298-H298</f>
        <v>#REF!</v>
      </c>
      <c r="N298" s="431" t="str">
        <f t="shared" si="87"/>
        <v>BEXI03CCN5</v>
      </c>
      <c r="O298" s="434" t="e">
        <f t="shared" si="89"/>
        <v>#REF!</v>
      </c>
      <c r="Q298" s="118" t="s">
        <v>831</v>
      </c>
      <c r="R298" s="152">
        <v>100.28740000000001</v>
      </c>
      <c r="S298" s="119" t="e">
        <f t="shared" si="77"/>
        <v>#REF!</v>
      </c>
      <c r="U298" s="429"/>
    </row>
    <row r="299" spans="1:33" x14ac:dyDescent="0.25">
      <c r="A299" s="440" t="str">
        <f t="shared" si="90"/>
        <v>FIFA03BCN1</v>
      </c>
      <c r="B299" s="117" t="e">
        <f>+VLOOKUP(A299,#REF!,$B$1,0)</f>
        <v>#REF!</v>
      </c>
      <c r="C299" s="117" t="e">
        <f t="shared" si="82"/>
        <v>#REF!</v>
      </c>
      <c r="E299" s="61" t="e">
        <f>+IF(ISNA(VLOOKUP(F299,#REF!,8,0))=TRUE,0,VLOOKUP(F299,#REF!,8,0))</f>
        <v>#REF!</v>
      </c>
      <c r="F299" s="116" t="s">
        <v>786</v>
      </c>
      <c r="G299" s="60" t="e">
        <f>+VLOOKUP(F299,#REF!,2,0)</f>
        <v>#REF!</v>
      </c>
      <c r="H299" s="434" t="e">
        <f t="shared" si="86"/>
        <v>#REF!</v>
      </c>
      <c r="I299" s="242" t="e">
        <f>VLOOKUP(F299,#REF!,6,0)</f>
        <v>#REF!</v>
      </c>
      <c r="J299" s="457" t="e">
        <f>+VLOOKUP($F299,#REF!,3,0)</f>
        <v>#REF!</v>
      </c>
      <c r="K299" s="457" t="e">
        <f>+VLOOKUP($F299,#REF!,4,0)</f>
        <v>#REF!</v>
      </c>
      <c r="L299" s="457" t="e">
        <f>+VLOOKUP($F299,#REF!,5,0)</f>
        <v>#REF!</v>
      </c>
      <c r="M299" s="104" t="e">
        <f t="shared" si="91"/>
        <v>#REF!</v>
      </c>
      <c r="N299" s="431" t="str">
        <f t="shared" si="87"/>
        <v>FIFA03BCN1</v>
      </c>
      <c r="O299" s="434" t="e">
        <f t="shared" si="89"/>
        <v>#REF!</v>
      </c>
      <c r="Q299" s="118" t="s">
        <v>786</v>
      </c>
      <c r="R299" s="152">
        <v>100.62860000000001</v>
      </c>
      <c r="S299" s="119" t="e">
        <f t="shared" si="77"/>
        <v>#REF!</v>
      </c>
      <c r="U299" s="429"/>
    </row>
    <row r="300" spans="1:33" x14ac:dyDescent="0.25">
      <c r="A300" s="440" t="str">
        <f t="shared" si="90"/>
        <v>ISAT02CCN1</v>
      </c>
      <c r="B300" s="117" t="e">
        <f>+VLOOKUP(A300,#REF!,$B$1,0)</f>
        <v>#REF!</v>
      </c>
      <c r="C300" s="117" t="e">
        <f t="shared" si="82"/>
        <v>#REF!</v>
      </c>
      <c r="E300" s="61" t="e">
        <f>+IF(ISNA(VLOOKUP(F300,#REF!,8,0))=TRUE,0,VLOOKUP(F300,#REF!,8,0))</f>
        <v>#REF!</v>
      </c>
      <c r="F300" s="116" t="s">
        <v>796</v>
      </c>
      <c r="G300" s="60" t="e">
        <f>+VLOOKUP(F300,#REF!,2,0)</f>
        <v>#REF!</v>
      </c>
      <c r="H300" s="434" t="e">
        <f t="shared" si="86"/>
        <v>#REF!</v>
      </c>
      <c r="I300" s="242" t="e">
        <f>VLOOKUP(F300,#REF!,6,0)</f>
        <v>#REF!</v>
      </c>
      <c r="J300" s="457" t="e">
        <f>+VLOOKUP($F300,#REF!,3,0)</f>
        <v>#REF!</v>
      </c>
      <c r="K300" s="457" t="e">
        <f>+VLOOKUP($F300,#REF!,4,0)</f>
        <v>#REF!</v>
      </c>
      <c r="L300" s="457" t="e">
        <f>+VLOOKUP($F300,#REF!,5,0)</f>
        <v>#REF!</v>
      </c>
      <c r="M300" s="104" t="e">
        <f t="shared" si="91"/>
        <v>#REF!</v>
      </c>
      <c r="N300" s="431" t="str">
        <f t="shared" si="87"/>
        <v>ISAT02CCN1</v>
      </c>
      <c r="O300" s="434" t="e">
        <f t="shared" si="89"/>
        <v>#REF!</v>
      </c>
      <c r="Q300" s="118" t="s">
        <v>796</v>
      </c>
      <c r="R300" s="152">
        <v>101.80880000000001</v>
      </c>
      <c r="S300" s="119" t="e">
        <f t="shared" si="77"/>
        <v>#REF!</v>
      </c>
      <c r="U300" s="429"/>
    </row>
    <row r="301" spans="1:33" x14ac:dyDescent="0.25">
      <c r="A301" s="440" t="str">
        <f t="shared" si="90"/>
        <v>BEXI03ACN5</v>
      </c>
      <c r="B301" s="117" t="e">
        <f>+VLOOKUP(A301,#REF!,$B$1,0)</f>
        <v>#REF!</v>
      </c>
      <c r="C301" s="117" t="e">
        <f t="shared" si="82"/>
        <v>#REF!</v>
      </c>
      <c r="E301" s="61" t="e">
        <f>+IF(ISNA(VLOOKUP(F301,#REF!,8,0))=TRUE,0,VLOOKUP(F301,#REF!,8,0))</f>
        <v>#REF!</v>
      </c>
      <c r="F301" s="116" t="s">
        <v>830</v>
      </c>
      <c r="G301" s="60" t="e">
        <f>+VLOOKUP(F301,#REF!,2,0)</f>
        <v>#REF!</v>
      </c>
      <c r="H301" s="434" t="e">
        <f t="shared" si="86"/>
        <v>#REF!</v>
      </c>
      <c r="I301" s="242" t="e">
        <f>VLOOKUP(F301,#REF!,6,0)</f>
        <v>#REF!</v>
      </c>
      <c r="J301" s="457" t="e">
        <f>+VLOOKUP($F301,#REF!,3,0)</f>
        <v>#REF!</v>
      </c>
      <c r="K301" s="457" t="e">
        <f>+VLOOKUP($F301,#REF!,4,0)</f>
        <v>#REF!</v>
      </c>
      <c r="L301" s="457" t="e">
        <f>+VLOOKUP($F301,#REF!,5,0)</f>
        <v>#REF!</v>
      </c>
      <c r="M301" s="104" t="e">
        <f t="shared" si="91"/>
        <v>#REF!</v>
      </c>
      <c r="N301" s="431" t="str">
        <f t="shared" si="87"/>
        <v>BEXI03ACN5</v>
      </c>
      <c r="O301" s="434" t="e">
        <f t="shared" si="89"/>
        <v>#REF!</v>
      </c>
      <c r="Q301" s="118" t="s">
        <v>830</v>
      </c>
      <c r="R301" s="152">
        <v>100.2034</v>
      </c>
      <c r="S301" s="119" t="e">
        <f t="shared" si="77"/>
        <v>#REF!</v>
      </c>
      <c r="U301" s="429"/>
    </row>
    <row r="302" spans="1:33" x14ac:dyDescent="0.25">
      <c r="A302" s="440" t="str">
        <f t="shared" si="90"/>
        <v>WOMF02BCN2</v>
      </c>
      <c r="B302" s="117" t="e">
        <f>+VLOOKUP(A302,#REF!,$B$1,0)</f>
        <v>#REF!</v>
      </c>
      <c r="C302" s="117" t="e">
        <f t="shared" si="82"/>
        <v>#REF!</v>
      </c>
      <c r="E302" s="61" t="e">
        <f>+IF(ISNA(VLOOKUP(F302,#REF!,8,0))=TRUE,0,VLOOKUP(F302,#REF!,8,0))</f>
        <v>#REF!</v>
      </c>
      <c r="F302" s="116" t="s">
        <v>833</v>
      </c>
      <c r="G302" s="60" t="e">
        <f>+VLOOKUP(F302,#REF!,2,0)</f>
        <v>#REF!</v>
      </c>
      <c r="H302" s="434" t="e">
        <f t="shared" si="86"/>
        <v>#REF!</v>
      </c>
      <c r="I302" s="242" t="e">
        <f>VLOOKUP(F302,#REF!,6,0)</f>
        <v>#REF!</v>
      </c>
      <c r="J302" s="457" t="e">
        <f>+VLOOKUP($F302,#REF!,3,0)</f>
        <v>#REF!</v>
      </c>
      <c r="K302" s="457" t="e">
        <f>+VLOOKUP($F302,#REF!,4,0)</f>
        <v>#REF!</v>
      </c>
      <c r="L302" s="457" t="e">
        <f>+VLOOKUP($F302,#REF!,5,0)</f>
        <v>#REF!</v>
      </c>
      <c r="M302" s="104" t="e">
        <f t="shared" si="91"/>
        <v>#REF!</v>
      </c>
      <c r="N302" s="431" t="str">
        <f t="shared" si="87"/>
        <v>WOMF02BCN2</v>
      </c>
      <c r="O302" s="434" t="e">
        <f t="shared" si="89"/>
        <v>#REF!</v>
      </c>
      <c r="Q302" s="118" t="s">
        <v>833</v>
      </c>
      <c r="R302" s="152">
        <v>100.78279999999999</v>
      </c>
      <c r="S302" s="119" t="e">
        <f t="shared" si="77"/>
        <v>#REF!</v>
      </c>
      <c r="U302" s="429"/>
    </row>
    <row r="303" spans="1:33" x14ac:dyDescent="0.25">
      <c r="A303" s="440" t="str">
        <f t="shared" si="90"/>
        <v>PTHK01BCN3</v>
      </c>
      <c r="B303" s="117" t="e">
        <f>+VLOOKUP(A303,#REF!,$B$1,0)</f>
        <v>#REF!</v>
      </c>
      <c r="C303" s="117" t="e">
        <f t="shared" si="82"/>
        <v>#REF!</v>
      </c>
      <c r="E303" s="61" t="e">
        <f>+IF(ISNA(VLOOKUP(F303,#REF!,8,0))=TRUE,0,VLOOKUP(F303,#REF!,8,0))</f>
        <v>#REF!</v>
      </c>
      <c r="F303" s="146" t="s">
        <v>842</v>
      </c>
      <c r="G303" s="60" t="e">
        <f>+VLOOKUP(F303,#REF!,2,0)</f>
        <v>#REF!</v>
      </c>
      <c r="H303" s="434" t="e">
        <f t="shared" si="86"/>
        <v>#REF!</v>
      </c>
      <c r="I303" s="242" t="e">
        <f>VLOOKUP(F303,#REF!,6,0)</f>
        <v>#REF!</v>
      </c>
      <c r="J303" s="457" t="e">
        <f>+VLOOKUP($F303,#REF!,3,0)</f>
        <v>#REF!</v>
      </c>
      <c r="K303" s="457" t="e">
        <f>+VLOOKUP($F303,#REF!,4,0)</f>
        <v>#REF!</v>
      </c>
      <c r="L303" s="457" t="e">
        <f>+VLOOKUP($F303,#REF!,5,0)</f>
        <v>#REF!</v>
      </c>
      <c r="M303" s="104" t="e">
        <f t="shared" si="91"/>
        <v>#REF!</v>
      </c>
      <c r="N303" s="431" t="str">
        <f t="shared" si="87"/>
        <v>PTHK01BCN3</v>
      </c>
      <c r="O303" s="434" t="e">
        <f t="shared" si="89"/>
        <v>#REF!</v>
      </c>
      <c r="Q303" s="118" t="s">
        <v>842</v>
      </c>
      <c r="R303" s="152">
        <v>98.005399999999995</v>
      </c>
      <c r="S303" s="119" t="e">
        <f t="shared" si="77"/>
        <v>#REF!</v>
      </c>
      <c r="U303" s="429"/>
    </row>
    <row r="304" spans="1:33" x14ac:dyDescent="0.25">
      <c r="A304" s="440" t="str">
        <f t="shared" si="90"/>
        <v>IIFF01C</v>
      </c>
      <c r="B304" s="117" t="e">
        <f>+VLOOKUP(A304,#REF!,$B$1,0)</f>
        <v>#REF!</v>
      </c>
      <c r="C304" s="117" t="e">
        <f t="shared" si="82"/>
        <v>#REF!</v>
      </c>
      <c r="E304" s="61" t="e">
        <f>+IF(ISNA(VLOOKUP(F304,#REF!,8,0))=TRUE,0,VLOOKUP(F304,#REF!,8,0))</f>
        <v>#REF!</v>
      </c>
      <c r="F304" s="116" t="s">
        <v>177</v>
      </c>
      <c r="G304" s="60" t="e">
        <f>+VLOOKUP(F304,#REF!,2,0)</f>
        <v>#REF!</v>
      </c>
      <c r="H304" s="434" t="e">
        <f t="shared" si="86"/>
        <v>#REF!</v>
      </c>
      <c r="I304" s="242" t="e">
        <f>VLOOKUP(F304,#REF!,6,0)</f>
        <v>#REF!</v>
      </c>
      <c r="J304" s="457" t="e">
        <f>+VLOOKUP($F304,#REF!,3,0)</f>
        <v>#REF!</v>
      </c>
      <c r="K304" s="457" t="e">
        <f>+VLOOKUP($F304,#REF!,4,0)</f>
        <v>#REF!</v>
      </c>
      <c r="L304" s="457" t="e">
        <f>+VLOOKUP($F304,#REF!,5,0)</f>
        <v>#REF!</v>
      </c>
      <c r="M304" s="104" t="e">
        <f t="shared" si="91"/>
        <v>#REF!</v>
      </c>
      <c r="N304" s="431" t="str">
        <f t="shared" si="87"/>
        <v>IIFF01C</v>
      </c>
      <c r="O304" s="434" t="e">
        <f t="shared" si="89"/>
        <v>#REF!</v>
      </c>
      <c r="Q304" s="118" t="s">
        <v>177</v>
      </c>
      <c r="R304" s="152">
        <v>103.33920000000001</v>
      </c>
      <c r="S304" s="119" t="e">
        <f t="shared" si="77"/>
        <v>#REF!</v>
      </c>
      <c r="U304" s="429"/>
    </row>
    <row r="305" spans="1:33" x14ac:dyDescent="0.25">
      <c r="A305" s="440" t="str">
        <f t="shared" si="90"/>
        <v>TPIA01CCN1</v>
      </c>
      <c r="B305" s="117" t="e">
        <f>+VLOOKUP(A305,#REF!,$B$1,0)</f>
        <v>#REF!</v>
      </c>
      <c r="C305" s="117" t="e">
        <f t="shared" si="82"/>
        <v>#REF!</v>
      </c>
      <c r="E305" s="61" t="e">
        <f>+IF(ISNA(VLOOKUP(F305,#REF!,8,0))=TRUE,0,VLOOKUP(F305,#REF!,8,0))</f>
        <v>#REF!</v>
      </c>
      <c r="F305" s="253" t="s">
        <v>888</v>
      </c>
      <c r="G305" s="60" t="e">
        <f>+VLOOKUP(F305,#REF!,2,0)</f>
        <v>#REF!</v>
      </c>
      <c r="H305" s="434" t="e">
        <f t="shared" si="86"/>
        <v>#REF!</v>
      </c>
      <c r="I305" s="242" t="e">
        <f>VLOOKUP(F305,#REF!,6,0)</f>
        <v>#REF!</v>
      </c>
      <c r="J305" s="457" t="e">
        <f>+VLOOKUP($F305,#REF!,3,0)</f>
        <v>#REF!</v>
      </c>
      <c r="K305" s="457" t="e">
        <f>+VLOOKUP($F305,#REF!,4,0)</f>
        <v>#REF!</v>
      </c>
      <c r="L305" s="457" t="e">
        <f>+VLOOKUP($F305,#REF!,5,0)</f>
        <v>#REF!</v>
      </c>
      <c r="M305" s="104" t="e">
        <f t="shared" si="91"/>
        <v>#REF!</v>
      </c>
      <c r="N305" s="431" t="str">
        <f t="shared" si="87"/>
        <v>TPIA01CCN1</v>
      </c>
      <c r="O305" s="434" t="e">
        <f t="shared" si="89"/>
        <v>#REF!</v>
      </c>
      <c r="Q305" s="118" t="s">
        <v>888</v>
      </c>
      <c r="R305" s="152">
        <v>103.5967</v>
      </c>
      <c r="S305" s="119" t="e">
        <f t="shared" si="77"/>
        <v>#REF!</v>
      </c>
      <c r="U305" s="429"/>
    </row>
    <row r="306" spans="1:33" x14ac:dyDescent="0.25">
      <c r="A306" s="440" t="str">
        <f t="shared" si="90"/>
        <v>LTLS02BCN2</v>
      </c>
      <c r="B306" s="117" t="e">
        <f>+VLOOKUP(A306,#REF!,$B$1,0)</f>
        <v>#REF!</v>
      </c>
      <c r="C306" s="117" t="e">
        <f t="shared" si="82"/>
        <v>#REF!</v>
      </c>
      <c r="E306" s="61" t="e">
        <f>+IF(ISNA(VLOOKUP(F306,#REF!,8,0))=TRUE,0,VLOOKUP(F306,#REF!,8,0))</f>
        <v>#REF!</v>
      </c>
      <c r="F306" s="253" t="s">
        <v>874</v>
      </c>
      <c r="G306" s="60" t="e">
        <f>+VLOOKUP(F306,#REF!,2,0)</f>
        <v>#REF!</v>
      </c>
      <c r="H306" s="434" t="e">
        <f t="shared" si="86"/>
        <v>#REF!</v>
      </c>
      <c r="I306" s="242" t="e">
        <f>VLOOKUP(F306,#REF!,6,0)</f>
        <v>#REF!</v>
      </c>
      <c r="J306" s="457" t="e">
        <f>+VLOOKUP($F306,#REF!,3,0)</f>
        <v>#REF!</v>
      </c>
      <c r="K306" s="457" t="e">
        <f>+VLOOKUP($F306,#REF!,4,0)</f>
        <v>#REF!</v>
      </c>
      <c r="L306" s="457" t="e">
        <f>+VLOOKUP($F306,#REF!,5,0)</f>
        <v>#REF!</v>
      </c>
      <c r="M306" s="104" t="e">
        <f t="shared" si="91"/>
        <v>#REF!</v>
      </c>
      <c r="N306" s="431" t="str">
        <f t="shared" si="87"/>
        <v>LTLS02BCN2</v>
      </c>
      <c r="O306" s="434" t="e">
        <f t="shared" si="89"/>
        <v>#REF!</v>
      </c>
      <c r="Q306" s="118" t="s">
        <v>874</v>
      </c>
      <c r="R306" s="152">
        <v>101.7</v>
      </c>
      <c r="S306" s="119" t="e">
        <f t="shared" si="77"/>
        <v>#REF!</v>
      </c>
      <c r="U306" s="429"/>
    </row>
    <row r="307" spans="1:33" x14ac:dyDescent="0.25">
      <c r="A307" s="440" t="str">
        <f t="shared" si="90"/>
        <v>IMFI02CCN4</v>
      </c>
      <c r="B307" s="117" t="e">
        <f>+VLOOKUP(A307,#REF!,$B$1,0)</f>
        <v>#REF!</v>
      </c>
      <c r="C307" s="117" t="e">
        <f t="shared" si="82"/>
        <v>#REF!</v>
      </c>
      <c r="E307" s="61" t="e">
        <f>+IF(ISNA(VLOOKUP(F307,#REF!,8,0))=TRUE,0,VLOOKUP(F307,#REF!,8,0))</f>
        <v>#REF!</v>
      </c>
      <c r="F307" s="253" t="s">
        <v>764</v>
      </c>
      <c r="G307" s="60" t="e">
        <f>+VLOOKUP(F307,#REF!,2,0)</f>
        <v>#REF!</v>
      </c>
      <c r="H307" s="434" t="e">
        <f t="shared" si="86"/>
        <v>#REF!</v>
      </c>
      <c r="I307" s="242" t="e">
        <f>VLOOKUP(F307,#REF!,6,0)</f>
        <v>#REF!</v>
      </c>
      <c r="J307" s="457" t="e">
        <f>+VLOOKUP($F307,#REF!,3,0)</f>
        <v>#REF!</v>
      </c>
      <c r="K307" s="457" t="e">
        <f>+VLOOKUP($F307,#REF!,4,0)</f>
        <v>#REF!</v>
      </c>
      <c r="L307" s="457" t="e">
        <f>+VLOOKUP($F307,#REF!,5,0)</f>
        <v>#REF!</v>
      </c>
      <c r="M307" s="104" t="e">
        <f t="shared" si="91"/>
        <v>#REF!</v>
      </c>
      <c r="N307" s="431" t="str">
        <f t="shared" si="87"/>
        <v>IMFI02CCN4</v>
      </c>
      <c r="O307" s="434" t="e">
        <f t="shared" si="89"/>
        <v>#REF!</v>
      </c>
      <c r="Q307" s="118" t="s">
        <v>764</v>
      </c>
      <c r="R307" s="152">
        <v>101.2</v>
      </c>
      <c r="S307" s="119" t="e">
        <f t="shared" ref="S307:S352" si="92">+R307-O307</f>
        <v>#REF!</v>
      </c>
      <c r="U307" s="429"/>
    </row>
    <row r="308" spans="1:33" x14ac:dyDescent="0.25">
      <c r="A308" s="440" t="str">
        <f t="shared" si="90"/>
        <v>IMFI03CCN1</v>
      </c>
      <c r="B308" s="117" t="e">
        <f>+VLOOKUP(A308,#REF!,$B$1,0)</f>
        <v>#REF!</v>
      </c>
      <c r="C308" s="117" t="e">
        <f t="shared" si="82"/>
        <v>#REF!</v>
      </c>
      <c r="E308" s="61" t="e">
        <f>+IF(ISNA(VLOOKUP(F308,#REF!,8,0))=TRUE,0,VLOOKUP(F308,#REF!,8,0))</f>
        <v>#REF!</v>
      </c>
      <c r="F308" s="253" t="s">
        <v>813</v>
      </c>
      <c r="G308" s="60" t="e">
        <f>+VLOOKUP(F308,#REF!,2,0)</f>
        <v>#REF!</v>
      </c>
      <c r="H308" s="434" t="e">
        <f t="shared" si="86"/>
        <v>#REF!</v>
      </c>
      <c r="I308" s="242" t="e">
        <f>VLOOKUP(F308,#REF!,6,0)</f>
        <v>#REF!</v>
      </c>
      <c r="J308" s="457" t="e">
        <f>+VLOOKUP($F308,#REF!,3,0)</f>
        <v>#REF!</v>
      </c>
      <c r="K308" s="457" t="e">
        <f>+VLOOKUP($F308,#REF!,4,0)</f>
        <v>#REF!</v>
      </c>
      <c r="L308" s="457" t="e">
        <f>+VLOOKUP($F308,#REF!,5,0)</f>
        <v>#REF!</v>
      </c>
      <c r="M308" s="104" t="e">
        <f t="shared" si="91"/>
        <v>#REF!</v>
      </c>
      <c r="N308" s="431" t="str">
        <f t="shared" si="87"/>
        <v>IMFI03CCN1</v>
      </c>
      <c r="O308" s="434" t="e">
        <f t="shared" si="89"/>
        <v>#REF!</v>
      </c>
      <c r="Q308" s="118" t="s">
        <v>813</v>
      </c>
      <c r="R308" s="152">
        <v>100.6579</v>
      </c>
      <c r="S308" s="119" t="e">
        <f t="shared" si="92"/>
        <v>#REF!</v>
      </c>
      <c r="U308" s="429"/>
    </row>
    <row r="309" spans="1:33" x14ac:dyDescent="0.25">
      <c r="A309" s="440" t="str">
        <f t="shared" si="90"/>
        <v>TPIA01CCN2</v>
      </c>
      <c r="B309" s="117" t="e">
        <f>+VLOOKUP(A309,#REF!,$B$1,0)</f>
        <v>#REF!</v>
      </c>
      <c r="C309" s="117" t="e">
        <f t="shared" si="82"/>
        <v>#REF!</v>
      </c>
      <c r="E309" s="61" t="e">
        <f>+IF(ISNA(VLOOKUP(F309,#REF!,8,0))=TRUE,0,VLOOKUP(F309,#REF!,8,0))</f>
        <v>#REF!</v>
      </c>
      <c r="F309" s="253" t="s">
        <v>905</v>
      </c>
      <c r="G309" s="60" t="e">
        <f>+VLOOKUP(F309,#REF!,2,0)</f>
        <v>#REF!</v>
      </c>
      <c r="H309" s="434" t="e">
        <f t="shared" si="86"/>
        <v>#REF!</v>
      </c>
      <c r="I309" s="242" t="e">
        <f>VLOOKUP(F309,#REF!,6,0)</f>
        <v>#REF!</v>
      </c>
      <c r="J309" s="457" t="e">
        <f>+VLOOKUP($F309,#REF!,3,0)</f>
        <v>#REF!</v>
      </c>
      <c r="K309" s="457" t="e">
        <f>+VLOOKUP($F309,#REF!,4,0)</f>
        <v>#REF!</v>
      </c>
      <c r="L309" s="457" t="e">
        <f>+VLOOKUP($F309,#REF!,5,0)</f>
        <v>#REF!</v>
      </c>
      <c r="M309" s="104" t="e">
        <f t="shared" si="91"/>
        <v>#REF!</v>
      </c>
      <c r="N309" s="431" t="str">
        <f t="shared" si="87"/>
        <v>TPIA01CCN2</v>
      </c>
      <c r="O309" s="434" t="e">
        <f t="shared" si="89"/>
        <v>#REF!</v>
      </c>
      <c r="Q309" s="118" t="s">
        <v>905</v>
      </c>
      <c r="R309" s="152">
        <v>100.24169999999999</v>
      </c>
      <c r="S309" s="119" t="e">
        <f t="shared" si="92"/>
        <v>#REF!</v>
      </c>
      <c r="U309" s="429"/>
    </row>
    <row r="310" spans="1:33" x14ac:dyDescent="0.25">
      <c r="A310" s="440" t="str">
        <f t="shared" si="90"/>
        <v>BJBR01ASBCN1</v>
      </c>
      <c r="B310" s="117" t="e">
        <f>+VLOOKUP(A310,#REF!,$B$1,0)</f>
        <v>#REF!</v>
      </c>
      <c r="C310" s="117" t="e">
        <f t="shared" si="82"/>
        <v>#REF!</v>
      </c>
      <c r="E310" s="61" t="e">
        <f>+IF(ISNA(VLOOKUP(F310,#REF!,8,0))=TRUE,0,VLOOKUP(F310,#REF!,8,0))</f>
        <v>#REF!</v>
      </c>
      <c r="F310" s="116" t="s">
        <v>879</v>
      </c>
      <c r="G310" s="60" t="e">
        <f>+VLOOKUP(F310,#REF!,2,0)</f>
        <v>#REF!</v>
      </c>
      <c r="H310" s="434" t="e">
        <f t="shared" si="86"/>
        <v>#REF!</v>
      </c>
      <c r="I310" s="242" t="e">
        <f>VLOOKUP(F310,#REF!,6,0)</f>
        <v>#REF!</v>
      </c>
      <c r="J310" s="457" t="e">
        <f>+VLOOKUP($F310,#REF!,3,0)</f>
        <v>#REF!</v>
      </c>
      <c r="K310" s="457" t="e">
        <f>+VLOOKUP($F310,#REF!,4,0)</f>
        <v>#REF!</v>
      </c>
      <c r="L310" s="457" t="e">
        <f>+VLOOKUP($F310,#REF!,5,0)</f>
        <v>#REF!</v>
      </c>
      <c r="M310" s="104" t="e">
        <f>L310-H310</f>
        <v>#REF!</v>
      </c>
      <c r="N310" s="431" t="str">
        <f t="shared" ref="N310:N315" si="93">F310</f>
        <v>BJBR01ASBCN1</v>
      </c>
      <c r="O310" s="434" t="e">
        <f t="shared" si="89"/>
        <v>#REF!</v>
      </c>
      <c r="Q310" s="118" t="s">
        <v>879</v>
      </c>
      <c r="R310" s="152">
        <v>100.87520000000001</v>
      </c>
      <c r="S310" s="119" t="e">
        <f t="shared" si="92"/>
        <v>#REF!</v>
      </c>
      <c r="U310" s="429"/>
    </row>
    <row r="311" spans="1:33" x14ac:dyDescent="0.25">
      <c r="A311" s="440" t="str">
        <f t="shared" si="90"/>
        <v>BJBR01BCN1</v>
      </c>
      <c r="B311" s="117" t="e">
        <f>+VLOOKUP(A311,#REF!,$B$1,0)</f>
        <v>#REF!</v>
      </c>
      <c r="C311" s="117" t="e">
        <f t="shared" si="82"/>
        <v>#REF!</v>
      </c>
      <c r="E311" s="61" t="e">
        <f>+IF(ISNA(VLOOKUP(F311,#REF!,8,0))=TRUE,0,VLOOKUP(F311,#REF!,8,0))</f>
        <v>#REF!</v>
      </c>
      <c r="F311" s="116" t="s">
        <v>880</v>
      </c>
      <c r="G311" s="60" t="e">
        <f>+VLOOKUP(F311,#REF!,2,0)</f>
        <v>#REF!</v>
      </c>
      <c r="H311" s="434" t="e">
        <f t="shared" si="86"/>
        <v>#REF!</v>
      </c>
      <c r="I311" s="242" t="e">
        <f>VLOOKUP(F311,#REF!,6,0)</f>
        <v>#REF!</v>
      </c>
      <c r="J311" s="457" t="e">
        <f>+VLOOKUP($F311,#REF!,3,0)</f>
        <v>#REF!</v>
      </c>
      <c r="K311" s="457" t="e">
        <f>+VLOOKUP($F311,#REF!,4,0)</f>
        <v>#REF!</v>
      </c>
      <c r="L311" s="457" t="e">
        <f>+VLOOKUP($F311,#REF!,5,0)</f>
        <v>#REF!</v>
      </c>
      <c r="M311" s="104" t="e">
        <f>L311-H311</f>
        <v>#REF!</v>
      </c>
      <c r="N311" s="431" t="str">
        <f t="shared" si="93"/>
        <v>BJBR01BCN1</v>
      </c>
      <c r="O311" s="434" t="e">
        <f t="shared" si="89"/>
        <v>#REF!</v>
      </c>
      <c r="Q311" s="118" t="s">
        <v>880</v>
      </c>
      <c r="R311" s="152">
        <v>98.764499999999998</v>
      </c>
      <c r="S311" s="119" t="e">
        <f t="shared" si="92"/>
        <v>#REF!</v>
      </c>
      <c r="U311" s="429"/>
    </row>
    <row r="312" spans="1:33" x14ac:dyDescent="0.25">
      <c r="A312" s="440" t="str">
        <f t="shared" si="90"/>
        <v>PJAA01BCN2</v>
      </c>
      <c r="B312" s="117" t="e">
        <f>+VLOOKUP(A312,#REF!,$B$1,0)</f>
        <v>#REF!</v>
      </c>
      <c r="C312" s="117" t="e">
        <f t="shared" si="82"/>
        <v>#REF!</v>
      </c>
      <c r="E312" s="61" t="e">
        <f>+IF(ISNA(VLOOKUP(F312,#REF!,8,0))=TRUE,0,VLOOKUP(F312,#REF!,8,0))</f>
        <v>#REF!</v>
      </c>
      <c r="F312" s="116" t="s">
        <v>934</v>
      </c>
      <c r="G312" s="60" t="e">
        <f>+VLOOKUP(F312,#REF!,2,0)</f>
        <v>#REF!</v>
      </c>
      <c r="H312" s="434" t="e">
        <f t="shared" si="86"/>
        <v>#REF!</v>
      </c>
      <c r="I312" s="242" t="e">
        <f>VLOOKUP(F312,#REF!,6,0)</f>
        <v>#REF!</v>
      </c>
      <c r="J312" s="457" t="e">
        <f>+VLOOKUP($F312,#REF!,3,0)</f>
        <v>#REF!</v>
      </c>
      <c r="K312" s="457" t="e">
        <f>+VLOOKUP($F312,#REF!,4,0)</f>
        <v>#REF!</v>
      </c>
      <c r="L312" s="457" t="e">
        <f>+VLOOKUP($F312,#REF!,5,0)</f>
        <v>#REF!</v>
      </c>
      <c r="M312" s="104" t="e">
        <f>L312-H312</f>
        <v>#REF!</v>
      </c>
      <c r="N312" s="431" t="str">
        <f t="shared" si="93"/>
        <v>PJAA01BCN2</v>
      </c>
      <c r="O312" s="434" t="e">
        <f t="shared" si="89"/>
        <v>#REF!</v>
      </c>
      <c r="Q312" s="118" t="s">
        <v>934</v>
      </c>
      <c r="R312" s="152">
        <v>96.806700000000006</v>
      </c>
      <c r="S312" s="119" t="e">
        <f t="shared" si="92"/>
        <v>#REF!</v>
      </c>
      <c r="U312" s="429"/>
    </row>
    <row r="313" spans="1:33" x14ac:dyDescent="0.25">
      <c r="A313" s="440" t="str">
        <f t="shared" si="90"/>
        <v>SIBMTR01ACN1</v>
      </c>
      <c r="B313" s="117" t="e">
        <f>+VLOOKUP(A313,#REF!,$B$1,0)</f>
        <v>#REF!</v>
      </c>
      <c r="C313" s="117" t="e">
        <f t="shared" si="82"/>
        <v>#REF!</v>
      </c>
      <c r="E313" s="61" t="e">
        <f>+IF(ISNA(VLOOKUP(F313,#REF!,8,0))=TRUE,0,VLOOKUP(F313,#REF!,8,0))</f>
        <v>#REF!</v>
      </c>
      <c r="F313" s="116" t="s">
        <v>814</v>
      </c>
      <c r="G313" s="60" t="e">
        <f>+VLOOKUP(F313,#REF!,2,0)</f>
        <v>#REF!</v>
      </c>
      <c r="H313" s="434" t="e">
        <f t="shared" si="86"/>
        <v>#REF!</v>
      </c>
      <c r="I313" s="242" t="e">
        <f>VLOOKUP(F313,#REF!,6,0)</f>
        <v>#REF!</v>
      </c>
      <c r="J313" s="457" t="e">
        <f>+VLOOKUP($F313,#REF!,3,0)</f>
        <v>#REF!</v>
      </c>
      <c r="K313" s="457" t="e">
        <f>+VLOOKUP($F313,#REF!,4,0)</f>
        <v>#REF!</v>
      </c>
      <c r="L313" s="457" t="e">
        <f>+VLOOKUP($F313,#REF!,5,0)</f>
        <v>#REF!</v>
      </c>
      <c r="M313" s="104" t="e">
        <f t="shared" ref="M313:M318" si="94">L313-H313</f>
        <v>#REF!</v>
      </c>
      <c r="N313" s="431" t="str">
        <f t="shared" si="93"/>
        <v>SIBMTR01ACN1</v>
      </c>
      <c r="O313" s="434" t="e">
        <f t="shared" si="89"/>
        <v>#REF!</v>
      </c>
      <c r="Q313" s="118" t="s">
        <v>814</v>
      </c>
      <c r="R313" s="152">
        <v>105.49760000000001</v>
      </c>
      <c r="S313" s="119" t="e">
        <f t="shared" si="92"/>
        <v>#REF!</v>
      </c>
      <c r="U313" s="429"/>
    </row>
    <row r="314" spans="1:33" x14ac:dyDescent="0.25">
      <c r="A314" s="440" t="str">
        <f t="shared" si="90"/>
        <v>BCAP02CN1</v>
      </c>
      <c r="B314" s="117" t="e">
        <f>+VLOOKUP(A314,#REF!,$B$1,0)</f>
        <v>#REF!</v>
      </c>
      <c r="C314" s="117" t="e">
        <f t="shared" si="82"/>
        <v>#REF!</v>
      </c>
      <c r="E314" s="61" t="e">
        <f>+IF(ISNA(VLOOKUP(F314,#REF!,8,0))=TRUE,0,VLOOKUP(F314,#REF!,8,0))</f>
        <v>#REF!</v>
      </c>
      <c r="F314" s="116" t="s">
        <v>951</v>
      </c>
      <c r="G314" s="60" t="e">
        <f>+VLOOKUP(F314,#REF!,2,0)</f>
        <v>#REF!</v>
      </c>
      <c r="H314" s="434" t="e">
        <f t="shared" si="86"/>
        <v>#REF!</v>
      </c>
      <c r="I314" s="242" t="e">
        <f>VLOOKUP(F314,#REF!,6,0)</f>
        <v>#REF!</v>
      </c>
      <c r="J314" s="457" t="e">
        <f>+VLOOKUP($F314,#REF!,3,0)</f>
        <v>#REF!</v>
      </c>
      <c r="K314" s="457" t="e">
        <f>+VLOOKUP($F314,#REF!,4,0)</f>
        <v>#REF!</v>
      </c>
      <c r="L314" s="457" t="e">
        <f>+VLOOKUP($F314,#REF!,5,0)</f>
        <v>#REF!</v>
      </c>
      <c r="M314" s="104" t="e">
        <f t="shared" si="94"/>
        <v>#REF!</v>
      </c>
      <c r="N314" s="431" t="str">
        <f t="shared" si="93"/>
        <v>BCAP02CN1</v>
      </c>
      <c r="O314" s="434" t="e">
        <f t="shared" si="89"/>
        <v>#REF!</v>
      </c>
      <c r="Q314" s="118" t="s">
        <v>951</v>
      </c>
      <c r="R314" s="152">
        <v>99.568899999999999</v>
      </c>
      <c r="S314" s="119" t="e">
        <f t="shared" si="92"/>
        <v>#REF!</v>
      </c>
      <c r="U314" s="429"/>
    </row>
    <row r="315" spans="1:33" x14ac:dyDescent="0.25">
      <c r="A315" s="440" t="str">
        <f t="shared" si="90"/>
        <v>PIKI01B</v>
      </c>
      <c r="B315" s="117" t="e">
        <f>+VLOOKUP(A315,#REF!,$B$1,0)</f>
        <v>#REF!</v>
      </c>
      <c r="C315" s="117" t="e">
        <f t="shared" si="82"/>
        <v>#REF!</v>
      </c>
      <c r="E315" s="61" t="e">
        <f>+IF(ISNA(VLOOKUP(F315,#REF!,8,0))=TRUE,0,VLOOKUP(F315,#REF!,8,0))</f>
        <v>#REF!</v>
      </c>
      <c r="F315" s="116" t="s">
        <v>953</v>
      </c>
      <c r="G315" s="60" t="e">
        <f>+VLOOKUP(F315,#REF!,2,0)</f>
        <v>#REF!</v>
      </c>
      <c r="H315" s="434" t="e">
        <f t="shared" si="86"/>
        <v>#REF!</v>
      </c>
      <c r="I315" s="242" t="e">
        <f>VLOOKUP(F315,#REF!,6,0)</f>
        <v>#REF!</v>
      </c>
      <c r="J315" s="457" t="e">
        <f>+VLOOKUP($F315,#REF!,3,0)</f>
        <v>#REF!</v>
      </c>
      <c r="K315" s="457" t="e">
        <f>+VLOOKUP($F315,#REF!,4,0)</f>
        <v>#REF!</v>
      </c>
      <c r="L315" s="457" t="e">
        <f>+VLOOKUP($F315,#REF!,5,0)</f>
        <v>#REF!</v>
      </c>
      <c r="M315" s="104" t="e">
        <f t="shared" si="94"/>
        <v>#REF!</v>
      </c>
      <c r="N315" s="431" t="str">
        <f t="shared" si="93"/>
        <v>PIKI01B</v>
      </c>
      <c r="O315" s="434" t="e">
        <f t="shared" si="89"/>
        <v>#REF!</v>
      </c>
      <c r="Q315" s="118" t="s">
        <v>953</v>
      </c>
      <c r="R315" s="152">
        <v>101.9502</v>
      </c>
      <c r="S315" s="119" t="e">
        <f t="shared" si="92"/>
        <v>#REF!</v>
      </c>
      <c r="U315" s="429"/>
    </row>
    <row r="316" spans="1:33" x14ac:dyDescent="0.25">
      <c r="A316" s="440" t="str">
        <f t="shared" si="90"/>
        <v>MEDP01A</v>
      </c>
      <c r="B316" s="117" t="e">
        <f>+VLOOKUP(A316,#REF!,$B$1,0)</f>
        <v>#REF!</v>
      </c>
      <c r="C316" s="117" t="e">
        <f t="shared" si="82"/>
        <v>#REF!</v>
      </c>
      <c r="E316" s="61" t="e">
        <f>+IF(ISNA(VLOOKUP(F316,#REF!,8,0))=TRUE,0,VLOOKUP(F316,#REF!,8,0))</f>
        <v>#REF!</v>
      </c>
      <c r="F316" s="116" t="s">
        <v>966</v>
      </c>
      <c r="G316" s="60" t="e">
        <f>+VLOOKUP(F316,#REF!,2,0)</f>
        <v>#REF!</v>
      </c>
      <c r="H316" s="434" t="e">
        <f t="shared" si="86"/>
        <v>#REF!</v>
      </c>
      <c r="I316" s="242" t="e">
        <f>VLOOKUP(F316,#REF!,6,0)</f>
        <v>#REF!</v>
      </c>
      <c r="J316" s="457" t="e">
        <f>+VLOOKUP($F316,#REF!,3,0)</f>
        <v>#REF!</v>
      </c>
      <c r="K316" s="457" t="e">
        <f>+VLOOKUP($F316,#REF!,4,0)</f>
        <v>#REF!</v>
      </c>
      <c r="L316" s="457" t="e">
        <f>+VLOOKUP($F316,#REF!,5,0)</f>
        <v>#REF!</v>
      </c>
      <c r="M316" s="104" t="e">
        <f t="shared" si="94"/>
        <v>#REF!</v>
      </c>
      <c r="N316" s="431" t="str">
        <f t="shared" ref="N316:N352" si="95">F316</f>
        <v>MEDP01A</v>
      </c>
      <c r="O316" s="434" t="e">
        <f t="shared" si="89"/>
        <v>#REF!</v>
      </c>
      <c r="Q316" s="118" t="s">
        <v>966</v>
      </c>
      <c r="R316" s="152">
        <v>99.974100000000007</v>
      </c>
      <c r="S316" s="119" t="e">
        <f t="shared" si="92"/>
        <v>#REF!</v>
      </c>
      <c r="U316" s="429"/>
    </row>
    <row r="317" spans="1:33" x14ac:dyDescent="0.25">
      <c r="A317" s="440" t="str">
        <f t="shared" si="90"/>
        <v>GNSMII01ACN1</v>
      </c>
      <c r="B317" s="117" t="e">
        <f>+VLOOKUP(A317,#REF!,$B$1,0)</f>
        <v>#REF!</v>
      </c>
      <c r="C317" s="117" t="e">
        <f t="shared" si="82"/>
        <v>#REF!</v>
      </c>
      <c r="E317" s="61" t="e">
        <f>+IF(ISNA(VLOOKUP(F317,#REF!,8,0))=TRUE,0,VLOOKUP(F317,#REF!,8,0))</f>
        <v>#REF!</v>
      </c>
      <c r="F317" s="116" t="s">
        <v>969</v>
      </c>
      <c r="G317" s="60" t="e">
        <f>+VLOOKUP(F317,#REF!,2,0)</f>
        <v>#REF!</v>
      </c>
      <c r="H317" s="434" t="e">
        <f t="shared" si="86"/>
        <v>#REF!</v>
      </c>
      <c r="I317" s="242" t="e">
        <f>VLOOKUP(F317,#REF!,6,0)</f>
        <v>#REF!</v>
      </c>
      <c r="J317" s="457" t="e">
        <f>+VLOOKUP($F317,#REF!,3,0)</f>
        <v>#REF!</v>
      </c>
      <c r="K317" s="457" t="e">
        <f>+VLOOKUP($F317,#REF!,4,0)</f>
        <v>#REF!</v>
      </c>
      <c r="L317" s="457" t="e">
        <f>+VLOOKUP($F317,#REF!,5,0)</f>
        <v>#REF!</v>
      </c>
      <c r="M317" s="104" t="e">
        <f t="shared" si="94"/>
        <v>#REF!</v>
      </c>
      <c r="N317" s="431" t="str">
        <f t="shared" si="95"/>
        <v>GNSMII01ACN1</v>
      </c>
      <c r="O317" s="434" t="e">
        <f t="shared" si="89"/>
        <v>#REF!</v>
      </c>
      <c r="Q317" s="118" t="s">
        <v>969</v>
      </c>
      <c r="R317" s="152">
        <v>99.065100000000001</v>
      </c>
      <c r="S317" s="119" t="e">
        <f t="shared" si="92"/>
        <v>#REF!</v>
      </c>
      <c r="U317" s="429"/>
    </row>
    <row r="318" spans="1:33" x14ac:dyDescent="0.25">
      <c r="A318" s="440" t="str">
        <f t="shared" si="90"/>
        <v>SMSMII01ACN1</v>
      </c>
      <c r="B318" s="117" t="e">
        <f>+VLOOKUP(A318,#REF!,$B$1,0)</f>
        <v>#REF!</v>
      </c>
      <c r="C318" s="117" t="e">
        <f t="shared" si="82"/>
        <v>#REF!</v>
      </c>
      <c r="E318" s="61" t="e">
        <f>+IF(ISNA(VLOOKUP(F318,#REF!,8,0))=TRUE,0,VLOOKUP(F318,#REF!,8,0))</f>
        <v>#REF!</v>
      </c>
      <c r="F318" s="116" t="s">
        <v>970</v>
      </c>
      <c r="G318" s="60" t="e">
        <f>+VLOOKUP(F318,#REF!,2,0)</f>
        <v>#REF!</v>
      </c>
      <c r="H318" s="434" t="e">
        <f t="shared" si="86"/>
        <v>#REF!</v>
      </c>
      <c r="I318" s="242" t="e">
        <f>VLOOKUP(F318,#REF!,6,0)</f>
        <v>#REF!</v>
      </c>
      <c r="J318" s="457" t="e">
        <f>+VLOOKUP($F318,#REF!,3,0)</f>
        <v>#REF!</v>
      </c>
      <c r="K318" s="457" t="e">
        <f>+VLOOKUP($F318,#REF!,4,0)</f>
        <v>#REF!</v>
      </c>
      <c r="L318" s="457" t="e">
        <f>+VLOOKUP($F318,#REF!,5,0)</f>
        <v>#REF!</v>
      </c>
      <c r="M318" s="104" t="e">
        <f t="shared" si="94"/>
        <v>#REF!</v>
      </c>
      <c r="N318" s="431" t="str">
        <f t="shared" si="95"/>
        <v>SMSMII01ACN1</v>
      </c>
      <c r="O318" s="434" t="e">
        <f t="shared" si="89"/>
        <v>#REF!</v>
      </c>
      <c r="Q318" s="118" t="s">
        <v>970</v>
      </c>
      <c r="R318" s="152">
        <v>98.974299999999999</v>
      </c>
      <c r="S318" s="119" t="e">
        <f t="shared" si="92"/>
        <v>#REF!</v>
      </c>
      <c r="U318" s="429"/>
    </row>
    <row r="319" spans="1:33" s="363" customFormat="1" x14ac:dyDescent="0.25">
      <c r="A319" s="440" t="str">
        <f t="shared" si="90"/>
        <v>MGIA01</v>
      </c>
      <c r="B319" s="117" t="e">
        <f>+VLOOKUP(A319,#REF!,$B$1,0)</f>
        <v>#REF!</v>
      </c>
      <c r="C319" s="117" t="e">
        <f t="shared" si="82"/>
        <v>#REF!</v>
      </c>
      <c r="E319" s="61" t="e">
        <f>+IF(ISNA(VLOOKUP(F319,#REF!,8,0))=TRUE,0,VLOOKUP(F319,#REF!,8,0))</f>
        <v>#REF!</v>
      </c>
      <c r="F319" s="116" t="s">
        <v>973</v>
      </c>
      <c r="G319" s="60" t="e">
        <f>+VLOOKUP(F319,#REF!,2,0)</f>
        <v>#REF!</v>
      </c>
      <c r="H319" s="434" t="e">
        <f t="shared" si="86"/>
        <v>#REF!</v>
      </c>
      <c r="I319" s="242" t="e">
        <f>VLOOKUP(F319,#REF!,6,0)</f>
        <v>#REF!</v>
      </c>
      <c r="J319" s="457" t="e">
        <f>+VLOOKUP($F319,#REF!,3,0)</f>
        <v>#REF!</v>
      </c>
      <c r="K319" s="457" t="e">
        <f>+VLOOKUP($F319,#REF!,4,0)</f>
        <v>#REF!</v>
      </c>
      <c r="L319" s="457" t="e">
        <f>+VLOOKUP($F319,#REF!,5,0)</f>
        <v>#REF!</v>
      </c>
      <c r="M319" s="104" t="e">
        <f t="shared" ref="M319:M329" si="96">L319-H319</f>
        <v>#REF!</v>
      </c>
      <c r="N319" s="431" t="str">
        <f t="shared" si="95"/>
        <v>MGIA01</v>
      </c>
      <c r="O319" s="434" t="e">
        <f t="shared" si="89"/>
        <v>#REF!</v>
      </c>
      <c r="P319" s="425"/>
      <c r="Q319" s="118" t="s">
        <v>973</v>
      </c>
      <c r="R319" s="152">
        <v>102.02509999999999</v>
      </c>
      <c r="S319" s="119" t="e">
        <f t="shared" si="92"/>
        <v>#REF!</v>
      </c>
      <c r="U319" s="429"/>
      <c r="V319" s="221"/>
      <c r="W319" s="221"/>
      <c r="X319" s="221"/>
      <c r="Y319" s="221"/>
      <c r="Z319" s="221"/>
      <c r="AA319" s="221"/>
      <c r="AB319" s="221"/>
      <c r="AC319" s="221"/>
      <c r="AD319" s="221"/>
      <c r="AE319" s="221"/>
      <c r="AF319" s="221"/>
      <c r="AG319" s="221"/>
    </row>
    <row r="320" spans="1:33" s="363" customFormat="1" x14ac:dyDescent="0.25">
      <c r="A320" s="440" t="str">
        <f t="shared" si="90"/>
        <v>ADMF04ECN3</v>
      </c>
      <c r="B320" s="117" t="e">
        <f>+VLOOKUP(A320,#REF!,$B$1,0)</f>
        <v>#REF!</v>
      </c>
      <c r="C320" s="117" t="e">
        <f t="shared" si="82"/>
        <v>#REF!</v>
      </c>
      <c r="E320" s="61" t="e">
        <f>+IF(ISNA(VLOOKUP(F320,#REF!,8,0))=TRUE,0,VLOOKUP(F320,#REF!,8,0))</f>
        <v>#REF!</v>
      </c>
      <c r="F320" s="146" t="s">
        <v>975</v>
      </c>
      <c r="G320" s="60" t="e">
        <f>+VLOOKUP(F320,#REF!,2,0)</f>
        <v>#REF!</v>
      </c>
      <c r="H320" s="434" t="e">
        <f t="shared" si="86"/>
        <v>#REF!</v>
      </c>
      <c r="I320" s="242" t="e">
        <f>VLOOKUP(F320,#REF!,6,0)</f>
        <v>#REF!</v>
      </c>
      <c r="J320" s="457" t="e">
        <f>+VLOOKUP($F320,#REF!,3,0)</f>
        <v>#REF!</v>
      </c>
      <c r="K320" s="457" t="e">
        <f>+VLOOKUP($F320,#REF!,4,0)</f>
        <v>#REF!</v>
      </c>
      <c r="L320" s="457" t="e">
        <f>+VLOOKUP($F320,#REF!,5,0)</f>
        <v>#REF!</v>
      </c>
      <c r="M320" s="104" t="e">
        <f t="shared" si="96"/>
        <v>#REF!</v>
      </c>
      <c r="N320" s="431" t="str">
        <f t="shared" ref="N320:N327" si="97">F320</f>
        <v>ADMF04ECN3</v>
      </c>
      <c r="O320" s="434" t="e">
        <f t="shared" ref="O320:O327" si="98">+IF(H320&lt;J320,ROUNDUP(J320,4),IF(H320&gt;L320,ROUNDDOWN(L320,4),ROUNDDOWN(H320,4)))</f>
        <v>#REF!</v>
      </c>
      <c r="P320" s="425"/>
      <c r="Q320" s="118" t="s">
        <v>975</v>
      </c>
      <c r="R320" s="152">
        <v>104.74379999999999</v>
      </c>
      <c r="S320" s="119" t="e">
        <f t="shared" si="92"/>
        <v>#REF!</v>
      </c>
      <c r="U320" s="429"/>
      <c r="V320" s="221"/>
      <c r="W320" s="221"/>
      <c r="X320" s="221"/>
      <c r="Y320" s="221"/>
      <c r="Z320" s="221"/>
      <c r="AA320" s="221"/>
      <c r="AB320" s="221"/>
      <c r="AC320" s="221"/>
      <c r="AD320" s="221"/>
      <c r="AE320" s="221"/>
      <c r="AF320" s="221"/>
      <c r="AG320" s="221"/>
    </row>
    <row r="321" spans="1:33" s="363" customFormat="1" x14ac:dyDescent="0.25">
      <c r="A321" s="440" t="str">
        <f t="shared" si="90"/>
        <v>BBIA01CCN1</v>
      </c>
      <c r="B321" s="117" t="e">
        <f>+VLOOKUP(A321,#REF!,$B$1,0)</f>
        <v>#REF!</v>
      </c>
      <c r="C321" s="117" t="e">
        <f t="shared" si="82"/>
        <v>#REF!</v>
      </c>
      <c r="E321" s="61" t="e">
        <f>+IF(ISNA(VLOOKUP(F321,#REF!,8,0))=TRUE,0,VLOOKUP(F321,#REF!,8,0))</f>
        <v>#REF!</v>
      </c>
      <c r="F321" s="116" t="s">
        <v>217</v>
      </c>
      <c r="G321" s="60" t="e">
        <f>+VLOOKUP(F321,#REF!,2,0)</f>
        <v>#REF!</v>
      </c>
      <c r="H321" s="434" t="e">
        <f t="shared" si="86"/>
        <v>#REF!</v>
      </c>
      <c r="I321" s="242" t="e">
        <f>VLOOKUP(F321,#REF!,6,0)</f>
        <v>#REF!</v>
      </c>
      <c r="J321" s="457" t="e">
        <f>+VLOOKUP($F321,#REF!,3,0)</f>
        <v>#REF!</v>
      </c>
      <c r="K321" s="457" t="e">
        <f>+VLOOKUP($F321,#REF!,4,0)</f>
        <v>#REF!</v>
      </c>
      <c r="L321" s="457" t="e">
        <f>+VLOOKUP($F321,#REF!,5,0)</f>
        <v>#REF!</v>
      </c>
      <c r="M321" s="104" t="e">
        <f t="shared" si="96"/>
        <v>#REF!</v>
      </c>
      <c r="N321" s="431" t="str">
        <f t="shared" si="97"/>
        <v>BBIA01CCN1</v>
      </c>
      <c r="O321" s="434" t="e">
        <f t="shared" si="98"/>
        <v>#REF!</v>
      </c>
      <c r="P321" s="425"/>
      <c r="Q321" s="118" t="s">
        <v>217</v>
      </c>
      <c r="R321" s="152">
        <v>101.1917</v>
      </c>
      <c r="S321" s="119" t="e">
        <f t="shared" si="92"/>
        <v>#REF!</v>
      </c>
      <c r="U321" s="429"/>
      <c r="V321" s="221"/>
      <c r="W321" s="221"/>
      <c r="X321" s="221"/>
      <c r="Y321" s="221"/>
      <c r="Z321" s="221"/>
      <c r="AA321" s="221"/>
      <c r="AB321" s="221"/>
      <c r="AC321" s="221"/>
      <c r="AD321" s="221"/>
      <c r="AE321" s="221"/>
      <c r="AF321" s="221"/>
      <c r="AG321" s="221"/>
    </row>
    <row r="322" spans="1:33" s="363" customFormat="1" x14ac:dyDescent="0.25">
      <c r="A322" s="440" t="str">
        <f t="shared" si="90"/>
        <v>BBRI02BCN4</v>
      </c>
      <c r="B322" s="117" t="e">
        <f>+VLOOKUP(A322,#REF!,$B$1,0)</f>
        <v>#REF!</v>
      </c>
      <c r="C322" s="117" t="e">
        <f t="shared" si="82"/>
        <v>#REF!</v>
      </c>
      <c r="E322" s="61" t="e">
        <f>+IF(ISNA(VLOOKUP(F322,#REF!,8,0))=TRUE,0,VLOOKUP(F322,#REF!,8,0))</f>
        <v>#REF!</v>
      </c>
      <c r="F322" s="116" t="s">
        <v>900</v>
      </c>
      <c r="G322" s="60" t="e">
        <f>+VLOOKUP(F322,#REF!,2,0)</f>
        <v>#REF!</v>
      </c>
      <c r="H322" s="434" t="e">
        <f t="shared" si="86"/>
        <v>#REF!</v>
      </c>
      <c r="I322" s="242" t="e">
        <f>VLOOKUP(F322,#REF!,6,0)</f>
        <v>#REF!</v>
      </c>
      <c r="J322" s="457" t="e">
        <f>+VLOOKUP($F322,#REF!,3,0)</f>
        <v>#REF!</v>
      </c>
      <c r="K322" s="457" t="e">
        <f>+VLOOKUP($F322,#REF!,4,0)</f>
        <v>#REF!</v>
      </c>
      <c r="L322" s="457" t="e">
        <f>+VLOOKUP($F322,#REF!,5,0)</f>
        <v>#REF!</v>
      </c>
      <c r="M322" s="104" t="e">
        <f t="shared" si="96"/>
        <v>#REF!</v>
      </c>
      <c r="N322" s="431" t="str">
        <f t="shared" si="97"/>
        <v>BBRI02BCN4</v>
      </c>
      <c r="O322" s="434" t="e">
        <f t="shared" si="98"/>
        <v>#REF!</v>
      </c>
      <c r="P322" s="425"/>
      <c r="Q322" s="118" t="s">
        <v>900</v>
      </c>
      <c r="R322" s="152">
        <v>94.042100000000005</v>
      </c>
      <c r="S322" s="119" t="e">
        <f t="shared" si="92"/>
        <v>#REF!</v>
      </c>
      <c r="U322" s="429"/>
      <c r="V322" s="221"/>
      <c r="W322" s="221"/>
      <c r="X322" s="221"/>
      <c r="Y322" s="221"/>
      <c r="Z322" s="221"/>
      <c r="AA322" s="221"/>
      <c r="AB322" s="221"/>
      <c r="AC322" s="221"/>
      <c r="AD322" s="221"/>
      <c r="AE322" s="221"/>
      <c r="AF322" s="221"/>
      <c r="AG322" s="221"/>
    </row>
    <row r="323" spans="1:33" s="363" customFormat="1" x14ac:dyDescent="0.25">
      <c r="A323" s="440" t="str">
        <f t="shared" si="90"/>
        <v>BBRI02ECN1</v>
      </c>
      <c r="B323" s="117" t="e">
        <f>+VLOOKUP(A323,#REF!,$B$1,0)</f>
        <v>#REF!</v>
      </c>
      <c r="C323" s="117" t="e">
        <f t="shared" ref="C323:C352" si="99">+VLOOKUP($A323,$N:$O,2,0)</f>
        <v>#REF!</v>
      </c>
      <c r="E323" s="61" t="e">
        <f>+IF(ISNA(VLOOKUP(F323,#REF!,8,0))=TRUE,0,VLOOKUP(F323,#REF!,8,0))</f>
        <v>#REF!</v>
      </c>
      <c r="F323" s="116" t="s">
        <v>743</v>
      </c>
      <c r="G323" s="60" t="e">
        <f>+VLOOKUP(F323,#REF!,2,0)</f>
        <v>#REF!</v>
      </c>
      <c r="H323" s="434" t="e">
        <f t="shared" si="86"/>
        <v>#REF!</v>
      </c>
      <c r="I323" s="242" t="e">
        <f>VLOOKUP(F323,#REF!,6,0)</f>
        <v>#REF!</v>
      </c>
      <c r="J323" s="457" t="e">
        <f>+VLOOKUP($F323,#REF!,3,0)</f>
        <v>#REF!</v>
      </c>
      <c r="K323" s="457" t="e">
        <f>+VLOOKUP($F323,#REF!,4,0)</f>
        <v>#REF!</v>
      </c>
      <c r="L323" s="457" t="e">
        <f>+VLOOKUP($F323,#REF!,5,0)</f>
        <v>#REF!</v>
      </c>
      <c r="M323" s="104" t="e">
        <f t="shared" si="96"/>
        <v>#REF!</v>
      </c>
      <c r="N323" s="431" t="str">
        <f t="shared" si="97"/>
        <v>BBRI02ECN1</v>
      </c>
      <c r="O323" s="434" t="e">
        <f t="shared" si="98"/>
        <v>#REF!</v>
      </c>
      <c r="P323" s="425"/>
      <c r="Q323" s="118" t="s">
        <v>743</v>
      </c>
      <c r="R323" s="152">
        <v>101.5566</v>
      </c>
      <c r="S323" s="119" t="e">
        <f t="shared" si="92"/>
        <v>#REF!</v>
      </c>
      <c r="U323" s="429"/>
      <c r="V323" s="221"/>
      <c r="W323" s="221"/>
      <c r="X323" s="221"/>
      <c r="Y323" s="221"/>
      <c r="Z323" s="221"/>
      <c r="AA323" s="221"/>
      <c r="AB323" s="221"/>
      <c r="AC323" s="221"/>
      <c r="AD323" s="221"/>
      <c r="AE323" s="221"/>
      <c r="AF323" s="221"/>
      <c r="AG323" s="221"/>
    </row>
    <row r="324" spans="1:33" s="363" customFormat="1" x14ac:dyDescent="0.25">
      <c r="A324" s="440" t="str">
        <f t="shared" si="90"/>
        <v>BEXI04CCN1</v>
      </c>
      <c r="B324" s="117" t="e">
        <f>+VLOOKUP(A324,#REF!,$B$1,0)</f>
        <v>#REF!</v>
      </c>
      <c r="C324" s="117" t="e">
        <f t="shared" si="99"/>
        <v>#REF!</v>
      </c>
      <c r="E324" s="61" t="e">
        <f>+IF(ISNA(VLOOKUP(F324,#REF!,8,0))=TRUE,0,VLOOKUP(F324,#REF!,8,0))</f>
        <v>#REF!</v>
      </c>
      <c r="F324" s="116" t="s">
        <v>946</v>
      </c>
      <c r="G324" s="60" t="e">
        <f>+VLOOKUP(F324,#REF!,2,0)</f>
        <v>#REF!</v>
      </c>
      <c r="H324" s="434" t="e">
        <f t="shared" ref="H324:H352" si="100">IF(E324=0,G324,E324)</f>
        <v>#REF!</v>
      </c>
      <c r="I324" s="242" t="e">
        <f>VLOOKUP(F324,#REF!,6,0)</f>
        <v>#REF!</v>
      </c>
      <c r="J324" s="457" t="e">
        <f>+VLOOKUP($F324,#REF!,3,0)</f>
        <v>#REF!</v>
      </c>
      <c r="K324" s="457" t="e">
        <f>+VLOOKUP($F324,#REF!,4,0)</f>
        <v>#REF!</v>
      </c>
      <c r="L324" s="457" t="e">
        <f>+VLOOKUP($F324,#REF!,5,0)</f>
        <v>#REF!</v>
      </c>
      <c r="M324" s="104" t="e">
        <f t="shared" si="96"/>
        <v>#REF!</v>
      </c>
      <c r="N324" s="431" t="str">
        <f t="shared" si="97"/>
        <v>BEXI04CCN1</v>
      </c>
      <c r="O324" s="434" t="e">
        <f t="shared" si="98"/>
        <v>#REF!</v>
      </c>
      <c r="P324" s="425"/>
      <c r="Q324" s="118" t="s">
        <v>946</v>
      </c>
      <c r="R324" s="152">
        <v>99.994299999999996</v>
      </c>
      <c r="S324" s="119" t="e">
        <f t="shared" si="92"/>
        <v>#REF!</v>
      </c>
      <c r="U324" s="429"/>
      <c r="V324" s="221"/>
      <c r="W324" s="221"/>
      <c r="X324" s="221"/>
      <c r="Y324" s="221"/>
      <c r="Z324" s="221"/>
      <c r="AA324" s="221"/>
      <c r="AB324" s="221"/>
      <c r="AC324" s="221"/>
      <c r="AD324" s="221"/>
      <c r="AE324" s="221"/>
      <c r="AF324" s="221"/>
      <c r="AG324" s="221"/>
    </row>
    <row r="325" spans="1:33" s="363" customFormat="1" x14ac:dyDescent="0.25">
      <c r="A325" s="440" t="str">
        <f t="shared" si="90"/>
        <v>MYOR01CN3</v>
      </c>
      <c r="B325" s="117" t="e">
        <f>+VLOOKUP(A325,#REF!,$B$1,0)</f>
        <v>#REF!</v>
      </c>
      <c r="C325" s="117" t="e">
        <f t="shared" si="99"/>
        <v>#REF!</v>
      </c>
      <c r="E325" s="61" t="e">
        <f>+IF(ISNA(VLOOKUP(F325,#REF!,8,0))=TRUE,0,VLOOKUP(F325,#REF!,8,0))</f>
        <v>#REF!</v>
      </c>
      <c r="F325" s="116" t="s">
        <v>924</v>
      </c>
      <c r="G325" s="60" t="e">
        <f>+VLOOKUP(F325,#REF!,2,0)</f>
        <v>#REF!</v>
      </c>
      <c r="H325" s="434" t="e">
        <f t="shared" si="100"/>
        <v>#REF!</v>
      </c>
      <c r="I325" s="242" t="e">
        <f>VLOOKUP(F325,#REF!,6,0)</f>
        <v>#REF!</v>
      </c>
      <c r="J325" s="457" t="e">
        <f>+VLOOKUP($F325,#REF!,3,0)</f>
        <v>#REF!</v>
      </c>
      <c r="K325" s="457" t="e">
        <f>+VLOOKUP($F325,#REF!,4,0)</f>
        <v>#REF!</v>
      </c>
      <c r="L325" s="457" t="e">
        <f>+VLOOKUP($F325,#REF!,5,0)</f>
        <v>#REF!</v>
      </c>
      <c r="M325" s="104" t="e">
        <f t="shared" si="96"/>
        <v>#REF!</v>
      </c>
      <c r="N325" s="431" t="str">
        <f t="shared" si="97"/>
        <v>MYOR01CN3</v>
      </c>
      <c r="O325" s="434" t="e">
        <f t="shared" si="98"/>
        <v>#REF!</v>
      </c>
      <c r="P325" s="425"/>
      <c r="Q325" s="118" t="s">
        <v>924</v>
      </c>
      <c r="R325" s="152">
        <v>99.3386</v>
      </c>
      <c r="S325" s="119" t="e">
        <f t="shared" si="92"/>
        <v>#REF!</v>
      </c>
      <c r="U325" s="429"/>
      <c r="V325" s="221"/>
      <c r="W325" s="221"/>
      <c r="X325" s="221"/>
      <c r="Y325" s="221"/>
      <c r="Z325" s="221"/>
      <c r="AA325" s="221"/>
      <c r="AB325" s="221"/>
      <c r="AC325" s="221"/>
      <c r="AD325" s="221"/>
      <c r="AE325" s="221"/>
      <c r="AF325" s="221"/>
      <c r="AG325" s="221"/>
    </row>
    <row r="326" spans="1:33" s="363" customFormat="1" x14ac:dyDescent="0.25">
      <c r="A326" s="440" t="str">
        <f t="shared" si="90"/>
        <v>PNBN02CN3</v>
      </c>
      <c r="B326" s="117" t="e">
        <f>+VLOOKUP(A326,#REF!,$B$1,0)</f>
        <v>#REF!</v>
      </c>
      <c r="C326" s="117" t="e">
        <f t="shared" si="99"/>
        <v>#REF!</v>
      </c>
      <c r="E326" s="61" t="e">
        <f>+IF(ISNA(VLOOKUP(F326,#REF!,8,0))=TRUE,0,VLOOKUP(F326,#REF!,8,0))</f>
        <v>#REF!</v>
      </c>
      <c r="F326" s="116" t="s">
        <v>904</v>
      </c>
      <c r="G326" s="60" t="e">
        <f>+VLOOKUP(F326,#REF!,2,0)</f>
        <v>#REF!</v>
      </c>
      <c r="H326" s="434" t="e">
        <f t="shared" si="100"/>
        <v>#REF!</v>
      </c>
      <c r="I326" s="242" t="e">
        <f>VLOOKUP(F326,#REF!,6,0)</f>
        <v>#REF!</v>
      </c>
      <c r="J326" s="457" t="e">
        <f>+VLOOKUP($F326,#REF!,3,0)</f>
        <v>#REF!</v>
      </c>
      <c r="K326" s="457" t="e">
        <f>+VLOOKUP($F326,#REF!,4,0)</f>
        <v>#REF!</v>
      </c>
      <c r="L326" s="457" t="e">
        <f>+VLOOKUP($F326,#REF!,5,0)</f>
        <v>#REF!</v>
      </c>
      <c r="M326" s="104" t="e">
        <f t="shared" si="96"/>
        <v>#REF!</v>
      </c>
      <c r="N326" s="431" t="str">
        <f t="shared" si="97"/>
        <v>PNBN02CN3</v>
      </c>
      <c r="O326" s="434" t="e">
        <f t="shared" si="98"/>
        <v>#REF!</v>
      </c>
      <c r="P326" s="425"/>
      <c r="Q326" s="118" t="s">
        <v>904</v>
      </c>
      <c r="R326" s="152">
        <v>97.708399999999997</v>
      </c>
      <c r="S326" s="119" t="e">
        <f t="shared" si="92"/>
        <v>#REF!</v>
      </c>
      <c r="U326" s="429"/>
      <c r="V326" s="221"/>
      <c r="W326" s="221"/>
      <c r="X326" s="221"/>
      <c r="Y326" s="221"/>
      <c r="Z326" s="221"/>
      <c r="AA326" s="221"/>
      <c r="AB326" s="221"/>
      <c r="AC326" s="221"/>
      <c r="AD326" s="221"/>
      <c r="AE326" s="221"/>
      <c r="AF326" s="221"/>
      <c r="AG326" s="221"/>
    </row>
    <row r="327" spans="1:33" s="363" customFormat="1" x14ac:dyDescent="0.25">
      <c r="A327" s="440" t="str">
        <f t="shared" si="90"/>
        <v>FIFA03BCN4</v>
      </c>
      <c r="B327" s="117" t="e">
        <f>+VLOOKUP(A327,#REF!,$B$1,0)</f>
        <v>#REF!</v>
      </c>
      <c r="C327" s="117" t="e">
        <f t="shared" si="99"/>
        <v>#REF!</v>
      </c>
      <c r="E327" s="61" t="e">
        <f>+IF(ISNA(VLOOKUP(F327,#REF!,8,0))=TRUE,0,VLOOKUP(F327,#REF!,8,0))</f>
        <v>#REF!</v>
      </c>
      <c r="F327" s="116" t="s">
        <v>985</v>
      </c>
      <c r="G327" s="60" t="e">
        <f>+VLOOKUP(F327,#REF!,2,0)</f>
        <v>#REF!</v>
      </c>
      <c r="H327" s="434" t="e">
        <f t="shared" si="100"/>
        <v>#REF!</v>
      </c>
      <c r="I327" s="242" t="e">
        <f>VLOOKUP(F327,#REF!,6,0)</f>
        <v>#REF!</v>
      </c>
      <c r="J327" s="457" t="e">
        <f>+VLOOKUP($F327,#REF!,3,0)</f>
        <v>#REF!</v>
      </c>
      <c r="K327" s="457" t="e">
        <f>+VLOOKUP($F327,#REF!,4,0)</f>
        <v>#REF!</v>
      </c>
      <c r="L327" s="457" t="e">
        <f>+VLOOKUP($F327,#REF!,5,0)</f>
        <v>#REF!</v>
      </c>
      <c r="M327" s="104" t="e">
        <f t="shared" si="96"/>
        <v>#REF!</v>
      </c>
      <c r="N327" s="431" t="str">
        <f t="shared" si="97"/>
        <v>FIFA03BCN4</v>
      </c>
      <c r="O327" s="434" t="e">
        <f t="shared" si="98"/>
        <v>#REF!</v>
      </c>
      <c r="P327" s="425"/>
      <c r="Q327" s="118" t="s">
        <v>985</v>
      </c>
      <c r="R327" s="152">
        <v>101.72929999999999</v>
      </c>
      <c r="S327" s="119" t="e">
        <f t="shared" si="92"/>
        <v>#REF!</v>
      </c>
      <c r="U327" s="429"/>
      <c r="V327" s="221"/>
      <c r="W327" s="221"/>
      <c r="X327" s="221"/>
      <c r="Y327" s="221"/>
      <c r="Z327" s="221"/>
      <c r="AA327" s="221"/>
      <c r="AB327" s="221"/>
      <c r="AC327" s="221"/>
      <c r="AD327" s="221"/>
      <c r="AE327" s="221"/>
      <c r="AF327" s="221"/>
      <c r="AG327" s="221"/>
    </row>
    <row r="328" spans="1:33" x14ac:dyDescent="0.25">
      <c r="A328" s="440" t="str">
        <f t="shared" si="90"/>
        <v>BRTA01AXMF</v>
      </c>
      <c r="B328" s="117" t="e">
        <f>+VLOOKUP(A328,#REF!,$B$1,0)</f>
        <v>#REF!</v>
      </c>
      <c r="C328" s="117" t="e">
        <f t="shared" si="99"/>
        <v>#REF!</v>
      </c>
      <c r="E328" s="61" t="e">
        <f>+IF(ISNA(VLOOKUP(F328,#REF!,8,0))=TRUE,0,VLOOKUP(F328,#REF!,8,0))</f>
        <v>#REF!</v>
      </c>
      <c r="F328" s="246" t="s">
        <v>882</v>
      </c>
      <c r="G328" s="60" t="e">
        <f>+VLOOKUP(F328,#REF!,2,0)</f>
        <v>#REF!</v>
      </c>
      <c r="H328" s="434" t="e">
        <f t="shared" si="100"/>
        <v>#REF!</v>
      </c>
      <c r="I328" s="242" t="e">
        <f>VLOOKUP(F328,#REF!,6,0)</f>
        <v>#REF!</v>
      </c>
      <c r="J328" s="457" t="e">
        <f>+VLOOKUP($F328,#REF!,3,0)</f>
        <v>#REF!</v>
      </c>
      <c r="K328" s="457" t="e">
        <f>+VLOOKUP($F328,#REF!,4,0)</f>
        <v>#REF!</v>
      </c>
      <c r="L328" s="457" t="e">
        <f>+VLOOKUP($F328,#REF!,5,0)</f>
        <v>#REF!</v>
      </c>
      <c r="M328" s="104" t="e">
        <f t="shared" si="96"/>
        <v>#REF!</v>
      </c>
      <c r="N328" s="431" t="str">
        <f t="shared" si="95"/>
        <v>BRTA01AXMF</v>
      </c>
      <c r="O328" s="434" t="e">
        <f t="shared" ref="O328:O341" si="101">+IF(H328&lt;J328,ROUNDUP(J328,4),IF(H328&gt;L328,ROUNDDOWN(L328,4),ROUNDDOWN(H328,4)))</f>
        <v>#REF!</v>
      </c>
      <c r="Q328" s="118" t="s">
        <v>882</v>
      </c>
      <c r="R328" s="152">
        <v>97.545199999999994</v>
      </c>
      <c r="S328" s="119" t="e">
        <f t="shared" si="92"/>
        <v>#REF!</v>
      </c>
      <c r="U328" s="429"/>
    </row>
    <row r="329" spans="1:33" x14ac:dyDescent="0.25">
      <c r="A329" s="440" t="str">
        <f t="shared" si="90"/>
        <v>IKMS01BXMS</v>
      </c>
      <c r="B329" s="117" t="e">
        <f>+VLOOKUP(A329,#REF!,$B$1,0)</f>
        <v>#REF!</v>
      </c>
      <c r="C329" s="117" t="e">
        <f t="shared" si="99"/>
        <v>#REF!</v>
      </c>
      <c r="E329" s="61" t="e">
        <f>+IF(ISNA(VLOOKUP(F329,#REF!,8,0))=TRUE,0,VLOOKUP(F329,#REF!,8,0))</f>
        <v>#REF!</v>
      </c>
      <c r="F329" s="120" t="s">
        <v>896</v>
      </c>
      <c r="G329" s="60" t="e">
        <f>+VLOOKUP(F329,#REF!,2,0)</f>
        <v>#REF!</v>
      </c>
      <c r="H329" s="434" t="e">
        <f t="shared" si="100"/>
        <v>#REF!</v>
      </c>
      <c r="I329" s="242" t="e">
        <f>VLOOKUP(F329,#REF!,6,0)</f>
        <v>#REF!</v>
      </c>
      <c r="J329" s="457" t="e">
        <f>+VLOOKUP($F329,#REF!,3,0)</f>
        <v>#REF!</v>
      </c>
      <c r="K329" s="457" t="e">
        <f>+VLOOKUP($F329,#REF!,4,0)</f>
        <v>#REF!</v>
      </c>
      <c r="L329" s="457" t="e">
        <f>+VLOOKUP($F329,#REF!,5,0)</f>
        <v>#REF!</v>
      </c>
      <c r="M329" s="104" t="e">
        <f t="shared" si="96"/>
        <v>#REF!</v>
      </c>
      <c r="N329" s="431" t="str">
        <f t="shared" si="95"/>
        <v>IKMS01BXMS</v>
      </c>
      <c r="O329" s="434" t="e">
        <f t="shared" si="101"/>
        <v>#REF!</v>
      </c>
      <c r="Q329" s="118" t="s">
        <v>896</v>
      </c>
      <c r="R329" s="152">
        <v>97.4255</v>
      </c>
      <c r="S329" s="119" t="e">
        <f t="shared" si="92"/>
        <v>#REF!</v>
      </c>
      <c r="U329" s="429"/>
    </row>
    <row r="330" spans="1:33" x14ac:dyDescent="0.25">
      <c r="A330" s="440" t="str">
        <f t="shared" si="90"/>
        <v>PGRI01BXMF</v>
      </c>
      <c r="B330" s="117" t="e">
        <f>+VLOOKUP(A330,#REF!,$B$1,0)</f>
        <v>#REF!</v>
      </c>
      <c r="C330" s="117" t="e">
        <f t="shared" si="99"/>
        <v>#REF!</v>
      </c>
      <c r="E330" s="61" t="e">
        <f>+IF(ISNA(VLOOKUP(F330,#REF!,8,0))=TRUE,0,VLOOKUP(F330,#REF!,8,0))</f>
        <v>#REF!</v>
      </c>
      <c r="F330" s="120" t="s">
        <v>940</v>
      </c>
      <c r="G330" s="60" t="e">
        <f>+VLOOKUP(F330,#REF!,2,0)</f>
        <v>#REF!</v>
      </c>
      <c r="H330" s="434" t="e">
        <f t="shared" si="100"/>
        <v>#REF!</v>
      </c>
      <c r="I330" s="242" t="e">
        <f>VLOOKUP(F330,#REF!,6,0)</f>
        <v>#REF!</v>
      </c>
      <c r="J330" s="457" t="e">
        <f>+VLOOKUP($F330,#REF!,3,0)</f>
        <v>#REF!</v>
      </c>
      <c r="K330" s="457" t="e">
        <f>+VLOOKUP($F330,#REF!,4,0)</f>
        <v>#REF!</v>
      </c>
      <c r="L330" s="457" t="e">
        <f>+VLOOKUP($F330,#REF!,5,0)</f>
        <v>#REF!</v>
      </c>
      <c r="N330" s="431" t="str">
        <f t="shared" si="95"/>
        <v>PGRI01BXMF</v>
      </c>
      <c r="O330" s="434" t="e">
        <f t="shared" si="101"/>
        <v>#REF!</v>
      </c>
      <c r="Q330" s="118" t="s">
        <v>940</v>
      </c>
      <c r="R330" s="152">
        <v>99.289000000000001</v>
      </c>
      <c r="S330" s="119" t="e">
        <f t="shared" si="92"/>
        <v>#REF!</v>
      </c>
      <c r="U330" s="429"/>
    </row>
    <row r="331" spans="1:33" x14ac:dyDescent="0.25">
      <c r="A331" s="440" t="str">
        <f t="shared" si="90"/>
        <v>PIND01AXMF</v>
      </c>
      <c r="B331" s="117" t="e">
        <f>+VLOOKUP(A331,#REF!,$B$1,0)</f>
        <v>#REF!</v>
      </c>
      <c r="C331" s="117" t="e">
        <f t="shared" si="99"/>
        <v>#REF!</v>
      </c>
      <c r="E331" s="61" t="e">
        <f>+IF(ISNA(VLOOKUP(F331,#REF!,8,0))=TRUE,0,VLOOKUP(F331,#REF!,8,0))</f>
        <v>#REF!</v>
      </c>
      <c r="F331" s="120" t="s">
        <v>932</v>
      </c>
      <c r="G331" s="60" t="e">
        <f>+VLOOKUP(F331,#REF!,2,0)</f>
        <v>#REF!</v>
      </c>
      <c r="H331" s="434" t="e">
        <f t="shared" si="100"/>
        <v>#REF!</v>
      </c>
      <c r="I331" s="242" t="e">
        <f>VLOOKUP(F331,#REF!,6,0)</f>
        <v>#REF!</v>
      </c>
      <c r="J331" s="457" t="e">
        <f>+VLOOKUP($F331,#REF!,3,0)</f>
        <v>#REF!</v>
      </c>
      <c r="K331" s="457" t="e">
        <f>+VLOOKUP($F331,#REF!,4,0)</f>
        <v>#REF!</v>
      </c>
      <c r="L331" s="457" t="e">
        <f>+VLOOKUP($F331,#REF!,5,0)</f>
        <v>#REF!</v>
      </c>
      <c r="N331" s="431" t="str">
        <f t="shared" si="95"/>
        <v>PIND01AXMF</v>
      </c>
      <c r="O331" s="434" t="e">
        <f t="shared" si="101"/>
        <v>#REF!</v>
      </c>
      <c r="Q331" s="118" t="s">
        <v>932</v>
      </c>
      <c r="R331" s="152">
        <v>98.139399999999995</v>
      </c>
      <c r="S331" s="119" t="e">
        <f t="shared" si="92"/>
        <v>#REF!</v>
      </c>
      <c r="U331" s="429"/>
    </row>
    <row r="332" spans="1:33" x14ac:dyDescent="0.25">
      <c r="A332" s="440" t="str">
        <f t="shared" si="90"/>
        <v>PIND01CXMF</v>
      </c>
      <c r="B332" s="117" t="e">
        <f>+VLOOKUP(A332,#REF!,$B$1,0)</f>
        <v>#REF!</v>
      </c>
      <c r="C332" s="117" t="e">
        <f t="shared" si="99"/>
        <v>#REF!</v>
      </c>
      <c r="E332" s="61" t="e">
        <f>+IF(ISNA(VLOOKUP(F332,#REF!,8,0))=TRUE,0,VLOOKUP(F332,#REF!,8,0))</f>
        <v>#REF!</v>
      </c>
      <c r="F332" s="363" t="s">
        <v>875</v>
      </c>
      <c r="G332" s="60" t="e">
        <f>+VLOOKUP(F332,#REF!,2,0)</f>
        <v>#REF!</v>
      </c>
      <c r="H332" s="434" t="e">
        <f t="shared" si="100"/>
        <v>#REF!</v>
      </c>
      <c r="I332" s="242" t="e">
        <f>VLOOKUP(F332,#REF!,6,0)</f>
        <v>#REF!</v>
      </c>
      <c r="J332" s="457" t="e">
        <f>+VLOOKUP($F332,#REF!,3,0)</f>
        <v>#REF!</v>
      </c>
      <c r="K332" s="457" t="e">
        <f>+VLOOKUP($F332,#REF!,4,0)</f>
        <v>#REF!</v>
      </c>
      <c r="L332" s="457" t="e">
        <f>+VLOOKUP($F332,#REF!,5,0)</f>
        <v>#REF!</v>
      </c>
      <c r="M332" s="104" t="e">
        <f>L332-H332</f>
        <v>#REF!</v>
      </c>
      <c r="N332" s="431" t="str">
        <f t="shared" si="95"/>
        <v>PIND01CXMF</v>
      </c>
      <c r="O332" s="434" t="e">
        <f t="shared" si="101"/>
        <v>#REF!</v>
      </c>
      <c r="Q332" s="118" t="s">
        <v>875</v>
      </c>
      <c r="R332" s="152">
        <v>97.993600000000001</v>
      </c>
      <c r="S332" s="119" t="e">
        <f t="shared" si="92"/>
        <v>#REF!</v>
      </c>
      <c r="U332" s="429"/>
    </row>
    <row r="333" spans="1:33" x14ac:dyDescent="0.25">
      <c r="A333" s="440" t="str">
        <f t="shared" si="90"/>
        <v>PPRO12AXMF</v>
      </c>
      <c r="B333" s="117" t="e">
        <f>+VLOOKUP(A333,#REF!,$B$1,0)</f>
        <v>#REF!</v>
      </c>
      <c r="C333" s="117" t="e">
        <f t="shared" si="99"/>
        <v>#REF!</v>
      </c>
      <c r="E333" s="61" t="e">
        <f>+IF(ISNA(VLOOKUP(F333,#REF!,8,0))=TRUE,0,VLOOKUP(F333,#REF!,8,0))</f>
        <v>#REF!</v>
      </c>
      <c r="F333" s="120" t="s">
        <v>937</v>
      </c>
      <c r="G333" s="60" t="e">
        <f>+VLOOKUP(F333,#REF!,2,0)</f>
        <v>#REF!</v>
      </c>
      <c r="H333" s="434" t="e">
        <f t="shared" si="100"/>
        <v>#REF!</v>
      </c>
      <c r="I333" s="242" t="e">
        <f>VLOOKUP(F333,#REF!,6,0)</f>
        <v>#REF!</v>
      </c>
      <c r="J333" s="457" t="e">
        <f>+VLOOKUP($F333,#REF!,3,0)</f>
        <v>#REF!</v>
      </c>
      <c r="K333" s="457" t="e">
        <f>+VLOOKUP($F333,#REF!,4,0)</f>
        <v>#REF!</v>
      </c>
      <c r="L333" s="457" t="e">
        <f>+VLOOKUP($F333,#REF!,5,0)</f>
        <v>#REF!</v>
      </c>
      <c r="N333" s="431" t="str">
        <f t="shared" si="95"/>
        <v>PPRO12AXMF</v>
      </c>
      <c r="O333" s="434" t="e">
        <f t="shared" si="101"/>
        <v>#REF!</v>
      </c>
      <c r="Q333" s="118" t="s">
        <v>937</v>
      </c>
      <c r="R333" s="152">
        <v>99.020399999999995</v>
      </c>
      <c r="S333" s="119" t="e">
        <f t="shared" si="92"/>
        <v>#REF!</v>
      </c>
      <c r="U333" s="429"/>
    </row>
    <row r="334" spans="1:33" x14ac:dyDescent="0.25">
      <c r="A334" s="440" t="str">
        <f t="shared" si="90"/>
        <v>PPRO12BXMF</v>
      </c>
      <c r="B334" s="117" t="e">
        <f>+VLOOKUP(A334,#REF!,$B$1,0)</f>
        <v>#REF!</v>
      </c>
      <c r="C334" s="117" t="e">
        <f t="shared" si="99"/>
        <v>#REF!</v>
      </c>
      <c r="E334" s="61" t="e">
        <f>+IF(ISNA(VLOOKUP(F334,#REF!,8,0))=TRUE,0,VLOOKUP(F334,#REF!,8,0))</f>
        <v>#REF!</v>
      </c>
      <c r="F334" s="120" t="s">
        <v>941</v>
      </c>
      <c r="G334" s="60" t="e">
        <f>+VLOOKUP(F334,#REF!,2,0)</f>
        <v>#REF!</v>
      </c>
      <c r="H334" s="434" t="e">
        <f t="shared" si="100"/>
        <v>#REF!</v>
      </c>
      <c r="I334" s="242" t="e">
        <f>VLOOKUP(F334,#REF!,6,0)</f>
        <v>#REF!</v>
      </c>
      <c r="J334" s="457" t="e">
        <f>+VLOOKUP($F334,#REF!,3,0)</f>
        <v>#REF!</v>
      </c>
      <c r="K334" s="457" t="e">
        <f>+VLOOKUP($F334,#REF!,4,0)</f>
        <v>#REF!</v>
      </c>
      <c r="L334" s="457" t="e">
        <f>+VLOOKUP($F334,#REF!,5,0)</f>
        <v>#REF!</v>
      </c>
      <c r="N334" s="431" t="str">
        <f t="shared" si="95"/>
        <v>PPRO12BXMF</v>
      </c>
      <c r="O334" s="434" t="e">
        <f t="shared" si="101"/>
        <v>#REF!</v>
      </c>
      <c r="Q334" s="118" t="s">
        <v>941</v>
      </c>
      <c r="R334" s="152">
        <v>98.871799999999993</v>
      </c>
      <c r="S334" s="119" t="e">
        <f t="shared" si="92"/>
        <v>#REF!</v>
      </c>
      <c r="U334" s="429"/>
    </row>
    <row r="335" spans="1:33" x14ac:dyDescent="0.25">
      <c r="A335" s="440" t="str">
        <f t="shared" si="90"/>
        <v>PPRO12CXMF</v>
      </c>
      <c r="B335" s="117" t="e">
        <f>+VLOOKUP(A335,#REF!,$B$1,0)</f>
        <v>#REF!</v>
      </c>
      <c r="C335" s="117" t="e">
        <f t="shared" si="99"/>
        <v>#REF!</v>
      </c>
      <c r="E335" s="61" t="e">
        <f>+IF(ISNA(VLOOKUP(F335,#REF!,8,0))=TRUE,0,VLOOKUP(F335,#REF!,8,0))</f>
        <v>#REF!</v>
      </c>
      <c r="F335" s="120" t="s">
        <v>947</v>
      </c>
      <c r="G335" s="60" t="e">
        <f>+VLOOKUP(F335,#REF!,2,0)</f>
        <v>#REF!</v>
      </c>
      <c r="H335" s="434" t="e">
        <f t="shared" si="100"/>
        <v>#REF!</v>
      </c>
      <c r="I335" s="242" t="e">
        <f>VLOOKUP(F335,#REF!,6,0)</f>
        <v>#REF!</v>
      </c>
      <c r="J335" s="457" t="e">
        <f>+VLOOKUP($F335,#REF!,3,0)</f>
        <v>#REF!</v>
      </c>
      <c r="K335" s="457" t="e">
        <f>+VLOOKUP($F335,#REF!,4,0)</f>
        <v>#REF!</v>
      </c>
      <c r="L335" s="457" t="e">
        <f>+VLOOKUP($F335,#REF!,5,0)</f>
        <v>#REF!</v>
      </c>
      <c r="N335" s="431" t="str">
        <f t="shared" si="95"/>
        <v>PPRO12CXMF</v>
      </c>
      <c r="O335" s="434" t="e">
        <f t="shared" si="101"/>
        <v>#REF!</v>
      </c>
      <c r="Q335" s="118" t="s">
        <v>947</v>
      </c>
      <c r="R335" s="152">
        <v>98.911199999999994</v>
      </c>
      <c r="S335" s="119" t="e">
        <f t="shared" si="92"/>
        <v>#REF!</v>
      </c>
      <c r="U335" s="429"/>
    </row>
    <row r="336" spans="1:33" x14ac:dyDescent="0.25">
      <c r="A336" s="440" t="str">
        <f>+N336</f>
        <v>PPNX03XXMF</v>
      </c>
      <c r="B336" s="117" t="e">
        <f>+VLOOKUP(A336,#REF!,$B$1,0)</f>
        <v>#REF!</v>
      </c>
      <c r="C336" s="117" t="e">
        <f t="shared" si="99"/>
        <v>#REF!</v>
      </c>
      <c r="E336" s="61" t="e">
        <f>+IF(ISNA(VLOOKUP(F336,#REF!,8,0))=TRUE,0,VLOOKUP(F336,#REF!,8,0))</f>
        <v>#REF!</v>
      </c>
      <c r="F336" s="120" t="s">
        <v>939</v>
      </c>
      <c r="G336" s="60" t="e">
        <f>+VLOOKUP(F336,#REF!,2,0)</f>
        <v>#REF!</v>
      </c>
      <c r="H336" s="434" t="e">
        <f t="shared" si="100"/>
        <v>#REF!</v>
      </c>
      <c r="I336" s="242" t="e">
        <f>VLOOKUP(F336,#REF!,6,0)</f>
        <v>#REF!</v>
      </c>
      <c r="J336" s="457" t="e">
        <f>+VLOOKUP($F336,#REF!,3,0)</f>
        <v>#REF!</v>
      </c>
      <c r="K336" s="457" t="e">
        <f>+VLOOKUP($F336,#REF!,4,0)</f>
        <v>#REF!</v>
      </c>
      <c r="L336" s="457" t="e">
        <f>+VLOOKUP($F336,#REF!,5,0)</f>
        <v>#REF!</v>
      </c>
      <c r="N336" s="431" t="str">
        <f>F336</f>
        <v>PPNX03XXMF</v>
      </c>
      <c r="O336" s="434" t="e">
        <f t="shared" si="101"/>
        <v>#REF!</v>
      </c>
      <c r="Q336" s="118" t="s">
        <v>939</v>
      </c>
      <c r="R336" s="152">
        <v>100</v>
      </c>
      <c r="S336" s="119" t="e">
        <f>+R336-O336</f>
        <v>#REF!</v>
      </c>
      <c r="U336" s="429"/>
    </row>
    <row r="337" spans="1:33" s="363" customFormat="1" x14ac:dyDescent="0.25">
      <c r="A337" s="440" t="str">
        <f t="shared" si="90"/>
        <v>RNIP02XXMF</v>
      </c>
      <c r="B337" s="117" t="e">
        <f>+VLOOKUP(A337,#REF!,$B$1,0)</f>
        <v>#REF!</v>
      </c>
      <c r="C337" s="117" t="e">
        <f t="shared" si="99"/>
        <v>#REF!</v>
      </c>
      <c r="E337" s="61" t="e">
        <f>+IF(ISNA(VLOOKUP(F337,#REF!,8,0))=TRUE,0,VLOOKUP(F337,#REF!,8,0))</f>
        <v>#REF!</v>
      </c>
      <c r="F337" s="363" t="s">
        <v>829</v>
      </c>
      <c r="G337" s="60" t="e">
        <f>+VLOOKUP(F337,#REF!,2,0)</f>
        <v>#REF!</v>
      </c>
      <c r="H337" s="434" t="e">
        <f t="shared" si="100"/>
        <v>#REF!</v>
      </c>
      <c r="I337" s="242" t="e">
        <f>VLOOKUP(F337,#REF!,6,0)</f>
        <v>#REF!</v>
      </c>
      <c r="J337" s="457" t="e">
        <f>+VLOOKUP($F337,#REF!,3,0)</f>
        <v>#REF!</v>
      </c>
      <c r="K337" s="457" t="e">
        <f>+VLOOKUP($F337,#REF!,4,0)</f>
        <v>#REF!</v>
      </c>
      <c r="L337" s="457" t="e">
        <f>+VLOOKUP($F337,#REF!,5,0)</f>
        <v>#REF!</v>
      </c>
      <c r="M337" s="104" t="e">
        <f>L337-H337</f>
        <v>#REF!</v>
      </c>
      <c r="N337" s="431" t="str">
        <f t="shared" si="95"/>
        <v>RNIP02XXMF</v>
      </c>
      <c r="O337" s="434" t="e">
        <f t="shared" si="101"/>
        <v>#REF!</v>
      </c>
      <c r="P337" s="425"/>
      <c r="Q337" s="118" t="s">
        <v>829</v>
      </c>
      <c r="R337" s="152">
        <v>98.564800000000005</v>
      </c>
      <c r="S337" s="119" t="e">
        <f t="shared" si="92"/>
        <v>#REF!</v>
      </c>
      <c r="U337" s="429"/>
      <c r="V337" s="221"/>
      <c r="W337" s="221"/>
      <c r="X337" s="221"/>
      <c r="Y337" s="221"/>
      <c r="Z337" s="221"/>
      <c r="AA337" s="221"/>
      <c r="AB337" s="221"/>
      <c r="AC337" s="221"/>
      <c r="AD337" s="221"/>
      <c r="AE337" s="221"/>
      <c r="AF337" s="221"/>
      <c r="AG337" s="221"/>
    </row>
    <row r="338" spans="1:33" s="363" customFormat="1" x14ac:dyDescent="0.25">
      <c r="A338" s="440" t="str">
        <f t="shared" si="90"/>
        <v>SMBR01XXMF</v>
      </c>
      <c r="B338" s="117" t="e">
        <f>+VLOOKUP(A338,#REF!,$B$1,0)</f>
        <v>#REF!</v>
      </c>
      <c r="C338" s="117" t="e">
        <f t="shared" si="99"/>
        <v>#REF!</v>
      </c>
      <c r="E338" s="61" t="e">
        <f>+IF(ISNA(VLOOKUP(F338,#REF!,8,0))=TRUE,0,VLOOKUP(F338,#REF!,8,0))</f>
        <v>#REF!</v>
      </c>
      <c r="F338" s="120" t="s">
        <v>933</v>
      </c>
      <c r="G338" s="60" t="e">
        <f>+VLOOKUP(F338,#REF!,2,0)</f>
        <v>#REF!</v>
      </c>
      <c r="H338" s="434" t="e">
        <f t="shared" si="100"/>
        <v>#REF!</v>
      </c>
      <c r="I338" s="242" t="e">
        <f>VLOOKUP(F338,#REF!,6,0)</f>
        <v>#REF!</v>
      </c>
      <c r="J338" s="457" t="e">
        <f>+VLOOKUP($F338,#REF!,3,0)</f>
        <v>#REF!</v>
      </c>
      <c r="K338" s="457" t="e">
        <f>+VLOOKUP($F338,#REF!,4,0)</f>
        <v>#REF!</v>
      </c>
      <c r="L338" s="457" t="e">
        <f>+VLOOKUP($F338,#REF!,5,0)</f>
        <v>#REF!</v>
      </c>
      <c r="M338" s="104"/>
      <c r="N338" s="431" t="str">
        <f t="shared" si="95"/>
        <v>SMBR01XXMF</v>
      </c>
      <c r="O338" s="434" t="e">
        <f t="shared" si="101"/>
        <v>#REF!</v>
      </c>
      <c r="P338" s="425"/>
      <c r="Q338" s="118" t="s">
        <v>933</v>
      </c>
      <c r="R338" s="152">
        <v>97.572100000000006</v>
      </c>
      <c r="S338" s="119" t="e">
        <f t="shared" si="92"/>
        <v>#REF!</v>
      </c>
      <c r="U338" s="429"/>
      <c r="V338" s="221"/>
      <c r="W338" s="221"/>
      <c r="X338" s="221"/>
      <c r="Y338" s="221"/>
      <c r="Z338" s="221"/>
      <c r="AA338" s="221"/>
      <c r="AB338" s="221"/>
      <c r="AC338" s="221"/>
      <c r="AD338" s="221"/>
      <c r="AE338" s="221"/>
      <c r="AF338" s="221"/>
      <c r="AG338" s="221"/>
    </row>
    <row r="339" spans="1:33" x14ac:dyDescent="0.25">
      <c r="A339" s="440" t="str">
        <f>+N339</f>
        <v>TLKM01AXMS</v>
      </c>
      <c r="B339" s="117" t="e">
        <f>+VLOOKUP(A339,#REF!,$B$1,0)</f>
        <v>#REF!</v>
      </c>
      <c r="C339" s="117" t="e">
        <f t="shared" si="99"/>
        <v>#REF!</v>
      </c>
      <c r="E339" s="61" t="e">
        <f>+IF(ISNA(VLOOKUP(F339,#REF!,8,0))=TRUE,0,VLOOKUP(F339,#REF!,8,0))</f>
        <v>#REF!</v>
      </c>
      <c r="F339" s="120" t="s">
        <v>978</v>
      </c>
      <c r="G339" s="60" t="e">
        <f>+VLOOKUP(F339,#REF!,2,0)</f>
        <v>#REF!</v>
      </c>
      <c r="H339" s="434" t="e">
        <f t="shared" si="100"/>
        <v>#REF!</v>
      </c>
      <c r="I339" s="242" t="e">
        <f>VLOOKUP(F339,#REF!,6,0)</f>
        <v>#REF!</v>
      </c>
      <c r="J339" s="457" t="e">
        <f>+VLOOKUP($F339,#REF!,3,0)</f>
        <v>#REF!</v>
      </c>
      <c r="K339" s="457" t="e">
        <f>+VLOOKUP($F339,#REF!,4,0)</f>
        <v>#REF!</v>
      </c>
      <c r="L339" s="457" t="e">
        <f>+VLOOKUP($F339,#REF!,5,0)</f>
        <v>#REF!</v>
      </c>
      <c r="N339" s="431" t="str">
        <f>F339</f>
        <v>TLKM01AXMS</v>
      </c>
      <c r="O339" s="434" t="e">
        <f t="shared" si="101"/>
        <v>#REF!</v>
      </c>
      <c r="Q339" s="118" t="s">
        <v>978</v>
      </c>
      <c r="R339" s="152">
        <v>99.021799999999999</v>
      </c>
      <c r="S339" s="119" t="e">
        <f>+R339-O339</f>
        <v>#REF!</v>
      </c>
      <c r="U339" s="429"/>
    </row>
    <row r="340" spans="1:33" x14ac:dyDescent="0.25">
      <c r="A340" s="440" t="str">
        <f>+N340</f>
        <v>TLKM01CXMS</v>
      </c>
      <c r="B340" s="117" t="e">
        <f>+VLOOKUP(A340,#REF!,$B$1,0)</f>
        <v>#REF!</v>
      </c>
      <c r="C340" s="117" t="e">
        <f t="shared" si="99"/>
        <v>#REF!</v>
      </c>
      <c r="E340" s="61" t="e">
        <f>+IF(ISNA(VLOOKUP(F340,#REF!,8,0))=TRUE,0,VLOOKUP(F340,#REF!,8,0))</f>
        <v>#REF!</v>
      </c>
      <c r="F340" s="120" t="s">
        <v>979</v>
      </c>
      <c r="G340" s="60" t="e">
        <f>+VLOOKUP(F340,#REF!,2,0)</f>
        <v>#REF!</v>
      </c>
      <c r="H340" s="434" t="e">
        <f t="shared" si="100"/>
        <v>#REF!</v>
      </c>
      <c r="I340" s="242" t="e">
        <f>VLOOKUP(F340,#REF!,6,0)</f>
        <v>#REF!</v>
      </c>
      <c r="J340" s="457" t="e">
        <f>+VLOOKUP($F340,#REF!,3,0)</f>
        <v>#REF!</v>
      </c>
      <c r="K340" s="457" t="e">
        <f>+VLOOKUP($F340,#REF!,4,0)</f>
        <v>#REF!</v>
      </c>
      <c r="L340" s="457" t="e">
        <f>+VLOOKUP($F340,#REF!,5,0)</f>
        <v>#REF!</v>
      </c>
      <c r="N340" s="431" t="str">
        <f>F340</f>
        <v>TLKM01CXMS</v>
      </c>
      <c r="O340" s="434" t="e">
        <f t="shared" si="101"/>
        <v>#REF!</v>
      </c>
      <c r="Q340" s="118" t="s">
        <v>979</v>
      </c>
      <c r="R340" s="152">
        <v>101.91459999999999</v>
      </c>
      <c r="S340" s="119" t="e">
        <f>+R340-O340</f>
        <v>#REF!</v>
      </c>
      <c r="U340" s="429"/>
    </row>
    <row r="341" spans="1:33" x14ac:dyDescent="0.25">
      <c r="A341" s="440" t="str">
        <f t="shared" si="90"/>
        <v>TRIM01XXMF</v>
      </c>
      <c r="B341" s="117" t="e">
        <f>+VLOOKUP(A341,#REF!,$B$1,0)</f>
        <v>#REF!</v>
      </c>
      <c r="C341" s="117" t="e">
        <f t="shared" si="99"/>
        <v>#REF!</v>
      </c>
      <c r="E341" s="61" t="e">
        <f>+IF(ISNA(VLOOKUP(F341,#REF!,8,0))=TRUE,0,VLOOKUP(F341,#REF!,8,0))</f>
        <v>#REF!</v>
      </c>
      <c r="F341" s="120" t="s">
        <v>925</v>
      </c>
      <c r="G341" s="60" t="e">
        <f>+VLOOKUP(F341,#REF!,2,0)</f>
        <v>#REF!</v>
      </c>
      <c r="H341" s="434" t="e">
        <f t="shared" si="100"/>
        <v>#REF!</v>
      </c>
      <c r="I341" s="242" t="e">
        <f>VLOOKUP(F341,#REF!,6,0)</f>
        <v>#REF!</v>
      </c>
      <c r="J341" s="457" t="e">
        <f>+VLOOKUP($F341,#REF!,3,0)</f>
        <v>#REF!</v>
      </c>
      <c r="K341" s="457" t="e">
        <f>+VLOOKUP($F341,#REF!,4,0)</f>
        <v>#REF!</v>
      </c>
      <c r="L341" s="457" t="e">
        <f>+VLOOKUP($F341,#REF!,5,0)</f>
        <v>#REF!</v>
      </c>
      <c r="M341" s="104" t="e">
        <f>L341-H341</f>
        <v>#REF!</v>
      </c>
      <c r="N341" s="431" t="str">
        <f t="shared" si="95"/>
        <v>TRIM01XXMF</v>
      </c>
      <c r="O341" s="434" t="e">
        <f t="shared" si="101"/>
        <v>#REF!</v>
      </c>
      <c r="Q341" s="118" t="s">
        <v>925</v>
      </c>
      <c r="R341" s="152">
        <v>98.531400000000005</v>
      </c>
      <c r="S341" s="119" t="e">
        <f t="shared" si="92"/>
        <v>#REF!</v>
      </c>
      <c r="U341" s="429"/>
    </row>
    <row r="342" spans="1:33" s="363" customFormat="1" x14ac:dyDescent="0.25">
      <c r="A342" s="440" t="str">
        <f>+N342</f>
        <v>WSTR02A1ZC</v>
      </c>
      <c r="B342" s="117" t="e">
        <f>+VLOOKUP(A342,#REF!,$B$1,0)</f>
        <v>#REF!</v>
      </c>
      <c r="C342" s="117" t="e">
        <f t="shared" si="99"/>
        <v>#REF!</v>
      </c>
      <c r="E342" s="61" t="e">
        <f>+IF(ISNA(VLOOKUP(F342,#REF!,8,0))=TRUE,0,VLOOKUP(F342,#REF!,8,0))</f>
        <v>#REF!</v>
      </c>
      <c r="F342" s="120" t="s">
        <v>991</v>
      </c>
      <c r="G342" s="60" t="e">
        <f>+VLOOKUP(F342,#REF!,2,0)</f>
        <v>#REF!</v>
      </c>
      <c r="H342" s="434" t="e">
        <f t="shared" si="100"/>
        <v>#REF!</v>
      </c>
      <c r="I342" s="242" t="e">
        <f>VLOOKUP(F342,#REF!,6,0)</f>
        <v>#REF!</v>
      </c>
      <c r="J342" s="457" t="e">
        <f>+VLOOKUP($F342,#REF!,3,0)</f>
        <v>#REF!</v>
      </c>
      <c r="K342" s="457" t="e">
        <f>+VLOOKUP($F342,#REF!,4,0)</f>
        <v>#REF!</v>
      </c>
      <c r="L342" s="457" t="e">
        <f>+VLOOKUP($F342,#REF!,5,0)</f>
        <v>#REF!</v>
      </c>
      <c r="M342" s="104"/>
      <c r="N342" s="431" t="str">
        <f>F342</f>
        <v>WSTR02A1ZC</v>
      </c>
      <c r="O342" s="434" t="e">
        <f>H342</f>
        <v>#REF!</v>
      </c>
      <c r="P342" s="425"/>
      <c r="Q342" s="118" t="s">
        <v>991</v>
      </c>
      <c r="R342" s="152">
        <v>99.847399999999993</v>
      </c>
      <c r="S342" s="119" t="e">
        <f>+R342-O342</f>
        <v>#REF!</v>
      </c>
      <c r="U342" s="429"/>
      <c r="V342" s="221"/>
      <c r="W342" s="221"/>
      <c r="X342" s="221"/>
      <c r="Y342" s="221"/>
      <c r="Z342" s="221"/>
      <c r="AA342" s="221"/>
      <c r="AB342" s="221"/>
      <c r="AC342" s="221"/>
      <c r="AD342" s="221"/>
      <c r="AE342" s="221"/>
      <c r="AF342" s="221"/>
      <c r="AG342" s="221"/>
    </row>
    <row r="343" spans="1:33" x14ac:dyDescent="0.25">
      <c r="A343" s="440" t="str">
        <f t="shared" si="90"/>
        <v>HKRO03A2ZC</v>
      </c>
      <c r="B343" s="117" t="e">
        <f>+VLOOKUP(A343,#REF!,$B$1,0)</f>
        <v>#REF!</v>
      </c>
      <c r="C343" s="117" t="e">
        <f t="shared" si="99"/>
        <v>#REF!</v>
      </c>
      <c r="E343" s="61" t="e">
        <f>+IF(ISNA(VLOOKUP(F343,#REF!,8,0))=TRUE,0,VLOOKUP(F343,#REF!,8,0))</f>
        <v>#REF!</v>
      </c>
      <c r="F343" s="363" t="s">
        <v>859</v>
      </c>
      <c r="G343" s="60" t="e">
        <f>+VLOOKUP(F343,#REF!,2,0)</f>
        <v>#REF!</v>
      </c>
      <c r="H343" s="434" t="e">
        <f t="shared" si="100"/>
        <v>#REF!</v>
      </c>
      <c r="I343" s="242" t="e">
        <f>VLOOKUP(F343,#REF!,6,0)</f>
        <v>#REF!</v>
      </c>
      <c r="J343" s="457" t="e">
        <f>+VLOOKUP($F343,#REF!,3,0)</f>
        <v>#REF!</v>
      </c>
      <c r="K343" s="457" t="e">
        <f>+VLOOKUP($F343,#REF!,4,0)</f>
        <v>#REF!</v>
      </c>
      <c r="L343" s="457" t="e">
        <f>+VLOOKUP($F343,#REF!,5,0)</f>
        <v>#REF!</v>
      </c>
      <c r="N343" s="431" t="str">
        <f t="shared" si="95"/>
        <v>HKRO03A2ZC</v>
      </c>
      <c r="O343" s="434" t="e">
        <f t="shared" ref="O343:O352" si="102">H343</f>
        <v>#REF!</v>
      </c>
      <c r="Q343" s="118" t="s">
        <v>859</v>
      </c>
      <c r="R343" s="152">
        <v>86</v>
      </c>
      <c r="S343" s="119" t="e">
        <f t="shared" si="92"/>
        <v>#REF!</v>
      </c>
      <c r="U343" s="429"/>
    </row>
    <row r="344" spans="1:33" x14ac:dyDescent="0.25">
      <c r="A344" s="440" t="str">
        <f t="shared" si="90"/>
        <v>HKRO03B2MF</v>
      </c>
      <c r="B344" s="117" t="e">
        <f>+VLOOKUP(A344,#REF!,$B$1,0)</f>
        <v>#REF!</v>
      </c>
      <c r="C344" s="117" t="e">
        <f t="shared" si="99"/>
        <v>#REF!</v>
      </c>
      <c r="E344" s="61" t="e">
        <f>+IF(ISNA(VLOOKUP(F344,#REF!,8,0))=TRUE,0,VLOOKUP(F344,#REF!,8,0))</f>
        <v>#REF!</v>
      </c>
      <c r="F344" s="363" t="s">
        <v>860</v>
      </c>
      <c r="G344" s="60" t="e">
        <f>+VLOOKUP(F344,#REF!,2,0)</f>
        <v>#REF!</v>
      </c>
      <c r="H344" s="434" t="e">
        <f t="shared" si="100"/>
        <v>#REF!</v>
      </c>
      <c r="I344" s="242" t="e">
        <f>VLOOKUP(F344,#REF!,6,0)</f>
        <v>#REF!</v>
      </c>
      <c r="J344" s="457" t="e">
        <f>+VLOOKUP($F344,#REF!,3,0)</f>
        <v>#REF!</v>
      </c>
      <c r="K344" s="457" t="e">
        <f>+VLOOKUP($F344,#REF!,4,0)</f>
        <v>#REF!</v>
      </c>
      <c r="L344" s="457" t="e">
        <f>+VLOOKUP($F344,#REF!,5,0)</f>
        <v>#REF!</v>
      </c>
      <c r="N344" s="431" t="str">
        <f t="shared" si="95"/>
        <v>HKRO03B2MF</v>
      </c>
      <c r="O344" s="434" t="e">
        <f t="shared" si="102"/>
        <v>#REF!</v>
      </c>
      <c r="Q344" s="118" t="s">
        <v>860</v>
      </c>
      <c r="R344" s="152">
        <v>93</v>
      </c>
      <c r="S344" s="119" t="e">
        <f t="shared" si="92"/>
        <v>#REF!</v>
      </c>
      <c r="U344" s="429"/>
    </row>
    <row r="345" spans="1:33" x14ac:dyDescent="0.25">
      <c r="A345" s="440" t="str">
        <f t="shared" si="90"/>
        <v>INKP03XXMF</v>
      </c>
      <c r="B345" s="117" t="e">
        <f>+VLOOKUP(A345,#REF!,$B$1,0)</f>
        <v>#REF!</v>
      </c>
      <c r="C345" s="117" t="e">
        <f t="shared" si="99"/>
        <v>#REF!</v>
      </c>
      <c r="E345" s="61" t="e">
        <f>+IF(ISNA(VLOOKUP(F345,#REF!,8,0))=TRUE,0,VLOOKUP(F345,#REF!,8,0))</f>
        <v>#REF!</v>
      </c>
      <c r="F345" s="120" t="s">
        <v>910</v>
      </c>
      <c r="G345" s="60" t="e">
        <f>+VLOOKUP(F345,#REF!,2,0)</f>
        <v>#REF!</v>
      </c>
      <c r="H345" s="434" t="e">
        <f t="shared" si="100"/>
        <v>#REF!</v>
      </c>
      <c r="I345" s="242" t="e">
        <f>VLOOKUP(F345,#REF!,6,0)</f>
        <v>#REF!</v>
      </c>
      <c r="J345" s="457" t="e">
        <f>+VLOOKUP($F345,#REF!,3,0)</f>
        <v>#REF!</v>
      </c>
      <c r="K345" s="457" t="e">
        <f>+VLOOKUP($F345,#REF!,4,0)</f>
        <v>#REF!</v>
      </c>
      <c r="L345" s="457" t="e">
        <f>+VLOOKUP($F345,#REF!,5,0)</f>
        <v>#REF!</v>
      </c>
      <c r="N345" s="431" t="str">
        <f t="shared" si="95"/>
        <v>INKP03XXMF</v>
      </c>
      <c r="O345" s="434" t="e">
        <f t="shared" si="102"/>
        <v>#REF!</v>
      </c>
      <c r="Q345" s="118" t="s">
        <v>910</v>
      </c>
      <c r="R345" s="152">
        <v>91.2</v>
      </c>
      <c r="S345" s="119" t="e">
        <f t="shared" si="92"/>
        <v>#REF!</v>
      </c>
      <c r="U345" s="429"/>
    </row>
    <row r="346" spans="1:33" x14ac:dyDescent="0.25">
      <c r="A346" s="440" t="str">
        <f t="shared" si="90"/>
        <v>INKP07XXMF</v>
      </c>
      <c r="B346" s="117" t="e">
        <f>+VLOOKUP(A346,#REF!,$B$1,0)</f>
        <v>#REF!</v>
      </c>
      <c r="C346" s="117" t="e">
        <f t="shared" si="99"/>
        <v>#REF!</v>
      </c>
      <c r="E346" s="61" t="e">
        <f>+IF(ISNA(VLOOKUP(F346,#REF!,8,0))=TRUE,0,VLOOKUP(F346,#REF!,8,0))</f>
        <v>#REF!</v>
      </c>
      <c r="F346" s="120" t="s">
        <v>931</v>
      </c>
      <c r="G346" s="60" t="e">
        <f>+VLOOKUP(F346,#REF!,2,0)</f>
        <v>#REF!</v>
      </c>
      <c r="H346" s="434" t="e">
        <f t="shared" si="100"/>
        <v>#REF!</v>
      </c>
      <c r="I346" s="242" t="e">
        <f>VLOOKUP(F346,#REF!,6,0)</f>
        <v>#REF!</v>
      </c>
      <c r="J346" s="457" t="e">
        <f>+VLOOKUP($F346,#REF!,3,0)</f>
        <v>#REF!</v>
      </c>
      <c r="K346" s="457" t="e">
        <f>+VLOOKUP($F346,#REF!,4,0)</f>
        <v>#REF!</v>
      </c>
      <c r="L346" s="457" t="e">
        <f>+VLOOKUP($F346,#REF!,5,0)</f>
        <v>#REF!</v>
      </c>
      <c r="N346" s="431" t="str">
        <f t="shared" si="95"/>
        <v>INKP07XXMF</v>
      </c>
      <c r="O346" s="434" t="e">
        <f t="shared" si="102"/>
        <v>#REF!</v>
      </c>
      <c r="Q346" s="118" t="s">
        <v>931</v>
      </c>
      <c r="R346" s="152">
        <v>100.02</v>
      </c>
      <c r="S346" s="119" t="e">
        <f t="shared" si="92"/>
        <v>#REF!</v>
      </c>
      <c r="U346" s="429"/>
    </row>
    <row r="347" spans="1:33" x14ac:dyDescent="0.25">
      <c r="A347" s="440" t="str">
        <f t="shared" si="90"/>
        <v>PPRO07AXMF</v>
      </c>
      <c r="B347" s="117" t="e">
        <f>+VLOOKUP(A347,#REF!,$B$1,0)</f>
        <v>#REF!</v>
      </c>
      <c r="C347" s="117" t="e">
        <f t="shared" si="99"/>
        <v>#REF!</v>
      </c>
      <c r="E347" s="61" t="e">
        <f>+IF(ISNA(VLOOKUP(F347,#REF!,8,0))=TRUE,0,VLOOKUP(F347,#REF!,8,0))</f>
        <v>#REF!</v>
      </c>
      <c r="F347" s="368" t="s">
        <v>840</v>
      </c>
      <c r="G347" s="60" t="e">
        <f>+VLOOKUP(F347,#REF!,2,0)</f>
        <v>#REF!</v>
      </c>
      <c r="H347" s="434" t="e">
        <f t="shared" si="100"/>
        <v>#REF!</v>
      </c>
      <c r="I347" s="242" t="e">
        <f>VLOOKUP(F347,#REF!,6,0)</f>
        <v>#REF!</v>
      </c>
      <c r="J347" s="457" t="e">
        <f>+VLOOKUP($F347,#REF!,3,0)</f>
        <v>#REF!</v>
      </c>
      <c r="K347" s="457" t="e">
        <f>+VLOOKUP($F347,#REF!,4,0)</f>
        <v>#REF!</v>
      </c>
      <c r="L347" s="457" t="e">
        <f>+VLOOKUP($F347,#REF!,5,0)</f>
        <v>#REF!</v>
      </c>
      <c r="N347" s="431" t="str">
        <f t="shared" si="95"/>
        <v>PPRO07AXMF</v>
      </c>
      <c r="O347" s="434" t="e">
        <f t="shared" si="102"/>
        <v>#REF!</v>
      </c>
      <c r="Q347" s="118" t="s">
        <v>840</v>
      </c>
      <c r="R347" s="152">
        <v>86.2</v>
      </c>
      <c r="S347" s="119" t="e">
        <f t="shared" si="92"/>
        <v>#REF!</v>
      </c>
      <c r="U347" s="429"/>
    </row>
    <row r="348" spans="1:33" x14ac:dyDescent="0.25">
      <c r="A348" s="440" t="str">
        <f t="shared" si="90"/>
        <v>PPRO07BXMF</v>
      </c>
      <c r="B348" s="117" t="e">
        <f>+VLOOKUP(A348,#REF!,$B$1,0)</f>
        <v>#REF!</v>
      </c>
      <c r="C348" s="117" t="e">
        <f t="shared" si="99"/>
        <v>#REF!</v>
      </c>
      <c r="E348" s="61" t="e">
        <f>+IF(ISNA(VLOOKUP(F348,#REF!,8,0))=TRUE,0,VLOOKUP(F348,#REF!,8,0))</f>
        <v>#REF!</v>
      </c>
      <c r="F348" s="368" t="s">
        <v>843</v>
      </c>
      <c r="G348" s="60" t="e">
        <f>+VLOOKUP(F348,#REF!,2,0)</f>
        <v>#REF!</v>
      </c>
      <c r="H348" s="434" t="e">
        <f t="shared" si="100"/>
        <v>#REF!</v>
      </c>
      <c r="I348" s="242" t="e">
        <f>VLOOKUP(F348,#REF!,6,0)</f>
        <v>#REF!</v>
      </c>
      <c r="J348" s="457" t="e">
        <f>+VLOOKUP($F348,#REF!,3,0)</f>
        <v>#REF!</v>
      </c>
      <c r="K348" s="457" t="e">
        <f>+VLOOKUP($F348,#REF!,4,0)</f>
        <v>#REF!</v>
      </c>
      <c r="L348" s="457" t="e">
        <f>+VLOOKUP($F348,#REF!,5,0)</f>
        <v>#REF!</v>
      </c>
      <c r="N348" s="431" t="str">
        <f t="shared" si="95"/>
        <v>PPRO07BXMF</v>
      </c>
      <c r="O348" s="434" t="e">
        <f t="shared" si="102"/>
        <v>#REF!</v>
      </c>
      <c r="Q348" s="118" t="s">
        <v>843</v>
      </c>
      <c r="R348" s="152">
        <v>86</v>
      </c>
      <c r="S348" s="119" t="e">
        <f t="shared" si="92"/>
        <v>#REF!</v>
      </c>
      <c r="U348" s="429"/>
    </row>
    <row r="349" spans="1:33" x14ac:dyDescent="0.25">
      <c r="A349" s="440" t="str">
        <f t="shared" si="90"/>
        <v>PPRO09XXMF</v>
      </c>
      <c r="B349" s="117" t="e">
        <f>+VLOOKUP(A349,#REF!,$B$1,0)</f>
        <v>#REF!</v>
      </c>
      <c r="C349" s="117" t="e">
        <f t="shared" si="99"/>
        <v>#REF!</v>
      </c>
      <c r="E349" s="61" t="e">
        <f>+IF(ISNA(VLOOKUP(F349,#REF!,8,0))=TRUE,0,VLOOKUP(F349,#REF!,8,0))</f>
        <v>#REF!</v>
      </c>
      <c r="F349" s="363" t="s">
        <v>853</v>
      </c>
      <c r="G349" s="60" t="e">
        <f>+VLOOKUP(F349,#REF!,2,0)</f>
        <v>#REF!</v>
      </c>
      <c r="H349" s="434" t="e">
        <f t="shared" si="100"/>
        <v>#REF!</v>
      </c>
      <c r="I349" s="242" t="e">
        <f>VLOOKUP(F349,#REF!,6,0)</f>
        <v>#REF!</v>
      </c>
      <c r="J349" s="457" t="e">
        <f>+VLOOKUP($F349,#REF!,3,0)</f>
        <v>#REF!</v>
      </c>
      <c r="K349" s="457" t="e">
        <f>+VLOOKUP($F349,#REF!,4,0)</f>
        <v>#REF!</v>
      </c>
      <c r="L349" s="457" t="e">
        <f>+VLOOKUP($F349,#REF!,5,0)</f>
        <v>#REF!</v>
      </c>
      <c r="N349" s="431" t="str">
        <f t="shared" si="95"/>
        <v>PPRO09XXMF</v>
      </c>
      <c r="O349" s="434" t="e">
        <f t="shared" si="102"/>
        <v>#REF!</v>
      </c>
      <c r="Q349" s="118" t="s">
        <v>853</v>
      </c>
      <c r="R349" s="152">
        <v>85</v>
      </c>
      <c r="S349" s="119" t="e">
        <f t="shared" si="92"/>
        <v>#REF!</v>
      </c>
      <c r="U349" s="429"/>
    </row>
    <row r="350" spans="1:33" x14ac:dyDescent="0.25">
      <c r="A350" s="440" t="str">
        <f t="shared" si="90"/>
        <v>PPRO10XXMF</v>
      </c>
      <c r="B350" s="117" t="e">
        <f>+VLOOKUP(A350,#REF!,$B$1,0)</f>
        <v>#REF!</v>
      </c>
      <c r="C350" s="117" t="e">
        <f t="shared" si="99"/>
        <v>#REF!</v>
      </c>
      <c r="E350" s="61" t="e">
        <f>+IF(ISNA(VLOOKUP(F350,#REF!,8,0))=TRUE,0,VLOOKUP(F350,#REF!,8,0))</f>
        <v>#REF!</v>
      </c>
      <c r="F350" s="363" t="s">
        <v>857</v>
      </c>
      <c r="G350" s="60" t="e">
        <f>+VLOOKUP(F350,#REF!,2,0)</f>
        <v>#REF!</v>
      </c>
      <c r="H350" s="434" t="e">
        <f t="shared" si="100"/>
        <v>#REF!</v>
      </c>
      <c r="I350" s="242" t="e">
        <f>VLOOKUP(F350,#REF!,6,0)</f>
        <v>#REF!</v>
      </c>
      <c r="J350" s="457" t="e">
        <f>+VLOOKUP($F350,#REF!,3,0)</f>
        <v>#REF!</v>
      </c>
      <c r="K350" s="457" t="e">
        <f>+VLOOKUP($F350,#REF!,4,0)</f>
        <v>#REF!</v>
      </c>
      <c r="L350" s="457" t="e">
        <f>+VLOOKUP($F350,#REF!,5,0)</f>
        <v>#REF!</v>
      </c>
      <c r="N350" s="431" t="str">
        <f t="shared" si="95"/>
        <v>PPRO10XXMF</v>
      </c>
      <c r="O350" s="434" t="e">
        <f t="shared" si="102"/>
        <v>#REF!</v>
      </c>
      <c r="Q350" s="118" t="s">
        <v>857</v>
      </c>
      <c r="R350" s="152">
        <v>93.226399999999998</v>
      </c>
      <c r="S350" s="119" t="e">
        <f t="shared" si="92"/>
        <v>#REF!</v>
      </c>
      <c r="U350" s="429"/>
    </row>
    <row r="351" spans="1:33" x14ac:dyDescent="0.25">
      <c r="A351" s="440" t="str">
        <f t="shared" si="90"/>
        <v>SPNP05X2MF</v>
      </c>
      <c r="B351" s="117" t="e">
        <f>+VLOOKUP(A351,#REF!,$B$1,0)</f>
        <v>#REF!</v>
      </c>
      <c r="C351" s="117" t="e">
        <f t="shared" si="99"/>
        <v>#REF!</v>
      </c>
      <c r="E351" s="61" t="e">
        <f>+IF(ISNA(VLOOKUP(F351,#REF!,8,0))=TRUE,0,VLOOKUP(F351,#REF!,8,0))</f>
        <v>#REF!</v>
      </c>
      <c r="F351" s="120" t="s">
        <v>929</v>
      </c>
      <c r="G351" s="60" t="e">
        <f>+VLOOKUP(F351,#REF!,2,0)</f>
        <v>#REF!</v>
      </c>
      <c r="H351" s="434" t="e">
        <f t="shared" si="100"/>
        <v>#REF!</v>
      </c>
      <c r="I351" s="242" t="e">
        <f>VLOOKUP(F351,#REF!,6,0)</f>
        <v>#REF!</v>
      </c>
      <c r="J351" s="457" t="e">
        <f>+VLOOKUP($F351,#REF!,3,0)</f>
        <v>#REF!</v>
      </c>
      <c r="K351" s="457" t="e">
        <f>+VLOOKUP($F351,#REF!,4,0)</f>
        <v>#REF!</v>
      </c>
      <c r="L351" s="457" t="e">
        <f>+VLOOKUP($F351,#REF!,5,0)</f>
        <v>#REF!</v>
      </c>
      <c r="N351" s="431" t="str">
        <f t="shared" si="95"/>
        <v>SPNP05X2MF</v>
      </c>
      <c r="O351" s="434" t="e">
        <f t="shared" si="102"/>
        <v>#REF!</v>
      </c>
      <c r="Q351" s="118" t="s">
        <v>929</v>
      </c>
      <c r="R351" s="152">
        <v>11</v>
      </c>
      <c r="S351" s="119" t="e">
        <f t="shared" si="92"/>
        <v>#REF!</v>
      </c>
      <c r="U351" s="429"/>
    </row>
    <row r="352" spans="1:33" x14ac:dyDescent="0.25">
      <c r="A352" s="440" t="str">
        <f t="shared" si="90"/>
        <v>USD-INKP05XXMF</v>
      </c>
      <c r="B352" s="117" t="e">
        <f>+VLOOKUP(A352,#REF!,$B$1,0)</f>
        <v>#REF!</v>
      </c>
      <c r="C352" s="117" t="e">
        <f t="shared" si="99"/>
        <v>#REF!</v>
      </c>
      <c r="E352" s="61" t="e">
        <f>+IF(ISNA(VLOOKUP(F352,#REF!,8,0))=TRUE,0,VLOOKUP(F352,#REF!,8,0))</f>
        <v>#REF!</v>
      </c>
      <c r="F352" s="120" t="s">
        <v>909</v>
      </c>
      <c r="G352" s="60" t="e">
        <f>+VLOOKUP(F352,#REF!,2,0)</f>
        <v>#REF!</v>
      </c>
      <c r="H352" s="434" t="e">
        <f t="shared" si="100"/>
        <v>#REF!</v>
      </c>
      <c r="I352" s="242" t="e">
        <f>VLOOKUP(F352,#REF!,6,0)</f>
        <v>#REF!</v>
      </c>
      <c r="J352" s="457" t="e">
        <f>+VLOOKUP($F352,#REF!,3,0)</f>
        <v>#REF!</v>
      </c>
      <c r="K352" s="457" t="e">
        <f>+VLOOKUP($F352,#REF!,4,0)</f>
        <v>#REF!</v>
      </c>
      <c r="L352" s="457" t="e">
        <f>+VLOOKUP($F352,#REF!,5,0)</f>
        <v>#REF!</v>
      </c>
      <c r="N352" s="431" t="str">
        <f t="shared" si="95"/>
        <v>USD-INKP05XXMF</v>
      </c>
      <c r="O352" s="434" t="e">
        <f t="shared" si="102"/>
        <v>#REF!</v>
      </c>
      <c r="Q352" s="118" t="s">
        <v>909</v>
      </c>
      <c r="R352" s="152">
        <v>100</v>
      </c>
      <c r="S352" s="119" t="e">
        <f t="shared" si="92"/>
        <v>#REF!</v>
      </c>
      <c r="U352" s="429"/>
    </row>
    <row r="353" spans="17:19" x14ac:dyDescent="0.25">
      <c r="Q353" s="64"/>
      <c r="R353" s="363"/>
      <c r="S353" s="119"/>
    </row>
  </sheetData>
  <sortState ref="A282:AG294">
    <sortCondition ref="F282:F294"/>
  </sortState>
  <dataConsolidate/>
  <conditionalFormatting sqref="A2">
    <cfRule type="cellIs" dxfId="27968" priority="21913" operator="equal">
      <formula>TODAY()</formula>
    </cfRule>
  </conditionalFormatting>
  <conditionalFormatting sqref="B2">
    <cfRule type="cellIs" dxfId="27967" priority="21912" operator="equal">
      <formula>TODAY()</formula>
    </cfRule>
  </conditionalFormatting>
  <conditionalFormatting sqref="Q20 Q26 Q23:Q24">
    <cfRule type="containsText" dxfId="27966" priority="21906" operator="containsText" text="BMTR">
      <formula>NOT(ISERROR(SEARCH("BMTR",Q20)))</formula>
    </cfRule>
    <cfRule type="containsText" dxfId="27965" priority="21907" operator="containsText" text="TAXI">
      <formula>NOT(ISERROR(SEARCH("TAXI",Q20)))</formula>
    </cfRule>
    <cfRule type="containsText" dxfId="27964" priority="21908" operator="containsText" text="SSMM">
      <formula>NOT(ISERROR(SEARCH("SSMM",Q20)))</formula>
    </cfRule>
    <cfRule type="containsText" dxfId="27963" priority="21909" operator="containsText" text="MEDC">
      <formula>NOT(ISERROR(SEARCH("MEDC",Q20)))</formula>
    </cfRule>
    <cfRule type="containsText" dxfId="27962" priority="21910" operator="containsText" text="APLN">
      <formula>NOT(ISERROR(SEARCH("APLN",Q20)))</formula>
    </cfRule>
  </conditionalFormatting>
  <conditionalFormatting sqref="F1:F2 F13 F26:F28 F17:F20 F296:F298 F233 Q129 Q126 F353:F1048576 F236:F237 F34:F36 F32 F48 F176 F94 F59 F150:F153 F306:F308 F216 F105 F241 F165 F135:F136 F100:F103 F97 F192:F194 F51 F276:F277 F243 F115 F290:F294 F203:F204 F64:F65 F23:F24 F109:F110 F167 F279:F286 F303 F80:F85 F68:F75 F172:F173 F264:F268 F169:F170 F62 F117:F120 F160:F161 F157:F158 F142:F146 F197:F198 F125:F132">
    <cfRule type="containsText" dxfId="27961" priority="21626" operator="containsText" text="TAXI">
      <formula>NOT(ISERROR(SEARCH("TAXI",F1)))</formula>
    </cfRule>
    <cfRule type="containsText" dxfId="27960" priority="21627" operator="containsText" text="SSMM">
      <formula>NOT(ISERROR(SEARCH("SSMM",F1)))</formula>
    </cfRule>
    <cfRule type="containsText" dxfId="27959" priority="21628" operator="containsText" text="BMTR">
      <formula>NOT(ISERROR(SEARCH("BMTR",F1)))</formula>
    </cfRule>
  </conditionalFormatting>
  <conditionalFormatting sqref="F198">
    <cfRule type="containsText" dxfId="27958" priority="21623" operator="containsText" text="TAXI">
      <formula>NOT(ISERROR(SEARCH("TAXI",F198)))</formula>
    </cfRule>
    <cfRule type="containsText" dxfId="27957" priority="21624" operator="containsText" text="SSMM">
      <formula>NOT(ISERROR(SEARCH("SSMM",F198)))</formula>
    </cfRule>
    <cfRule type="containsText" dxfId="27956" priority="21625" operator="containsText" text="BMTR">
      <formula>NOT(ISERROR(SEARCH("BMTR",F198)))</formula>
    </cfRule>
  </conditionalFormatting>
  <conditionalFormatting sqref="F197">
    <cfRule type="containsText" dxfId="27955" priority="21617" operator="containsText" text="TAXI">
      <formula>NOT(ISERROR(SEARCH("TAXI",F197)))</formula>
    </cfRule>
    <cfRule type="containsText" dxfId="27954" priority="21618" operator="containsText" text="SSMM">
      <formula>NOT(ISERROR(SEARCH("SSMM",F197)))</formula>
    </cfRule>
    <cfRule type="containsText" dxfId="27953" priority="21619" operator="containsText" text="BMTR">
      <formula>NOT(ISERROR(SEARCH("BMTR",F197)))</formula>
    </cfRule>
  </conditionalFormatting>
  <conditionalFormatting sqref="F197:F198">
    <cfRule type="containsText" dxfId="27952" priority="21552" operator="containsText" text="TAXI">
      <formula>NOT(ISERROR(SEARCH("TAXI",F197)))</formula>
    </cfRule>
    <cfRule type="containsText" dxfId="27951" priority="21553" operator="containsText" text="SSMM">
      <formula>NOT(ISERROR(SEARCH("SSMM",F197)))</formula>
    </cfRule>
    <cfRule type="containsText" dxfId="27950" priority="21554" operator="containsText" text="BMTR">
      <formula>NOT(ISERROR(SEARCH("BMTR",F197)))</formula>
    </cfRule>
  </conditionalFormatting>
  <conditionalFormatting sqref="F197:F198">
    <cfRule type="containsText" dxfId="27949" priority="21549" operator="containsText" text="TAXI">
      <formula>NOT(ISERROR(SEARCH("TAXI",F197)))</formula>
    </cfRule>
    <cfRule type="containsText" dxfId="27948" priority="21550" operator="containsText" text="SSMM">
      <formula>NOT(ISERROR(SEARCH("SSMM",F197)))</formula>
    </cfRule>
    <cfRule type="containsText" dxfId="27947" priority="21551" operator="containsText" text="BMTR">
      <formula>NOT(ISERROR(SEARCH("BMTR",F197)))</formula>
    </cfRule>
  </conditionalFormatting>
  <conditionalFormatting sqref="F197">
    <cfRule type="containsText" dxfId="27946" priority="21546" operator="containsText" text="TAXI">
      <formula>NOT(ISERROR(SEARCH("TAXI",F197)))</formula>
    </cfRule>
    <cfRule type="containsText" dxfId="27945" priority="21547" operator="containsText" text="SSMM">
      <formula>NOT(ISERROR(SEARCH("SSMM",F197)))</formula>
    </cfRule>
    <cfRule type="containsText" dxfId="27944" priority="21548" operator="containsText" text="BMTR">
      <formula>NOT(ISERROR(SEARCH("BMTR",F197)))</formula>
    </cfRule>
  </conditionalFormatting>
  <conditionalFormatting sqref="F194">
    <cfRule type="containsText" dxfId="27943" priority="21543" operator="containsText" text="TAXI">
      <formula>NOT(ISERROR(SEARCH("TAXI",F194)))</formula>
    </cfRule>
    <cfRule type="containsText" dxfId="27942" priority="21544" operator="containsText" text="SSMM">
      <formula>NOT(ISERROR(SEARCH("SSMM",F194)))</formula>
    </cfRule>
    <cfRule type="containsText" dxfId="27941" priority="21545" operator="containsText" text="BMTR">
      <formula>NOT(ISERROR(SEARCH("BMTR",F194)))</formula>
    </cfRule>
  </conditionalFormatting>
  <conditionalFormatting sqref="F203">
    <cfRule type="containsText" dxfId="27940" priority="21517" operator="containsText" text="TAXI">
      <formula>NOT(ISERROR(SEARCH("TAXI",F203)))</formula>
    </cfRule>
    <cfRule type="containsText" dxfId="27939" priority="21518" operator="containsText" text="SSMM">
      <formula>NOT(ISERROR(SEARCH("SSMM",F203)))</formula>
    </cfRule>
    <cfRule type="containsText" dxfId="27938" priority="21519" operator="containsText" text="BMTR">
      <formula>NOT(ISERROR(SEARCH("BMTR",F203)))</formula>
    </cfRule>
  </conditionalFormatting>
  <conditionalFormatting sqref="F198">
    <cfRule type="containsText" dxfId="27937" priority="21508" operator="containsText" text="TAXI">
      <formula>NOT(ISERROR(SEARCH("TAXI",F198)))</formula>
    </cfRule>
    <cfRule type="containsText" dxfId="27936" priority="21509" operator="containsText" text="SSMM">
      <formula>NOT(ISERROR(SEARCH("SSMM",F198)))</formula>
    </cfRule>
    <cfRule type="containsText" dxfId="27935" priority="21510" operator="containsText" text="BMTR">
      <formula>NOT(ISERROR(SEARCH("BMTR",F198)))</formula>
    </cfRule>
  </conditionalFormatting>
  <conditionalFormatting sqref="F216">
    <cfRule type="containsText" dxfId="27934" priority="21505" operator="containsText" text="TAXI">
      <formula>NOT(ISERROR(SEARCH("TAXI",F216)))</formula>
    </cfRule>
    <cfRule type="containsText" dxfId="27933" priority="21506" operator="containsText" text="SSMM">
      <formula>NOT(ISERROR(SEARCH("SSMM",F216)))</formula>
    </cfRule>
    <cfRule type="containsText" dxfId="27932" priority="21507" operator="containsText" text="BMTR">
      <formula>NOT(ISERROR(SEARCH("BMTR",F216)))</formula>
    </cfRule>
  </conditionalFormatting>
  <conditionalFormatting sqref="F216">
    <cfRule type="containsText" dxfId="27931" priority="21502" operator="containsText" text="TAXI">
      <formula>NOT(ISERROR(SEARCH("TAXI",F216)))</formula>
    </cfRule>
    <cfRule type="containsText" dxfId="27930" priority="21503" operator="containsText" text="SSMM">
      <formula>NOT(ISERROR(SEARCH("SSMM",F216)))</formula>
    </cfRule>
    <cfRule type="containsText" dxfId="27929" priority="21504" operator="containsText" text="BMTR">
      <formula>NOT(ISERROR(SEARCH("BMTR",F216)))</formula>
    </cfRule>
  </conditionalFormatting>
  <conditionalFormatting sqref="F236">
    <cfRule type="containsText" dxfId="27928" priority="21488" operator="containsText" text="TAXI">
      <formula>NOT(ISERROR(SEARCH("TAXI",F236)))</formula>
    </cfRule>
    <cfRule type="containsText" dxfId="27927" priority="21489" operator="containsText" text="SSMM">
      <formula>NOT(ISERROR(SEARCH("SSMM",F236)))</formula>
    </cfRule>
    <cfRule type="containsText" dxfId="27926" priority="21490" operator="containsText" text="BMTR">
      <formula>NOT(ISERROR(SEARCH("BMTR",F236)))</formula>
    </cfRule>
  </conditionalFormatting>
  <conditionalFormatting sqref="F236">
    <cfRule type="containsText" dxfId="27925" priority="21485" operator="containsText" text="TAXI">
      <formula>NOT(ISERROR(SEARCH("TAXI",F236)))</formula>
    </cfRule>
    <cfRule type="containsText" dxfId="27924" priority="21486" operator="containsText" text="SSMM">
      <formula>NOT(ISERROR(SEARCH("SSMM",F236)))</formula>
    </cfRule>
    <cfRule type="containsText" dxfId="27923" priority="21487" operator="containsText" text="BMTR">
      <formula>NOT(ISERROR(SEARCH("BMTR",F236)))</formula>
    </cfRule>
  </conditionalFormatting>
  <conditionalFormatting sqref="F197">
    <cfRule type="containsText" dxfId="27922" priority="21482" operator="containsText" text="TAXI">
      <formula>NOT(ISERROR(SEARCH("TAXI",F197)))</formula>
    </cfRule>
    <cfRule type="containsText" dxfId="27921" priority="21483" operator="containsText" text="SSMM">
      <formula>NOT(ISERROR(SEARCH("SSMM",F197)))</formula>
    </cfRule>
    <cfRule type="containsText" dxfId="27920" priority="21484" operator="containsText" text="BMTR">
      <formula>NOT(ISERROR(SEARCH("BMTR",F197)))</formula>
    </cfRule>
  </conditionalFormatting>
  <conditionalFormatting sqref="F194">
    <cfRule type="containsText" dxfId="27919" priority="21479" operator="containsText" text="TAXI">
      <formula>NOT(ISERROR(SEARCH("TAXI",F194)))</formula>
    </cfRule>
    <cfRule type="containsText" dxfId="27918" priority="21480" operator="containsText" text="SSMM">
      <formula>NOT(ISERROR(SEARCH("SSMM",F194)))</formula>
    </cfRule>
    <cfRule type="containsText" dxfId="27917" priority="21481" operator="containsText" text="BMTR">
      <formula>NOT(ISERROR(SEARCH("BMTR",F194)))</formula>
    </cfRule>
  </conditionalFormatting>
  <conditionalFormatting sqref="F194">
    <cfRule type="containsText" dxfId="27916" priority="21476" operator="containsText" text="TAXI">
      <formula>NOT(ISERROR(SEARCH("TAXI",F194)))</formula>
    </cfRule>
    <cfRule type="containsText" dxfId="27915" priority="21477" operator="containsText" text="SSMM">
      <formula>NOT(ISERROR(SEARCH("SSMM",F194)))</formula>
    </cfRule>
    <cfRule type="containsText" dxfId="27914" priority="21478" operator="containsText" text="BMTR">
      <formula>NOT(ISERROR(SEARCH("BMTR",F194)))</formula>
    </cfRule>
  </conditionalFormatting>
  <conditionalFormatting sqref="F198">
    <cfRule type="containsText" dxfId="27913" priority="21444" operator="containsText" text="TAXI">
      <formula>NOT(ISERROR(SEARCH("TAXI",F198)))</formula>
    </cfRule>
    <cfRule type="containsText" dxfId="27912" priority="21445" operator="containsText" text="SSMM">
      <formula>NOT(ISERROR(SEARCH("SSMM",F198)))</formula>
    </cfRule>
    <cfRule type="containsText" dxfId="27911" priority="21446" operator="containsText" text="BMTR">
      <formula>NOT(ISERROR(SEARCH("BMTR",F198)))</formula>
    </cfRule>
  </conditionalFormatting>
  <conditionalFormatting sqref="F198">
    <cfRule type="containsText" dxfId="27910" priority="21441" operator="containsText" text="TAXI">
      <formula>NOT(ISERROR(SEARCH("TAXI",F198)))</formula>
    </cfRule>
    <cfRule type="containsText" dxfId="27909" priority="21442" operator="containsText" text="SSMM">
      <formula>NOT(ISERROR(SEARCH("SSMM",F198)))</formula>
    </cfRule>
    <cfRule type="containsText" dxfId="27908" priority="21443" operator="containsText" text="BMTR">
      <formula>NOT(ISERROR(SEARCH("BMTR",F198)))</formula>
    </cfRule>
  </conditionalFormatting>
  <conditionalFormatting sqref="F197">
    <cfRule type="containsText" dxfId="27907" priority="21438" operator="containsText" text="TAXI">
      <formula>NOT(ISERROR(SEARCH("TAXI",F197)))</formula>
    </cfRule>
    <cfRule type="containsText" dxfId="27906" priority="21439" operator="containsText" text="SSMM">
      <formula>NOT(ISERROR(SEARCH("SSMM",F197)))</formula>
    </cfRule>
    <cfRule type="containsText" dxfId="27905" priority="21440" operator="containsText" text="BMTR">
      <formula>NOT(ISERROR(SEARCH("BMTR",F197)))</formula>
    </cfRule>
  </conditionalFormatting>
  <conditionalFormatting sqref="F197">
    <cfRule type="containsText" dxfId="27904" priority="21412" operator="containsText" text="TAXI">
      <formula>NOT(ISERROR(SEARCH("TAXI",F197)))</formula>
    </cfRule>
    <cfRule type="containsText" dxfId="27903" priority="21413" operator="containsText" text="SSMM">
      <formula>NOT(ISERROR(SEARCH("SSMM",F197)))</formula>
    </cfRule>
    <cfRule type="containsText" dxfId="27902" priority="21414" operator="containsText" text="BMTR">
      <formula>NOT(ISERROR(SEARCH("BMTR",F197)))</formula>
    </cfRule>
  </conditionalFormatting>
  <conditionalFormatting sqref="F194">
    <cfRule type="containsText" dxfId="27901" priority="21409" operator="containsText" text="TAXI">
      <formula>NOT(ISERROR(SEARCH("TAXI",F194)))</formula>
    </cfRule>
    <cfRule type="containsText" dxfId="27900" priority="21410" operator="containsText" text="SSMM">
      <formula>NOT(ISERROR(SEARCH("SSMM",F194)))</formula>
    </cfRule>
    <cfRule type="containsText" dxfId="27899" priority="21411" operator="containsText" text="BMTR">
      <formula>NOT(ISERROR(SEARCH("BMTR",F194)))</formula>
    </cfRule>
  </conditionalFormatting>
  <conditionalFormatting sqref="F194">
    <cfRule type="containsText" dxfId="27898" priority="21406" operator="containsText" text="TAXI">
      <formula>NOT(ISERROR(SEARCH("TAXI",F194)))</formula>
    </cfRule>
    <cfRule type="containsText" dxfId="27897" priority="21407" operator="containsText" text="SSMM">
      <formula>NOT(ISERROR(SEARCH("SSMM",F194)))</formula>
    </cfRule>
    <cfRule type="containsText" dxfId="27896" priority="21408" operator="containsText" text="BMTR">
      <formula>NOT(ISERROR(SEARCH("BMTR",F194)))</formula>
    </cfRule>
  </conditionalFormatting>
  <conditionalFormatting sqref="F198">
    <cfRule type="containsText" dxfId="27895" priority="21374" operator="containsText" text="TAXI">
      <formula>NOT(ISERROR(SEARCH("TAXI",F198)))</formula>
    </cfRule>
    <cfRule type="containsText" dxfId="27894" priority="21375" operator="containsText" text="SSMM">
      <formula>NOT(ISERROR(SEARCH("SSMM",F198)))</formula>
    </cfRule>
    <cfRule type="containsText" dxfId="27893" priority="21376" operator="containsText" text="BMTR">
      <formula>NOT(ISERROR(SEARCH("BMTR",F198)))</formula>
    </cfRule>
  </conditionalFormatting>
  <conditionalFormatting sqref="F198">
    <cfRule type="containsText" dxfId="27892" priority="21371" operator="containsText" text="TAXI">
      <formula>NOT(ISERROR(SEARCH("TAXI",F198)))</formula>
    </cfRule>
    <cfRule type="containsText" dxfId="27891" priority="21372" operator="containsText" text="SSMM">
      <formula>NOT(ISERROR(SEARCH("SSMM",F198)))</formula>
    </cfRule>
    <cfRule type="containsText" dxfId="27890" priority="21373" operator="containsText" text="BMTR">
      <formula>NOT(ISERROR(SEARCH("BMTR",F198)))</formula>
    </cfRule>
  </conditionalFormatting>
  <conditionalFormatting sqref="F197">
    <cfRule type="containsText" dxfId="27889" priority="21368" operator="containsText" text="TAXI">
      <formula>NOT(ISERROR(SEARCH("TAXI",F197)))</formula>
    </cfRule>
    <cfRule type="containsText" dxfId="27888" priority="21369" operator="containsText" text="SSMM">
      <formula>NOT(ISERROR(SEARCH("SSMM",F197)))</formula>
    </cfRule>
    <cfRule type="containsText" dxfId="27887" priority="21370" operator="containsText" text="BMTR">
      <formula>NOT(ISERROR(SEARCH("BMTR",F197)))</formula>
    </cfRule>
  </conditionalFormatting>
  <conditionalFormatting sqref="F194">
    <cfRule type="containsText" dxfId="27886" priority="21342" operator="containsText" text="TAXI">
      <formula>NOT(ISERROR(SEARCH("TAXI",F194)))</formula>
    </cfRule>
    <cfRule type="containsText" dxfId="27885" priority="21343" operator="containsText" text="SSMM">
      <formula>NOT(ISERROR(SEARCH("SSMM",F194)))</formula>
    </cfRule>
    <cfRule type="containsText" dxfId="27884" priority="21344" operator="containsText" text="BMTR">
      <formula>NOT(ISERROR(SEARCH("BMTR",F194)))</formula>
    </cfRule>
  </conditionalFormatting>
  <conditionalFormatting sqref="F193">
    <cfRule type="containsText" dxfId="27883" priority="21333" operator="containsText" text="TAXI">
      <formula>NOT(ISERROR(SEARCH("TAXI",F193)))</formula>
    </cfRule>
    <cfRule type="containsText" dxfId="27882" priority="21334" operator="containsText" text="SSMM">
      <formula>NOT(ISERROR(SEARCH("SSMM",F193)))</formula>
    </cfRule>
    <cfRule type="containsText" dxfId="27881" priority="21335" operator="containsText" text="BMTR">
      <formula>NOT(ISERROR(SEARCH("BMTR",F193)))</formula>
    </cfRule>
  </conditionalFormatting>
  <conditionalFormatting sqref="F204">
    <cfRule type="containsText" dxfId="27880" priority="21330" operator="containsText" text="TAXI">
      <formula>NOT(ISERROR(SEARCH("TAXI",F204)))</formula>
    </cfRule>
    <cfRule type="containsText" dxfId="27879" priority="21331" operator="containsText" text="SSMM">
      <formula>NOT(ISERROR(SEARCH("SSMM",F204)))</formula>
    </cfRule>
    <cfRule type="containsText" dxfId="27878" priority="21332" operator="containsText" text="BMTR">
      <formula>NOT(ISERROR(SEARCH("BMTR",F204)))</formula>
    </cfRule>
  </conditionalFormatting>
  <conditionalFormatting sqref="F204">
    <cfRule type="containsText" dxfId="27877" priority="21327" operator="containsText" text="TAXI">
      <formula>NOT(ISERROR(SEARCH("TAXI",F204)))</formula>
    </cfRule>
    <cfRule type="containsText" dxfId="27876" priority="21328" operator="containsText" text="SSMM">
      <formula>NOT(ISERROR(SEARCH("SSMM",F204)))</formula>
    </cfRule>
    <cfRule type="containsText" dxfId="27875" priority="21329" operator="containsText" text="BMTR">
      <formula>NOT(ISERROR(SEARCH("BMTR",F204)))</formula>
    </cfRule>
  </conditionalFormatting>
  <conditionalFormatting sqref="F216">
    <cfRule type="containsText" dxfId="27874" priority="21313" operator="containsText" text="TAXI">
      <formula>NOT(ISERROR(SEARCH("TAXI",F216)))</formula>
    </cfRule>
    <cfRule type="containsText" dxfId="27873" priority="21314" operator="containsText" text="SSMM">
      <formula>NOT(ISERROR(SEARCH("SSMM",F216)))</formula>
    </cfRule>
    <cfRule type="containsText" dxfId="27872" priority="21315" operator="containsText" text="BMTR">
      <formula>NOT(ISERROR(SEARCH("BMTR",F216)))</formula>
    </cfRule>
  </conditionalFormatting>
  <conditionalFormatting sqref="F216">
    <cfRule type="containsText" dxfId="27871" priority="21310" operator="containsText" text="TAXI">
      <formula>NOT(ISERROR(SEARCH("TAXI",F216)))</formula>
    </cfRule>
    <cfRule type="containsText" dxfId="27870" priority="21311" operator="containsText" text="SSMM">
      <formula>NOT(ISERROR(SEARCH("SSMM",F216)))</formula>
    </cfRule>
    <cfRule type="containsText" dxfId="27869" priority="21312" operator="containsText" text="BMTR">
      <formula>NOT(ISERROR(SEARCH("BMTR",F216)))</formula>
    </cfRule>
  </conditionalFormatting>
  <conditionalFormatting sqref="F198">
    <cfRule type="containsText" dxfId="27868" priority="21307" operator="containsText" text="TAXI">
      <formula>NOT(ISERROR(SEARCH("TAXI",F198)))</formula>
    </cfRule>
    <cfRule type="containsText" dxfId="27867" priority="21308" operator="containsText" text="SSMM">
      <formula>NOT(ISERROR(SEARCH("SSMM",F198)))</formula>
    </cfRule>
    <cfRule type="containsText" dxfId="27866" priority="21309" operator="containsText" text="BMTR">
      <formula>NOT(ISERROR(SEARCH("BMTR",F198)))</formula>
    </cfRule>
  </conditionalFormatting>
  <conditionalFormatting sqref="F197">
    <cfRule type="containsText" dxfId="27865" priority="21304" operator="containsText" text="TAXI">
      <formula>NOT(ISERROR(SEARCH("TAXI",F197)))</formula>
    </cfRule>
    <cfRule type="containsText" dxfId="27864" priority="21305" operator="containsText" text="SSMM">
      <formula>NOT(ISERROR(SEARCH("SSMM",F197)))</formula>
    </cfRule>
    <cfRule type="containsText" dxfId="27863" priority="21306" operator="containsText" text="BMTR">
      <formula>NOT(ISERROR(SEARCH("BMTR",F197)))</formula>
    </cfRule>
  </conditionalFormatting>
  <conditionalFormatting sqref="F197">
    <cfRule type="containsText" dxfId="27862" priority="21301" operator="containsText" text="TAXI">
      <formula>NOT(ISERROR(SEARCH("TAXI",F197)))</formula>
    </cfRule>
    <cfRule type="containsText" dxfId="27861" priority="21302" operator="containsText" text="SSMM">
      <formula>NOT(ISERROR(SEARCH("SSMM",F197)))</formula>
    </cfRule>
    <cfRule type="containsText" dxfId="27860" priority="21303" operator="containsText" text="BMTR">
      <formula>NOT(ISERROR(SEARCH("BMTR",F197)))</formula>
    </cfRule>
  </conditionalFormatting>
  <conditionalFormatting sqref="F194">
    <cfRule type="containsText" dxfId="27859" priority="21298" operator="containsText" text="TAXI">
      <formula>NOT(ISERROR(SEARCH("TAXI",F194)))</formula>
    </cfRule>
    <cfRule type="containsText" dxfId="27858" priority="21299" operator="containsText" text="SSMM">
      <formula>NOT(ISERROR(SEARCH("SSMM",F194)))</formula>
    </cfRule>
    <cfRule type="containsText" dxfId="27857" priority="21300" operator="containsText" text="BMTR">
      <formula>NOT(ISERROR(SEARCH("BMTR",F194)))</formula>
    </cfRule>
  </conditionalFormatting>
  <conditionalFormatting sqref="F197">
    <cfRule type="containsText" dxfId="27856" priority="21218" operator="containsText" text="TAXI">
      <formula>NOT(ISERROR(SEARCH("TAXI",F197)))</formula>
    </cfRule>
    <cfRule type="containsText" dxfId="27855" priority="21219" operator="containsText" text="SSMM">
      <formula>NOT(ISERROR(SEARCH("SSMM",F197)))</formula>
    </cfRule>
    <cfRule type="containsText" dxfId="27854" priority="21220" operator="containsText" text="BMTR">
      <formula>NOT(ISERROR(SEARCH("BMTR",F197)))</formula>
    </cfRule>
  </conditionalFormatting>
  <conditionalFormatting sqref="F194">
    <cfRule type="containsText" dxfId="27853" priority="21215" operator="containsText" text="TAXI">
      <formula>NOT(ISERROR(SEARCH("TAXI",F194)))</formula>
    </cfRule>
    <cfRule type="containsText" dxfId="27852" priority="21216" operator="containsText" text="SSMM">
      <formula>NOT(ISERROR(SEARCH("SSMM",F194)))</formula>
    </cfRule>
    <cfRule type="containsText" dxfId="27851" priority="21217" operator="containsText" text="BMTR">
      <formula>NOT(ISERROR(SEARCH("BMTR",F194)))</formula>
    </cfRule>
  </conditionalFormatting>
  <conditionalFormatting sqref="F194">
    <cfRule type="containsText" dxfId="27850" priority="21212" operator="containsText" text="TAXI">
      <formula>NOT(ISERROR(SEARCH("TAXI",F194)))</formula>
    </cfRule>
    <cfRule type="containsText" dxfId="27849" priority="21213" operator="containsText" text="SSMM">
      <formula>NOT(ISERROR(SEARCH("SSMM",F194)))</formula>
    </cfRule>
    <cfRule type="containsText" dxfId="27848" priority="21214" operator="containsText" text="BMTR">
      <formula>NOT(ISERROR(SEARCH("BMTR",F194)))</formula>
    </cfRule>
  </conditionalFormatting>
  <conditionalFormatting sqref="F198">
    <cfRule type="containsText" dxfId="27847" priority="21184" operator="containsText" text="TAXI">
      <formula>NOT(ISERROR(SEARCH("TAXI",F198)))</formula>
    </cfRule>
    <cfRule type="containsText" dxfId="27846" priority="21185" operator="containsText" text="SSMM">
      <formula>NOT(ISERROR(SEARCH("SSMM",F198)))</formula>
    </cfRule>
    <cfRule type="containsText" dxfId="27845" priority="21186" operator="containsText" text="BMTR">
      <formula>NOT(ISERROR(SEARCH("BMTR",F198)))</formula>
    </cfRule>
  </conditionalFormatting>
  <conditionalFormatting sqref="F198">
    <cfRule type="containsText" dxfId="27844" priority="21181" operator="containsText" text="TAXI">
      <formula>NOT(ISERROR(SEARCH("TAXI",F198)))</formula>
    </cfRule>
    <cfRule type="containsText" dxfId="27843" priority="21182" operator="containsText" text="SSMM">
      <formula>NOT(ISERROR(SEARCH("SSMM",F198)))</formula>
    </cfRule>
    <cfRule type="containsText" dxfId="27842" priority="21183" operator="containsText" text="BMTR">
      <formula>NOT(ISERROR(SEARCH("BMTR",F198)))</formula>
    </cfRule>
  </conditionalFormatting>
  <conditionalFormatting sqref="F197">
    <cfRule type="containsText" dxfId="27841" priority="21178" operator="containsText" text="TAXI">
      <formula>NOT(ISERROR(SEARCH("TAXI",F197)))</formula>
    </cfRule>
    <cfRule type="containsText" dxfId="27840" priority="21179" operator="containsText" text="SSMM">
      <formula>NOT(ISERROR(SEARCH("SSMM",F197)))</formula>
    </cfRule>
    <cfRule type="containsText" dxfId="27839" priority="21180" operator="containsText" text="BMTR">
      <formula>NOT(ISERROR(SEARCH("BMTR",F197)))</formula>
    </cfRule>
  </conditionalFormatting>
  <conditionalFormatting sqref="F194">
    <cfRule type="containsText" dxfId="27838" priority="21169" operator="containsText" text="TAXI">
      <formula>NOT(ISERROR(SEARCH("TAXI",F194)))</formula>
    </cfRule>
    <cfRule type="containsText" dxfId="27837" priority="21170" operator="containsText" text="SSMM">
      <formula>NOT(ISERROR(SEARCH("SSMM",F194)))</formula>
    </cfRule>
    <cfRule type="containsText" dxfId="27836" priority="21171" operator="containsText" text="BMTR">
      <formula>NOT(ISERROR(SEARCH("BMTR",F194)))</formula>
    </cfRule>
  </conditionalFormatting>
  <conditionalFormatting sqref="F193">
    <cfRule type="containsText" dxfId="27835" priority="21160" operator="containsText" text="TAXI">
      <formula>NOT(ISERROR(SEARCH("TAXI",F193)))</formula>
    </cfRule>
    <cfRule type="containsText" dxfId="27834" priority="21161" operator="containsText" text="SSMM">
      <formula>NOT(ISERROR(SEARCH("SSMM",F193)))</formula>
    </cfRule>
    <cfRule type="containsText" dxfId="27833" priority="21162" operator="containsText" text="BMTR">
      <formula>NOT(ISERROR(SEARCH("BMTR",F193)))</formula>
    </cfRule>
  </conditionalFormatting>
  <conditionalFormatting sqref="F204">
    <cfRule type="containsText" dxfId="27832" priority="21157" operator="containsText" text="TAXI">
      <formula>NOT(ISERROR(SEARCH("TAXI",F204)))</formula>
    </cfRule>
    <cfRule type="containsText" dxfId="27831" priority="21158" operator="containsText" text="SSMM">
      <formula>NOT(ISERROR(SEARCH("SSMM",F204)))</formula>
    </cfRule>
    <cfRule type="containsText" dxfId="27830" priority="21159" operator="containsText" text="BMTR">
      <formula>NOT(ISERROR(SEARCH("BMTR",F204)))</formula>
    </cfRule>
  </conditionalFormatting>
  <conditionalFormatting sqref="F204">
    <cfRule type="containsText" dxfId="27829" priority="21154" operator="containsText" text="TAXI">
      <formula>NOT(ISERROR(SEARCH("TAXI",F204)))</formula>
    </cfRule>
    <cfRule type="containsText" dxfId="27828" priority="21155" operator="containsText" text="SSMM">
      <formula>NOT(ISERROR(SEARCH("SSMM",F204)))</formula>
    </cfRule>
    <cfRule type="containsText" dxfId="27827" priority="21156" operator="containsText" text="BMTR">
      <formula>NOT(ISERROR(SEARCH("BMTR",F204)))</formula>
    </cfRule>
  </conditionalFormatting>
  <conditionalFormatting sqref="F216">
    <cfRule type="containsText" dxfId="27826" priority="21144" operator="containsText" text="TAXI">
      <formula>NOT(ISERROR(SEARCH("TAXI",F216)))</formula>
    </cfRule>
    <cfRule type="containsText" dxfId="27825" priority="21145" operator="containsText" text="SSMM">
      <formula>NOT(ISERROR(SEARCH("SSMM",F216)))</formula>
    </cfRule>
    <cfRule type="containsText" dxfId="27824" priority="21146" operator="containsText" text="BMTR">
      <formula>NOT(ISERROR(SEARCH("BMTR",F216)))</formula>
    </cfRule>
  </conditionalFormatting>
  <conditionalFormatting sqref="F216">
    <cfRule type="containsText" dxfId="27823" priority="21141" operator="containsText" text="TAXI">
      <formula>NOT(ISERROR(SEARCH("TAXI",F216)))</formula>
    </cfRule>
    <cfRule type="containsText" dxfId="27822" priority="21142" operator="containsText" text="SSMM">
      <formula>NOT(ISERROR(SEARCH("SSMM",F216)))</formula>
    </cfRule>
    <cfRule type="containsText" dxfId="27821" priority="21143" operator="containsText" text="BMTR">
      <formula>NOT(ISERROR(SEARCH("BMTR",F216)))</formula>
    </cfRule>
  </conditionalFormatting>
  <conditionalFormatting sqref="F198">
    <cfRule type="containsText" dxfId="27820" priority="21138" operator="containsText" text="TAXI">
      <formula>NOT(ISERROR(SEARCH("TAXI",F198)))</formula>
    </cfRule>
    <cfRule type="containsText" dxfId="27819" priority="21139" operator="containsText" text="SSMM">
      <formula>NOT(ISERROR(SEARCH("SSMM",F198)))</formula>
    </cfRule>
    <cfRule type="containsText" dxfId="27818" priority="21140" operator="containsText" text="BMTR">
      <formula>NOT(ISERROR(SEARCH("BMTR",F198)))</formula>
    </cfRule>
  </conditionalFormatting>
  <conditionalFormatting sqref="F197">
    <cfRule type="containsText" dxfId="27817" priority="21135" operator="containsText" text="TAXI">
      <formula>NOT(ISERROR(SEARCH("TAXI",F197)))</formula>
    </cfRule>
    <cfRule type="containsText" dxfId="27816" priority="21136" operator="containsText" text="SSMM">
      <formula>NOT(ISERROR(SEARCH("SSMM",F197)))</formula>
    </cfRule>
    <cfRule type="containsText" dxfId="27815" priority="21137" operator="containsText" text="BMTR">
      <formula>NOT(ISERROR(SEARCH("BMTR",F197)))</formula>
    </cfRule>
  </conditionalFormatting>
  <conditionalFormatting sqref="F197">
    <cfRule type="containsText" dxfId="27814" priority="21132" operator="containsText" text="TAXI">
      <formula>NOT(ISERROR(SEARCH("TAXI",F197)))</formula>
    </cfRule>
    <cfRule type="containsText" dxfId="27813" priority="21133" operator="containsText" text="SSMM">
      <formula>NOT(ISERROR(SEARCH("SSMM",F197)))</formula>
    </cfRule>
    <cfRule type="containsText" dxfId="27812" priority="21134" operator="containsText" text="BMTR">
      <formula>NOT(ISERROR(SEARCH("BMTR",F197)))</formula>
    </cfRule>
  </conditionalFormatting>
  <conditionalFormatting sqref="F194">
    <cfRule type="containsText" dxfId="27811" priority="21129" operator="containsText" text="TAXI">
      <formula>NOT(ISERROR(SEARCH("TAXI",F194)))</formula>
    </cfRule>
    <cfRule type="containsText" dxfId="27810" priority="21130" operator="containsText" text="SSMM">
      <formula>NOT(ISERROR(SEARCH("SSMM",F194)))</formula>
    </cfRule>
    <cfRule type="containsText" dxfId="27809" priority="21131" operator="containsText" text="BMTR">
      <formula>NOT(ISERROR(SEARCH("BMTR",F194)))</formula>
    </cfRule>
  </conditionalFormatting>
  <conditionalFormatting sqref="F194">
    <cfRule type="containsText" dxfId="27808" priority="21120" operator="containsText" text="TAXI">
      <formula>NOT(ISERROR(SEARCH("TAXI",F194)))</formula>
    </cfRule>
    <cfRule type="containsText" dxfId="27807" priority="21121" operator="containsText" text="SSMM">
      <formula>NOT(ISERROR(SEARCH("SSMM",F194)))</formula>
    </cfRule>
    <cfRule type="containsText" dxfId="27806" priority="21122" operator="containsText" text="BMTR">
      <formula>NOT(ISERROR(SEARCH("BMTR",F194)))</formula>
    </cfRule>
  </conditionalFormatting>
  <conditionalFormatting sqref="F193">
    <cfRule type="containsText" dxfId="27805" priority="21111" operator="containsText" text="TAXI">
      <formula>NOT(ISERROR(SEARCH("TAXI",F193)))</formula>
    </cfRule>
    <cfRule type="containsText" dxfId="27804" priority="21112" operator="containsText" text="SSMM">
      <formula>NOT(ISERROR(SEARCH("SSMM",F193)))</formula>
    </cfRule>
    <cfRule type="containsText" dxfId="27803" priority="21113" operator="containsText" text="BMTR">
      <formula>NOT(ISERROR(SEARCH("BMTR",F193)))</formula>
    </cfRule>
  </conditionalFormatting>
  <conditionalFormatting sqref="F204">
    <cfRule type="containsText" dxfId="27802" priority="21108" operator="containsText" text="TAXI">
      <formula>NOT(ISERROR(SEARCH("TAXI",F204)))</formula>
    </cfRule>
    <cfRule type="containsText" dxfId="27801" priority="21109" operator="containsText" text="SSMM">
      <formula>NOT(ISERROR(SEARCH("SSMM",F204)))</formula>
    </cfRule>
    <cfRule type="containsText" dxfId="27800" priority="21110" operator="containsText" text="BMTR">
      <formula>NOT(ISERROR(SEARCH("BMTR",F204)))</formula>
    </cfRule>
  </conditionalFormatting>
  <conditionalFormatting sqref="F204">
    <cfRule type="containsText" dxfId="27799" priority="21105" operator="containsText" text="TAXI">
      <formula>NOT(ISERROR(SEARCH("TAXI",F204)))</formula>
    </cfRule>
    <cfRule type="containsText" dxfId="27798" priority="21106" operator="containsText" text="SSMM">
      <formula>NOT(ISERROR(SEARCH("SSMM",F204)))</formula>
    </cfRule>
    <cfRule type="containsText" dxfId="27797" priority="21107" operator="containsText" text="BMTR">
      <formula>NOT(ISERROR(SEARCH("BMTR",F204)))</formula>
    </cfRule>
  </conditionalFormatting>
  <conditionalFormatting sqref="F216">
    <cfRule type="containsText" dxfId="27796" priority="21095" operator="containsText" text="TAXI">
      <formula>NOT(ISERROR(SEARCH("TAXI",F216)))</formula>
    </cfRule>
    <cfRule type="containsText" dxfId="27795" priority="21096" operator="containsText" text="SSMM">
      <formula>NOT(ISERROR(SEARCH("SSMM",F216)))</formula>
    </cfRule>
    <cfRule type="containsText" dxfId="27794" priority="21097" operator="containsText" text="BMTR">
      <formula>NOT(ISERROR(SEARCH("BMTR",F216)))</formula>
    </cfRule>
  </conditionalFormatting>
  <conditionalFormatting sqref="F216">
    <cfRule type="containsText" dxfId="27793" priority="21092" operator="containsText" text="TAXI">
      <formula>NOT(ISERROR(SEARCH("TAXI",F216)))</formula>
    </cfRule>
    <cfRule type="containsText" dxfId="27792" priority="21093" operator="containsText" text="SSMM">
      <formula>NOT(ISERROR(SEARCH("SSMM",F216)))</formula>
    </cfRule>
    <cfRule type="containsText" dxfId="27791" priority="21094" operator="containsText" text="BMTR">
      <formula>NOT(ISERROR(SEARCH("BMTR",F216)))</formula>
    </cfRule>
  </conditionalFormatting>
  <conditionalFormatting sqref="F198">
    <cfRule type="containsText" dxfId="27790" priority="21089" operator="containsText" text="TAXI">
      <formula>NOT(ISERROR(SEARCH("TAXI",F198)))</formula>
    </cfRule>
    <cfRule type="containsText" dxfId="27789" priority="21090" operator="containsText" text="SSMM">
      <formula>NOT(ISERROR(SEARCH("SSMM",F198)))</formula>
    </cfRule>
    <cfRule type="containsText" dxfId="27788" priority="21091" operator="containsText" text="BMTR">
      <formula>NOT(ISERROR(SEARCH("BMTR",F198)))</formula>
    </cfRule>
  </conditionalFormatting>
  <conditionalFormatting sqref="F197">
    <cfRule type="containsText" dxfId="27787" priority="21086" operator="containsText" text="TAXI">
      <formula>NOT(ISERROR(SEARCH("TAXI",F197)))</formula>
    </cfRule>
    <cfRule type="containsText" dxfId="27786" priority="21087" operator="containsText" text="SSMM">
      <formula>NOT(ISERROR(SEARCH("SSMM",F197)))</formula>
    </cfRule>
    <cfRule type="containsText" dxfId="27785" priority="21088" operator="containsText" text="BMTR">
      <formula>NOT(ISERROR(SEARCH("BMTR",F197)))</formula>
    </cfRule>
  </conditionalFormatting>
  <conditionalFormatting sqref="F197">
    <cfRule type="containsText" dxfId="27784" priority="21083" operator="containsText" text="TAXI">
      <formula>NOT(ISERROR(SEARCH("TAXI",F197)))</formula>
    </cfRule>
    <cfRule type="containsText" dxfId="27783" priority="21084" operator="containsText" text="SSMM">
      <formula>NOT(ISERROR(SEARCH("SSMM",F197)))</formula>
    </cfRule>
    <cfRule type="containsText" dxfId="27782" priority="21085" operator="containsText" text="BMTR">
      <formula>NOT(ISERROR(SEARCH("BMTR",F197)))</formula>
    </cfRule>
  </conditionalFormatting>
  <conditionalFormatting sqref="F194">
    <cfRule type="containsText" dxfId="27781" priority="21080" operator="containsText" text="TAXI">
      <formula>NOT(ISERROR(SEARCH("TAXI",F194)))</formula>
    </cfRule>
    <cfRule type="containsText" dxfId="27780" priority="21081" operator="containsText" text="SSMM">
      <formula>NOT(ISERROR(SEARCH("SSMM",F194)))</formula>
    </cfRule>
    <cfRule type="containsText" dxfId="27779" priority="21082" operator="containsText" text="BMTR">
      <formula>NOT(ISERROR(SEARCH("BMTR",F194)))</formula>
    </cfRule>
  </conditionalFormatting>
  <conditionalFormatting sqref="F193">
    <cfRule type="containsText" dxfId="27778" priority="21068" operator="containsText" text="TAXI">
      <formula>NOT(ISERROR(SEARCH("TAXI",F193)))</formula>
    </cfRule>
    <cfRule type="containsText" dxfId="27777" priority="21069" operator="containsText" text="SSMM">
      <formula>NOT(ISERROR(SEARCH("SSMM",F193)))</formula>
    </cfRule>
    <cfRule type="containsText" dxfId="27776" priority="21070" operator="containsText" text="BMTR">
      <formula>NOT(ISERROR(SEARCH("BMTR",F193)))</formula>
    </cfRule>
  </conditionalFormatting>
  <conditionalFormatting sqref="F193">
    <cfRule type="containsText" dxfId="27775" priority="21065" operator="containsText" text="TAXI">
      <formula>NOT(ISERROR(SEARCH("TAXI",F193)))</formula>
    </cfRule>
    <cfRule type="containsText" dxfId="27774" priority="21066" operator="containsText" text="SSMM">
      <formula>NOT(ISERROR(SEARCH("SSMM",F193)))</formula>
    </cfRule>
    <cfRule type="containsText" dxfId="27773" priority="21067" operator="containsText" text="BMTR">
      <formula>NOT(ISERROR(SEARCH("BMTR",F193)))</formula>
    </cfRule>
  </conditionalFormatting>
  <conditionalFormatting sqref="F192">
    <cfRule type="containsText" dxfId="27772" priority="21062" operator="containsText" text="TAXI">
      <formula>NOT(ISERROR(SEARCH("TAXI",F192)))</formula>
    </cfRule>
    <cfRule type="containsText" dxfId="27771" priority="21063" operator="containsText" text="SSMM">
      <formula>NOT(ISERROR(SEARCH("SSMM",F192)))</formula>
    </cfRule>
    <cfRule type="containsText" dxfId="27770" priority="21064" operator="containsText" text="BMTR">
      <formula>NOT(ISERROR(SEARCH("BMTR",F192)))</formula>
    </cfRule>
  </conditionalFormatting>
  <conditionalFormatting sqref="F203">
    <cfRule type="containsText" dxfId="27769" priority="21059" operator="containsText" text="TAXI">
      <formula>NOT(ISERROR(SEARCH("TAXI",F203)))</formula>
    </cfRule>
    <cfRule type="containsText" dxfId="27768" priority="21060" operator="containsText" text="SSMM">
      <formula>NOT(ISERROR(SEARCH("SSMM",F203)))</formula>
    </cfRule>
    <cfRule type="containsText" dxfId="27767" priority="21061" operator="containsText" text="BMTR">
      <formula>NOT(ISERROR(SEARCH("BMTR",F203)))</formula>
    </cfRule>
  </conditionalFormatting>
  <conditionalFormatting sqref="F203">
    <cfRule type="containsText" dxfId="27766" priority="21056" operator="containsText" text="TAXI">
      <formula>NOT(ISERROR(SEARCH("TAXI",F203)))</formula>
    </cfRule>
    <cfRule type="containsText" dxfId="27765" priority="21057" operator="containsText" text="SSMM">
      <formula>NOT(ISERROR(SEARCH("SSMM",F203)))</formula>
    </cfRule>
    <cfRule type="containsText" dxfId="27764" priority="21058" operator="containsText" text="BMTR">
      <formula>NOT(ISERROR(SEARCH("BMTR",F203)))</formula>
    </cfRule>
  </conditionalFormatting>
  <conditionalFormatting sqref="F197">
    <cfRule type="containsText" dxfId="27763" priority="21040" operator="containsText" text="TAXI">
      <formula>NOT(ISERROR(SEARCH("TAXI",F197)))</formula>
    </cfRule>
    <cfRule type="containsText" dxfId="27762" priority="21041" operator="containsText" text="SSMM">
      <formula>NOT(ISERROR(SEARCH("SSMM",F197)))</formula>
    </cfRule>
    <cfRule type="containsText" dxfId="27761" priority="21042" operator="containsText" text="BMTR">
      <formula>NOT(ISERROR(SEARCH("BMTR",F197)))</formula>
    </cfRule>
  </conditionalFormatting>
  <conditionalFormatting sqref="F194">
    <cfRule type="containsText" dxfId="27760" priority="21037" operator="containsText" text="TAXI">
      <formula>NOT(ISERROR(SEARCH("TAXI",F194)))</formula>
    </cfRule>
    <cfRule type="containsText" dxfId="27759" priority="21038" operator="containsText" text="SSMM">
      <formula>NOT(ISERROR(SEARCH("SSMM",F194)))</formula>
    </cfRule>
    <cfRule type="containsText" dxfId="27758" priority="21039" operator="containsText" text="BMTR">
      <formula>NOT(ISERROR(SEARCH("BMTR",F194)))</formula>
    </cfRule>
  </conditionalFormatting>
  <conditionalFormatting sqref="F194">
    <cfRule type="containsText" dxfId="27757" priority="21034" operator="containsText" text="TAXI">
      <formula>NOT(ISERROR(SEARCH("TAXI",F194)))</formula>
    </cfRule>
    <cfRule type="containsText" dxfId="27756" priority="21035" operator="containsText" text="SSMM">
      <formula>NOT(ISERROR(SEARCH("SSMM",F194)))</formula>
    </cfRule>
    <cfRule type="containsText" dxfId="27755" priority="21036" operator="containsText" text="BMTR">
      <formula>NOT(ISERROR(SEARCH("BMTR",F194)))</formula>
    </cfRule>
  </conditionalFormatting>
  <conditionalFormatting sqref="F197">
    <cfRule type="containsText" dxfId="27754" priority="20967" operator="containsText" text="TAXI">
      <formula>NOT(ISERROR(SEARCH("TAXI",F197)))</formula>
    </cfRule>
    <cfRule type="containsText" dxfId="27753" priority="20968" operator="containsText" text="SSMM">
      <formula>NOT(ISERROR(SEARCH("SSMM",F197)))</formula>
    </cfRule>
    <cfRule type="containsText" dxfId="27752" priority="20969" operator="containsText" text="BMTR">
      <formula>NOT(ISERROR(SEARCH("BMTR",F197)))</formula>
    </cfRule>
  </conditionalFormatting>
  <conditionalFormatting sqref="F194">
    <cfRule type="containsText" dxfId="27751" priority="20964" operator="containsText" text="TAXI">
      <formula>NOT(ISERROR(SEARCH("TAXI",F194)))</formula>
    </cfRule>
    <cfRule type="containsText" dxfId="27750" priority="20965" operator="containsText" text="SSMM">
      <formula>NOT(ISERROR(SEARCH("SSMM",F194)))</formula>
    </cfRule>
    <cfRule type="containsText" dxfId="27749" priority="20966" operator="containsText" text="BMTR">
      <formula>NOT(ISERROR(SEARCH("BMTR",F194)))</formula>
    </cfRule>
  </conditionalFormatting>
  <conditionalFormatting sqref="F194">
    <cfRule type="containsText" dxfId="27748" priority="20961" operator="containsText" text="TAXI">
      <formula>NOT(ISERROR(SEARCH("TAXI",F194)))</formula>
    </cfRule>
    <cfRule type="containsText" dxfId="27747" priority="20962" operator="containsText" text="SSMM">
      <formula>NOT(ISERROR(SEARCH("SSMM",F194)))</formula>
    </cfRule>
    <cfRule type="containsText" dxfId="27746" priority="20963" operator="containsText" text="BMTR">
      <formula>NOT(ISERROR(SEARCH("BMTR",F194)))</formula>
    </cfRule>
  </conditionalFormatting>
  <conditionalFormatting sqref="F198">
    <cfRule type="containsText" dxfId="27745" priority="20933" operator="containsText" text="TAXI">
      <formula>NOT(ISERROR(SEARCH("TAXI",F198)))</formula>
    </cfRule>
    <cfRule type="containsText" dxfId="27744" priority="20934" operator="containsText" text="SSMM">
      <formula>NOT(ISERROR(SEARCH("SSMM",F198)))</formula>
    </cfRule>
    <cfRule type="containsText" dxfId="27743" priority="20935" operator="containsText" text="BMTR">
      <formula>NOT(ISERROR(SEARCH("BMTR",F198)))</formula>
    </cfRule>
  </conditionalFormatting>
  <conditionalFormatting sqref="F198">
    <cfRule type="containsText" dxfId="27742" priority="20930" operator="containsText" text="TAXI">
      <formula>NOT(ISERROR(SEARCH("TAXI",F198)))</formula>
    </cfRule>
    <cfRule type="containsText" dxfId="27741" priority="20931" operator="containsText" text="SSMM">
      <formula>NOT(ISERROR(SEARCH("SSMM",F198)))</formula>
    </cfRule>
    <cfRule type="containsText" dxfId="27740" priority="20932" operator="containsText" text="BMTR">
      <formula>NOT(ISERROR(SEARCH("BMTR",F198)))</formula>
    </cfRule>
  </conditionalFormatting>
  <conditionalFormatting sqref="F197">
    <cfRule type="containsText" dxfId="27739" priority="20927" operator="containsText" text="TAXI">
      <formula>NOT(ISERROR(SEARCH("TAXI",F197)))</formula>
    </cfRule>
    <cfRule type="containsText" dxfId="27738" priority="20928" operator="containsText" text="SSMM">
      <formula>NOT(ISERROR(SEARCH("SSMM",F197)))</formula>
    </cfRule>
    <cfRule type="containsText" dxfId="27737" priority="20929" operator="containsText" text="BMTR">
      <formula>NOT(ISERROR(SEARCH("BMTR",F197)))</formula>
    </cfRule>
  </conditionalFormatting>
  <conditionalFormatting sqref="F194">
    <cfRule type="containsText" dxfId="27736" priority="20918" operator="containsText" text="TAXI">
      <formula>NOT(ISERROR(SEARCH("TAXI",F194)))</formula>
    </cfRule>
    <cfRule type="containsText" dxfId="27735" priority="20919" operator="containsText" text="SSMM">
      <formula>NOT(ISERROR(SEARCH("SSMM",F194)))</formula>
    </cfRule>
    <cfRule type="containsText" dxfId="27734" priority="20920" operator="containsText" text="BMTR">
      <formula>NOT(ISERROR(SEARCH("BMTR",F194)))</formula>
    </cfRule>
  </conditionalFormatting>
  <conditionalFormatting sqref="F193">
    <cfRule type="containsText" dxfId="27733" priority="20909" operator="containsText" text="TAXI">
      <formula>NOT(ISERROR(SEARCH("TAXI",F193)))</formula>
    </cfRule>
    <cfRule type="containsText" dxfId="27732" priority="20910" operator="containsText" text="SSMM">
      <formula>NOT(ISERROR(SEARCH("SSMM",F193)))</formula>
    </cfRule>
    <cfRule type="containsText" dxfId="27731" priority="20911" operator="containsText" text="BMTR">
      <formula>NOT(ISERROR(SEARCH("BMTR",F193)))</formula>
    </cfRule>
  </conditionalFormatting>
  <conditionalFormatting sqref="F204">
    <cfRule type="containsText" dxfId="27730" priority="20906" operator="containsText" text="TAXI">
      <formula>NOT(ISERROR(SEARCH("TAXI",F204)))</formula>
    </cfRule>
    <cfRule type="containsText" dxfId="27729" priority="20907" operator="containsText" text="SSMM">
      <formula>NOT(ISERROR(SEARCH("SSMM",F204)))</formula>
    </cfRule>
    <cfRule type="containsText" dxfId="27728" priority="20908" operator="containsText" text="BMTR">
      <formula>NOT(ISERROR(SEARCH("BMTR",F204)))</formula>
    </cfRule>
  </conditionalFormatting>
  <conditionalFormatting sqref="F204">
    <cfRule type="containsText" dxfId="27727" priority="20903" operator="containsText" text="TAXI">
      <formula>NOT(ISERROR(SEARCH("TAXI",F204)))</formula>
    </cfRule>
    <cfRule type="containsText" dxfId="27726" priority="20904" operator="containsText" text="SSMM">
      <formula>NOT(ISERROR(SEARCH("SSMM",F204)))</formula>
    </cfRule>
    <cfRule type="containsText" dxfId="27725" priority="20905" operator="containsText" text="BMTR">
      <formula>NOT(ISERROR(SEARCH("BMTR",F204)))</formula>
    </cfRule>
  </conditionalFormatting>
  <conditionalFormatting sqref="F216">
    <cfRule type="containsText" dxfId="27724" priority="20893" operator="containsText" text="TAXI">
      <formula>NOT(ISERROR(SEARCH("TAXI",F216)))</formula>
    </cfRule>
    <cfRule type="containsText" dxfId="27723" priority="20894" operator="containsText" text="SSMM">
      <formula>NOT(ISERROR(SEARCH("SSMM",F216)))</formula>
    </cfRule>
    <cfRule type="containsText" dxfId="27722" priority="20895" operator="containsText" text="BMTR">
      <formula>NOT(ISERROR(SEARCH("BMTR",F216)))</formula>
    </cfRule>
  </conditionalFormatting>
  <conditionalFormatting sqref="F216">
    <cfRule type="containsText" dxfId="27721" priority="20890" operator="containsText" text="TAXI">
      <formula>NOT(ISERROR(SEARCH("TAXI",F216)))</formula>
    </cfRule>
    <cfRule type="containsText" dxfId="27720" priority="20891" operator="containsText" text="SSMM">
      <formula>NOT(ISERROR(SEARCH("SSMM",F216)))</formula>
    </cfRule>
    <cfRule type="containsText" dxfId="27719" priority="20892" operator="containsText" text="BMTR">
      <formula>NOT(ISERROR(SEARCH("BMTR",F216)))</formula>
    </cfRule>
  </conditionalFormatting>
  <conditionalFormatting sqref="F198">
    <cfRule type="containsText" dxfId="27718" priority="20887" operator="containsText" text="TAXI">
      <formula>NOT(ISERROR(SEARCH("TAXI",F198)))</formula>
    </cfRule>
    <cfRule type="containsText" dxfId="27717" priority="20888" operator="containsText" text="SSMM">
      <formula>NOT(ISERROR(SEARCH("SSMM",F198)))</formula>
    </cfRule>
    <cfRule type="containsText" dxfId="27716" priority="20889" operator="containsText" text="BMTR">
      <formula>NOT(ISERROR(SEARCH("BMTR",F198)))</formula>
    </cfRule>
  </conditionalFormatting>
  <conditionalFormatting sqref="F197">
    <cfRule type="containsText" dxfId="27715" priority="20884" operator="containsText" text="TAXI">
      <formula>NOT(ISERROR(SEARCH("TAXI",F197)))</formula>
    </cfRule>
    <cfRule type="containsText" dxfId="27714" priority="20885" operator="containsText" text="SSMM">
      <formula>NOT(ISERROR(SEARCH("SSMM",F197)))</formula>
    </cfRule>
    <cfRule type="containsText" dxfId="27713" priority="20886" operator="containsText" text="BMTR">
      <formula>NOT(ISERROR(SEARCH("BMTR",F197)))</formula>
    </cfRule>
  </conditionalFormatting>
  <conditionalFormatting sqref="F197">
    <cfRule type="containsText" dxfId="27712" priority="20881" operator="containsText" text="TAXI">
      <formula>NOT(ISERROR(SEARCH("TAXI",F197)))</formula>
    </cfRule>
    <cfRule type="containsText" dxfId="27711" priority="20882" operator="containsText" text="SSMM">
      <formula>NOT(ISERROR(SEARCH("SSMM",F197)))</formula>
    </cfRule>
    <cfRule type="containsText" dxfId="27710" priority="20883" operator="containsText" text="BMTR">
      <formula>NOT(ISERROR(SEARCH("BMTR",F197)))</formula>
    </cfRule>
  </conditionalFormatting>
  <conditionalFormatting sqref="F194">
    <cfRule type="containsText" dxfId="27709" priority="20878" operator="containsText" text="TAXI">
      <formula>NOT(ISERROR(SEARCH("TAXI",F194)))</formula>
    </cfRule>
    <cfRule type="containsText" dxfId="27708" priority="20879" operator="containsText" text="SSMM">
      <formula>NOT(ISERROR(SEARCH("SSMM",F194)))</formula>
    </cfRule>
    <cfRule type="containsText" dxfId="27707" priority="20880" operator="containsText" text="BMTR">
      <formula>NOT(ISERROR(SEARCH("BMTR",F194)))</formula>
    </cfRule>
  </conditionalFormatting>
  <conditionalFormatting sqref="F194">
    <cfRule type="containsText" dxfId="27706" priority="20869" operator="containsText" text="TAXI">
      <formula>NOT(ISERROR(SEARCH("TAXI",F194)))</formula>
    </cfRule>
    <cfRule type="containsText" dxfId="27705" priority="20870" operator="containsText" text="SSMM">
      <formula>NOT(ISERROR(SEARCH("SSMM",F194)))</formula>
    </cfRule>
    <cfRule type="containsText" dxfId="27704" priority="20871" operator="containsText" text="BMTR">
      <formula>NOT(ISERROR(SEARCH("BMTR",F194)))</formula>
    </cfRule>
  </conditionalFormatting>
  <conditionalFormatting sqref="F193">
    <cfRule type="containsText" dxfId="27703" priority="20860" operator="containsText" text="TAXI">
      <formula>NOT(ISERROR(SEARCH("TAXI",F193)))</formula>
    </cfRule>
    <cfRule type="containsText" dxfId="27702" priority="20861" operator="containsText" text="SSMM">
      <formula>NOT(ISERROR(SEARCH("SSMM",F193)))</formula>
    </cfRule>
    <cfRule type="containsText" dxfId="27701" priority="20862" operator="containsText" text="BMTR">
      <formula>NOT(ISERROR(SEARCH("BMTR",F193)))</formula>
    </cfRule>
  </conditionalFormatting>
  <conditionalFormatting sqref="F204">
    <cfRule type="containsText" dxfId="27700" priority="20857" operator="containsText" text="TAXI">
      <formula>NOT(ISERROR(SEARCH("TAXI",F204)))</formula>
    </cfRule>
    <cfRule type="containsText" dxfId="27699" priority="20858" operator="containsText" text="SSMM">
      <formula>NOT(ISERROR(SEARCH("SSMM",F204)))</formula>
    </cfRule>
    <cfRule type="containsText" dxfId="27698" priority="20859" operator="containsText" text="BMTR">
      <formula>NOT(ISERROR(SEARCH("BMTR",F204)))</formula>
    </cfRule>
  </conditionalFormatting>
  <conditionalFormatting sqref="F204">
    <cfRule type="containsText" dxfId="27697" priority="20854" operator="containsText" text="TAXI">
      <formula>NOT(ISERROR(SEARCH("TAXI",F204)))</formula>
    </cfRule>
    <cfRule type="containsText" dxfId="27696" priority="20855" operator="containsText" text="SSMM">
      <formula>NOT(ISERROR(SEARCH("SSMM",F204)))</formula>
    </cfRule>
    <cfRule type="containsText" dxfId="27695" priority="20856" operator="containsText" text="BMTR">
      <formula>NOT(ISERROR(SEARCH("BMTR",F204)))</formula>
    </cfRule>
  </conditionalFormatting>
  <conditionalFormatting sqref="F216">
    <cfRule type="containsText" dxfId="27694" priority="20844" operator="containsText" text="TAXI">
      <formula>NOT(ISERROR(SEARCH("TAXI",F216)))</formula>
    </cfRule>
    <cfRule type="containsText" dxfId="27693" priority="20845" operator="containsText" text="SSMM">
      <formula>NOT(ISERROR(SEARCH("SSMM",F216)))</formula>
    </cfRule>
    <cfRule type="containsText" dxfId="27692" priority="20846" operator="containsText" text="BMTR">
      <formula>NOT(ISERROR(SEARCH("BMTR",F216)))</formula>
    </cfRule>
  </conditionalFormatting>
  <conditionalFormatting sqref="F216">
    <cfRule type="containsText" dxfId="27691" priority="20841" operator="containsText" text="TAXI">
      <formula>NOT(ISERROR(SEARCH("TAXI",F216)))</formula>
    </cfRule>
    <cfRule type="containsText" dxfId="27690" priority="20842" operator="containsText" text="SSMM">
      <formula>NOT(ISERROR(SEARCH("SSMM",F216)))</formula>
    </cfRule>
    <cfRule type="containsText" dxfId="27689" priority="20843" operator="containsText" text="BMTR">
      <formula>NOT(ISERROR(SEARCH("BMTR",F216)))</formula>
    </cfRule>
  </conditionalFormatting>
  <conditionalFormatting sqref="F198">
    <cfRule type="containsText" dxfId="27688" priority="20838" operator="containsText" text="TAXI">
      <formula>NOT(ISERROR(SEARCH("TAXI",F198)))</formula>
    </cfRule>
    <cfRule type="containsText" dxfId="27687" priority="20839" operator="containsText" text="SSMM">
      <formula>NOT(ISERROR(SEARCH("SSMM",F198)))</formula>
    </cfRule>
    <cfRule type="containsText" dxfId="27686" priority="20840" operator="containsText" text="BMTR">
      <formula>NOT(ISERROR(SEARCH("BMTR",F198)))</formula>
    </cfRule>
  </conditionalFormatting>
  <conditionalFormatting sqref="F197">
    <cfRule type="containsText" dxfId="27685" priority="20835" operator="containsText" text="TAXI">
      <formula>NOT(ISERROR(SEARCH("TAXI",F197)))</formula>
    </cfRule>
    <cfRule type="containsText" dxfId="27684" priority="20836" operator="containsText" text="SSMM">
      <formula>NOT(ISERROR(SEARCH("SSMM",F197)))</formula>
    </cfRule>
    <cfRule type="containsText" dxfId="27683" priority="20837" operator="containsText" text="BMTR">
      <formula>NOT(ISERROR(SEARCH("BMTR",F197)))</formula>
    </cfRule>
  </conditionalFormatting>
  <conditionalFormatting sqref="F197">
    <cfRule type="containsText" dxfId="27682" priority="20832" operator="containsText" text="TAXI">
      <formula>NOT(ISERROR(SEARCH("TAXI",F197)))</formula>
    </cfRule>
    <cfRule type="containsText" dxfId="27681" priority="20833" operator="containsText" text="SSMM">
      <formula>NOT(ISERROR(SEARCH("SSMM",F197)))</formula>
    </cfRule>
    <cfRule type="containsText" dxfId="27680" priority="20834" operator="containsText" text="BMTR">
      <formula>NOT(ISERROR(SEARCH("BMTR",F197)))</formula>
    </cfRule>
  </conditionalFormatting>
  <conditionalFormatting sqref="F194">
    <cfRule type="containsText" dxfId="27679" priority="20829" operator="containsText" text="TAXI">
      <formula>NOT(ISERROR(SEARCH("TAXI",F194)))</formula>
    </cfRule>
    <cfRule type="containsText" dxfId="27678" priority="20830" operator="containsText" text="SSMM">
      <formula>NOT(ISERROR(SEARCH("SSMM",F194)))</formula>
    </cfRule>
    <cfRule type="containsText" dxfId="27677" priority="20831" operator="containsText" text="BMTR">
      <formula>NOT(ISERROR(SEARCH("BMTR",F194)))</formula>
    </cfRule>
  </conditionalFormatting>
  <conditionalFormatting sqref="F193">
    <cfRule type="containsText" dxfId="27676" priority="20817" operator="containsText" text="TAXI">
      <formula>NOT(ISERROR(SEARCH("TAXI",F193)))</formula>
    </cfRule>
    <cfRule type="containsText" dxfId="27675" priority="20818" operator="containsText" text="SSMM">
      <formula>NOT(ISERROR(SEARCH("SSMM",F193)))</formula>
    </cfRule>
    <cfRule type="containsText" dxfId="27674" priority="20819" operator="containsText" text="BMTR">
      <formula>NOT(ISERROR(SEARCH("BMTR",F193)))</formula>
    </cfRule>
  </conditionalFormatting>
  <conditionalFormatting sqref="F193">
    <cfRule type="containsText" dxfId="27673" priority="20814" operator="containsText" text="TAXI">
      <formula>NOT(ISERROR(SEARCH("TAXI",F193)))</formula>
    </cfRule>
    <cfRule type="containsText" dxfId="27672" priority="20815" operator="containsText" text="SSMM">
      <formula>NOT(ISERROR(SEARCH("SSMM",F193)))</formula>
    </cfRule>
    <cfRule type="containsText" dxfId="27671" priority="20816" operator="containsText" text="BMTR">
      <formula>NOT(ISERROR(SEARCH("BMTR",F193)))</formula>
    </cfRule>
  </conditionalFormatting>
  <conditionalFormatting sqref="F192">
    <cfRule type="containsText" dxfId="27670" priority="20811" operator="containsText" text="TAXI">
      <formula>NOT(ISERROR(SEARCH("TAXI",F192)))</formula>
    </cfRule>
    <cfRule type="containsText" dxfId="27669" priority="20812" operator="containsText" text="SSMM">
      <formula>NOT(ISERROR(SEARCH("SSMM",F192)))</formula>
    </cfRule>
    <cfRule type="containsText" dxfId="27668" priority="20813" operator="containsText" text="BMTR">
      <formula>NOT(ISERROR(SEARCH("BMTR",F192)))</formula>
    </cfRule>
  </conditionalFormatting>
  <conditionalFormatting sqref="F203">
    <cfRule type="containsText" dxfId="27667" priority="20808" operator="containsText" text="TAXI">
      <formula>NOT(ISERROR(SEARCH("TAXI",F203)))</formula>
    </cfRule>
    <cfRule type="containsText" dxfId="27666" priority="20809" operator="containsText" text="SSMM">
      <formula>NOT(ISERROR(SEARCH("SSMM",F203)))</formula>
    </cfRule>
    <cfRule type="containsText" dxfId="27665" priority="20810" operator="containsText" text="BMTR">
      <formula>NOT(ISERROR(SEARCH("BMTR",F203)))</formula>
    </cfRule>
  </conditionalFormatting>
  <conditionalFormatting sqref="F203">
    <cfRule type="containsText" dxfId="27664" priority="20805" operator="containsText" text="TAXI">
      <formula>NOT(ISERROR(SEARCH("TAXI",F203)))</formula>
    </cfRule>
    <cfRule type="containsText" dxfId="27663" priority="20806" operator="containsText" text="SSMM">
      <formula>NOT(ISERROR(SEARCH("SSMM",F203)))</formula>
    </cfRule>
    <cfRule type="containsText" dxfId="27662" priority="20807" operator="containsText" text="BMTR">
      <formula>NOT(ISERROR(SEARCH("BMTR",F203)))</formula>
    </cfRule>
  </conditionalFormatting>
  <conditionalFormatting sqref="F197">
    <cfRule type="containsText" dxfId="27661" priority="20789" operator="containsText" text="TAXI">
      <formula>NOT(ISERROR(SEARCH("TAXI",F197)))</formula>
    </cfRule>
    <cfRule type="containsText" dxfId="27660" priority="20790" operator="containsText" text="SSMM">
      <formula>NOT(ISERROR(SEARCH("SSMM",F197)))</formula>
    </cfRule>
    <cfRule type="containsText" dxfId="27659" priority="20791" operator="containsText" text="BMTR">
      <formula>NOT(ISERROR(SEARCH("BMTR",F197)))</formula>
    </cfRule>
  </conditionalFormatting>
  <conditionalFormatting sqref="F194">
    <cfRule type="containsText" dxfId="27658" priority="20786" operator="containsText" text="TAXI">
      <formula>NOT(ISERROR(SEARCH("TAXI",F194)))</formula>
    </cfRule>
    <cfRule type="containsText" dxfId="27657" priority="20787" operator="containsText" text="SSMM">
      <formula>NOT(ISERROR(SEARCH("SSMM",F194)))</formula>
    </cfRule>
    <cfRule type="containsText" dxfId="27656" priority="20788" operator="containsText" text="BMTR">
      <formula>NOT(ISERROR(SEARCH("BMTR",F194)))</formula>
    </cfRule>
  </conditionalFormatting>
  <conditionalFormatting sqref="F194">
    <cfRule type="containsText" dxfId="27655" priority="20783" operator="containsText" text="TAXI">
      <formula>NOT(ISERROR(SEARCH("TAXI",F194)))</formula>
    </cfRule>
    <cfRule type="containsText" dxfId="27654" priority="20784" operator="containsText" text="SSMM">
      <formula>NOT(ISERROR(SEARCH("SSMM",F194)))</formula>
    </cfRule>
    <cfRule type="containsText" dxfId="27653" priority="20785" operator="containsText" text="BMTR">
      <formula>NOT(ISERROR(SEARCH("BMTR",F194)))</formula>
    </cfRule>
  </conditionalFormatting>
  <conditionalFormatting sqref="F194">
    <cfRule type="containsText" dxfId="27652" priority="20758" operator="containsText" text="TAXI">
      <formula>NOT(ISERROR(SEARCH("TAXI",F194)))</formula>
    </cfRule>
    <cfRule type="containsText" dxfId="27651" priority="20759" operator="containsText" text="SSMM">
      <formula>NOT(ISERROR(SEARCH("SSMM",F194)))</formula>
    </cfRule>
    <cfRule type="containsText" dxfId="27650" priority="20760" operator="containsText" text="BMTR">
      <formula>NOT(ISERROR(SEARCH("BMTR",F194)))</formula>
    </cfRule>
  </conditionalFormatting>
  <conditionalFormatting sqref="F193">
    <cfRule type="containsText" dxfId="27649" priority="20749" operator="containsText" text="TAXI">
      <formula>NOT(ISERROR(SEARCH("TAXI",F193)))</formula>
    </cfRule>
    <cfRule type="containsText" dxfId="27648" priority="20750" operator="containsText" text="SSMM">
      <formula>NOT(ISERROR(SEARCH("SSMM",F193)))</formula>
    </cfRule>
    <cfRule type="containsText" dxfId="27647" priority="20751" operator="containsText" text="BMTR">
      <formula>NOT(ISERROR(SEARCH("BMTR",F193)))</formula>
    </cfRule>
  </conditionalFormatting>
  <conditionalFormatting sqref="F204">
    <cfRule type="containsText" dxfId="27646" priority="20746" operator="containsText" text="TAXI">
      <formula>NOT(ISERROR(SEARCH("TAXI",F204)))</formula>
    </cfRule>
    <cfRule type="containsText" dxfId="27645" priority="20747" operator="containsText" text="SSMM">
      <formula>NOT(ISERROR(SEARCH("SSMM",F204)))</formula>
    </cfRule>
    <cfRule type="containsText" dxfId="27644" priority="20748" operator="containsText" text="BMTR">
      <formula>NOT(ISERROR(SEARCH("BMTR",F204)))</formula>
    </cfRule>
  </conditionalFormatting>
  <conditionalFormatting sqref="F204">
    <cfRule type="containsText" dxfId="27643" priority="20743" operator="containsText" text="TAXI">
      <formula>NOT(ISERROR(SEARCH("TAXI",F204)))</formula>
    </cfRule>
    <cfRule type="containsText" dxfId="27642" priority="20744" operator="containsText" text="SSMM">
      <formula>NOT(ISERROR(SEARCH("SSMM",F204)))</formula>
    </cfRule>
    <cfRule type="containsText" dxfId="27641" priority="20745" operator="containsText" text="BMTR">
      <formula>NOT(ISERROR(SEARCH("BMTR",F204)))</formula>
    </cfRule>
  </conditionalFormatting>
  <conditionalFormatting sqref="F216">
    <cfRule type="containsText" dxfId="27640" priority="20733" operator="containsText" text="TAXI">
      <formula>NOT(ISERROR(SEARCH("TAXI",F216)))</formula>
    </cfRule>
    <cfRule type="containsText" dxfId="27639" priority="20734" operator="containsText" text="SSMM">
      <formula>NOT(ISERROR(SEARCH("SSMM",F216)))</formula>
    </cfRule>
    <cfRule type="containsText" dxfId="27638" priority="20735" operator="containsText" text="BMTR">
      <formula>NOT(ISERROR(SEARCH("BMTR",F216)))</formula>
    </cfRule>
  </conditionalFormatting>
  <conditionalFormatting sqref="F216">
    <cfRule type="containsText" dxfId="27637" priority="20730" operator="containsText" text="TAXI">
      <formula>NOT(ISERROR(SEARCH("TAXI",F216)))</formula>
    </cfRule>
    <cfRule type="containsText" dxfId="27636" priority="20731" operator="containsText" text="SSMM">
      <formula>NOT(ISERROR(SEARCH("SSMM",F216)))</formula>
    </cfRule>
    <cfRule type="containsText" dxfId="27635" priority="20732" operator="containsText" text="BMTR">
      <formula>NOT(ISERROR(SEARCH("BMTR",F216)))</formula>
    </cfRule>
  </conditionalFormatting>
  <conditionalFormatting sqref="F198">
    <cfRule type="containsText" dxfId="27634" priority="20727" operator="containsText" text="TAXI">
      <formula>NOT(ISERROR(SEARCH("TAXI",F198)))</formula>
    </cfRule>
    <cfRule type="containsText" dxfId="27633" priority="20728" operator="containsText" text="SSMM">
      <formula>NOT(ISERROR(SEARCH("SSMM",F198)))</formula>
    </cfRule>
    <cfRule type="containsText" dxfId="27632" priority="20729" operator="containsText" text="BMTR">
      <formula>NOT(ISERROR(SEARCH("BMTR",F198)))</formula>
    </cfRule>
  </conditionalFormatting>
  <conditionalFormatting sqref="F197">
    <cfRule type="containsText" dxfId="27631" priority="20724" operator="containsText" text="TAXI">
      <formula>NOT(ISERROR(SEARCH("TAXI",F197)))</formula>
    </cfRule>
    <cfRule type="containsText" dxfId="27630" priority="20725" operator="containsText" text="SSMM">
      <formula>NOT(ISERROR(SEARCH("SSMM",F197)))</formula>
    </cfRule>
    <cfRule type="containsText" dxfId="27629" priority="20726" operator="containsText" text="BMTR">
      <formula>NOT(ISERROR(SEARCH("BMTR",F197)))</formula>
    </cfRule>
  </conditionalFormatting>
  <conditionalFormatting sqref="F197">
    <cfRule type="containsText" dxfId="27628" priority="20721" operator="containsText" text="TAXI">
      <formula>NOT(ISERROR(SEARCH("TAXI",F197)))</formula>
    </cfRule>
    <cfRule type="containsText" dxfId="27627" priority="20722" operator="containsText" text="SSMM">
      <formula>NOT(ISERROR(SEARCH("SSMM",F197)))</formula>
    </cfRule>
    <cfRule type="containsText" dxfId="27626" priority="20723" operator="containsText" text="BMTR">
      <formula>NOT(ISERROR(SEARCH("BMTR",F197)))</formula>
    </cfRule>
  </conditionalFormatting>
  <conditionalFormatting sqref="F194">
    <cfRule type="containsText" dxfId="27625" priority="20718" operator="containsText" text="TAXI">
      <formula>NOT(ISERROR(SEARCH("TAXI",F194)))</formula>
    </cfRule>
    <cfRule type="containsText" dxfId="27624" priority="20719" operator="containsText" text="SSMM">
      <formula>NOT(ISERROR(SEARCH("SSMM",F194)))</formula>
    </cfRule>
    <cfRule type="containsText" dxfId="27623" priority="20720" operator="containsText" text="BMTR">
      <formula>NOT(ISERROR(SEARCH("BMTR",F194)))</formula>
    </cfRule>
  </conditionalFormatting>
  <conditionalFormatting sqref="F193">
    <cfRule type="containsText" dxfId="27622" priority="20706" operator="containsText" text="TAXI">
      <formula>NOT(ISERROR(SEARCH("TAXI",F193)))</formula>
    </cfRule>
    <cfRule type="containsText" dxfId="27621" priority="20707" operator="containsText" text="SSMM">
      <formula>NOT(ISERROR(SEARCH("SSMM",F193)))</formula>
    </cfRule>
    <cfRule type="containsText" dxfId="27620" priority="20708" operator="containsText" text="BMTR">
      <formula>NOT(ISERROR(SEARCH("BMTR",F193)))</formula>
    </cfRule>
  </conditionalFormatting>
  <conditionalFormatting sqref="F193">
    <cfRule type="containsText" dxfId="27619" priority="20703" operator="containsText" text="TAXI">
      <formula>NOT(ISERROR(SEARCH("TAXI",F193)))</formula>
    </cfRule>
    <cfRule type="containsText" dxfId="27618" priority="20704" operator="containsText" text="SSMM">
      <formula>NOT(ISERROR(SEARCH("SSMM",F193)))</formula>
    </cfRule>
    <cfRule type="containsText" dxfId="27617" priority="20705" operator="containsText" text="BMTR">
      <formula>NOT(ISERROR(SEARCH("BMTR",F193)))</formula>
    </cfRule>
  </conditionalFormatting>
  <conditionalFormatting sqref="F192">
    <cfRule type="containsText" dxfId="27616" priority="20700" operator="containsText" text="TAXI">
      <formula>NOT(ISERROR(SEARCH("TAXI",F192)))</formula>
    </cfRule>
    <cfRule type="containsText" dxfId="27615" priority="20701" operator="containsText" text="SSMM">
      <formula>NOT(ISERROR(SEARCH("SSMM",F192)))</formula>
    </cfRule>
    <cfRule type="containsText" dxfId="27614" priority="20702" operator="containsText" text="BMTR">
      <formula>NOT(ISERROR(SEARCH("BMTR",F192)))</formula>
    </cfRule>
  </conditionalFormatting>
  <conditionalFormatting sqref="F203">
    <cfRule type="containsText" dxfId="27613" priority="20697" operator="containsText" text="TAXI">
      <formula>NOT(ISERROR(SEARCH("TAXI",F203)))</formula>
    </cfRule>
    <cfRule type="containsText" dxfId="27612" priority="20698" operator="containsText" text="SSMM">
      <formula>NOT(ISERROR(SEARCH("SSMM",F203)))</formula>
    </cfRule>
    <cfRule type="containsText" dxfId="27611" priority="20699" operator="containsText" text="BMTR">
      <formula>NOT(ISERROR(SEARCH("BMTR",F203)))</formula>
    </cfRule>
  </conditionalFormatting>
  <conditionalFormatting sqref="F203">
    <cfRule type="containsText" dxfId="27610" priority="20694" operator="containsText" text="TAXI">
      <formula>NOT(ISERROR(SEARCH("TAXI",F203)))</formula>
    </cfRule>
    <cfRule type="containsText" dxfId="27609" priority="20695" operator="containsText" text="SSMM">
      <formula>NOT(ISERROR(SEARCH("SSMM",F203)))</formula>
    </cfRule>
    <cfRule type="containsText" dxfId="27608" priority="20696" operator="containsText" text="BMTR">
      <formula>NOT(ISERROR(SEARCH("BMTR",F203)))</formula>
    </cfRule>
  </conditionalFormatting>
  <conditionalFormatting sqref="F197">
    <cfRule type="containsText" dxfId="27607" priority="20678" operator="containsText" text="TAXI">
      <formula>NOT(ISERROR(SEARCH("TAXI",F197)))</formula>
    </cfRule>
    <cfRule type="containsText" dxfId="27606" priority="20679" operator="containsText" text="SSMM">
      <formula>NOT(ISERROR(SEARCH("SSMM",F197)))</formula>
    </cfRule>
    <cfRule type="containsText" dxfId="27605" priority="20680" operator="containsText" text="BMTR">
      <formula>NOT(ISERROR(SEARCH("BMTR",F197)))</formula>
    </cfRule>
  </conditionalFormatting>
  <conditionalFormatting sqref="F194">
    <cfRule type="containsText" dxfId="27604" priority="20675" operator="containsText" text="TAXI">
      <formula>NOT(ISERROR(SEARCH("TAXI",F194)))</formula>
    </cfRule>
    <cfRule type="containsText" dxfId="27603" priority="20676" operator="containsText" text="SSMM">
      <formula>NOT(ISERROR(SEARCH("SSMM",F194)))</formula>
    </cfRule>
    <cfRule type="containsText" dxfId="27602" priority="20677" operator="containsText" text="BMTR">
      <formula>NOT(ISERROR(SEARCH("BMTR",F194)))</formula>
    </cfRule>
  </conditionalFormatting>
  <conditionalFormatting sqref="F194">
    <cfRule type="containsText" dxfId="27601" priority="20672" operator="containsText" text="TAXI">
      <formula>NOT(ISERROR(SEARCH("TAXI",F194)))</formula>
    </cfRule>
    <cfRule type="containsText" dxfId="27600" priority="20673" operator="containsText" text="SSMM">
      <formula>NOT(ISERROR(SEARCH("SSMM",F194)))</formula>
    </cfRule>
    <cfRule type="containsText" dxfId="27599" priority="20674" operator="containsText" text="BMTR">
      <formula>NOT(ISERROR(SEARCH("BMTR",F194)))</formula>
    </cfRule>
  </conditionalFormatting>
  <conditionalFormatting sqref="F193">
    <cfRule type="containsText" dxfId="27598" priority="20657" operator="containsText" text="TAXI">
      <formula>NOT(ISERROR(SEARCH("TAXI",F193)))</formula>
    </cfRule>
    <cfRule type="containsText" dxfId="27597" priority="20658" operator="containsText" text="SSMM">
      <formula>NOT(ISERROR(SEARCH("SSMM",F193)))</formula>
    </cfRule>
    <cfRule type="containsText" dxfId="27596" priority="20659" operator="containsText" text="BMTR">
      <formula>NOT(ISERROR(SEARCH("BMTR",F193)))</formula>
    </cfRule>
  </conditionalFormatting>
  <conditionalFormatting sqref="F193">
    <cfRule type="containsText" dxfId="27595" priority="20654" operator="containsText" text="TAXI">
      <formula>NOT(ISERROR(SEARCH("TAXI",F193)))</formula>
    </cfRule>
    <cfRule type="containsText" dxfId="27594" priority="20655" operator="containsText" text="SSMM">
      <formula>NOT(ISERROR(SEARCH("SSMM",F193)))</formula>
    </cfRule>
    <cfRule type="containsText" dxfId="27593" priority="20656" operator="containsText" text="BMTR">
      <formula>NOT(ISERROR(SEARCH("BMTR",F193)))</formula>
    </cfRule>
  </conditionalFormatting>
  <conditionalFormatting sqref="F192">
    <cfRule type="containsText" dxfId="27592" priority="20651" operator="containsText" text="TAXI">
      <formula>NOT(ISERROR(SEARCH("TAXI",F192)))</formula>
    </cfRule>
    <cfRule type="containsText" dxfId="27591" priority="20652" operator="containsText" text="SSMM">
      <formula>NOT(ISERROR(SEARCH("SSMM",F192)))</formula>
    </cfRule>
    <cfRule type="containsText" dxfId="27590" priority="20653" operator="containsText" text="BMTR">
      <formula>NOT(ISERROR(SEARCH("BMTR",F192)))</formula>
    </cfRule>
  </conditionalFormatting>
  <conditionalFormatting sqref="F203">
    <cfRule type="containsText" dxfId="27589" priority="20648" operator="containsText" text="TAXI">
      <formula>NOT(ISERROR(SEARCH("TAXI",F203)))</formula>
    </cfRule>
    <cfRule type="containsText" dxfId="27588" priority="20649" operator="containsText" text="SSMM">
      <formula>NOT(ISERROR(SEARCH("SSMM",F203)))</formula>
    </cfRule>
    <cfRule type="containsText" dxfId="27587" priority="20650" operator="containsText" text="BMTR">
      <formula>NOT(ISERROR(SEARCH("BMTR",F203)))</formula>
    </cfRule>
  </conditionalFormatting>
  <conditionalFormatting sqref="F203">
    <cfRule type="containsText" dxfId="27586" priority="20645" operator="containsText" text="TAXI">
      <formula>NOT(ISERROR(SEARCH("TAXI",F203)))</formula>
    </cfRule>
    <cfRule type="containsText" dxfId="27585" priority="20646" operator="containsText" text="SSMM">
      <formula>NOT(ISERROR(SEARCH("SSMM",F203)))</formula>
    </cfRule>
    <cfRule type="containsText" dxfId="27584" priority="20647" operator="containsText" text="BMTR">
      <formula>NOT(ISERROR(SEARCH("BMTR",F203)))</formula>
    </cfRule>
  </conditionalFormatting>
  <conditionalFormatting sqref="F197">
    <cfRule type="containsText" dxfId="27583" priority="20629" operator="containsText" text="TAXI">
      <formula>NOT(ISERROR(SEARCH("TAXI",F197)))</formula>
    </cfRule>
    <cfRule type="containsText" dxfId="27582" priority="20630" operator="containsText" text="SSMM">
      <formula>NOT(ISERROR(SEARCH("SSMM",F197)))</formula>
    </cfRule>
    <cfRule type="containsText" dxfId="27581" priority="20631" operator="containsText" text="BMTR">
      <formula>NOT(ISERROR(SEARCH("BMTR",F197)))</formula>
    </cfRule>
  </conditionalFormatting>
  <conditionalFormatting sqref="F194">
    <cfRule type="containsText" dxfId="27580" priority="20626" operator="containsText" text="TAXI">
      <formula>NOT(ISERROR(SEARCH("TAXI",F194)))</formula>
    </cfRule>
    <cfRule type="containsText" dxfId="27579" priority="20627" operator="containsText" text="SSMM">
      <formula>NOT(ISERROR(SEARCH("SSMM",F194)))</formula>
    </cfRule>
    <cfRule type="containsText" dxfId="27578" priority="20628" operator="containsText" text="BMTR">
      <formula>NOT(ISERROR(SEARCH("BMTR",F194)))</formula>
    </cfRule>
  </conditionalFormatting>
  <conditionalFormatting sqref="F194">
    <cfRule type="containsText" dxfId="27577" priority="20623" operator="containsText" text="TAXI">
      <formula>NOT(ISERROR(SEARCH("TAXI",F194)))</formula>
    </cfRule>
    <cfRule type="containsText" dxfId="27576" priority="20624" operator="containsText" text="SSMM">
      <formula>NOT(ISERROR(SEARCH("SSMM",F194)))</formula>
    </cfRule>
    <cfRule type="containsText" dxfId="27575" priority="20625" operator="containsText" text="BMTR">
      <formula>NOT(ISERROR(SEARCH("BMTR",F194)))</formula>
    </cfRule>
  </conditionalFormatting>
  <conditionalFormatting sqref="F193">
    <cfRule type="containsText" dxfId="27574" priority="20611" operator="containsText" text="TAXI">
      <formula>NOT(ISERROR(SEARCH("TAXI",F193)))</formula>
    </cfRule>
    <cfRule type="containsText" dxfId="27573" priority="20612" operator="containsText" text="SSMM">
      <formula>NOT(ISERROR(SEARCH("SSMM",F193)))</formula>
    </cfRule>
    <cfRule type="containsText" dxfId="27572" priority="20613" operator="containsText" text="BMTR">
      <formula>NOT(ISERROR(SEARCH("BMTR",F193)))</formula>
    </cfRule>
  </conditionalFormatting>
  <conditionalFormatting sqref="F192">
    <cfRule type="containsText" dxfId="27571" priority="20608" operator="containsText" text="TAXI">
      <formula>NOT(ISERROR(SEARCH("TAXI",F192)))</formula>
    </cfRule>
    <cfRule type="containsText" dxfId="27570" priority="20609" operator="containsText" text="SSMM">
      <formula>NOT(ISERROR(SEARCH("SSMM",F192)))</formula>
    </cfRule>
    <cfRule type="containsText" dxfId="27569" priority="20610" operator="containsText" text="BMTR">
      <formula>NOT(ISERROR(SEARCH("BMTR",F192)))</formula>
    </cfRule>
  </conditionalFormatting>
  <conditionalFormatting sqref="F192">
    <cfRule type="containsText" dxfId="27568" priority="20605" operator="containsText" text="TAXI">
      <formula>NOT(ISERROR(SEARCH("TAXI",F192)))</formula>
    </cfRule>
    <cfRule type="containsText" dxfId="27567" priority="20606" operator="containsText" text="SSMM">
      <formula>NOT(ISERROR(SEARCH("SSMM",F192)))</formula>
    </cfRule>
    <cfRule type="containsText" dxfId="27566" priority="20607" operator="containsText" text="BMTR">
      <formula>NOT(ISERROR(SEARCH("BMTR",F192)))</formula>
    </cfRule>
  </conditionalFormatting>
  <conditionalFormatting sqref="F194">
    <cfRule type="containsText" dxfId="27565" priority="20580" operator="containsText" text="TAXI">
      <formula>NOT(ISERROR(SEARCH("TAXI",F194)))</formula>
    </cfRule>
    <cfRule type="containsText" dxfId="27564" priority="20581" operator="containsText" text="SSMM">
      <formula>NOT(ISERROR(SEARCH("SSMM",F194)))</formula>
    </cfRule>
    <cfRule type="containsText" dxfId="27563" priority="20582" operator="containsText" text="BMTR">
      <formula>NOT(ISERROR(SEARCH("BMTR",F194)))</formula>
    </cfRule>
  </conditionalFormatting>
  <conditionalFormatting sqref="F193">
    <cfRule type="containsText" dxfId="27562" priority="20571" operator="containsText" text="TAXI">
      <formula>NOT(ISERROR(SEARCH("TAXI",F193)))</formula>
    </cfRule>
    <cfRule type="containsText" dxfId="27561" priority="20572" operator="containsText" text="SSMM">
      <formula>NOT(ISERROR(SEARCH("SSMM",F193)))</formula>
    </cfRule>
    <cfRule type="containsText" dxfId="27560" priority="20573" operator="containsText" text="BMTR">
      <formula>NOT(ISERROR(SEARCH("BMTR",F193)))</formula>
    </cfRule>
  </conditionalFormatting>
  <conditionalFormatting sqref="F204">
    <cfRule type="containsText" dxfId="27559" priority="20568" operator="containsText" text="TAXI">
      <formula>NOT(ISERROR(SEARCH("TAXI",F204)))</formula>
    </cfRule>
    <cfRule type="containsText" dxfId="27558" priority="20569" operator="containsText" text="SSMM">
      <formula>NOT(ISERROR(SEARCH("SSMM",F204)))</formula>
    </cfRule>
    <cfRule type="containsText" dxfId="27557" priority="20570" operator="containsText" text="BMTR">
      <formula>NOT(ISERROR(SEARCH("BMTR",F204)))</formula>
    </cfRule>
  </conditionalFormatting>
  <conditionalFormatting sqref="F204">
    <cfRule type="containsText" dxfId="27556" priority="20565" operator="containsText" text="TAXI">
      <formula>NOT(ISERROR(SEARCH("TAXI",F204)))</formula>
    </cfRule>
    <cfRule type="containsText" dxfId="27555" priority="20566" operator="containsText" text="SSMM">
      <formula>NOT(ISERROR(SEARCH("SSMM",F204)))</formula>
    </cfRule>
    <cfRule type="containsText" dxfId="27554" priority="20567" operator="containsText" text="BMTR">
      <formula>NOT(ISERROR(SEARCH("BMTR",F204)))</formula>
    </cfRule>
  </conditionalFormatting>
  <conditionalFormatting sqref="F216">
    <cfRule type="containsText" dxfId="27553" priority="20555" operator="containsText" text="TAXI">
      <formula>NOT(ISERROR(SEARCH("TAXI",F216)))</formula>
    </cfRule>
    <cfRule type="containsText" dxfId="27552" priority="20556" operator="containsText" text="SSMM">
      <formula>NOT(ISERROR(SEARCH("SSMM",F216)))</formula>
    </cfRule>
    <cfRule type="containsText" dxfId="27551" priority="20557" operator="containsText" text="BMTR">
      <formula>NOT(ISERROR(SEARCH("BMTR",F216)))</formula>
    </cfRule>
  </conditionalFormatting>
  <conditionalFormatting sqref="F216">
    <cfRule type="containsText" dxfId="27550" priority="20552" operator="containsText" text="TAXI">
      <formula>NOT(ISERROR(SEARCH("TAXI",F216)))</formula>
    </cfRule>
    <cfRule type="containsText" dxfId="27549" priority="20553" operator="containsText" text="SSMM">
      <formula>NOT(ISERROR(SEARCH("SSMM",F216)))</formula>
    </cfRule>
    <cfRule type="containsText" dxfId="27548" priority="20554" operator="containsText" text="BMTR">
      <formula>NOT(ISERROR(SEARCH("BMTR",F216)))</formula>
    </cfRule>
  </conditionalFormatting>
  <conditionalFormatting sqref="F197">
    <cfRule type="containsText" dxfId="27547" priority="20507" operator="containsText" text="TAXI">
      <formula>NOT(ISERROR(SEARCH("TAXI",F197)))</formula>
    </cfRule>
    <cfRule type="containsText" dxfId="27546" priority="20508" operator="containsText" text="SSMM">
      <formula>NOT(ISERROR(SEARCH("SSMM",F197)))</formula>
    </cfRule>
    <cfRule type="containsText" dxfId="27545" priority="20509" operator="containsText" text="BMTR">
      <formula>NOT(ISERROR(SEARCH("BMTR",F197)))</formula>
    </cfRule>
  </conditionalFormatting>
  <conditionalFormatting sqref="F194">
    <cfRule type="containsText" dxfId="27544" priority="20504" operator="containsText" text="TAXI">
      <formula>NOT(ISERROR(SEARCH("TAXI",F194)))</formula>
    </cfRule>
    <cfRule type="containsText" dxfId="27543" priority="20505" operator="containsText" text="SSMM">
      <formula>NOT(ISERROR(SEARCH("SSMM",F194)))</formula>
    </cfRule>
    <cfRule type="containsText" dxfId="27542" priority="20506" operator="containsText" text="BMTR">
      <formula>NOT(ISERROR(SEARCH("BMTR",F194)))</formula>
    </cfRule>
  </conditionalFormatting>
  <conditionalFormatting sqref="F194">
    <cfRule type="containsText" dxfId="27541" priority="20501" operator="containsText" text="TAXI">
      <formula>NOT(ISERROR(SEARCH("TAXI",F194)))</formula>
    </cfRule>
    <cfRule type="containsText" dxfId="27540" priority="20502" operator="containsText" text="SSMM">
      <formula>NOT(ISERROR(SEARCH("SSMM",F194)))</formula>
    </cfRule>
    <cfRule type="containsText" dxfId="27539" priority="20503" operator="containsText" text="BMTR">
      <formula>NOT(ISERROR(SEARCH("BMTR",F194)))</formula>
    </cfRule>
  </conditionalFormatting>
  <conditionalFormatting sqref="F198">
    <cfRule type="containsText" dxfId="27538" priority="20486" operator="containsText" text="TAXI">
      <formula>NOT(ISERROR(SEARCH("TAXI",F198)))</formula>
    </cfRule>
    <cfRule type="containsText" dxfId="27537" priority="20487" operator="containsText" text="SSMM">
      <formula>NOT(ISERROR(SEARCH("SSMM",F198)))</formula>
    </cfRule>
    <cfRule type="containsText" dxfId="27536" priority="20488" operator="containsText" text="BMTR">
      <formula>NOT(ISERROR(SEARCH("BMTR",F198)))</formula>
    </cfRule>
  </conditionalFormatting>
  <conditionalFormatting sqref="F198">
    <cfRule type="containsText" dxfId="27535" priority="20483" operator="containsText" text="TAXI">
      <formula>NOT(ISERROR(SEARCH("TAXI",F198)))</formula>
    </cfRule>
    <cfRule type="containsText" dxfId="27534" priority="20484" operator="containsText" text="SSMM">
      <formula>NOT(ISERROR(SEARCH("SSMM",F198)))</formula>
    </cfRule>
    <cfRule type="containsText" dxfId="27533" priority="20485" operator="containsText" text="BMTR">
      <formula>NOT(ISERROR(SEARCH("BMTR",F198)))</formula>
    </cfRule>
  </conditionalFormatting>
  <conditionalFormatting sqref="F197">
    <cfRule type="containsText" dxfId="27532" priority="20480" operator="containsText" text="TAXI">
      <formula>NOT(ISERROR(SEARCH("TAXI",F197)))</formula>
    </cfRule>
    <cfRule type="containsText" dxfId="27531" priority="20481" operator="containsText" text="SSMM">
      <formula>NOT(ISERROR(SEARCH("SSMM",F197)))</formula>
    </cfRule>
    <cfRule type="containsText" dxfId="27530" priority="20482" operator="containsText" text="BMTR">
      <formula>NOT(ISERROR(SEARCH("BMTR",F197)))</formula>
    </cfRule>
  </conditionalFormatting>
  <conditionalFormatting sqref="F194">
    <cfRule type="containsText" dxfId="27529" priority="20471" operator="containsText" text="TAXI">
      <formula>NOT(ISERROR(SEARCH("TAXI",F194)))</formula>
    </cfRule>
    <cfRule type="containsText" dxfId="27528" priority="20472" operator="containsText" text="SSMM">
      <formula>NOT(ISERROR(SEARCH("SSMM",F194)))</formula>
    </cfRule>
    <cfRule type="containsText" dxfId="27527" priority="20473" operator="containsText" text="BMTR">
      <formula>NOT(ISERROR(SEARCH("BMTR",F194)))</formula>
    </cfRule>
  </conditionalFormatting>
  <conditionalFormatting sqref="F193">
    <cfRule type="containsText" dxfId="27526" priority="20462" operator="containsText" text="TAXI">
      <formula>NOT(ISERROR(SEARCH("TAXI",F193)))</formula>
    </cfRule>
    <cfRule type="containsText" dxfId="27525" priority="20463" operator="containsText" text="SSMM">
      <formula>NOT(ISERROR(SEARCH("SSMM",F193)))</formula>
    </cfRule>
    <cfRule type="containsText" dxfId="27524" priority="20464" operator="containsText" text="BMTR">
      <formula>NOT(ISERROR(SEARCH("BMTR",F193)))</formula>
    </cfRule>
  </conditionalFormatting>
  <conditionalFormatting sqref="F204">
    <cfRule type="containsText" dxfId="27523" priority="20459" operator="containsText" text="TAXI">
      <formula>NOT(ISERROR(SEARCH("TAXI",F204)))</formula>
    </cfRule>
    <cfRule type="containsText" dxfId="27522" priority="20460" operator="containsText" text="SSMM">
      <formula>NOT(ISERROR(SEARCH("SSMM",F204)))</formula>
    </cfRule>
    <cfRule type="containsText" dxfId="27521" priority="20461" operator="containsText" text="BMTR">
      <formula>NOT(ISERROR(SEARCH("BMTR",F204)))</formula>
    </cfRule>
  </conditionalFormatting>
  <conditionalFormatting sqref="F204">
    <cfRule type="containsText" dxfId="27520" priority="20456" operator="containsText" text="TAXI">
      <formula>NOT(ISERROR(SEARCH("TAXI",F204)))</formula>
    </cfRule>
    <cfRule type="containsText" dxfId="27519" priority="20457" operator="containsText" text="SSMM">
      <formula>NOT(ISERROR(SEARCH("SSMM",F204)))</formula>
    </cfRule>
    <cfRule type="containsText" dxfId="27518" priority="20458" operator="containsText" text="BMTR">
      <formula>NOT(ISERROR(SEARCH("BMTR",F204)))</formula>
    </cfRule>
  </conditionalFormatting>
  <conditionalFormatting sqref="F216">
    <cfRule type="containsText" dxfId="27517" priority="20446" operator="containsText" text="TAXI">
      <formula>NOT(ISERROR(SEARCH("TAXI",F216)))</formula>
    </cfRule>
    <cfRule type="containsText" dxfId="27516" priority="20447" operator="containsText" text="SSMM">
      <formula>NOT(ISERROR(SEARCH("SSMM",F216)))</formula>
    </cfRule>
    <cfRule type="containsText" dxfId="27515" priority="20448" operator="containsText" text="BMTR">
      <formula>NOT(ISERROR(SEARCH("BMTR",F216)))</formula>
    </cfRule>
  </conditionalFormatting>
  <conditionalFormatting sqref="F216">
    <cfRule type="containsText" dxfId="27514" priority="20443" operator="containsText" text="TAXI">
      <formula>NOT(ISERROR(SEARCH("TAXI",F216)))</formula>
    </cfRule>
    <cfRule type="containsText" dxfId="27513" priority="20444" operator="containsText" text="SSMM">
      <formula>NOT(ISERROR(SEARCH("SSMM",F216)))</formula>
    </cfRule>
    <cfRule type="containsText" dxfId="27512" priority="20445" operator="containsText" text="BMTR">
      <formula>NOT(ISERROR(SEARCH("BMTR",F216)))</formula>
    </cfRule>
  </conditionalFormatting>
  <conditionalFormatting sqref="F198">
    <cfRule type="containsText" dxfId="27511" priority="20440" operator="containsText" text="TAXI">
      <formula>NOT(ISERROR(SEARCH("TAXI",F198)))</formula>
    </cfRule>
    <cfRule type="containsText" dxfId="27510" priority="20441" operator="containsText" text="SSMM">
      <formula>NOT(ISERROR(SEARCH("SSMM",F198)))</formula>
    </cfRule>
    <cfRule type="containsText" dxfId="27509" priority="20442" operator="containsText" text="BMTR">
      <formula>NOT(ISERROR(SEARCH("BMTR",F198)))</formula>
    </cfRule>
  </conditionalFormatting>
  <conditionalFormatting sqref="F197">
    <cfRule type="containsText" dxfId="27508" priority="20437" operator="containsText" text="TAXI">
      <formula>NOT(ISERROR(SEARCH("TAXI",F197)))</formula>
    </cfRule>
    <cfRule type="containsText" dxfId="27507" priority="20438" operator="containsText" text="SSMM">
      <formula>NOT(ISERROR(SEARCH("SSMM",F197)))</formula>
    </cfRule>
    <cfRule type="containsText" dxfId="27506" priority="20439" operator="containsText" text="BMTR">
      <formula>NOT(ISERROR(SEARCH("BMTR",F197)))</formula>
    </cfRule>
  </conditionalFormatting>
  <conditionalFormatting sqref="F197">
    <cfRule type="containsText" dxfId="27505" priority="20434" operator="containsText" text="TAXI">
      <formula>NOT(ISERROR(SEARCH("TAXI",F197)))</formula>
    </cfRule>
    <cfRule type="containsText" dxfId="27504" priority="20435" operator="containsText" text="SSMM">
      <formula>NOT(ISERROR(SEARCH("SSMM",F197)))</formula>
    </cfRule>
    <cfRule type="containsText" dxfId="27503" priority="20436" operator="containsText" text="BMTR">
      <formula>NOT(ISERROR(SEARCH("BMTR",F197)))</formula>
    </cfRule>
  </conditionalFormatting>
  <conditionalFormatting sqref="F194">
    <cfRule type="containsText" dxfId="27502" priority="20431" operator="containsText" text="TAXI">
      <formula>NOT(ISERROR(SEARCH("TAXI",F194)))</formula>
    </cfRule>
    <cfRule type="containsText" dxfId="27501" priority="20432" operator="containsText" text="SSMM">
      <formula>NOT(ISERROR(SEARCH("SSMM",F194)))</formula>
    </cfRule>
    <cfRule type="containsText" dxfId="27500" priority="20433" operator="containsText" text="BMTR">
      <formula>NOT(ISERROR(SEARCH("BMTR",F194)))</formula>
    </cfRule>
  </conditionalFormatting>
  <conditionalFormatting sqref="F194">
    <cfRule type="containsText" dxfId="27499" priority="20422" operator="containsText" text="TAXI">
      <formula>NOT(ISERROR(SEARCH("TAXI",F194)))</formula>
    </cfRule>
    <cfRule type="containsText" dxfId="27498" priority="20423" operator="containsText" text="SSMM">
      <formula>NOT(ISERROR(SEARCH("SSMM",F194)))</formula>
    </cfRule>
    <cfRule type="containsText" dxfId="27497" priority="20424" operator="containsText" text="BMTR">
      <formula>NOT(ISERROR(SEARCH("BMTR",F194)))</formula>
    </cfRule>
  </conditionalFormatting>
  <conditionalFormatting sqref="F193">
    <cfRule type="containsText" dxfId="27496" priority="20413" operator="containsText" text="TAXI">
      <formula>NOT(ISERROR(SEARCH("TAXI",F193)))</formula>
    </cfRule>
    <cfRule type="containsText" dxfId="27495" priority="20414" operator="containsText" text="SSMM">
      <formula>NOT(ISERROR(SEARCH("SSMM",F193)))</formula>
    </cfRule>
    <cfRule type="containsText" dxfId="27494" priority="20415" operator="containsText" text="BMTR">
      <formula>NOT(ISERROR(SEARCH("BMTR",F193)))</formula>
    </cfRule>
  </conditionalFormatting>
  <conditionalFormatting sqref="F204">
    <cfRule type="containsText" dxfId="27493" priority="20410" operator="containsText" text="TAXI">
      <formula>NOT(ISERROR(SEARCH("TAXI",F204)))</formula>
    </cfRule>
    <cfRule type="containsText" dxfId="27492" priority="20411" operator="containsText" text="SSMM">
      <formula>NOT(ISERROR(SEARCH("SSMM",F204)))</formula>
    </cfRule>
    <cfRule type="containsText" dxfId="27491" priority="20412" operator="containsText" text="BMTR">
      <formula>NOT(ISERROR(SEARCH("BMTR",F204)))</formula>
    </cfRule>
  </conditionalFormatting>
  <conditionalFormatting sqref="F204">
    <cfRule type="containsText" dxfId="27490" priority="20407" operator="containsText" text="TAXI">
      <formula>NOT(ISERROR(SEARCH("TAXI",F204)))</formula>
    </cfRule>
    <cfRule type="containsText" dxfId="27489" priority="20408" operator="containsText" text="SSMM">
      <formula>NOT(ISERROR(SEARCH("SSMM",F204)))</formula>
    </cfRule>
    <cfRule type="containsText" dxfId="27488" priority="20409" operator="containsText" text="BMTR">
      <formula>NOT(ISERROR(SEARCH("BMTR",F204)))</formula>
    </cfRule>
  </conditionalFormatting>
  <conditionalFormatting sqref="F216">
    <cfRule type="containsText" dxfId="27487" priority="20397" operator="containsText" text="TAXI">
      <formula>NOT(ISERROR(SEARCH("TAXI",F216)))</formula>
    </cfRule>
    <cfRule type="containsText" dxfId="27486" priority="20398" operator="containsText" text="SSMM">
      <formula>NOT(ISERROR(SEARCH("SSMM",F216)))</formula>
    </cfRule>
    <cfRule type="containsText" dxfId="27485" priority="20399" operator="containsText" text="BMTR">
      <formula>NOT(ISERROR(SEARCH("BMTR",F216)))</formula>
    </cfRule>
  </conditionalFormatting>
  <conditionalFormatting sqref="F216">
    <cfRule type="containsText" dxfId="27484" priority="20394" operator="containsText" text="TAXI">
      <formula>NOT(ISERROR(SEARCH("TAXI",F216)))</formula>
    </cfRule>
    <cfRule type="containsText" dxfId="27483" priority="20395" operator="containsText" text="SSMM">
      <formula>NOT(ISERROR(SEARCH("SSMM",F216)))</formula>
    </cfRule>
    <cfRule type="containsText" dxfId="27482" priority="20396" operator="containsText" text="BMTR">
      <formula>NOT(ISERROR(SEARCH("BMTR",F216)))</formula>
    </cfRule>
  </conditionalFormatting>
  <conditionalFormatting sqref="F198">
    <cfRule type="containsText" dxfId="27481" priority="20391" operator="containsText" text="TAXI">
      <formula>NOT(ISERROR(SEARCH("TAXI",F198)))</formula>
    </cfRule>
    <cfRule type="containsText" dxfId="27480" priority="20392" operator="containsText" text="SSMM">
      <formula>NOT(ISERROR(SEARCH("SSMM",F198)))</formula>
    </cfRule>
    <cfRule type="containsText" dxfId="27479" priority="20393" operator="containsText" text="BMTR">
      <formula>NOT(ISERROR(SEARCH("BMTR",F198)))</formula>
    </cfRule>
  </conditionalFormatting>
  <conditionalFormatting sqref="F197">
    <cfRule type="containsText" dxfId="27478" priority="20388" operator="containsText" text="TAXI">
      <formula>NOT(ISERROR(SEARCH("TAXI",F197)))</formula>
    </cfRule>
    <cfRule type="containsText" dxfId="27477" priority="20389" operator="containsText" text="SSMM">
      <formula>NOT(ISERROR(SEARCH("SSMM",F197)))</formula>
    </cfRule>
    <cfRule type="containsText" dxfId="27476" priority="20390" operator="containsText" text="BMTR">
      <formula>NOT(ISERROR(SEARCH("BMTR",F197)))</formula>
    </cfRule>
  </conditionalFormatting>
  <conditionalFormatting sqref="F197">
    <cfRule type="containsText" dxfId="27475" priority="20385" operator="containsText" text="TAXI">
      <formula>NOT(ISERROR(SEARCH("TAXI",F197)))</formula>
    </cfRule>
    <cfRule type="containsText" dxfId="27474" priority="20386" operator="containsText" text="SSMM">
      <formula>NOT(ISERROR(SEARCH("SSMM",F197)))</formula>
    </cfRule>
    <cfRule type="containsText" dxfId="27473" priority="20387" operator="containsText" text="BMTR">
      <formula>NOT(ISERROR(SEARCH("BMTR",F197)))</formula>
    </cfRule>
  </conditionalFormatting>
  <conditionalFormatting sqref="F194">
    <cfRule type="containsText" dxfId="27472" priority="20382" operator="containsText" text="TAXI">
      <formula>NOT(ISERROR(SEARCH("TAXI",F194)))</formula>
    </cfRule>
    <cfRule type="containsText" dxfId="27471" priority="20383" operator="containsText" text="SSMM">
      <formula>NOT(ISERROR(SEARCH("SSMM",F194)))</formula>
    </cfRule>
    <cfRule type="containsText" dxfId="27470" priority="20384" operator="containsText" text="BMTR">
      <formula>NOT(ISERROR(SEARCH("BMTR",F194)))</formula>
    </cfRule>
  </conditionalFormatting>
  <conditionalFormatting sqref="F193">
    <cfRule type="containsText" dxfId="27469" priority="20370" operator="containsText" text="TAXI">
      <formula>NOT(ISERROR(SEARCH("TAXI",F193)))</formula>
    </cfRule>
    <cfRule type="containsText" dxfId="27468" priority="20371" operator="containsText" text="SSMM">
      <formula>NOT(ISERROR(SEARCH("SSMM",F193)))</formula>
    </cfRule>
    <cfRule type="containsText" dxfId="27467" priority="20372" operator="containsText" text="BMTR">
      <formula>NOT(ISERROR(SEARCH("BMTR",F193)))</formula>
    </cfRule>
  </conditionalFormatting>
  <conditionalFormatting sqref="F193">
    <cfRule type="containsText" dxfId="27466" priority="20367" operator="containsText" text="TAXI">
      <formula>NOT(ISERROR(SEARCH("TAXI",F193)))</formula>
    </cfRule>
    <cfRule type="containsText" dxfId="27465" priority="20368" operator="containsText" text="SSMM">
      <formula>NOT(ISERROR(SEARCH("SSMM",F193)))</formula>
    </cfRule>
    <cfRule type="containsText" dxfId="27464" priority="20369" operator="containsText" text="BMTR">
      <formula>NOT(ISERROR(SEARCH("BMTR",F193)))</formula>
    </cfRule>
  </conditionalFormatting>
  <conditionalFormatting sqref="F192">
    <cfRule type="containsText" dxfId="27463" priority="20364" operator="containsText" text="TAXI">
      <formula>NOT(ISERROR(SEARCH("TAXI",F192)))</formula>
    </cfRule>
    <cfRule type="containsText" dxfId="27462" priority="20365" operator="containsText" text="SSMM">
      <formula>NOT(ISERROR(SEARCH("SSMM",F192)))</formula>
    </cfRule>
    <cfRule type="containsText" dxfId="27461" priority="20366" operator="containsText" text="BMTR">
      <formula>NOT(ISERROR(SEARCH("BMTR",F192)))</formula>
    </cfRule>
  </conditionalFormatting>
  <conditionalFormatting sqref="F203">
    <cfRule type="containsText" dxfId="27460" priority="20361" operator="containsText" text="TAXI">
      <formula>NOT(ISERROR(SEARCH("TAXI",F203)))</formula>
    </cfRule>
    <cfRule type="containsText" dxfId="27459" priority="20362" operator="containsText" text="SSMM">
      <formula>NOT(ISERROR(SEARCH("SSMM",F203)))</formula>
    </cfRule>
    <cfRule type="containsText" dxfId="27458" priority="20363" operator="containsText" text="BMTR">
      <formula>NOT(ISERROR(SEARCH("BMTR",F203)))</formula>
    </cfRule>
  </conditionalFormatting>
  <conditionalFormatting sqref="F203">
    <cfRule type="containsText" dxfId="27457" priority="20358" operator="containsText" text="TAXI">
      <formula>NOT(ISERROR(SEARCH("TAXI",F203)))</formula>
    </cfRule>
    <cfRule type="containsText" dxfId="27456" priority="20359" operator="containsText" text="SSMM">
      <formula>NOT(ISERROR(SEARCH("SSMM",F203)))</formula>
    </cfRule>
    <cfRule type="containsText" dxfId="27455" priority="20360" operator="containsText" text="BMTR">
      <formula>NOT(ISERROR(SEARCH("BMTR",F203)))</formula>
    </cfRule>
  </conditionalFormatting>
  <conditionalFormatting sqref="F197">
    <cfRule type="containsText" dxfId="27454" priority="20342" operator="containsText" text="TAXI">
      <formula>NOT(ISERROR(SEARCH("TAXI",F197)))</formula>
    </cfRule>
    <cfRule type="containsText" dxfId="27453" priority="20343" operator="containsText" text="SSMM">
      <formula>NOT(ISERROR(SEARCH("SSMM",F197)))</formula>
    </cfRule>
    <cfRule type="containsText" dxfId="27452" priority="20344" operator="containsText" text="BMTR">
      <formula>NOT(ISERROR(SEARCH("BMTR",F197)))</formula>
    </cfRule>
  </conditionalFormatting>
  <conditionalFormatting sqref="F194">
    <cfRule type="containsText" dxfId="27451" priority="20339" operator="containsText" text="TAXI">
      <formula>NOT(ISERROR(SEARCH("TAXI",F194)))</formula>
    </cfRule>
    <cfRule type="containsText" dxfId="27450" priority="20340" operator="containsText" text="SSMM">
      <formula>NOT(ISERROR(SEARCH("SSMM",F194)))</formula>
    </cfRule>
    <cfRule type="containsText" dxfId="27449" priority="20341" operator="containsText" text="BMTR">
      <formula>NOT(ISERROR(SEARCH("BMTR",F194)))</formula>
    </cfRule>
  </conditionalFormatting>
  <conditionalFormatting sqref="F194">
    <cfRule type="containsText" dxfId="27448" priority="20336" operator="containsText" text="TAXI">
      <formula>NOT(ISERROR(SEARCH("TAXI",F194)))</formula>
    </cfRule>
    <cfRule type="containsText" dxfId="27447" priority="20337" operator="containsText" text="SSMM">
      <formula>NOT(ISERROR(SEARCH("SSMM",F194)))</formula>
    </cfRule>
    <cfRule type="containsText" dxfId="27446" priority="20338" operator="containsText" text="BMTR">
      <formula>NOT(ISERROR(SEARCH("BMTR",F194)))</formula>
    </cfRule>
  </conditionalFormatting>
  <conditionalFormatting sqref="F194">
    <cfRule type="containsText" dxfId="27445" priority="20324" operator="containsText" text="TAXI">
      <formula>NOT(ISERROR(SEARCH("TAXI",F194)))</formula>
    </cfRule>
    <cfRule type="containsText" dxfId="27444" priority="20325" operator="containsText" text="SSMM">
      <formula>NOT(ISERROR(SEARCH("SSMM",F194)))</formula>
    </cfRule>
    <cfRule type="containsText" dxfId="27443" priority="20326" operator="containsText" text="BMTR">
      <formula>NOT(ISERROR(SEARCH("BMTR",F194)))</formula>
    </cfRule>
  </conditionalFormatting>
  <conditionalFormatting sqref="F193">
    <cfRule type="containsText" dxfId="27442" priority="20315" operator="containsText" text="TAXI">
      <formula>NOT(ISERROR(SEARCH("TAXI",F193)))</formula>
    </cfRule>
    <cfRule type="containsText" dxfId="27441" priority="20316" operator="containsText" text="SSMM">
      <formula>NOT(ISERROR(SEARCH("SSMM",F193)))</formula>
    </cfRule>
    <cfRule type="containsText" dxfId="27440" priority="20317" operator="containsText" text="BMTR">
      <formula>NOT(ISERROR(SEARCH("BMTR",F193)))</formula>
    </cfRule>
  </conditionalFormatting>
  <conditionalFormatting sqref="F204">
    <cfRule type="containsText" dxfId="27439" priority="20312" operator="containsText" text="TAXI">
      <formula>NOT(ISERROR(SEARCH("TAXI",F204)))</formula>
    </cfRule>
    <cfRule type="containsText" dxfId="27438" priority="20313" operator="containsText" text="SSMM">
      <formula>NOT(ISERROR(SEARCH("SSMM",F204)))</formula>
    </cfRule>
    <cfRule type="containsText" dxfId="27437" priority="20314" operator="containsText" text="BMTR">
      <formula>NOT(ISERROR(SEARCH("BMTR",F204)))</formula>
    </cfRule>
  </conditionalFormatting>
  <conditionalFormatting sqref="F204">
    <cfRule type="containsText" dxfId="27436" priority="20309" operator="containsText" text="TAXI">
      <formula>NOT(ISERROR(SEARCH("TAXI",F204)))</formula>
    </cfRule>
    <cfRule type="containsText" dxfId="27435" priority="20310" operator="containsText" text="SSMM">
      <formula>NOT(ISERROR(SEARCH("SSMM",F204)))</formula>
    </cfRule>
    <cfRule type="containsText" dxfId="27434" priority="20311" operator="containsText" text="BMTR">
      <formula>NOT(ISERROR(SEARCH("BMTR",F204)))</formula>
    </cfRule>
  </conditionalFormatting>
  <conditionalFormatting sqref="F216">
    <cfRule type="containsText" dxfId="27433" priority="20299" operator="containsText" text="TAXI">
      <formula>NOT(ISERROR(SEARCH("TAXI",F216)))</formula>
    </cfRule>
    <cfRule type="containsText" dxfId="27432" priority="20300" operator="containsText" text="SSMM">
      <formula>NOT(ISERROR(SEARCH("SSMM",F216)))</formula>
    </cfRule>
    <cfRule type="containsText" dxfId="27431" priority="20301" operator="containsText" text="BMTR">
      <formula>NOT(ISERROR(SEARCH("BMTR",F216)))</formula>
    </cfRule>
  </conditionalFormatting>
  <conditionalFormatting sqref="F216">
    <cfRule type="containsText" dxfId="27430" priority="20296" operator="containsText" text="TAXI">
      <formula>NOT(ISERROR(SEARCH("TAXI",F216)))</formula>
    </cfRule>
    <cfRule type="containsText" dxfId="27429" priority="20297" operator="containsText" text="SSMM">
      <formula>NOT(ISERROR(SEARCH("SSMM",F216)))</formula>
    </cfRule>
    <cfRule type="containsText" dxfId="27428" priority="20298" operator="containsText" text="BMTR">
      <formula>NOT(ISERROR(SEARCH("BMTR",F216)))</formula>
    </cfRule>
  </conditionalFormatting>
  <conditionalFormatting sqref="F198">
    <cfRule type="containsText" dxfId="27427" priority="20293" operator="containsText" text="TAXI">
      <formula>NOT(ISERROR(SEARCH("TAXI",F198)))</formula>
    </cfRule>
    <cfRule type="containsText" dxfId="27426" priority="20294" operator="containsText" text="SSMM">
      <formula>NOT(ISERROR(SEARCH("SSMM",F198)))</formula>
    </cfRule>
    <cfRule type="containsText" dxfId="27425" priority="20295" operator="containsText" text="BMTR">
      <formula>NOT(ISERROR(SEARCH("BMTR",F198)))</formula>
    </cfRule>
  </conditionalFormatting>
  <conditionalFormatting sqref="F197">
    <cfRule type="containsText" dxfId="27424" priority="20290" operator="containsText" text="TAXI">
      <formula>NOT(ISERROR(SEARCH("TAXI",F197)))</formula>
    </cfRule>
    <cfRule type="containsText" dxfId="27423" priority="20291" operator="containsText" text="SSMM">
      <formula>NOT(ISERROR(SEARCH("SSMM",F197)))</formula>
    </cfRule>
    <cfRule type="containsText" dxfId="27422" priority="20292" operator="containsText" text="BMTR">
      <formula>NOT(ISERROR(SEARCH("BMTR",F197)))</formula>
    </cfRule>
  </conditionalFormatting>
  <conditionalFormatting sqref="F197">
    <cfRule type="containsText" dxfId="27421" priority="20287" operator="containsText" text="TAXI">
      <formula>NOT(ISERROR(SEARCH("TAXI",F197)))</formula>
    </cfRule>
    <cfRule type="containsText" dxfId="27420" priority="20288" operator="containsText" text="SSMM">
      <formula>NOT(ISERROR(SEARCH("SSMM",F197)))</formula>
    </cfRule>
    <cfRule type="containsText" dxfId="27419" priority="20289" operator="containsText" text="BMTR">
      <formula>NOT(ISERROR(SEARCH("BMTR",F197)))</formula>
    </cfRule>
  </conditionalFormatting>
  <conditionalFormatting sqref="F194">
    <cfRule type="containsText" dxfId="27418" priority="20284" operator="containsText" text="TAXI">
      <formula>NOT(ISERROR(SEARCH("TAXI",F194)))</formula>
    </cfRule>
    <cfRule type="containsText" dxfId="27417" priority="20285" operator="containsText" text="SSMM">
      <formula>NOT(ISERROR(SEARCH("SSMM",F194)))</formula>
    </cfRule>
    <cfRule type="containsText" dxfId="27416" priority="20286" operator="containsText" text="BMTR">
      <formula>NOT(ISERROR(SEARCH("BMTR",F194)))</formula>
    </cfRule>
  </conditionalFormatting>
  <conditionalFormatting sqref="F193">
    <cfRule type="containsText" dxfId="27415" priority="20272" operator="containsText" text="TAXI">
      <formula>NOT(ISERROR(SEARCH("TAXI",F193)))</formula>
    </cfRule>
    <cfRule type="containsText" dxfId="27414" priority="20273" operator="containsText" text="SSMM">
      <formula>NOT(ISERROR(SEARCH("SSMM",F193)))</formula>
    </cfRule>
    <cfRule type="containsText" dxfId="27413" priority="20274" operator="containsText" text="BMTR">
      <formula>NOT(ISERROR(SEARCH("BMTR",F193)))</formula>
    </cfRule>
  </conditionalFormatting>
  <conditionalFormatting sqref="F193">
    <cfRule type="containsText" dxfId="27412" priority="20269" operator="containsText" text="TAXI">
      <formula>NOT(ISERROR(SEARCH("TAXI",F193)))</formula>
    </cfRule>
    <cfRule type="containsText" dxfId="27411" priority="20270" operator="containsText" text="SSMM">
      <formula>NOT(ISERROR(SEARCH("SSMM",F193)))</formula>
    </cfRule>
    <cfRule type="containsText" dxfId="27410" priority="20271" operator="containsText" text="BMTR">
      <formula>NOT(ISERROR(SEARCH("BMTR",F193)))</formula>
    </cfRule>
  </conditionalFormatting>
  <conditionalFormatting sqref="F192">
    <cfRule type="containsText" dxfId="27409" priority="20266" operator="containsText" text="TAXI">
      <formula>NOT(ISERROR(SEARCH("TAXI",F192)))</formula>
    </cfRule>
    <cfRule type="containsText" dxfId="27408" priority="20267" operator="containsText" text="SSMM">
      <formula>NOT(ISERROR(SEARCH("SSMM",F192)))</formula>
    </cfRule>
    <cfRule type="containsText" dxfId="27407" priority="20268" operator="containsText" text="BMTR">
      <formula>NOT(ISERROR(SEARCH("BMTR",F192)))</formula>
    </cfRule>
  </conditionalFormatting>
  <conditionalFormatting sqref="F203">
    <cfRule type="containsText" dxfId="27406" priority="20263" operator="containsText" text="TAXI">
      <formula>NOT(ISERROR(SEARCH("TAXI",F203)))</formula>
    </cfRule>
    <cfRule type="containsText" dxfId="27405" priority="20264" operator="containsText" text="SSMM">
      <formula>NOT(ISERROR(SEARCH("SSMM",F203)))</formula>
    </cfRule>
    <cfRule type="containsText" dxfId="27404" priority="20265" operator="containsText" text="BMTR">
      <formula>NOT(ISERROR(SEARCH("BMTR",F203)))</formula>
    </cfRule>
  </conditionalFormatting>
  <conditionalFormatting sqref="F203">
    <cfRule type="containsText" dxfId="27403" priority="20260" operator="containsText" text="TAXI">
      <formula>NOT(ISERROR(SEARCH("TAXI",F203)))</formula>
    </cfRule>
    <cfRule type="containsText" dxfId="27402" priority="20261" operator="containsText" text="SSMM">
      <formula>NOT(ISERROR(SEARCH("SSMM",F203)))</formula>
    </cfRule>
    <cfRule type="containsText" dxfId="27401" priority="20262" operator="containsText" text="BMTR">
      <formula>NOT(ISERROR(SEARCH("BMTR",F203)))</formula>
    </cfRule>
  </conditionalFormatting>
  <conditionalFormatting sqref="F197">
    <cfRule type="containsText" dxfId="27400" priority="20244" operator="containsText" text="TAXI">
      <formula>NOT(ISERROR(SEARCH("TAXI",F197)))</formula>
    </cfRule>
    <cfRule type="containsText" dxfId="27399" priority="20245" operator="containsText" text="SSMM">
      <formula>NOT(ISERROR(SEARCH("SSMM",F197)))</formula>
    </cfRule>
    <cfRule type="containsText" dxfId="27398" priority="20246" operator="containsText" text="BMTR">
      <formula>NOT(ISERROR(SEARCH("BMTR",F197)))</formula>
    </cfRule>
  </conditionalFormatting>
  <conditionalFormatting sqref="F194">
    <cfRule type="containsText" dxfId="27397" priority="20241" operator="containsText" text="TAXI">
      <formula>NOT(ISERROR(SEARCH("TAXI",F194)))</formula>
    </cfRule>
    <cfRule type="containsText" dxfId="27396" priority="20242" operator="containsText" text="SSMM">
      <formula>NOT(ISERROR(SEARCH("SSMM",F194)))</formula>
    </cfRule>
    <cfRule type="containsText" dxfId="27395" priority="20243" operator="containsText" text="BMTR">
      <formula>NOT(ISERROR(SEARCH("BMTR",F194)))</formula>
    </cfRule>
  </conditionalFormatting>
  <conditionalFormatting sqref="F194">
    <cfRule type="containsText" dxfId="27394" priority="20238" operator="containsText" text="TAXI">
      <formula>NOT(ISERROR(SEARCH("TAXI",F194)))</formula>
    </cfRule>
    <cfRule type="containsText" dxfId="27393" priority="20239" operator="containsText" text="SSMM">
      <formula>NOT(ISERROR(SEARCH("SSMM",F194)))</formula>
    </cfRule>
    <cfRule type="containsText" dxfId="27392" priority="20240" operator="containsText" text="BMTR">
      <formula>NOT(ISERROR(SEARCH("BMTR",F194)))</formula>
    </cfRule>
  </conditionalFormatting>
  <conditionalFormatting sqref="F193">
    <cfRule type="containsText" dxfId="27391" priority="20223" operator="containsText" text="TAXI">
      <formula>NOT(ISERROR(SEARCH("TAXI",F193)))</formula>
    </cfRule>
    <cfRule type="containsText" dxfId="27390" priority="20224" operator="containsText" text="SSMM">
      <formula>NOT(ISERROR(SEARCH("SSMM",F193)))</formula>
    </cfRule>
    <cfRule type="containsText" dxfId="27389" priority="20225" operator="containsText" text="BMTR">
      <formula>NOT(ISERROR(SEARCH("BMTR",F193)))</formula>
    </cfRule>
  </conditionalFormatting>
  <conditionalFormatting sqref="F193">
    <cfRule type="containsText" dxfId="27388" priority="20220" operator="containsText" text="TAXI">
      <formula>NOT(ISERROR(SEARCH("TAXI",F193)))</formula>
    </cfRule>
    <cfRule type="containsText" dxfId="27387" priority="20221" operator="containsText" text="SSMM">
      <formula>NOT(ISERROR(SEARCH("SSMM",F193)))</formula>
    </cfRule>
    <cfRule type="containsText" dxfId="27386" priority="20222" operator="containsText" text="BMTR">
      <formula>NOT(ISERROR(SEARCH("BMTR",F193)))</formula>
    </cfRule>
  </conditionalFormatting>
  <conditionalFormatting sqref="F192">
    <cfRule type="containsText" dxfId="27385" priority="20217" operator="containsText" text="TAXI">
      <formula>NOT(ISERROR(SEARCH("TAXI",F192)))</formula>
    </cfRule>
    <cfRule type="containsText" dxfId="27384" priority="20218" operator="containsText" text="SSMM">
      <formula>NOT(ISERROR(SEARCH("SSMM",F192)))</formula>
    </cfRule>
    <cfRule type="containsText" dxfId="27383" priority="20219" operator="containsText" text="BMTR">
      <formula>NOT(ISERROR(SEARCH("BMTR",F192)))</formula>
    </cfRule>
  </conditionalFormatting>
  <conditionalFormatting sqref="F203">
    <cfRule type="containsText" dxfId="27382" priority="20214" operator="containsText" text="TAXI">
      <formula>NOT(ISERROR(SEARCH("TAXI",F203)))</formula>
    </cfRule>
    <cfRule type="containsText" dxfId="27381" priority="20215" operator="containsText" text="SSMM">
      <formula>NOT(ISERROR(SEARCH("SSMM",F203)))</formula>
    </cfRule>
    <cfRule type="containsText" dxfId="27380" priority="20216" operator="containsText" text="BMTR">
      <formula>NOT(ISERROR(SEARCH("BMTR",F203)))</formula>
    </cfRule>
  </conditionalFormatting>
  <conditionalFormatting sqref="F203">
    <cfRule type="containsText" dxfId="27379" priority="20211" operator="containsText" text="TAXI">
      <formula>NOT(ISERROR(SEARCH("TAXI",F203)))</formula>
    </cfRule>
    <cfRule type="containsText" dxfId="27378" priority="20212" operator="containsText" text="SSMM">
      <formula>NOT(ISERROR(SEARCH("SSMM",F203)))</formula>
    </cfRule>
    <cfRule type="containsText" dxfId="27377" priority="20213" operator="containsText" text="BMTR">
      <formula>NOT(ISERROR(SEARCH("BMTR",F203)))</formula>
    </cfRule>
  </conditionalFormatting>
  <conditionalFormatting sqref="F197">
    <cfRule type="containsText" dxfId="27376" priority="20195" operator="containsText" text="TAXI">
      <formula>NOT(ISERROR(SEARCH("TAXI",F197)))</formula>
    </cfRule>
    <cfRule type="containsText" dxfId="27375" priority="20196" operator="containsText" text="SSMM">
      <formula>NOT(ISERROR(SEARCH("SSMM",F197)))</formula>
    </cfRule>
    <cfRule type="containsText" dxfId="27374" priority="20197" operator="containsText" text="BMTR">
      <formula>NOT(ISERROR(SEARCH("BMTR",F197)))</formula>
    </cfRule>
  </conditionalFormatting>
  <conditionalFormatting sqref="F194">
    <cfRule type="containsText" dxfId="27373" priority="20192" operator="containsText" text="TAXI">
      <formula>NOT(ISERROR(SEARCH("TAXI",F194)))</formula>
    </cfRule>
    <cfRule type="containsText" dxfId="27372" priority="20193" operator="containsText" text="SSMM">
      <formula>NOT(ISERROR(SEARCH("SSMM",F194)))</formula>
    </cfRule>
    <cfRule type="containsText" dxfId="27371" priority="20194" operator="containsText" text="BMTR">
      <formula>NOT(ISERROR(SEARCH("BMTR",F194)))</formula>
    </cfRule>
  </conditionalFormatting>
  <conditionalFormatting sqref="F194">
    <cfRule type="containsText" dxfId="27370" priority="20189" operator="containsText" text="TAXI">
      <formula>NOT(ISERROR(SEARCH("TAXI",F194)))</formula>
    </cfRule>
    <cfRule type="containsText" dxfId="27369" priority="20190" operator="containsText" text="SSMM">
      <formula>NOT(ISERROR(SEARCH("SSMM",F194)))</formula>
    </cfRule>
    <cfRule type="containsText" dxfId="27368" priority="20191" operator="containsText" text="BMTR">
      <formula>NOT(ISERROR(SEARCH("BMTR",F194)))</formula>
    </cfRule>
  </conditionalFormatting>
  <conditionalFormatting sqref="F193">
    <cfRule type="containsText" dxfId="27367" priority="20177" operator="containsText" text="TAXI">
      <formula>NOT(ISERROR(SEARCH("TAXI",F193)))</formula>
    </cfRule>
    <cfRule type="containsText" dxfId="27366" priority="20178" operator="containsText" text="SSMM">
      <formula>NOT(ISERROR(SEARCH("SSMM",F193)))</formula>
    </cfRule>
    <cfRule type="containsText" dxfId="27365" priority="20179" operator="containsText" text="BMTR">
      <formula>NOT(ISERROR(SEARCH("BMTR",F193)))</formula>
    </cfRule>
  </conditionalFormatting>
  <conditionalFormatting sqref="F192">
    <cfRule type="containsText" dxfId="27364" priority="20174" operator="containsText" text="TAXI">
      <formula>NOT(ISERROR(SEARCH("TAXI",F192)))</formula>
    </cfRule>
    <cfRule type="containsText" dxfId="27363" priority="20175" operator="containsText" text="SSMM">
      <formula>NOT(ISERROR(SEARCH("SSMM",F192)))</formula>
    </cfRule>
    <cfRule type="containsText" dxfId="27362" priority="20176" operator="containsText" text="BMTR">
      <formula>NOT(ISERROR(SEARCH("BMTR",F192)))</formula>
    </cfRule>
  </conditionalFormatting>
  <conditionalFormatting sqref="F192">
    <cfRule type="containsText" dxfId="27361" priority="20171" operator="containsText" text="TAXI">
      <formula>NOT(ISERROR(SEARCH("TAXI",F192)))</formula>
    </cfRule>
    <cfRule type="containsText" dxfId="27360" priority="20172" operator="containsText" text="SSMM">
      <formula>NOT(ISERROR(SEARCH("SSMM",F192)))</formula>
    </cfRule>
    <cfRule type="containsText" dxfId="27359" priority="20173" operator="containsText" text="BMTR">
      <formula>NOT(ISERROR(SEARCH("BMTR",F192)))</formula>
    </cfRule>
  </conditionalFormatting>
  <conditionalFormatting sqref="F194">
    <cfRule type="containsText" dxfId="27358" priority="20146" operator="containsText" text="TAXI">
      <formula>NOT(ISERROR(SEARCH("TAXI",F194)))</formula>
    </cfRule>
    <cfRule type="containsText" dxfId="27357" priority="20147" operator="containsText" text="SSMM">
      <formula>NOT(ISERROR(SEARCH("SSMM",F194)))</formula>
    </cfRule>
    <cfRule type="containsText" dxfId="27356" priority="20148" operator="containsText" text="BMTR">
      <formula>NOT(ISERROR(SEARCH("BMTR",F194)))</formula>
    </cfRule>
  </conditionalFormatting>
  <conditionalFormatting sqref="F193">
    <cfRule type="containsText" dxfId="27355" priority="20137" operator="containsText" text="TAXI">
      <formula>NOT(ISERROR(SEARCH("TAXI",F193)))</formula>
    </cfRule>
    <cfRule type="containsText" dxfId="27354" priority="20138" operator="containsText" text="SSMM">
      <formula>NOT(ISERROR(SEARCH("SSMM",F193)))</formula>
    </cfRule>
    <cfRule type="containsText" dxfId="27353" priority="20139" operator="containsText" text="BMTR">
      <formula>NOT(ISERROR(SEARCH("BMTR",F193)))</formula>
    </cfRule>
  </conditionalFormatting>
  <conditionalFormatting sqref="F204">
    <cfRule type="containsText" dxfId="27352" priority="20134" operator="containsText" text="TAXI">
      <formula>NOT(ISERROR(SEARCH("TAXI",F204)))</formula>
    </cfRule>
    <cfRule type="containsText" dxfId="27351" priority="20135" operator="containsText" text="SSMM">
      <formula>NOT(ISERROR(SEARCH("SSMM",F204)))</formula>
    </cfRule>
    <cfRule type="containsText" dxfId="27350" priority="20136" operator="containsText" text="BMTR">
      <formula>NOT(ISERROR(SEARCH("BMTR",F204)))</formula>
    </cfRule>
  </conditionalFormatting>
  <conditionalFormatting sqref="F204">
    <cfRule type="containsText" dxfId="27349" priority="20131" operator="containsText" text="TAXI">
      <formula>NOT(ISERROR(SEARCH("TAXI",F204)))</formula>
    </cfRule>
    <cfRule type="containsText" dxfId="27348" priority="20132" operator="containsText" text="SSMM">
      <formula>NOT(ISERROR(SEARCH("SSMM",F204)))</formula>
    </cfRule>
    <cfRule type="containsText" dxfId="27347" priority="20133" operator="containsText" text="BMTR">
      <formula>NOT(ISERROR(SEARCH("BMTR",F204)))</formula>
    </cfRule>
  </conditionalFormatting>
  <conditionalFormatting sqref="F216">
    <cfRule type="containsText" dxfId="27346" priority="20121" operator="containsText" text="TAXI">
      <formula>NOT(ISERROR(SEARCH("TAXI",F216)))</formula>
    </cfRule>
    <cfRule type="containsText" dxfId="27345" priority="20122" operator="containsText" text="SSMM">
      <formula>NOT(ISERROR(SEARCH("SSMM",F216)))</formula>
    </cfRule>
    <cfRule type="containsText" dxfId="27344" priority="20123" operator="containsText" text="BMTR">
      <formula>NOT(ISERROR(SEARCH("BMTR",F216)))</formula>
    </cfRule>
  </conditionalFormatting>
  <conditionalFormatting sqref="F216">
    <cfRule type="containsText" dxfId="27343" priority="20118" operator="containsText" text="TAXI">
      <formula>NOT(ISERROR(SEARCH("TAXI",F216)))</formula>
    </cfRule>
    <cfRule type="containsText" dxfId="27342" priority="20119" operator="containsText" text="SSMM">
      <formula>NOT(ISERROR(SEARCH("SSMM",F216)))</formula>
    </cfRule>
    <cfRule type="containsText" dxfId="27341" priority="20120" operator="containsText" text="BMTR">
      <formula>NOT(ISERROR(SEARCH("BMTR",F216)))</formula>
    </cfRule>
  </conditionalFormatting>
  <conditionalFormatting sqref="F194">
    <cfRule type="containsText" dxfId="27340" priority="20115" operator="containsText" text="TAXI">
      <formula>NOT(ISERROR(SEARCH("TAXI",F194)))</formula>
    </cfRule>
    <cfRule type="containsText" dxfId="27339" priority="20116" operator="containsText" text="SSMM">
      <formula>NOT(ISERROR(SEARCH("SSMM",F194)))</formula>
    </cfRule>
    <cfRule type="containsText" dxfId="27338" priority="20117" operator="containsText" text="BMTR">
      <formula>NOT(ISERROR(SEARCH("BMTR",F194)))</formula>
    </cfRule>
  </conditionalFormatting>
  <conditionalFormatting sqref="F193">
    <cfRule type="containsText" dxfId="27337" priority="20106" operator="containsText" text="TAXI">
      <formula>NOT(ISERROR(SEARCH("TAXI",F193)))</formula>
    </cfRule>
    <cfRule type="containsText" dxfId="27336" priority="20107" operator="containsText" text="SSMM">
      <formula>NOT(ISERROR(SEARCH("SSMM",F193)))</formula>
    </cfRule>
    <cfRule type="containsText" dxfId="27335" priority="20108" operator="containsText" text="BMTR">
      <formula>NOT(ISERROR(SEARCH("BMTR",F193)))</formula>
    </cfRule>
  </conditionalFormatting>
  <conditionalFormatting sqref="F204">
    <cfRule type="containsText" dxfId="27334" priority="20103" operator="containsText" text="TAXI">
      <formula>NOT(ISERROR(SEARCH("TAXI",F204)))</formula>
    </cfRule>
    <cfRule type="containsText" dxfId="27333" priority="20104" operator="containsText" text="SSMM">
      <formula>NOT(ISERROR(SEARCH("SSMM",F204)))</formula>
    </cfRule>
    <cfRule type="containsText" dxfId="27332" priority="20105" operator="containsText" text="BMTR">
      <formula>NOT(ISERROR(SEARCH("BMTR",F204)))</formula>
    </cfRule>
  </conditionalFormatting>
  <conditionalFormatting sqref="F204">
    <cfRule type="containsText" dxfId="27331" priority="20100" operator="containsText" text="TAXI">
      <formula>NOT(ISERROR(SEARCH("TAXI",F204)))</formula>
    </cfRule>
    <cfRule type="containsText" dxfId="27330" priority="20101" operator="containsText" text="SSMM">
      <formula>NOT(ISERROR(SEARCH("SSMM",F204)))</formula>
    </cfRule>
    <cfRule type="containsText" dxfId="27329" priority="20102" operator="containsText" text="BMTR">
      <formula>NOT(ISERROR(SEARCH("BMTR",F204)))</formula>
    </cfRule>
  </conditionalFormatting>
  <conditionalFormatting sqref="F216">
    <cfRule type="containsText" dxfId="27328" priority="20090" operator="containsText" text="TAXI">
      <formula>NOT(ISERROR(SEARCH("TAXI",F216)))</formula>
    </cfRule>
    <cfRule type="containsText" dxfId="27327" priority="20091" operator="containsText" text="SSMM">
      <formula>NOT(ISERROR(SEARCH("SSMM",F216)))</formula>
    </cfRule>
    <cfRule type="containsText" dxfId="27326" priority="20092" operator="containsText" text="BMTR">
      <formula>NOT(ISERROR(SEARCH("BMTR",F216)))</formula>
    </cfRule>
  </conditionalFormatting>
  <conditionalFormatting sqref="F216">
    <cfRule type="containsText" dxfId="27325" priority="20087" operator="containsText" text="TAXI">
      <formula>NOT(ISERROR(SEARCH("TAXI",F216)))</formula>
    </cfRule>
    <cfRule type="containsText" dxfId="27324" priority="20088" operator="containsText" text="SSMM">
      <formula>NOT(ISERROR(SEARCH("SSMM",F216)))</formula>
    </cfRule>
    <cfRule type="containsText" dxfId="27323" priority="20089" operator="containsText" text="BMTR">
      <formula>NOT(ISERROR(SEARCH("BMTR",F216)))</formula>
    </cfRule>
  </conditionalFormatting>
  <conditionalFormatting sqref="F198">
    <cfRule type="containsText" dxfId="27322" priority="20084" operator="containsText" text="TAXI">
      <formula>NOT(ISERROR(SEARCH("TAXI",F198)))</formula>
    </cfRule>
    <cfRule type="containsText" dxfId="27321" priority="20085" operator="containsText" text="SSMM">
      <formula>NOT(ISERROR(SEARCH("SSMM",F198)))</formula>
    </cfRule>
    <cfRule type="containsText" dxfId="27320" priority="20086" operator="containsText" text="BMTR">
      <formula>NOT(ISERROR(SEARCH("BMTR",F198)))</formula>
    </cfRule>
  </conditionalFormatting>
  <conditionalFormatting sqref="F197">
    <cfRule type="containsText" dxfId="27319" priority="20081" operator="containsText" text="TAXI">
      <formula>NOT(ISERROR(SEARCH("TAXI",F197)))</formula>
    </cfRule>
    <cfRule type="containsText" dxfId="27318" priority="20082" operator="containsText" text="SSMM">
      <formula>NOT(ISERROR(SEARCH("SSMM",F197)))</formula>
    </cfRule>
    <cfRule type="containsText" dxfId="27317" priority="20083" operator="containsText" text="BMTR">
      <formula>NOT(ISERROR(SEARCH("BMTR",F197)))</formula>
    </cfRule>
  </conditionalFormatting>
  <conditionalFormatting sqref="F197">
    <cfRule type="containsText" dxfId="27316" priority="20078" operator="containsText" text="TAXI">
      <formula>NOT(ISERROR(SEARCH("TAXI",F197)))</formula>
    </cfRule>
    <cfRule type="containsText" dxfId="27315" priority="20079" operator="containsText" text="SSMM">
      <formula>NOT(ISERROR(SEARCH("SSMM",F197)))</formula>
    </cfRule>
    <cfRule type="containsText" dxfId="27314" priority="20080" operator="containsText" text="BMTR">
      <formula>NOT(ISERROR(SEARCH("BMTR",F197)))</formula>
    </cfRule>
  </conditionalFormatting>
  <conditionalFormatting sqref="F194">
    <cfRule type="containsText" dxfId="27313" priority="20075" operator="containsText" text="TAXI">
      <formula>NOT(ISERROR(SEARCH("TAXI",F194)))</formula>
    </cfRule>
    <cfRule type="containsText" dxfId="27312" priority="20076" operator="containsText" text="SSMM">
      <formula>NOT(ISERROR(SEARCH("SSMM",F194)))</formula>
    </cfRule>
    <cfRule type="containsText" dxfId="27311" priority="20077" operator="containsText" text="BMTR">
      <formula>NOT(ISERROR(SEARCH("BMTR",F194)))</formula>
    </cfRule>
  </conditionalFormatting>
  <conditionalFormatting sqref="F193">
    <cfRule type="containsText" dxfId="27310" priority="20063" operator="containsText" text="TAXI">
      <formula>NOT(ISERROR(SEARCH("TAXI",F193)))</formula>
    </cfRule>
    <cfRule type="containsText" dxfId="27309" priority="20064" operator="containsText" text="SSMM">
      <formula>NOT(ISERROR(SEARCH("SSMM",F193)))</formula>
    </cfRule>
    <cfRule type="containsText" dxfId="27308" priority="20065" operator="containsText" text="BMTR">
      <formula>NOT(ISERROR(SEARCH("BMTR",F193)))</formula>
    </cfRule>
  </conditionalFormatting>
  <conditionalFormatting sqref="F193">
    <cfRule type="containsText" dxfId="27307" priority="20060" operator="containsText" text="TAXI">
      <formula>NOT(ISERROR(SEARCH("TAXI",F193)))</formula>
    </cfRule>
    <cfRule type="containsText" dxfId="27306" priority="20061" operator="containsText" text="SSMM">
      <formula>NOT(ISERROR(SEARCH("SSMM",F193)))</formula>
    </cfRule>
    <cfRule type="containsText" dxfId="27305" priority="20062" operator="containsText" text="BMTR">
      <formula>NOT(ISERROR(SEARCH("BMTR",F193)))</formula>
    </cfRule>
  </conditionalFormatting>
  <conditionalFormatting sqref="F192">
    <cfRule type="containsText" dxfId="27304" priority="20057" operator="containsText" text="TAXI">
      <formula>NOT(ISERROR(SEARCH("TAXI",F192)))</formula>
    </cfRule>
    <cfRule type="containsText" dxfId="27303" priority="20058" operator="containsText" text="SSMM">
      <formula>NOT(ISERROR(SEARCH("SSMM",F192)))</formula>
    </cfRule>
    <cfRule type="containsText" dxfId="27302" priority="20059" operator="containsText" text="BMTR">
      <formula>NOT(ISERROR(SEARCH("BMTR",F192)))</formula>
    </cfRule>
  </conditionalFormatting>
  <conditionalFormatting sqref="F203">
    <cfRule type="containsText" dxfId="27301" priority="20054" operator="containsText" text="TAXI">
      <formula>NOT(ISERROR(SEARCH("TAXI",F203)))</formula>
    </cfRule>
    <cfRule type="containsText" dxfId="27300" priority="20055" operator="containsText" text="SSMM">
      <formula>NOT(ISERROR(SEARCH("SSMM",F203)))</formula>
    </cfRule>
    <cfRule type="containsText" dxfId="27299" priority="20056" operator="containsText" text="BMTR">
      <formula>NOT(ISERROR(SEARCH("BMTR",F203)))</formula>
    </cfRule>
  </conditionalFormatting>
  <conditionalFormatting sqref="F203">
    <cfRule type="containsText" dxfId="27298" priority="20051" operator="containsText" text="TAXI">
      <formula>NOT(ISERROR(SEARCH("TAXI",F203)))</formula>
    </cfRule>
    <cfRule type="containsText" dxfId="27297" priority="20052" operator="containsText" text="SSMM">
      <formula>NOT(ISERROR(SEARCH("SSMM",F203)))</formula>
    </cfRule>
    <cfRule type="containsText" dxfId="27296" priority="20053" operator="containsText" text="BMTR">
      <formula>NOT(ISERROR(SEARCH("BMTR",F203)))</formula>
    </cfRule>
  </conditionalFormatting>
  <conditionalFormatting sqref="F197">
    <cfRule type="containsText" dxfId="27295" priority="20035" operator="containsText" text="TAXI">
      <formula>NOT(ISERROR(SEARCH("TAXI",F197)))</formula>
    </cfRule>
    <cfRule type="containsText" dxfId="27294" priority="20036" operator="containsText" text="SSMM">
      <formula>NOT(ISERROR(SEARCH("SSMM",F197)))</formula>
    </cfRule>
    <cfRule type="containsText" dxfId="27293" priority="20037" operator="containsText" text="BMTR">
      <formula>NOT(ISERROR(SEARCH("BMTR",F197)))</formula>
    </cfRule>
  </conditionalFormatting>
  <conditionalFormatting sqref="F194">
    <cfRule type="containsText" dxfId="27292" priority="20032" operator="containsText" text="TAXI">
      <formula>NOT(ISERROR(SEARCH("TAXI",F194)))</formula>
    </cfRule>
    <cfRule type="containsText" dxfId="27291" priority="20033" operator="containsText" text="SSMM">
      <formula>NOT(ISERROR(SEARCH("SSMM",F194)))</formula>
    </cfRule>
    <cfRule type="containsText" dxfId="27290" priority="20034" operator="containsText" text="BMTR">
      <formula>NOT(ISERROR(SEARCH("BMTR",F194)))</formula>
    </cfRule>
  </conditionalFormatting>
  <conditionalFormatting sqref="F194">
    <cfRule type="containsText" dxfId="27289" priority="20029" operator="containsText" text="TAXI">
      <formula>NOT(ISERROR(SEARCH("TAXI",F194)))</formula>
    </cfRule>
    <cfRule type="containsText" dxfId="27288" priority="20030" operator="containsText" text="SSMM">
      <formula>NOT(ISERROR(SEARCH("SSMM",F194)))</formula>
    </cfRule>
    <cfRule type="containsText" dxfId="27287" priority="20031" operator="containsText" text="BMTR">
      <formula>NOT(ISERROR(SEARCH("BMTR",F194)))</formula>
    </cfRule>
  </conditionalFormatting>
  <conditionalFormatting sqref="F193">
    <cfRule type="containsText" dxfId="27286" priority="20014" operator="containsText" text="TAXI">
      <formula>NOT(ISERROR(SEARCH("TAXI",F193)))</formula>
    </cfRule>
    <cfRule type="containsText" dxfId="27285" priority="20015" operator="containsText" text="SSMM">
      <formula>NOT(ISERROR(SEARCH("SSMM",F193)))</formula>
    </cfRule>
    <cfRule type="containsText" dxfId="27284" priority="20016" operator="containsText" text="BMTR">
      <formula>NOT(ISERROR(SEARCH("BMTR",F193)))</formula>
    </cfRule>
  </conditionalFormatting>
  <conditionalFormatting sqref="F193">
    <cfRule type="containsText" dxfId="27283" priority="20011" operator="containsText" text="TAXI">
      <formula>NOT(ISERROR(SEARCH("TAXI",F193)))</formula>
    </cfRule>
    <cfRule type="containsText" dxfId="27282" priority="20012" operator="containsText" text="SSMM">
      <formula>NOT(ISERROR(SEARCH("SSMM",F193)))</formula>
    </cfRule>
    <cfRule type="containsText" dxfId="27281" priority="20013" operator="containsText" text="BMTR">
      <formula>NOT(ISERROR(SEARCH("BMTR",F193)))</formula>
    </cfRule>
  </conditionalFormatting>
  <conditionalFormatting sqref="F192">
    <cfRule type="containsText" dxfId="27280" priority="20008" operator="containsText" text="TAXI">
      <formula>NOT(ISERROR(SEARCH("TAXI",F192)))</formula>
    </cfRule>
    <cfRule type="containsText" dxfId="27279" priority="20009" operator="containsText" text="SSMM">
      <formula>NOT(ISERROR(SEARCH("SSMM",F192)))</formula>
    </cfRule>
    <cfRule type="containsText" dxfId="27278" priority="20010" operator="containsText" text="BMTR">
      <formula>NOT(ISERROR(SEARCH("BMTR",F192)))</formula>
    </cfRule>
  </conditionalFormatting>
  <conditionalFormatting sqref="F203">
    <cfRule type="containsText" dxfId="27277" priority="20005" operator="containsText" text="TAXI">
      <formula>NOT(ISERROR(SEARCH("TAXI",F203)))</formula>
    </cfRule>
    <cfRule type="containsText" dxfId="27276" priority="20006" operator="containsText" text="SSMM">
      <formula>NOT(ISERROR(SEARCH("SSMM",F203)))</formula>
    </cfRule>
    <cfRule type="containsText" dxfId="27275" priority="20007" operator="containsText" text="BMTR">
      <formula>NOT(ISERROR(SEARCH("BMTR",F203)))</formula>
    </cfRule>
  </conditionalFormatting>
  <conditionalFormatting sqref="F203">
    <cfRule type="containsText" dxfId="27274" priority="20002" operator="containsText" text="TAXI">
      <formula>NOT(ISERROR(SEARCH("TAXI",F203)))</formula>
    </cfRule>
    <cfRule type="containsText" dxfId="27273" priority="20003" operator="containsText" text="SSMM">
      <formula>NOT(ISERROR(SEARCH("SSMM",F203)))</formula>
    </cfRule>
    <cfRule type="containsText" dxfId="27272" priority="20004" operator="containsText" text="BMTR">
      <formula>NOT(ISERROR(SEARCH("BMTR",F203)))</formula>
    </cfRule>
  </conditionalFormatting>
  <conditionalFormatting sqref="F197">
    <cfRule type="containsText" dxfId="27271" priority="19986" operator="containsText" text="TAXI">
      <formula>NOT(ISERROR(SEARCH("TAXI",F197)))</formula>
    </cfRule>
    <cfRule type="containsText" dxfId="27270" priority="19987" operator="containsText" text="SSMM">
      <formula>NOT(ISERROR(SEARCH("SSMM",F197)))</formula>
    </cfRule>
    <cfRule type="containsText" dxfId="27269" priority="19988" operator="containsText" text="BMTR">
      <formula>NOT(ISERROR(SEARCH("BMTR",F197)))</formula>
    </cfRule>
  </conditionalFormatting>
  <conditionalFormatting sqref="F194">
    <cfRule type="containsText" dxfId="27268" priority="19983" operator="containsText" text="TAXI">
      <formula>NOT(ISERROR(SEARCH("TAXI",F194)))</formula>
    </cfRule>
    <cfRule type="containsText" dxfId="27267" priority="19984" operator="containsText" text="SSMM">
      <formula>NOT(ISERROR(SEARCH("SSMM",F194)))</formula>
    </cfRule>
    <cfRule type="containsText" dxfId="27266" priority="19985" operator="containsText" text="BMTR">
      <formula>NOT(ISERROR(SEARCH("BMTR",F194)))</formula>
    </cfRule>
  </conditionalFormatting>
  <conditionalFormatting sqref="F194">
    <cfRule type="containsText" dxfId="27265" priority="19980" operator="containsText" text="TAXI">
      <formula>NOT(ISERROR(SEARCH("TAXI",F194)))</formula>
    </cfRule>
    <cfRule type="containsText" dxfId="27264" priority="19981" operator="containsText" text="SSMM">
      <formula>NOT(ISERROR(SEARCH("SSMM",F194)))</formula>
    </cfRule>
    <cfRule type="containsText" dxfId="27263" priority="19982" operator="containsText" text="BMTR">
      <formula>NOT(ISERROR(SEARCH("BMTR",F194)))</formula>
    </cfRule>
  </conditionalFormatting>
  <conditionalFormatting sqref="F193">
    <cfRule type="containsText" dxfId="27262" priority="19968" operator="containsText" text="TAXI">
      <formula>NOT(ISERROR(SEARCH("TAXI",F193)))</formula>
    </cfRule>
    <cfRule type="containsText" dxfId="27261" priority="19969" operator="containsText" text="SSMM">
      <formula>NOT(ISERROR(SEARCH("SSMM",F193)))</formula>
    </cfRule>
    <cfRule type="containsText" dxfId="27260" priority="19970" operator="containsText" text="BMTR">
      <formula>NOT(ISERROR(SEARCH("BMTR",F193)))</formula>
    </cfRule>
  </conditionalFormatting>
  <conditionalFormatting sqref="F192">
    <cfRule type="containsText" dxfId="27259" priority="19965" operator="containsText" text="TAXI">
      <formula>NOT(ISERROR(SEARCH("TAXI",F192)))</formula>
    </cfRule>
    <cfRule type="containsText" dxfId="27258" priority="19966" operator="containsText" text="SSMM">
      <formula>NOT(ISERROR(SEARCH("SSMM",F192)))</formula>
    </cfRule>
    <cfRule type="containsText" dxfId="27257" priority="19967" operator="containsText" text="BMTR">
      <formula>NOT(ISERROR(SEARCH("BMTR",F192)))</formula>
    </cfRule>
  </conditionalFormatting>
  <conditionalFormatting sqref="F192">
    <cfRule type="containsText" dxfId="27256" priority="19962" operator="containsText" text="TAXI">
      <formula>NOT(ISERROR(SEARCH("TAXI",F192)))</formula>
    </cfRule>
    <cfRule type="containsText" dxfId="27255" priority="19963" operator="containsText" text="SSMM">
      <formula>NOT(ISERROR(SEARCH("SSMM",F192)))</formula>
    </cfRule>
    <cfRule type="containsText" dxfId="27254" priority="19964" operator="containsText" text="BMTR">
      <formula>NOT(ISERROR(SEARCH("BMTR",F192)))</formula>
    </cfRule>
  </conditionalFormatting>
  <conditionalFormatting sqref="F194">
    <cfRule type="containsText" dxfId="27253" priority="19937" operator="containsText" text="TAXI">
      <formula>NOT(ISERROR(SEARCH("TAXI",F194)))</formula>
    </cfRule>
    <cfRule type="containsText" dxfId="27252" priority="19938" operator="containsText" text="SSMM">
      <formula>NOT(ISERROR(SEARCH("SSMM",F194)))</formula>
    </cfRule>
    <cfRule type="containsText" dxfId="27251" priority="19939" operator="containsText" text="BMTR">
      <formula>NOT(ISERROR(SEARCH("BMTR",F194)))</formula>
    </cfRule>
  </conditionalFormatting>
  <conditionalFormatting sqref="F193">
    <cfRule type="containsText" dxfId="27250" priority="19928" operator="containsText" text="TAXI">
      <formula>NOT(ISERROR(SEARCH("TAXI",F193)))</formula>
    </cfRule>
    <cfRule type="containsText" dxfId="27249" priority="19929" operator="containsText" text="SSMM">
      <formula>NOT(ISERROR(SEARCH("SSMM",F193)))</formula>
    </cfRule>
    <cfRule type="containsText" dxfId="27248" priority="19930" operator="containsText" text="BMTR">
      <formula>NOT(ISERROR(SEARCH("BMTR",F193)))</formula>
    </cfRule>
  </conditionalFormatting>
  <conditionalFormatting sqref="F204">
    <cfRule type="containsText" dxfId="27247" priority="19925" operator="containsText" text="TAXI">
      <formula>NOT(ISERROR(SEARCH("TAXI",F204)))</formula>
    </cfRule>
    <cfRule type="containsText" dxfId="27246" priority="19926" operator="containsText" text="SSMM">
      <formula>NOT(ISERROR(SEARCH("SSMM",F204)))</formula>
    </cfRule>
    <cfRule type="containsText" dxfId="27245" priority="19927" operator="containsText" text="BMTR">
      <formula>NOT(ISERROR(SEARCH("BMTR",F204)))</formula>
    </cfRule>
  </conditionalFormatting>
  <conditionalFormatting sqref="F204">
    <cfRule type="containsText" dxfId="27244" priority="19922" operator="containsText" text="TAXI">
      <formula>NOT(ISERROR(SEARCH("TAXI",F204)))</formula>
    </cfRule>
    <cfRule type="containsText" dxfId="27243" priority="19923" operator="containsText" text="SSMM">
      <formula>NOT(ISERROR(SEARCH("SSMM",F204)))</formula>
    </cfRule>
    <cfRule type="containsText" dxfId="27242" priority="19924" operator="containsText" text="BMTR">
      <formula>NOT(ISERROR(SEARCH("BMTR",F204)))</formula>
    </cfRule>
  </conditionalFormatting>
  <conditionalFormatting sqref="F216">
    <cfRule type="containsText" dxfId="27241" priority="19912" operator="containsText" text="TAXI">
      <formula>NOT(ISERROR(SEARCH("TAXI",F216)))</formula>
    </cfRule>
    <cfRule type="containsText" dxfId="27240" priority="19913" operator="containsText" text="SSMM">
      <formula>NOT(ISERROR(SEARCH("SSMM",F216)))</formula>
    </cfRule>
    <cfRule type="containsText" dxfId="27239" priority="19914" operator="containsText" text="BMTR">
      <formula>NOT(ISERROR(SEARCH("BMTR",F216)))</formula>
    </cfRule>
  </conditionalFormatting>
  <conditionalFormatting sqref="F216">
    <cfRule type="containsText" dxfId="27238" priority="19909" operator="containsText" text="TAXI">
      <formula>NOT(ISERROR(SEARCH("TAXI",F216)))</formula>
    </cfRule>
    <cfRule type="containsText" dxfId="27237" priority="19910" operator="containsText" text="SSMM">
      <formula>NOT(ISERROR(SEARCH("SSMM",F216)))</formula>
    </cfRule>
    <cfRule type="containsText" dxfId="27236" priority="19911" operator="containsText" text="BMTR">
      <formula>NOT(ISERROR(SEARCH("BMTR",F216)))</formula>
    </cfRule>
  </conditionalFormatting>
  <conditionalFormatting sqref="F193">
    <cfRule type="containsText" dxfId="27235" priority="19903" operator="containsText" text="TAXI">
      <formula>NOT(ISERROR(SEARCH("TAXI",F193)))</formula>
    </cfRule>
    <cfRule type="containsText" dxfId="27234" priority="19904" operator="containsText" text="SSMM">
      <formula>NOT(ISERROR(SEARCH("SSMM",F193)))</formula>
    </cfRule>
    <cfRule type="containsText" dxfId="27233" priority="19905" operator="containsText" text="BMTR">
      <formula>NOT(ISERROR(SEARCH("BMTR",F193)))</formula>
    </cfRule>
  </conditionalFormatting>
  <conditionalFormatting sqref="F193">
    <cfRule type="containsText" dxfId="27232" priority="19900" operator="containsText" text="TAXI">
      <formula>NOT(ISERROR(SEARCH("TAXI",F193)))</formula>
    </cfRule>
    <cfRule type="containsText" dxfId="27231" priority="19901" operator="containsText" text="SSMM">
      <formula>NOT(ISERROR(SEARCH("SSMM",F193)))</formula>
    </cfRule>
    <cfRule type="containsText" dxfId="27230" priority="19902" operator="containsText" text="BMTR">
      <formula>NOT(ISERROR(SEARCH("BMTR",F193)))</formula>
    </cfRule>
  </conditionalFormatting>
  <conditionalFormatting sqref="F192">
    <cfRule type="containsText" dxfId="27229" priority="19897" operator="containsText" text="TAXI">
      <formula>NOT(ISERROR(SEARCH("TAXI",F192)))</formula>
    </cfRule>
    <cfRule type="containsText" dxfId="27228" priority="19898" operator="containsText" text="SSMM">
      <formula>NOT(ISERROR(SEARCH("SSMM",F192)))</formula>
    </cfRule>
    <cfRule type="containsText" dxfId="27227" priority="19899" operator="containsText" text="BMTR">
      <formula>NOT(ISERROR(SEARCH("BMTR",F192)))</formula>
    </cfRule>
  </conditionalFormatting>
  <conditionalFormatting sqref="F203">
    <cfRule type="containsText" dxfId="27226" priority="19894" operator="containsText" text="TAXI">
      <formula>NOT(ISERROR(SEARCH("TAXI",F203)))</formula>
    </cfRule>
    <cfRule type="containsText" dxfId="27225" priority="19895" operator="containsText" text="SSMM">
      <formula>NOT(ISERROR(SEARCH("SSMM",F203)))</formula>
    </cfRule>
    <cfRule type="containsText" dxfId="27224" priority="19896" operator="containsText" text="BMTR">
      <formula>NOT(ISERROR(SEARCH("BMTR",F203)))</formula>
    </cfRule>
  </conditionalFormatting>
  <conditionalFormatting sqref="F203">
    <cfRule type="containsText" dxfId="27223" priority="19891" operator="containsText" text="TAXI">
      <formula>NOT(ISERROR(SEARCH("TAXI",F203)))</formula>
    </cfRule>
    <cfRule type="containsText" dxfId="27222" priority="19892" operator="containsText" text="SSMM">
      <formula>NOT(ISERROR(SEARCH("SSMM",F203)))</formula>
    </cfRule>
    <cfRule type="containsText" dxfId="27221" priority="19893" operator="containsText" text="BMTR">
      <formula>NOT(ISERROR(SEARCH("BMTR",F203)))</formula>
    </cfRule>
  </conditionalFormatting>
  <conditionalFormatting sqref="F197">
    <cfRule type="containsText" dxfId="27220" priority="19875" operator="containsText" text="TAXI">
      <formula>NOT(ISERROR(SEARCH("TAXI",F197)))</formula>
    </cfRule>
    <cfRule type="containsText" dxfId="27219" priority="19876" operator="containsText" text="SSMM">
      <formula>NOT(ISERROR(SEARCH("SSMM",F197)))</formula>
    </cfRule>
    <cfRule type="containsText" dxfId="27218" priority="19877" operator="containsText" text="BMTR">
      <formula>NOT(ISERROR(SEARCH("BMTR",F197)))</formula>
    </cfRule>
  </conditionalFormatting>
  <conditionalFormatting sqref="F194">
    <cfRule type="containsText" dxfId="27217" priority="19872" operator="containsText" text="TAXI">
      <formula>NOT(ISERROR(SEARCH("TAXI",F194)))</formula>
    </cfRule>
    <cfRule type="containsText" dxfId="27216" priority="19873" operator="containsText" text="SSMM">
      <formula>NOT(ISERROR(SEARCH("SSMM",F194)))</formula>
    </cfRule>
    <cfRule type="containsText" dxfId="27215" priority="19874" operator="containsText" text="BMTR">
      <formula>NOT(ISERROR(SEARCH("BMTR",F194)))</formula>
    </cfRule>
  </conditionalFormatting>
  <conditionalFormatting sqref="F194">
    <cfRule type="containsText" dxfId="27214" priority="19869" operator="containsText" text="TAXI">
      <formula>NOT(ISERROR(SEARCH("TAXI",F194)))</formula>
    </cfRule>
    <cfRule type="containsText" dxfId="27213" priority="19870" operator="containsText" text="SSMM">
      <formula>NOT(ISERROR(SEARCH("SSMM",F194)))</formula>
    </cfRule>
    <cfRule type="containsText" dxfId="27212" priority="19871" operator="containsText" text="BMTR">
      <formula>NOT(ISERROR(SEARCH("BMTR",F194)))</formula>
    </cfRule>
  </conditionalFormatting>
  <conditionalFormatting sqref="F193">
    <cfRule type="containsText" dxfId="27211" priority="19857" operator="containsText" text="TAXI">
      <formula>NOT(ISERROR(SEARCH("TAXI",F193)))</formula>
    </cfRule>
    <cfRule type="containsText" dxfId="27210" priority="19858" operator="containsText" text="SSMM">
      <formula>NOT(ISERROR(SEARCH("SSMM",F193)))</formula>
    </cfRule>
    <cfRule type="containsText" dxfId="27209" priority="19859" operator="containsText" text="BMTR">
      <formula>NOT(ISERROR(SEARCH("BMTR",F193)))</formula>
    </cfRule>
  </conditionalFormatting>
  <conditionalFormatting sqref="F192">
    <cfRule type="containsText" dxfId="27208" priority="19854" operator="containsText" text="TAXI">
      <formula>NOT(ISERROR(SEARCH("TAXI",F192)))</formula>
    </cfRule>
    <cfRule type="containsText" dxfId="27207" priority="19855" operator="containsText" text="SSMM">
      <formula>NOT(ISERROR(SEARCH("SSMM",F192)))</formula>
    </cfRule>
    <cfRule type="containsText" dxfId="27206" priority="19856" operator="containsText" text="BMTR">
      <formula>NOT(ISERROR(SEARCH("BMTR",F192)))</formula>
    </cfRule>
  </conditionalFormatting>
  <conditionalFormatting sqref="F192">
    <cfRule type="containsText" dxfId="27205" priority="19851" operator="containsText" text="TAXI">
      <formula>NOT(ISERROR(SEARCH("TAXI",F192)))</formula>
    </cfRule>
    <cfRule type="containsText" dxfId="27204" priority="19852" operator="containsText" text="SSMM">
      <formula>NOT(ISERROR(SEARCH("SSMM",F192)))</formula>
    </cfRule>
    <cfRule type="containsText" dxfId="27203" priority="19853" operator="containsText" text="BMTR">
      <formula>NOT(ISERROR(SEARCH("BMTR",F192)))</formula>
    </cfRule>
  </conditionalFormatting>
  <conditionalFormatting sqref="F194">
    <cfRule type="containsText" dxfId="27202" priority="19826" operator="containsText" text="TAXI">
      <formula>NOT(ISERROR(SEARCH("TAXI",F194)))</formula>
    </cfRule>
    <cfRule type="containsText" dxfId="27201" priority="19827" operator="containsText" text="SSMM">
      <formula>NOT(ISERROR(SEARCH("SSMM",F194)))</formula>
    </cfRule>
    <cfRule type="containsText" dxfId="27200" priority="19828" operator="containsText" text="BMTR">
      <formula>NOT(ISERROR(SEARCH("BMTR",F194)))</formula>
    </cfRule>
  </conditionalFormatting>
  <conditionalFormatting sqref="F193">
    <cfRule type="containsText" dxfId="27199" priority="19817" operator="containsText" text="TAXI">
      <formula>NOT(ISERROR(SEARCH("TAXI",F193)))</formula>
    </cfRule>
    <cfRule type="containsText" dxfId="27198" priority="19818" operator="containsText" text="SSMM">
      <formula>NOT(ISERROR(SEARCH("SSMM",F193)))</formula>
    </cfRule>
    <cfRule type="containsText" dxfId="27197" priority="19819" operator="containsText" text="BMTR">
      <formula>NOT(ISERROR(SEARCH("BMTR",F193)))</formula>
    </cfRule>
  </conditionalFormatting>
  <conditionalFormatting sqref="F204">
    <cfRule type="containsText" dxfId="27196" priority="19814" operator="containsText" text="TAXI">
      <formula>NOT(ISERROR(SEARCH("TAXI",F204)))</formula>
    </cfRule>
    <cfRule type="containsText" dxfId="27195" priority="19815" operator="containsText" text="SSMM">
      <formula>NOT(ISERROR(SEARCH("SSMM",F204)))</formula>
    </cfRule>
    <cfRule type="containsText" dxfId="27194" priority="19816" operator="containsText" text="BMTR">
      <formula>NOT(ISERROR(SEARCH("BMTR",F204)))</formula>
    </cfRule>
  </conditionalFormatting>
  <conditionalFormatting sqref="F204">
    <cfRule type="containsText" dxfId="27193" priority="19811" operator="containsText" text="TAXI">
      <formula>NOT(ISERROR(SEARCH("TAXI",F204)))</formula>
    </cfRule>
    <cfRule type="containsText" dxfId="27192" priority="19812" operator="containsText" text="SSMM">
      <formula>NOT(ISERROR(SEARCH("SSMM",F204)))</formula>
    </cfRule>
    <cfRule type="containsText" dxfId="27191" priority="19813" operator="containsText" text="BMTR">
      <formula>NOT(ISERROR(SEARCH("BMTR",F204)))</formula>
    </cfRule>
  </conditionalFormatting>
  <conditionalFormatting sqref="F193">
    <cfRule type="containsText" dxfId="27190" priority="19808" operator="containsText" text="TAXI">
      <formula>NOT(ISERROR(SEARCH("TAXI",F193)))</formula>
    </cfRule>
    <cfRule type="containsText" dxfId="27189" priority="19809" operator="containsText" text="SSMM">
      <formula>NOT(ISERROR(SEARCH("SSMM",F193)))</formula>
    </cfRule>
    <cfRule type="containsText" dxfId="27188" priority="19810" operator="containsText" text="BMTR">
      <formula>NOT(ISERROR(SEARCH("BMTR",F193)))</formula>
    </cfRule>
  </conditionalFormatting>
  <conditionalFormatting sqref="F192">
    <cfRule type="containsText" dxfId="27187" priority="19805" operator="containsText" text="TAXI">
      <formula>NOT(ISERROR(SEARCH("TAXI",F192)))</formula>
    </cfRule>
    <cfRule type="containsText" dxfId="27186" priority="19806" operator="containsText" text="SSMM">
      <formula>NOT(ISERROR(SEARCH("SSMM",F192)))</formula>
    </cfRule>
    <cfRule type="containsText" dxfId="27185" priority="19807" operator="containsText" text="BMTR">
      <formula>NOT(ISERROR(SEARCH("BMTR",F192)))</formula>
    </cfRule>
  </conditionalFormatting>
  <conditionalFormatting sqref="F192">
    <cfRule type="containsText" dxfId="27184" priority="19802" operator="containsText" text="TAXI">
      <formula>NOT(ISERROR(SEARCH("TAXI",F192)))</formula>
    </cfRule>
    <cfRule type="containsText" dxfId="27183" priority="19803" operator="containsText" text="SSMM">
      <formula>NOT(ISERROR(SEARCH("SSMM",F192)))</formula>
    </cfRule>
    <cfRule type="containsText" dxfId="27182" priority="19804" operator="containsText" text="BMTR">
      <formula>NOT(ISERROR(SEARCH("BMTR",F192)))</formula>
    </cfRule>
  </conditionalFormatting>
  <conditionalFormatting sqref="F194">
    <cfRule type="containsText" dxfId="27181" priority="19777" operator="containsText" text="TAXI">
      <formula>NOT(ISERROR(SEARCH("TAXI",F194)))</formula>
    </cfRule>
    <cfRule type="containsText" dxfId="27180" priority="19778" operator="containsText" text="SSMM">
      <formula>NOT(ISERROR(SEARCH("SSMM",F194)))</formula>
    </cfRule>
    <cfRule type="containsText" dxfId="27179" priority="19779" operator="containsText" text="BMTR">
      <formula>NOT(ISERROR(SEARCH("BMTR",F194)))</formula>
    </cfRule>
  </conditionalFormatting>
  <conditionalFormatting sqref="F193">
    <cfRule type="containsText" dxfId="27178" priority="19768" operator="containsText" text="TAXI">
      <formula>NOT(ISERROR(SEARCH("TAXI",F193)))</formula>
    </cfRule>
    <cfRule type="containsText" dxfId="27177" priority="19769" operator="containsText" text="SSMM">
      <formula>NOT(ISERROR(SEARCH("SSMM",F193)))</formula>
    </cfRule>
    <cfRule type="containsText" dxfId="27176" priority="19770" operator="containsText" text="BMTR">
      <formula>NOT(ISERROR(SEARCH("BMTR",F193)))</formula>
    </cfRule>
  </conditionalFormatting>
  <conditionalFormatting sqref="F204">
    <cfRule type="containsText" dxfId="27175" priority="19765" operator="containsText" text="TAXI">
      <formula>NOT(ISERROR(SEARCH("TAXI",F204)))</formula>
    </cfRule>
    <cfRule type="containsText" dxfId="27174" priority="19766" operator="containsText" text="SSMM">
      <formula>NOT(ISERROR(SEARCH("SSMM",F204)))</formula>
    </cfRule>
    <cfRule type="containsText" dxfId="27173" priority="19767" operator="containsText" text="BMTR">
      <formula>NOT(ISERROR(SEARCH("BMTR",F204)))</formula>
    </cfRule>
  </conditionalFormatting>
  <conditionalFormatting sqref="F204">
    <cfRule type="containsText" dxfId="27172" priority="19762" operator="containsText" text="TAXI">
      <formula>NOT(ISERROR(SEARCH("TAXI",F204)))</formula>
    </cfRule>
    <cfRule type="containsText" dxfId="27171" priority="19763" operator="containsText" text="SSMM">
      <formula>NOT(ISERROR(SEARCH("SSMM",F204)))</formula>
    </cfRule>
    <cfRule type="containsText" dxfId="27170" priority="19764" operator="containsText" text="BMTR">
      <formula>NOT(ISERROR(SEARCH("BMTR",F204)))</formula>
    </cfRule>
  </conditionalFormatting>
  <conditionalFormatting sqref="F192">
    <cfRule type="containsText" dxfId="27169" priority="19759" operator="containsText" text="TAXI">
      <formula>NOT(ISERROR(SEARCH("TAXI",F192)))</formula>
    </cfRule>
    <cfRule type="containsText" dxfId="27168" priority="19760" operator="containsText" text="SSMM">
      <formula>NOT(ISERROR(SEARCH("SSMM",F192)))</formula>
    </cfRule>
    <cfRule type="containsText" dxfId="27167" priority="19761" operator="containsText" text="BMTR">
      <formula>NOT(ISERROR(SEARCH("BMTR",F192)))</formula>
    </cfRule>
  </conditionalFormatting>
  <conditionalFormatting sqref="F198">
    <cfRule type="containsText" dxfId="27166" priority="19747" operator="containsText" text="TAXI">
      <formula>NOT(ISERROR(SEARCH("TAXI",F198)))</formula>
    </cfRule>
    <cfRule type="containsText" dxfId="27165" priority="19748" operator="containsText" text="SSMM">
      <formula>NOT(ISERROR(SEARCH("SSMM",F198)))</formula>
    </cfRule>
    <cfRule type="containsText" dxfId="27164" priority="19749" operator="containsText" text="BMTR">
      <formula>NOT(ISERROR(SEARCH("BMTR",F198)))</formula>
    </cfRule>
  </conditionalFormatting>
  <conditionalFormatting sqref="F198">
    <cfRule type="containsText" dxfId="27163" priority="19744" operator="containsText" text="TAXI">
      <formula>NOT(ISERROR(SEARCH("TAXI",F198)))</formula>
    </cfRule>
    <cfRule type="containsText" dxfId="27162" priority="19745" operator="containsText" text="SSMM">
      <formula>NOT(ISERROR(SEARCH("SSMM",F198)))</formula>
    </cfRule>
    <cfRule type="containsText" dxfId="27161" priority="19746" operator="containsText" text="BMTR">
      <formula>NOT(ISERROR(SEARCH("BMTR",F198)))</formula>
    </cfRule>
  </conditionalFormatting>
  <conditionalFormatting sqref="F193">
    <cfRule type="containsText" dxfId="27160" priority="19725" operator="containsText" text="TAXI">
      <formula>NOT(ISERROR(SEARCH("TAXI",F193)))</formula>
    </cfRule>
    <cfRule type="containsText" dxfId="27159" priority="19726" operator="containsText" text="SSMM">
      <formula>NOT(ISERROR(SEARCH("SSMM",F193)))</formula>
    </cfRule>
    <cfRule type="containsText" dxfId="27158" priority="19727" operator="containsText" text="BMTR">
      <formula>NOT(ISERROR(SEARCH("BMTR",F193)))</formula>
    </cfRule>
  </conditionalFormatting>
  <conditionalFormatting sqref="F193">
    <cfRule type="containsText" dxfId="27157" priority="19722" operator="containsText" text="TAXI">
      <formula>NOT(ISERROR(SEARCH("TAXI",F193)))</formula>
    </cfRule>
    <cfRule type="containsText" dxfId="27156" priority="19723" operator="containsText" text="SSMM">
      <formula>NOT(ISERROR(SEARCH("SSMM",F193)))</formula>
    </cfRule>
    <cfRule type="containsText" dxfId="27155" priority="19724" operator="containsText" text="BMTR">
      <formula>NOT(ISERROR(SEARCH("BMTR",F193)))</formula>
    </cfRule>
  </conditionalFormatting>
  <conditionalFormatting sqref="F192">
    <cfRule type="containsText" dxfId="27154" priority="19719" operator="containsText" text="TAXI">
      <formula>NOT(ISERROR(SEARCH("TAXI",F192)))</formula>
    </cfRule>
    <cfRule type="containsText" dxfId="27153" priority="19720" operator="containsText" text="SSMM">
      <formula>NOT(ISERROR(SEARCH("SSMM",F192)))</formula>
    </cfRule>
    <cfRule type="containsText" dxfId="27152" priority="19721" operator="containsText" text="BMTR">
      <formula>NOT(ISERROR(SEARCH("BMTR",F192)))</formula>
    </cfRule>
  </conditionalFormatting>
  <conditionalFormatting sqref="F203">
    <cfRule type="containsText" dxfId="27151" priority="19716" operator="containsText" text="TAXI">
      <formula>NOT(ISERROR(SEARCH("TAXI",F203)))</formula>
    </cfRule>
    <cfRule type="containsText" dxfId="27150" priority="19717" operator="containsText" text="SSMM">
      <formula>NOT(ISERROR(SEARCH("SSMM",F203)))</formula>
    </cfRule>
    <cfRule type="containsText" dxfId="27149" priority="19718" operator="containsText" text="BMTR">
      <formula>NOT(ISERROR(SEARCH("BMTR",F203)))</formula>
    </cfRule>
  </conditionalFormatting>
  <conditionalFormatting sqref="F203">
    <cfRule type="containsText" dxfId="27148" priority="19713" operator="containsText" text="TAXI">
      <formula>NOT(ISERROR(SEARCH("TAXI",F203)))</formula>
    </cfRule>
    <cfRule type="containsText" dxfId="27147" priority="19714" operator="containsText" text="SSMM">
      <formula>NOT(ISERROR(SEARCH("SSMM",F203)))</formula>
    </cfRule>
    <cfRule type="containsText" dxfId="27146" priority="19715" operator="containsText" text="BMTR">
      <formula>NOT(ISERROR(SEARCH("BMTR",F203)))</formula>
    </cfRule>
  </conditionalFormatting>
  <conditionalFormatting sqref="F216">
    <cfRule type="containsText" dxfId="27145" priority="19697" operator="containsText" text="TAXI">
      <formula>NOT(ISERROR(SEARCH("TAXI",F216)))</formula>
    </cfRule>
    <cfRule type="containsText" dxfId="27144" priority="19698" operator="containsText" text="SSMM">
      <formula>NOT(ISERROR(SEARCH("SSMM",F216)))</formula>
    </cfRule>
    <cfRule type="containsText" dxfId="27143" priority="19699" operator="containsText" text="BMTR">
      <formula>NOT(ISERROR(SEARCH("BMTR",F216)))</formula>
    </cfRule>
  </conditionalFormatting>
  <conditionalFormatting sqref="F216">
    <cfRule type="containsText" dxfId="27142" priority="19687" operator="containsText" text="TAXI">
      <formula>NOT(ISERROR(SEARCH("TAXI",F216)))</formula>
    </cfRule>
    <cfRule type="containsText" dxfId="27141" priority="19688" operator="containsText" text="SSMM">
      <formula>NOT(ISERROR(SEARCH("SSMM",F216)))</formula>
    </cfRule>
    <cfRule type="containsText" dxfId="27140" priority="19689" operator="containsText" text="BMTR">
      <formula>NOT(ISERROR(SEARCH("BMTR",F216)))</formula>
    </cfRule>
  </conditionalFormatting>
  <conditionalFormatting sqref="F216">
    <cfRule type="containsText" dxfId="27139" priority="19684" operator="containsText" text="TAXI">
      <formula>NOT(ISERROR(SEARCH("TAXI",F216)))</formula>
    </cfRule>
    <cfRule type="containsText" dxfId="27138" priority="19685" operator="containsText" text="SSMM">
      <formula>NOT(ISERROR(SEARCH("SSMM",F216)))</formula>
    </cfRule>
    <cfRule type="containsText" dxfId="27137" priority="19686" operator="containsText" text="BMTR">
      <formula>NOT(ISERROR(SEARCH("BMTR",F216)))</formula>
    </cfRule>
  </conditionalFormatting>
  <conditionalFormatting sqref="F216">
    <cfRule type="containsText" dxfId="27136" priority="19674" operator="containsText" text="TAXI">
      <formula>NOT(ISERROR(SEARCH("TAXI",F216)))</formula>
    </cfRule>
    <cfRule type="containsText" dxfId="27135" priority="19675" operator="containsText" text="SSMM">
      <formula>NOT(ISERROR(SEARCH("SSMM",F216)))</formula>
    </cfRule>
    <cfRule type="containsText" dxfId="27134" priority="19676" operator="containsText" text="BMTR">
      <formula>NOT(ISERROR(SEARCH("BMTR",F216)))</formula>
    </cfRule>
  </conditionalFormatting>
  <conditionalFormatting sqref="F216">
    <cfRule type="containsText" dxfId="27133" priority="19671" operator="containsText" text="TAXI">
      <formula>NOT(ISERROR(SEARCH("TAXI",F216)))</formula>
    </cfRule>
    <cfRule type="containsText" dxfId="27132" priority="19672" operator="containsText" text="SSMM">
      <formula>NOT(ISERROR(SEARCH("SSMM",F216)))</formula>
    </cfRule>
    <cfRule type="containsText" dxfId="27131" priority="19673" operator="containsText" text="BMTR">
      <formula>NOT(ISERROR(SEARCH("BMTR",F216)))</formula>
    </cfRule>
  </conditionalFormatting>
  <conditionalFormatting sqref="F216">
    <cfRule type="containsText" dxfId="27130" priority="19661" operator="containsText" text="TAXI">
      <formula>NOT(ISERROR(SEARCH("TAXI",F216)))</formula>
    </cfRule>
    <cfRule type="containsText" dxfId="27129" priority="19662" operator="containsText" text="SSMM">
      <formula>NOT(ISERROR(SEARCH("SSMM",F216)))</formula>
    </cfRule>
    <cfRule type="containsText" dxfId="27128" priority="19663" operator="containsText" text="BMTR">
      <formula>NOT(ISERROR(SEARCH("BMTR",F216)))</formula>
    </cfRule>
  </conditionalFormatting>
  <conditionalFormatting sqref="F216">
    <cfRule type="containsText" dxfId="27127" priority="19658" operator="containsText" text="TAXI">
      <formula>NOT(ISERROR(SEARCH("TAXI",F216)))</formula>
    </cfRule>
    <cfRule type="containsText" dxfId="27126" priority="19659" operator="containsText" text="SSMM">
      <formula>NOT(ISERROR(SEARCH("SSMM",F216)))</formula>
    </cfRule>
    <cfRule type="containsText" dxfId="27125" priority="19660" operator="containsText" text="BMTR">
      <formula>NOT(ISERROR(SEARCH("BMTR",F216)))</formula>
    </cfRule>
  </conditionalFormatting>
  <conditionalFormatting sqref="F216:F217">
    <cfRule type="containsText" dxfId="27124" priority="19651" operator="containsText" text="TAXI">
      <formula>NOT(ISERROR(SEARCH("TAXI",F216)))</formula>
    </cfRule>
    <cfRule type="containsText" dxfId="27123" priority="19652" operator="containsText" text="SSMM">
      <formula>NOT(ISERROR(SEARCH("SSMM",F216)))</formula>
    </cfRule>
    <cfRule type="containsText" dxfId="27122" priority="19653" operator="containsText" text="BMTR">
      <formula>NOT(ISERROR(SEARCH("BMTR",F216)))</formula>
    </cfRule>
  </conditionalFormatting>
  <conditionalFormatting sqref="F216:F217">
    <cfRule type="containsText" dxfId="27121" priority="19641" operator="containsText" text="TAXI">
      <formula>NOT(ISERROR(SEARCH("TAXI",F216)))</formula>
    </cfRule>
    <cfRule type="containsText" dxfId="27120" priority="19642" operator="containsText" text="SSMM">
      <formula>NOT(ISERROR(SEARCH("SSMM",F216)))</formula>
    </cfRule>
    <cfRule type="containsText" dxfId="27119" priority="19643" operator="containsText" text="BMTR">
      <formula>NOT(ISERROR(SEARCH("BMTR",F216)))</formula>
    </cfRule>
  </conditionalFormatting>
  <conditionalFormatting sqref="F216:F217">
    <cfRule type="containsText" dxfId="27118" priority="19638" operator="containsText" text="TAXI">
      <formula>NOT(ISERROR(SEARCH("TAXI",F216)))</formula>
    </cfRule>
    <cfRule type="containsText" dxfId="27117" priority="19639" operator="containsText" text="SSMM">
      <formula>NOT(ISERROR(SEARCH("SSMM",F216)))</formula>
    </cfRule>
    <cfRule type="containsText" dxfId="27116" priority="19640" operator="containsText" text="BMTR">
      <formula>NOT(ISERROR(SEARCH("BMTR",F216)))</formula>
    </cfRule>
  </conditionalFormatting>
  <conditionalFormatting sqref="F216:F217">
    <cfRule type="containsText" dxfId="27115" priority="19628" operator="containsText" text="TAXI">
      <formula>NOT(ISERROR(SEARCH("TAXI",F216)))</formula>
    </cfRule>
    <cfRule type="containsText" dxfId="27114" priority="19629" operator="containsText" text="SSMM">
      <formula>NOT(ISERROR(SEARCH("SSMM",F216)))</formula>
    </cfRule>
    <cfRule type="containsText" dxfId="27113" priority="19630" operator="containsText" text="BMTR">
      <formula>NOT(ISERROR(SEARCH("BMTR",F216)))</formula>
    </cfRule>
  </conditionalFormatting>
  <conditionalFormatting sqref="F216:F217">
    <cfRule type="containsText" dxfId="27112" priority="19625" operator="containsText" text="TAXI">
      <formula>NOT(ISERROR(SEARCH("TAXI",F216)))</formula>
    </cfRule>
    <cfRule type="containsText" dxfId="27111" priority="19626" operator="containsText" text="SSMM">
      <formula>NOT(ISERROR(SEARCH("SSMM",F216)))</formula>
    </cfRule>
    <cfRule type="containsText" dxfId="27110" priority="19627" operator="containsText" text="BMTR">
      <formula>NOT(ISERROR(SEARCH("BMTR",F216)))</formula>
    </cfRule>
  </conditionalFormatting>
  <conditionalFormatting sqref="F216:F217">
    <cfRule type="containsText" dxfId="27109" priority="19622" operator="containsText" text="TAXI">
      <formula>NOT(ISERROR(SEARCH("TAXI",F216)))</formula>
    </cfRule>
    <cfRule type="containsText" dxfId="27108" priority="19623" operator="containsText" text="SSMM">
      <formula>NOT(ISERROR(SEARCH("SSMM",F216)))</formula>
    </cfRule>
    <cfRule type="containsText" dxfId="27107" priority="19624" operator="containsText" text="BMTR">
      <formula>NOT(ISERROR(SEARCH("BMTR",F216)))</formula>
    </cfRule>
  </conditionalFormatting>
  <conditionalFormatting sqref="F216:F217">
    <cfRule type="containsText" dxfId="27106" priority="19619" operator="containsText" text="TAXI">
      <formula>NOT(ISERROR(SEARCH("TAXI",F216)))</formula>
    </cfRule>
    <cfRule type="containsText" dxfId="27105" priority="19620" operator="containsText" text="SSMM">
      <formula>NOT(ISERROR(SEARCH("SSMM",F216)))</formula>
    </cfRule>
    <cfRule type="containsText" dxfId="27104" priority="19621" operator="containsText" text="BMTR">
      <formula>NOT(ISERROR(SEARCH("BMTR",F216)))</formula>
    </cfRule>
  </conditionalFormatting>
  <conditionalFormatting sqref="F216:F217">
    <cfRule type="containsText" dxfId="27103" priority="19609" operator="containsText" text="TAXI">
      <formula>NOT(ISERROR(SEARCH("TAXI",F216)))</formula>
    </cfRule>
    <cfRule type="containsText" dxfId="27102" priority="19610" operator="containsText" text="SSMM">
      <formula>NOT(ISERROR(SEARCH("SSMM",F216)))</formula>
    </cfRule>
    <cfRule type="containsText" dxfId="27101" priority="19611" operator="containsText" text="BMTR">
      <formula>NOT(ISERROR(SEARCH("BMTR",F216)))</formula>
    </cfRule>
  </conditionalFormatting>
  <conditionalFormatting sqref="F216:F217">
    <cfRule type="containsText" dxfId="27100" priority="19606" operator="containsText" text="TAXI">
      <formula>NOT(ISERROR(SEARCH("TAXI",F216)))</formula>
    </cfRule>
    <cfRule type="containsText" dxfId="27099" priority="19607" operator="containsText" text="SSMM">
      <formula>NOT(ISERROR(SEARCH("SSMM",F216)))</formula>
    </cfRule>
    <cfRule type="containsText" dxfId="27098" priority="19608" operator="containsText" text="BMTR">
      <formula>NOT(ISERROR(SEARCH("BMTR",F216)))</formula>
    </cfRule>
  </conditionalFormatting>
  <conditionalFormatting sqref="F216:F217">
    <cfRule type="containsText" dxfId="27097" priority="19596" operator="containsText" text="TAXI">
      <formula>NOT(ISERROR(SEARCH("TAXI",F216)))</formula>
    </cfRule>
    <cfRule type="containsText" dxfId="27096" priority="19597" operator="containsText" text="SSMM">
      <formula>NOT(ISERROR(SEARCH("SSMM",F216)))</formula>
    </cfRule>
    <cfRule type="containsText" dxfId="27095" priority="19598" operator="containsText" text="BMTR">
      <formula>NOT(ISERROR(SEARCH("BMTR",F216)))</formula>
    </cfRule>
  </conditionalFormatting>
  <conditionalFormatting sqref="F216:F217">
    <cfRule type="containsText" dxfId="27094" priority="19593" operator="containsText" text="TAXI">
      <formula>NOT(ISERROR(SEARCH("TAXI",F216)))</formula>
    </cfRule>
    <cfRule type="containsText" dxfId="27093" priority="19594" operator="containsText" text="SSMM">
      <formula>NOT(ISERROR(SEARCH("SSMM",F216)))</formula>
    </cfRule>
    <cfRule type="containsText" dxfId="27092" priority="19595" operator="containsText" text="BMTR">
      <formula>NOT(ISERROR(SEARCH("BMTR",F216)))</formula>
    </cfRule>
  </conditionalFormatting>
  <conditionalFormatting sqref="F216:F217">
    <cfRule type="containsText" dxfId="27091" priority="19583" operator="containsText" text="TAXI">
      <formula>NOT(ISERROR(SEARCH("TAXI",F216)))</formula>
    </cfRule>
    <cfRule type="containsText" dxfId="27090" priority="19584" operator="containsText" text="SSMM">
      <formula>NOT(ISERROR(SEARCH("SSMM",F216)))</formula>
    </cfRule>
    <cfRule type="containsText" dxfId="27089" priority="19585" operator="containsText" text="BMTR">
      <formula>NOT(ISERROR(SEARCH("BMTR",F216)))</formula>
    </cfRule>
  </conditionalFormatting>
  <conditionalFormatting sqref="F216:F217">
    <cfRule type="containsText" dxfId="27088" priority="19580" operator="containsText" text="TAXI">
      <formula>NOT(ISERROR(SEARCH("TAXI",F216)))</formula>
    </cfRule>
    <cfRule type="containsText" dxfId="27087" priority="19581" operator="containsText" text="SSMM">
      <formula>NOT(ISERROR(SEARCH("SSMM",F216)))</formula>
    </cfRule>
    <cfRule type="containsText" dxfId="27086" priority="19582" operator="containsText" text="BMTR">
      <formula>NOT(ISERROR(SEARCH("BMTR",F216)))</formula>
    </cfRule>
  </conditionalFormatting>
  <conditionalFormatting sqref="F216:F217">
    <cfRule type="containsText" dxfId="27085" priority="19570" operator="containsText" text="TAXI">
      <formula>NOT(ISERROR(SEARCH("TAXI",F216)))</formula>
    </cfRule>
    <cfRule type="containsText" dxfId="27084" priority="19571" operator="containsText" text="SSMM">
      <formula>NOT(ISERROR(SEARCH("SSMM",F216)))</formula>
    </cfRule>
    <cfRule type="containsText" dxfId="27083" priority="19572" operator="containsText" text="BMTR">
      <formula>NOT(ISERROR(SEARCH("BMTR",F216)))</formula>
    </cfRule>
  </conditionalFormatting>
  <conditionalFormatting sqref="F216:F217">
    <cfRule type="containsText" dxfId="27082" priority="19567" operator="containsText" text="TAXI">
      <formula>NOT(ISERROR(SEARCH("TAXI",F216)))</formula>
    </cfRule>
    <cfRule type="containsText" dxfId="27081" priority="19568" operator="containsText" text="SSMM">
      <formula>NOT(ISERROR(SEARCH("SSMM",F216)))</formula>
    </cfRule>
    <cfRule type="containsText" dxfId="27080" priority="19569" operator="containsText" text="BMTR">
      <formula>NOT(ISERROR(SEARCH("BMTR",F216)))</formula>
    </cfRule>
  </conditionalFormatting>
  <conditionalFormatting sqref="F216:F217">
    <cfRule type="containsText" dxfId="27079" priority="19557" operator="containsText" text="TAXI">
      <formula>NOT(ISERROR(SEARCH("TAXI",F216)))</formula>
    </cfRule>
    <cfRule type="containsText" dxfId="27078" priority="19558" operator="containsText" text="SSMM">
      <formula>NOT(ISERROR(SEARCH("SSMM",F216)))</formula>
    </cfRule>
    <cfRule type="containsText" dxfId="27077" priority="19559" operator="containsText" text="BMTR">
      <formula>NOT(ISERROR(SEARCH("BMTR",F216)))</formula>
    </cfRule>
  </conditionalFormatting>
  <conditionalFormatting sqref="F216:F217">
    <cfRule type="containsText" dxfId="27076" priority="19554" operator="containsText" text="TAXI">
      <formula>NOT(ISERROR(SEARCH("TAXI",F216)))</formula>
    </cfRule>
    <cfRule type="containsText" dxfId="27075" priority="19555" operator="containsText" text="SSMM">
      <formula>NOT(ISERROR(SEARCH("SSMM",F216)))</formula>
    </cfRule>
    <cfRule type="containsText" dxfId="27074" priority="19556" operator="containsText" text="BMTR">
      <formula>NOT(ISERROR(SEARCH("BMTR",F216)))</formula>
    </cfRule>
  </conditionalFormatting>
  <conditionalFormatting sqref="F216:F217">
    <cfRule type="containsText" dxfId="27073" priority="19544" operator="containsText" text="TAXI">
      <formula>NOT(ISERROR(SEARCH("TAXI",F216)))</formula>
    </cfRule>
    <cfRule type="containsText" dxfId="27072" priority="19545" operator="containsText" text="SSMM">
      <formula>NOT(ISERROR(SEARCH("SSMM",F216)))</formula>
    </cfRule>
    <cfRule type="containsText" dxfId="27071" priority="19546" operator="containsText" text="BMTR">
      <formula>NOT(ISERROR(SEARCH("BMTR",F216)))</formula>
    </cfRule>
  </conditionalFormatting>
  <conditionalFormatting sqref="F216:F217">
    <cfRule type="containsText" dxfId="27070" priority="19541" operator="containsText" text="TAXI">
      <formula>NOT(ISERROR(SEARCH("TAXI",F216)))</formula>
    </cfRule>
    <cfRule type="containsText" dxfId="27069" priority="19542" operator="containsText" text="SSMM">
      <formula>NOT(ISERROR(SEARCH("SSMM",F216)))</formula>
    </cfRule>
    <cfRule type="containsText" dxfId="27068" priority="19543" operator="containsText" text="BMTR">
      <formula>NOT(ISERROR(SEARCH("BMTR",F216)))</formula>
    </cfRule>
  </conditionalFormatting>
  <conditionalFormatting sqref="F216:F217">
    <cfRule type="containsText" dxfId="27067" priority="19531" operator="containsText" text="TAXI">
      <formula>NOT(ISERROR(SEARCH("TAXI",F216)))</formula>
    </cfRule>
    <cfRule type="containsText" dxfId="27066" priority="19532" operator="containsText" text="SSMM">
      <formula>NOT(ISERROR(SEARCH("SSMM",F216)))</formula>
    </cfRule>
    <cfRule type="containsText" dxfId="27065" priority="19533" operator="containsText" text="BMTR">
      <formula>NOT(ISERROR(SEARCH("BMTR",F216)))</formula>
    </cfRule>
  </conditionalFormatting>
  <conditionalFormatting sqref="F216:F217">
    <cfRule type="containsText" dxfId="27064" priority="19528" operator="containsText" text="TAXI">
      <formula>NOT(ISERROR(SEARCH("TAXI",F216)))</formula>
    </cfRule>
    <cfRule type="containsText" dxfId="27063" priority="19529" operator="containsText" text="SSMM">
      <formula>NOT(ISERROR(SEARCH("SSMM",F216)))</formula>
    </cfRule>
    <cfRule type="containsText" dxfId="27062" priority="19530" operator="containsText" text="BMTR">
      <formula>NOT(ISERROR(SEARCH("BMTR",F216)))</formula>
    </cfRule>
  </conditionalFormatting>
  <conditionalFormatting sqref="F216:F217">
    <cfRule type="containsText" dxfId="27061" priority="19518" operator="containsText" text="TAXI">
      <formula>NOT(ISERROR(SEARCH("TAXI",F216)))</formula>
    </cfRule>
    <cfRule type="containsText" dxfId="27060" priority="19519" operator="containsText" text="SSMM">
      <formula>NOT(ISERROR(SEARCH("SSMM",F216)))</formula>
    </cfRule>
    <cfRule type="containsText" dxfId="27059" priority="19520" operator="containsText" text="BMTR">
      <formula>NOT(ISERROR(SEARCH("BMTR",F216)))</formula>
    </cfRule>
  </conditionalFormatting>
  <conditionalFormatting sqref="F216:F217">
    <cfRule type="containsText" dxfId="27058" priority="19515" operator="containsText" text="TAXI">
      <formula>NOT(ISERROR(SEARCH("TAXI",F216)))</formula>
    </cfRule>
    <cfRule type="containsText" dxfId="27057" priority="19516" operator="containsText" text="SSMM">
      <formula>NOT(ISERROR(SEARCH("SSMM",F216)))</formula>
    </cfRule>
    <cfRule type="containsText" dxfId="27056" priority="19517" operator="containsText" text="BMTR">
      <formula>NOT(ISERROR(SEARCH("BMTR",F216)))</formula>
    </cfRule>
  </conditionalFormatting>
  <conditionalFormatting sqref="F216:F217">
    <cfRule type="containsText" dxfId="27055" priority="19505" operator="containsText" text="TAXI">
      <formula>NOT(ISERROR(SEARCH("TAXI",F216)))</formula>
    </cfRule>
    <cfRule type="containsText" dxfId="27054" priority="19506" operator="containsText" text="SSMM">
      <formula>NOT(ISERROR(SEARCH("SSMM",F216)))</formula>
    </cfRule>
    <cfRule type="containsText" dxfId="27053" priority="19507" operator="containsText" text="BMTR">
      <formula>NOT(ISERROR(SEARCH("BMTR",F216)))</formula>
    </cfRule>
  </conditionalFormatting>
  <conditionalFormatting sqref="F216:F217">
    <cfRule type="containsText" dxfId="27052" priority="19502" operator="containsText" text="TAXI">
      <formula>NOT(ISERROR(SEARCH("TAXI",F216)))</formula>
    </cfRule>
    <cfRule type="containsText" dxfId="27051" priority="19503" operator="containsText" text="SSMM">
      <formula>NOT(ISERROR(SEARCH("SSMM",F216)))</formula>
    </cfRule>
    <cfRule type="containsText" dxfId="27050" priority="19504" operator="containsText" text="BMTR">
      <formula>NOT(ISERROR(SEARCH("BMTR",F216)))</formula>
    </cfRule>
  </conditionalFormatting>
  <conditionalFormatting sqref="F216:F217">
    <cfRule type="containsText" dxfId="27049" priority="19492" operator="containsText" text="TAXI">
      <formula>NOT(ISERROR(SEARCH("TAXI",F216)))</formula>
    </cfRule>
    <cfRule type="containsText" dxfId="27048" priority="19493" operator="containsText" text="SSMM">
      <formula>NOT(ISERROR(SEARCH("SSMM",F216)))</formula>
    </cfRule>
    <cfRule type="containsText" dxfId="27047" priority="19494" operator="containsText" text="BMTR">
      <formula>NOT(ISERROR(SEARCH("BMTR",F216)))</formula>
    </cfRule>
  </conditionalFormatting>
  <conditionalFormatting sqref="F216:F217">
    <cfRule type="containsText" dxfId="27046" priority="19489" operator="containsText" text="TAXI">
      <formula>NOT(ISERROR(SEARCH("TAXI",F216)))</formula>
    </cfRule>
    <cfRule type="containsText" dxfId="27045" priority="19490" operator="containsText" text="SSMM">
      <formula>NOT(ISERROR(SEARCH("SSMM",F216)))</formula>
    </cfRule>
    <cfRule type="containsText" dxfId="27044" priority="19491" operator="containsText" text="BMTR">
      <formula>NOT(ISERROR(SEARCH("BMTR",F216)))</formula>
    </cfRule>
  </conditionalFormatting>
  <conditionalFormatting sqref="F216:F217">
    <cfRule type="containsText" dxfId="27043" priority="19479" operator="containsText" text="TAXI">
      <formula>NOT(ISERROR(SEARCH("TAXI",F216)))</formula>
    </cfRule>
    <cfRule type="containsText" dxfId="27042" priority="19480" operator="containsText" text="SSMM">
      <formula>NOT(ISERROR(SEARCH("SSMM",F216)))</formula>
    </cfRule>
    <cfRule type="containsText" dxfId="27041" priority="19481" operator="containsText" text="BMTR">
      <formula>NOT(ISERROR(SEARCH("BMTR",F216)))</formula>
    </cfRule>
  </conditionalFormatting>
  <conditionalFormatting sqref="F216:F217">
    <cfRule type="containsText" dxfId="27040" priority="19476" operator="containsText" text="TAXI">
      <formula>NOT(ISERROR(SEARCH("TAXI",F216)))</formula>
    </cfRule>
    <cfRule type="containsText" dxfId="27039" priority="19477" operator="containsText" text="SSMM">
      <formula>NOT(ISERROR(SEARCH("SSMM",F216)))</formula>
    </cfRule>
    <cfRule type="containsText" dxfId="27038" priority="19478" operator="containsText" text="BMTR">
      <formula>NOT(ISERROR(SEARCH("BMTR",F216)))</formula>
    </cfRule>
  </conditionalFormatting>
  <conditionalFormatting sqref="F216:F217">
    <cfRule type="containsText" dxfId="27037" priority="19466" operator="containsText" text="TAXI">
      <formula>NOT(ISERROR(SEARCH("TAXI",F216)))</formula>
    </cfRule>
    <cfRule type="containsText" dxfId="27036" priority="19467" operator="containsText" text="SSMM">
      <formula>NOT(ISERROR(SEARCH("SSMM",F216)))</formula>
    </cfRule>
    <cfRule type="containsText" dxfId="27035" priority="19468" operator="containsText" text="BMTR">
      <formula>NOT(ISERROR(SEARCH("BMTR",F216)))</formula>
    </cfRule>
  </conditionalFormatting>
  <conditionalFormatting sqref="F216:F217">
    <cfRule type="containsText" dxfId="27034" priority="19463" operator="containsText" text="TAXI">
      <formula>NOT(ISERROR(SEARCH("TAXI",F216)))</formula>
    </cfRule>
    <cfRule type="containsText" dxfId="27033" priority="19464" operator="containsText" text="SSMM">
      <formula>NOT(ISERROR(SEARCH("SSMM",F216)))</formula>
    </cfRule>
    <cfRule type="containsText" dxfId="27032" priority="19465" operator="containsText" text="BMTR">
      <formula>NOT(ISERROR(SEARCH("BMTR",F216)))</formula>
    </cfRule>
  </conditionalFormatting>
  <conditionalFormatting sqref="F216:F217">
    <cfRule type="containsText" dxfId="27031" priority="19453" operator="containsText" text="TAXI">
      <formula>NOT(ISERROR(SEARCH("TAXI",F216)))</formula>
    </cfRule>
    <cfRule type="containsText" dxfId="27030" priority="19454" operator="containsText" text="SSMM">
      <formula>NOT(ISERROR(SEARCH("SSMM",F216)))</formula>
    </cfRule>
    <cfRule type="containsText" dxfId="27029" priority="19455" operator="containsText" text="BMTR">
      <formula>NOT(ISERROR(SEARCH("BMTR",F216)))</formula>
    </cfRule>
  </conditionalFormatting>
  <conditionalFormatting sqref="F216:F217">
    <cfRule type="containsText" dxfId="27028" priority="19450" operator="containsText" text="TAXI">
      <formula>NOT(ISERROR(SEARCH("TAXI",F216)))</formula>
    </cfRule>
    <cfRule type="containsText" dxfId="27027" priority="19451" operator="containsText" text="SSMM">
      <formula>NOT(ISERROR(SEARCH("SSMM",F216)))</formula>
    </cfRule>
    <cfRule type="containsText" dxfId="27026" priority="19452" operator="containsText" text="BMTR">
      <formula>NOT(ISERROR(SEARCH("BMTR",F216)))</formula>
    </cfRule>
  </conditionalFormatting>
  <conditionalFormatting sqref="F216:F217">
    <cfRule type="containsText" dxfId="27025" priority="19447" operator="containsText" text="TAXI">
      <formula>NOT(ISERROR(SEARCH("TAXI",F216)))</formula>
    </cfRule>
    <cfRule type="containsText" dxfId="27024" priority="19448" operator="containsText" text="SSMM">
      <formula>NOT(ISERROR(SEARCH("SSMM",F216)))</formula>
    </cfRule>
    <cfRule type="containsText" dxfId="27023" priority="19449" operator="containsText" text="BMTR">
      <formula>NOT(ISERROR(SEARCH("BMTR",F216)))</formula>
    </cfRule>
  </conditionalFormatting>
  <conditionalFormatting sqref="F216:F217">
    <cfRule type="containsText" dxfId="27022" priority="19437" operator="containsText" text="TAXI">
      <formula>NOT(ISERROR(SEARCH("TAXI",F216)))</formula>
    </cfRule>
    <cfRule type="containsText" dxfId="27021" priority="19438" operator="containsText" text="SSMM">
      <formula>NOT(ISERROR(SEARCH("SSMM",F216)))</formula>
    </cfRule>
    <cfRule type="containsText" dxfId="27020" priority="19439" operator="containsText" text="BMTR">
      <formula>NOT(ISERROR(SEARCH("BMTR",F216)))</formula>
    </cfRule>
  </conditionalFormatting>
  <conditionalFormatting sqref="F216:F217">
    <cfRule type="containsText" dxfId="27019" priority="19434" operator="containsText" text="TAXI">
      <formula>NOT(ISERROR(SEARCH("TAXI",F216)))</formula>
    </cfRule>
    <cfRule type="containsText" dxfId="27018" priority="19435" operator="containsText" text="SSMM">
      <formula>NOT(ISERROR(SEARCH("SSMM",F216)))</formula>
    </cfRule>
    <cfRule type="containsText" dxfId="27017" priority="19436" operator="containsText" text="BMTR">
      <formula>NOT(ISERROR(SEARCH("BMTR",F216)))</formula>
    </cfRule>
  </conditionalFormatting>
  <conditionalFormatting sqref="F216:F217">
    <cfRule type="containsText" dxfId="27016" priority="19424" operator="containsText" text="TAXI">
      <formula>NOT(ISERROR(SEARCH("TAXI",F216)))</formula>
    </cfRule>
    <cfRule type="containsText" dxfId="27015" priority="19425" operator="containsText" text="SSMM">
      <formula>NOT(ISERROR(SEARCH("SSMM",F216)))</formula>
    </cfRule>
    <cfRule type="containsText" dxfId="27014" priority="19426" operator="containsText" text="BMTR">
      <formula>NOT(ISERROR(SEARCH("BMTR",F216)))</formula>
    </cfRule>
  </conditionalFormatting>
  <conditionalFormatting sqref="F216:F217">
    <cfRule type="containsText" dxfId="27013" priority="19421" operator="containsText" text="TAXI">
      <formula>NOT(ISERROR(SEARCH("TAXI",F216)))</formula>
    </cfRule>
    <cfRule type="containsText" dxfId="27012" priority="19422" operator="containsText" text="SSMM">
      <formula>NOT(ISERROR(SEARCH("SSMM",F216)))</formula>
    </cfRule>
    <cfRule type="containsText" dxfId="27011" priority="19423" operator="containsText" text="BMTR">
      <formula>NOT(ISERROR(SEARCH("BMTR",F216)))</formula>
    </cfRule>
  </conditionalFormatting>
  <conditionalFormatting sqref="F216:F217">
    <cfRule type="containsText" dxfId="27010" priority="19411" operator="containsText" text="TAXI">
      <formula>NOT(ISERROR(SEARCH("TAXI",F216)))</formula>
    </cfRule>
    <cfRule type="containsText" dxfId="27009" priority="19412" operator="containsText" text="SSMM">
      <formula>NOT(ISERROR(SEARCH("SSMM",F216)))</formula>
    </cfRule>
    <cfRule type="containsText" dxfId="27008" priority="19413" operator="containsText" text="BMTR">
      <formula>NOT(ISERROR(SEARCH("BMTR",F216)))</formula>
    </cfRule>
  </conditionalFormatting>
  <conditionalFormatting sqref="F216:F217">
    <cfRule type="containsText" dxfId="27007" priority="19408" operator="containsText" text="TAXI">
      <formula>NOT(ISERROR(SEARCH("TAXI",F216)))</formula>
    </cfRule>
    <cfRule type="containsText" dxfId="27006" priority="19409" operator="containsText" text="SSMM">
      <formula>NOT(ISERROR(SEARCH("SSMM",F216)))</formula>
    </cfRule>
    <cfRule type="containsText" dxfId="27005" priority="19410" operator="containsText" text="BMTR">
      <formula>NOT(ISERROR(SEARCH("BMTR",F216)))</formula>
    </cfRule>
  </conditionalFormatting>
  <conditionalFormatting sqref="F197">
    <cfRule type="containsText" dxfId="27004" priority="19405" operator="containsText" text="TAXI">
      <formula>NOT(ISERROR(SEARCH("TAXI",F197)))</formula>
    </cfRule>
    <cfRule type="containsText" dxfId="27003" priority="19406" operator="containsText" text="SSMM">
      <formula>NOT(ISERROR(SEARCH("SSMM",F197)))</formula>
    </cfRule>
    <cfRule type="containsText" dxfId="27002" priority="19407" operator="containsText" text="BMTR">
      <formula>NOT(ISERROR(SEARCH("BMTR",F197)))</formula>
    </cfRule>
  </conditionalFormatting>
  <conditionalFormatting sqref="F194">
    <cfRule type="containsText" dxfId="27001" priority="19402" operator="containsText" text="TAXI">
      <formula>NOT(ISERROR(SEARCH("TAXI",F194)))</formula>
    </cfRule>
    <cfRule type="containsText" dxfId="27000" priority="19403" operator="containsText" text="SSMM">
      <formula>NOT(ISERROR(SEARCH("SSMM",F194)))</formula>
    </cfRule>
    <cfRule type="containsText" dxfId="26999" priority="19404" operator="containsText" text="BMTR">
      <formula>NOT(ISERROR(SEARCH("BMTR",F194)))</formula>
    </cfRule>
  </conditionalFormatting>
  <conditionalFormatting sqref="F194">
    <cfRule type="containsText" dxfId="26998" priority="19399" operator="containsText" text="TAXI">
      <formula>NOT(ISERROR(SEARCH("TAXI",F194)))</formula>
    </cfRule>
    <cfRule type="containsText" dxfId="26997" priority="19400" operator="containsText" text="SSMM">
      <formula>NOT(ISERROR(SEARCH("SSMM",F194)))</formula>
    </cfRule>
    <cfRule type="containsText" dxfId="26996" priority="19401" operator="containsText" text="BMTR">
      <formula>NOT(ISERROR(SEARCH("BMTR",F194)))</formula>
    </cfRule>
  </conditionalFormatting>
  <conditionalFormatting sqref="F198">
    <cfRule type="containsText" dxfId="26995" priority="19384" operator="containsText" text="TAXI">
      <formula>NOT(ISERROR(SEARCH("TAXI",F198)))</formula>
    </cfRule>
    <cfRule type="containsText" dxfId="26994" priority="19385" operator="containsText" text="SSMM">
      <formula>NOT(ISERROR(SEARCH("SSMM",F198)))</formula>
    </cfRule>
    <cfRule type="containsText" dxfId="26993" priority="19386" operator="containsText" text="BMTR">
      <formula>NOT(ISERROR(SEARCH("BMTR",F198)))</formula>
    </cfRule>
  </conditionalFormatting>
  <conditionalFormatting sqref="F198">
    <cfRule type="containsText" dxfId="26992" priority="19381" operator="containsText" text="TAXI">
      <formula>NOT(ISERROR(SEARCH("TAXI",F198)))</formula>
    </cfRule>
    <cfRule type="containsText" dxfId="26991" priority="19382" operator="containsText" text="SSMM">
      <formula>NOT(ISERROR(SEARCH("SSMM",F198)))</formula>
    </cfRule>
    <cfRule type="containsText" dxfId="26990" priority="19383" operator="containsText" text="BMTR">
      <formula>NOT(ISERROR(SEARCH("BMTR",F198)))</formula>
    </cfRule>
  </conditionalFormatting>
  <conditionalFormatting sqref="F197">
    <cfRule type="containsText" dxfId="26989" priority="19378" operator="containsText" text="TAXI">
      <formula>NOT(ISERROR(SEARCH("TAXI",F197)))</formula>
    </cfRule>
    <cfRule type="containsText" dxfId="26988" priority="19379" operator="containsText" text="SSMM">
      <formula>NOT(ISERROR(SEARCH("SSMM",F197)))</formula>
    </cfRule>
    <cfRule type="containsText" dxfId="26987" priority="19380" operator="containsText" text="BMTR">
      <formula>NOT(ISERROR(SEARCH("BMTR",F197)))</formula>
    </cfRule>
  </conditionalFormatting>
  <conditionalFormatting sqref="F194">
    <cfRule type="containsText" dxfId="26986" priority="19369" operator="containsText" text="TAXI">
      <formula>NOT(ISERROR(SEARCH("TAXI",F194)))</formula>
    </cfRule>
    <cfRule type="containsText" dxfId="26985" priority="19370" operator="containsText" text="SSMM">
      <formula>NOT(ISERROR(SEARCH("SSMM",F194)))</formula>
    </cfRule>
    <cfRule type="containsText" dxfId="26984" priority="19371" operator="containsText" text="BMTR">
      <formula>NOT(ISERROR(SEARCH("BMTR",F194)))</formula>
    </cfRule>
  </conditionalFormatting>
  <conditionalFormatting sqref="F193">
    <cfRule type="containsText" dxfId="26983" priority="19360" operator="containsText" text="TAXI">
      <formula>NOT(ISERROR(SEARCH("TAXI",F193)))</formula>
    </cfRule>
    <cfRule type="containsText" dxfId="26982" priority="19361" operator="containsText" text="SSMM">
      <formula>NOT(ISERROR(SEARCH("SSMM",F193)))</formula>
    </cfRule>
    <cfRule type="containsText" dxfId="26981" priority="19362" operator="containsText" text="BMTR">
      <formula>NOT(ISERROR(SEARCH("BMTR",F193)))</formula>
    </cfRule>
  </conditionalFormatting>
  <conditionalFormatting sqref="F204">
    <cfRule type="containsText" dxfId="26980" priority="19357" operator="containsText" text="TAXI">
      <formula>NOT(ISERROR(SEARCH("TAXI",F204)))</formula>
    </cfRule>
    <cfRule type="containsText" dxfId="26979" priority="19358" operator="containsText" text="SSMM">
      <formula>NOT(ISERROR(SEARCH("SSMM",F204)))</formula>
    </cfRule>
    <cfRule type="containsText" dxfId="26978" priority="19359" operator="containsText" text="BMTR">
      <formula>NOT(ISERROR(SEARCH("BMTR",F204)))</formula>
    </cfRule>
  </conditionalFormatting>
  <conditionalFormatting sqref="F204">
    <cfRule type="containsText" dxfId="26977" priority="19354" operator="containsText" text="TAXI">
      <formula>NOT(ISERROR(SEARCH("TAXI",F204)))</formula>
    </cfRule>
    <cfRule type="containsText" dxfId="26976" priority="19355" operator="containsText" text="SSMM">
      <formula>NOT(ISERROR(SEARCH("SSMM",F204)))</formula>
    </cfRule>
    <cfRule type="containsText" dxfId="26975" priority="19356" operator="containsText" text="BMTR">
      <formula>NOT(ISERROR(SEARCH("BMTR",F204)))</formula>
    </cfRule>
  </conditionalFormatting>
  <conditionalFormatting sqref="F198">
    <cfRule type="containsText" dxfId="26974" priority="19351" operator="containsText" text="TAXI">
      <formula>NOT(ISERROR(SEARCH("TAXI",F198)))</formula>
    </cfRule>
    <cfRule type="containsText" dxfId="26973" priority="19352" operator="containsText" text="SSMM">
      <formula>NOT(ISERROR(SEARCH("SSMM",F198)))</formula>
    </cfRule>
    <cfRule type="containsText" dxfId="26972" priority="19353" operator="containsText" text="BMTR">
      <formula>NOT(ISERROR(SEARCH("BMTR",F198)))</formula>
    </cfRule>
  </conditionalFormatting>
  <conditionalFormatting sqref="F197">
    <cfRule type="containsText" dxfId="26971" priority="19348" operator="containsText" text="TAXI">
      <formula>NOT(ISERROR(SEARCH("TAXI",F197)))</formula>
    </cfRule>
    <cfRule type="containsText" dxfId="26970" priority="19349" operator="containsText" text="SSMM">
      <formula>NOT(ISERROR(SEARCH("SSMM",F197)))</formula>
    </cfRule>
    <cfRule type="containsText" dxfId="26969" priority="19350" operator="containsText" text="BMTR">
      <formula>NOT(ISERROR(SEARCH("BMTR",F197)))</formula>
    </cfRule>
  </conditionalFormatting>
  <conditionalFormatting sqref="F197">
    <cfRule type="containsText" dxfId="26968" priority="19345" operator="containsText" text="TAXI">
      <formula>NOT(ISERROR(SEARCH("TAXI",F197)))</formula>
    </cfRule>
    <cfRule type="containsText" dxfId="26967" priority="19346" operator="containsText" text="SSMM">
      <formula>NOT(ISERROR(SEARCH("SSMM",F197)))</formula>
    </cfRule>
    <cfRule type="containsText" dxfId="26966" priority="19347" operator="containsText" text="BMTR">
      <formula>NOT(ISERROR(SEARCH("BMTR",F197)))</formula>
    </cfRule>
  </conditionalFormatting>
  <conditionalFormatting sqref="F194">
    <cfRule type="containsText" dxfId="26965" priority="19342" operator="containsText" text="TAXI">
      <formula>NOT(ISERROR(SEARCH("TAXI",F194)))</formula>
    </cfRule>
    <cfRule type="containsText" dxfId="26964" priority="19343" operator="containsText" text="SSMM">
      <formula>NOT(ISERROR(SEARCH("SSMM",F194)))</formula>
    </cfRule>
    <cfRule type="containsText" dxfId="26963" priority="19344" operator="containsText" text="BMTR">
      <formula>NOT(ISERROR(SEARCH("BMTR",F194)))</formula>
    </cfRule>
  </conditionalFormatting>
  <conditionalFormatting sqref="F194">
    <cfRule type="containsText" dxfId="26962" priority="19333" operator="containsText" text="TAXI">
      <formula>NOT(ISERROR(SEARCH("TAXI",F194)))</formula>
    </cfRule>
    <cfRule type="containsText" dxfId="26961" priority="19334" operator="containsText" text="SSMM">
      <formula>NOT(ISERROR(SEARCH("SSMM",F194)))</formula>
    </cfRule>
    <cfRule type="containsText" dxfId="26960" priority="19335" operator="containsText" text="BMTR">
      <formula>NOT(ISERROR(SEARCH("BMTR",F194)))</formula>
    </cfRule>
  </conditionalFormatting>
  <conditionalFormatting sqref="F193">
    <cfRule type="containsText" dxfId="26959" priority="19324" operator="containsText" text="TAXI">
      <formula>NOT(ISERROR(SEARCH("TAXI",F193)))</formula>
    </cfRule>
    <cfRule type="containsText" dxfId="26958" priority="19325" operator="containsText" text="SSMM">
      <formula>NOT(ISERROR(SEARCH("SSMM",F193)))</formula>
    </cfRule>
    <cfRule type="containsText" dxfId="26957" priority="19326" operator="containsText" text="BMTR">
      <formula>NOT(ISERROR(SEARCH("BMTR",F193)))</formula>
    </cfRule>
  </conditionalFormatting>
  <conditionalFormatting sqref="F204">
    <cfRule type="containsText" dxfId="26956" priority="19321" operator="containsText" text="TAXI">
      <formula>NOT(ISERROR(SEARCH("TAXI",F204)))</formula>
    </cfRule>
    <cfRule type="containsText" dxfId="26955" priority="19322" operator="containsText" text="SSMM">
      <formula>NOT(ISERROR(SEARCH("SSMM",F204)))</formula>
    </cfRule>
    <cfRule type="containsText" dxfId="26954" priority="19323" operator="containsText" text="BMTR">
      <formula>NOT(ISERROR(SEARCH("BMTR",F204)))</formula>
    </cfRule>
  </conditionalFormatting>
  <conditionalFormatting sqref="F204">
    <cfRule type="containsText" dxfId="26953" priority="19318" operator="containsText" text="TAXI">
      <formula>NOT(ISERROR(SEARCH("TAXI",F204)))</formula>
    </cfRule>
    <cfRule type="containsText" dxfId="26952" priority="19319" operator="containsText" text="SSMM">
      <formula>NOT(ISERROR(SEARCH("SSMM",F204)))</formula>
    </cfRule>
    <cfRule type="containsText" dxfId="26951" priority="19320" operator="containsText" text="BMTR">
      <formula>NOT(ISERROR(SEARCH("BMTR",F204)))</formula>
    </cfRule>
  </conditionalFormatting>
  <conditionalFormatting sqref="F198">
    <cfRule type="containsText" dxfId="26950" priority="19315" operator="containsText" text="TAXI">
      <formula>NOT(ISERROR(SEARCH("TAXI",F198)))</formula>
    </cfRule>
    <cfRule type="containsText" dxfId="26949" priority="19316" operator="containsText" text="SSMM">
      <formula>NOT(ISERROR(SEARCH("SSMM",F198)))</formula>
    </cfRule>
    <cfRule type="containsText" dxfId="26948" priority="19317" operator="containsText" text="BMTR">
      <formula>NOT(ISERROR(SEARCH("BMTR",F198)))</formula>
    </cfRule>
  </conditionalFormatting>
  <conditionalFormatting sqref="F197">
    <cfRule type="containsText" dxfId="26947" priority="19312" operator="containsText" text="TAXI">
      <formula>NOT(ISERROR(SEARCH("TAXI",F197)))</formula>
    </cfRule>
    <cfRule type="containsText" dxfId="26946" priority="19313" operator="containsText" text="SSMM">
      <formula>NOT(ISERROR(SEARCH("SSMM",F197)))</formula>
    </cfRule>
    <cfRule type="containsText" dxfId="26945" priority="19314" operator="containsText" text="BMTR">
      <formula>NOT(ISERROR(SEARCH("BMTR",F197)))</formula>
    </cfRule>
  </conditionalFormatting>
  <conditionalFormatting sqref="F197">
    <cfRule type="containsText" dxfId="26944" priority="19309" operator="containsText" text="TAXI">
      <formula>NOT(ISERROR(SEARCH("TAXI",F197)))</formula>
    </cfRule>
    <cfRule type="containsText" dxfId="26943" priority="19310" operator="containsText" text="SSMM">
      <formula>NOT(ISERROR(SEARCH("SSMM",F197)))</formula>
    </cfRule>
    <cfRule type="containsText" dxfId="26942" priority="19311" operator="containsText" text="BMTR">
      <formula>NOT(ISERROR(SEARCH("BMTR",F197)))</formula>
    </cfRule>
  </conditionalFormatting>
  <conditionalFormatting sqref="F194">
    <cfRule type="containsText" dxfId="26941" priority="19306" operator="containsText" text="TAXI">
      <formula>NOT(ISERROR(SEARCH("TAXI",F194)))</formula>
    </cfRule>
    <cfRule type="containsText" dxfId="26940" priority="19307" operator="containsText" text="SSMM">
      <formula>NOT(ISERROR(SEARCH("SSMM",F194)))</formula>
    </cfRule>
    <cfRule type="containsText" dxfId="26939" priority="19308" operator="containsText" text="BMTR">
      <formula>NOT(ISERROR(SEARCH("BMTR",F194)))</formula>
    </cfRule>
  </conditionalFormatting>
  <conditionalFormatting sqref="F193">
    <cfRule type="containsText" dxfId="26938" priority="19294" operator="containsText" text="TAXI">
      <formula>NOT(ISERROR(SEARCH("TAXI",F193)))</formula>
    </cfRule>
    <cfRule type="containsText" dxfId="26937" priority="19295" operator="containsText" text="SSMM">
      <formula>NOT(ISERROR(SEARCH("SSMM",F193)))</formula>
    </cfRule>
    <cfRule type="containsText" dxfId="26936" priority="19296" operator="containsText" text="BMTR">
      <formula>NOT(ISERROR(SEARCH("BMTR",F193)))</formula>
    </cfRule>
  </conditionalFormatting>
  <conditionalFormatting sqref="F193">
    <cfRule type="containsText" dxfId="26935" priority="19291" operator="containsText" text="TAXI">
      <formula>NOT(ISERROR(SEARCH("TAXI",F193)))</formula>
    </cfRule>
    <cfRule type="containsText" dxfId="26934" priority="19292" operator="containsText" text="SSMM">
      <formula>NOT(ISERROR(SEARCH("SSMM",F193)))</formula>
    </cfRule>
    <cfRule type="containsText" dxfId="26933" priority="19293" operator="containsText" text="BMTR">
      <formula>NOT(ISERROR(SEARCH("BMTR",F193)))</formula>
    </cfRule>
  </conditionalFormatting>
  <conditionalFormatting sqref="F192">
    <cfRule type="containsText" dxfId="26932" priority="19288" operator="containsText" text="TAXI">
      <formula>NOT(ISERROR(SEARCH("TAXI",F192)))</formula>
    </cfRule>
    <cfRule type="containsText" dxfId="26931" priority="19289" operator="containsText" text="SSMM">
      <formula>NOT(ISERROR(SEARCH("SSMM",F192)))</formula>
    </cfRule>
    <cfRule type="containsText" dxfId="26930" priority="19290" operator="containsText" text="BMTR">
      <formula>NOT(ISERROR(SEARCH("BMTR",F192)))</formula>
    </cfRule>
  </conditionalFormatting>
  <conditionalFormatting sqref="F203">
    <cfRule type="containsText" dxfId="26929" priority="19285" operator="containsText" text="TAXI">
      <formula>NOT(ISERROR(SEARCH("TAXI",F203)))</formula>
    </cfRule>
    <cfRule type="containsText" dxfId="26928" priority="19286" operator="containsText" text="SSMM">
      <formula>NOT(ISERROR(SEARCH("SSMM",F203)))</formula>
    </cfRule>
    <cfRule type="containsText" dxfId="26927" priority="19287" operator="containsText" text="BMTR">
      <formula>NOT(ISERROR(SEARCH("BMTR",F203)))</formula>
    </cfRule>
  </conditionalFormatting>
  <conditionalFormatting sqref="F203">
    <cfRule type="containsText" dxfId="26926" priority="19282" operator="containsText" text="TAXI">
      <formula>NOT(ISERROR(SEARCH("TAXI",F203)))</formula>
    </cfRule>
    <cfRule type="containsText" dxfId="26925" priority="19283" operator="containsText" text="SSMM">
      <formula>NOT(ISERROR(SEARCH("SSMM",F203)))</formula>
    </cfRule>
    <cfRule type="containsText" dxfId="26924" priority="19284" operator="containsText" text="BMTR">
      <formula>NOT(ISERROR(SEARCH("BMTR",F203)))</formula>
    </cfRule>
  </conditionalFormatting>
  <conditionalFormatting sqref="F197">
    <cfRule type="containsText" dxfId="26923" priority="19266" operator="containsText" text="TAXI">
      <formula>NOT(ISERROR(SEARCH("TAXI",F197)))</formula>
    </cfRule>
    <cfRule type="containsText" dxfId="26922" priority="19267" operator="containsText" text="SSMM">
      <formula>NOT(ISERROR(SEARCH("SSMM",F197)))</formula>
    </cfRule>
    <cfRule type="containsText" dxfId="26921" priority="19268" operator="containsText" text="BMTR">
      <formula>NOT(ISERROR(SEARCH("BMTR",F197)))</formula>
    </cfRule>
  </conditionalFormatting>
  <conditionalFormatting sqref="F194">
    <cfRule type="containsText" dxfId="26920" priority="19263" operator="containsText" text="TAXI">
      <formula>NOT(ISERROR(SEARCH("TAXI",F194)))</formula>
    </cfRule>
    <cfRule type="containsText" dxfId="26919" priority="19264" operator="containsText" text="SSMM">
      <formula>NOT(ISERROR(SEARCH("SSMM",F194)))</formula>
    </cfRule>
    <cfRule type="containsText" dxfId="26918" priority="19265" operator="containsText" text="BMTR">
      <formula>NOT(ISERROR(SEARCH("BMTR",F194)))</formula>
    </cfRule>
  </conditionalFormatting>
  <conditionalFormatting sqref="F194">
    <cfRule type="containsText" dxfId="26917" priority="19260" operator="containsText" text="TAXI">
      <formula>NOT(ISERROR(SEARCH("TAXI",F194)))</formula>
    </cfRule>
    <cfRule type="containsText" dxfId="26916" priority="19261" operator="containsText" text="SSMM">
      <formula>NOT(ISERROR(SEARCH("SSMM",F194)))</formula>
    </cfRule>
    <cfRule type="containsText" dxfId="26915" priority="19262" operator="containsText" text="BMTR">
      <formula>NOT(ISERROR(SEARCH("BMTR",F194)))</formula>
    </cfRule>
  </conditionalFormatting>
  <conditionalFormatting sqref="F194">
    <cfRule type="containsText" dxfId="26914" priority="19248" operator="containsText" text="TAXI">
      <formula>NOT(ISERROR(SEARCH("TAXI",F194)))</formula>
    </cfRule>
    <cfRule type="containsText" dxfId="26913" priority="19249" operator="containsText" text="SSMM">
      <formula>NOT(ISERROR(SEARCH("SSMM",F194)))</formula>
    </cfRule>
    <cfRule type="containsText" dxfId="26912" priority="19250" operator="containsText" text="BMTR">
      <formula>NOT(ISERROR(SEARCH("BMTR",F194)))</formula>
    </cfRule>
  </conditionalFormatting>
  <conditionalFormatting sqref="F193">
    <cfRule type="containsText" dxfId="26911" priority="19239" operator="containsText" text="TAXI">
      <formula>NOT(ISERROR(SEARCH("TAXI",F193)))</formula>
    </cfRule>
    <cfRule type="containsText" dxfId="26910" priority="19240" operator="containsText" text="SSMM">
      <formula>NOT(ISERROR(SEARCH("SSMM",F193)))</formula>
    </cfRule>
    <cfRule type="containsText" dxfId="26909" priority="19241" operator="containsText" text="BMTR">
      <formula>NOT(ISERROR(SEARCH("BMTR",F193)))</formula>
    </cfRule>
  </conditionalFormatting>
  <conditionalFormatting sqref="F204">
    <cfRule type="containsText" dxfId="26908" priority="19236" operator="containsText" text="TAXI">
      <formula>NOT(ISERROR(SEARCH("TAXI",F204)))</formula>
    </cfRule>
    <cfRule type="containsText" dxfId="26907" priority="19237" operator="containsText" text="SSMM">
      <formula>NOT(ISERROR(SEARCH("SSMM",F204)))</formula>
    </cfRule>
    <cfRule type="containsText" dxfId="26906" priority="19238" operator="containsText" text="BMTR">
      <formula>NOT(ISERROR(SEARCH("BMTR",F204)))</formula>
    </cfRule>
  </conditionalFormatting>
  <conditionalFormatting sqref="F204">
    <cfRule type="containsText" dxfId="26905" priority="19233" operator="containsText" text="TAXI">
      <formula>NOT(ISERROR(SEARCH("TAXI",F204)))</formula>
    </cfRule>
    <cfRule type="containsText" dxfId="26904" priority="19234" operator="containsText" text="SSMM">
      <formula>NOT(ISERROR(SEARCH("SSMM",F204)))</formula>
    </cfRule>
    <cfRule type="containsText" dxfId="26903" priority="19235" operator="containsText" text="BMTR">
      <formula>NOT(ISERROR(SEARCH("BMTR",F204)))</formula>
    </cfRule>
  </conditionalFormatting>
  <conditionalFormatting sqref="F198">
    <cfRule type="containsText" dxfId="26902" priority="19230" operator="containsText" text="TAXI">
      <formula>NOT(ISERROR(SEARCH("TAXI",F198)))</formula>
    </cfRule>
    <cfRule type="containsText" dxfId="26901" priority="19231" operator="containsText" text="SSMM">
      <formula>NOT(ISERROR(SEARCH("SSMM",F198)))</formula>
    </cfRule>
    <cfRule type="containsText" dxfId="26900" priority="19232" operator="containsText" text="BMTR">
      <formula>NOT(ISERROR(SEARCH("BMTR",F198)))</formula>
    </cfRule>
  </conditionalFormatting>
  <conditionalFormatting sqref="F197">
    <cfRule type="containsText" dxfId="26899" priority="19227" operator="containsText" text="TAXI">
      <formula>NOT(ISERROR(SEARCH("TAXI",F197)))</formula>
    </cfRule>
    <cfRule type="containsText" dxfId="26898" priority="19228" operator="containsText" text="SSMM">
      <formula>NOT(ISERROR(SEARCH("SSMM",F197)))</formula>
    </cfRule>
    <cfRule type="containsText" dxfId="26897" priority="19229" operator="containsText" text="BMTR">
      <formula>NOT(ISERROR(SEARCH("BMTR",F197)))</formula>
    </cfRule>
  </conditionalFormatting>
  <conditionalFormatting sqref="F197">
    <cfRule type="containsText" dxfId="26896" priority="19224" operator="containsText" text="TAXI">
      <formula>NOT(ISERROR(SEARCH("TAXI",F197)))</formula>
    </cfRule>
    <cfRule type="containsText" dxfId="26895" priority="19225" operator="containsText" text="SSMM">
      <formula>NOT(ISERROR(SEARCH("SSMM",F197)))</formula>
    </cfRule>
    <cfRule type="containsText" dxfId="26894" priority="19226" operator="containsText" text="BMTR">
      <formula>NOT(ISERROR(SEARCH("BMTR",F197)))</formula>
    </cfRule>
  </conditionalFormatting>
  <conditionalFormatting sqref="F194">
    <cfRule type="containsText" dxfId="26893" priority="19221" operator="containsText" text="TAXI">
      <formula>NOT(ISERROR(SEARCH("TAXI",F194)))</formula>
    </cfRule>
    <cfRule type="containsText" dxfId="26892" priority="19222" operator="containsText" text="SSMM">
      <formula>NOT(ISERROR(SEARCH("SSMM",F194)))</formula>
    </cfRule>
    <cfRule type="containsText" dxfId="26891" priority="19223" operator="containsText" text="BMTR">
      <formula>NOT(ISERROR(SEARCH("BMTR",F194)))</formula>
    </cfRule>
  </conditionalFormatting>
  <conditionalFormatting sqref="F193">
    <cfRule type="containsText" dxfId="26890" priority="19209" operator="containsText" text="TAXI">
      <formula>NOT(ISERROR(SEARCH("TAXI",F193)))</formula>
    </cfRule>
    <cfRule type="containsText" dxfId="26889" priority="19210" operator="containsText" text="SSMM">
      <formula>NOT(ISERROR(SEARCH("SSMM",F193)))</formula>
    </cfRule>
    <cfRule type="containsText" dxfId="26888" priority="19211" operator="containsText" text="BMTR">
      <formula>NOT(ISERROR(SEARCH("BMTR",F193)))</formula>
    </cfRule>
  </conditionalFormatting>
  <conditionalFormatting sqref="F193">
    <cfRule type="containsText" dxfId="26887" priority="19206" operator="containsText" text="TAXI">
      <formula>NOT(ISERROR(SEARCH("TAXI",F193)))</formula>
    </cfRule>
    <cfRule type="containsText" dxfId="26886" priority="19207" operator="containsText" text="SSMM">
      <formula>NOT(ISERROR(SEARCH("SSMM",F193)))</formula>
    </cfRule>
    <cfRule type="containsText" dxfId="26885" priority="19208" operator="containsText" text="BMTR">
      <formula>NOT(ISERROR(SEARCH("BMTR",F193)))</formula>
    </cfRule>
  </conditionalFormatting>
  <conditionalFormatting sqref="F192">
    <cfRule type="containsText" dxfId="26884" priority="19203" operator="containsText" text="TAXI">
      <formula>NOT(ISERROR(SEARCH("TAXI",F192)))</formula>
    </cfRule>
    <cfRule type="containsText" dxfId="26883" priority="19204" operator="containsText" text="SSMM">
      <formula>NOT(ISERROR(SEARCH("SSMM",F192)))</formula>
    </cfRule>
    <cfRule type="containsText" dxfId="26882" priority="19205" operator="containsText" text="BMTR">
      <formula>NOT(ISERROR(SEARCH("BMTR",F192)))</formula>
    </cfRule>
  </conditionalFormatting>
  <conditionalFormatting sqref="F203">
    <cfRule type="containsText" dxfId="26881" priority="19200" operator="containsText" text="TAXI">
      <formula>NOT(ISERROR(SEARCH("TAXI",F203)))</formula>
    </cfRule>
    <cfRule type="containsText" dxfId="26880" priority="19201" operator="containsText" text="SSMM">
      <formula>NOT(ISERROR(SEARCH("SSMM",F203)))</formula>
    </cfRule>
    <cfRule type="containsText" dxfId="26879" priority="19202" operator="containsText" text="BMTR">
      <formula>NOT(ISERROR(SEARCH("BMTR",F203)))</formula>
    </cfRule>
  </conditionalFormatting>
  <conditionalFormatting sqref="F203">
    <cfRule type="containsText" dxfId="26878" priority="19197" operator="containsText" text="TAXI">
      <formula>NOT(ISERROR(SEARCH("TAXI",F203)))</formula>
    </cfRule>
    <cfRule type="containsText" dxfId="26877" priority="19198" operator="containsText" text="SSMM">
      <formula>NOT(ISERROR(SEARCH("SSMM",F203)))</formula>
    </cfRule>
    <cfRule type="containsText" dxfId="26876" priority="19199" operator="containsText" text="BMTR">
      <formula>NOT(ISERROR(SEARCH("BMTR",F203)))</formula>
    </cfRule>
  </conditionalFormatting>
  <conditionalFormatting sqref="F197">
    <cfRule type="containsText" dxfId="26875" priority="19181" operator="containsText" text="TAXI">
      <formula>NOT(ISERROR(SEARCH("TAXI",F197)))</formula>
    </cfRule>
    <cfRule type="containsText" dxfId="26874" priority="19182" operator="containsText" text="SSMM">
      <formula>NOT(ISERROR(SEARCH("SSMM",F197)))</formula>
    </cfRule>
    <cfRule type="containsText" dxfId="26873" priority="19183" operator="containsText" text="BMTR">
      <formula>NOT(ISERROR(SEARCH("BMTR",F197)))</formula>
    </cfRule>
  </conditionalFormatting>
  <conditionalFormatting sqref="F194">
    <cfRule type="containsText" dxfId="26872" priority="19178" operator="containsText" text="TAXI">
      <formula>NOT(ISERROR(SEARCH("TAXI",F194)))</formula>
    </cfRule>
    <cfRule type="containsText" dxfId="26871" priority="19179" operator="containsText" text="SSMM">
      <formula>NOT(ISERROR(SEARCH("SSMM",F194)))</formula>
    </cfRule>
    <cfRule type="containsText" dxfId="26870" priority="19180" operator="containsText" text="BMTR">
      <formula>NOT(ISERROR(SEARCH("BMTR",F194)))</formula>
    </cfRule>
  </conditionalFormatting>
  <conditionalFormatting sqref="F194">
    <cfRule type="containsText" dxfId="26869" priority="19175" operator="containsText" text="TAXI">
      <formula>NOT(ISERROR(SEARCH("TAXI",F194)))</formula>
    </cfRule>
    <cfRule type="containsText" dxfId="26868" priority="19176" operator="containsText" text="SSMM">
      <formula>NOT(ISERROR(SEARCH("SSMM",F194)))</formula>
    </cfRule>
    <cfRule type="containsText" dxfId="26867" priority="19177" operator="containsText" text="BMTR">
      <formula>NOT(ISERROR(SEARCH("BMTR",F194)))</formula>
    </cfRule>
  </conditionalFormatting>
  <conditionalFormatting sqref="F193">
    <cfRule type="containsText" dxfId="26866" priority="19160" operator="containsText" text="TAXI">
      <formula>NOT(ISERROR(SEARCH("TAXI",F193)))</formula>
    </cfRule>
    <cfRule type="containsText" dxfId="26865" priority="19161" operator="containsText" text="SSMM">
      <formula>NOT(ISERROR(SEARCH("SSMM",F193)))</formula>
    </cfRule>
    <cfRule type="containsText" dxfId="26864" priority="19162" operator="containsText" text="BMTR">
      <formula>NOT(ISERROR(SEARCH("BMTR",F193)))</formula>
    </cfRule>
  </conditionalFormatting>
  <conditionalFormatting sqref="F193">
    <cfRule type="containsText" dxfId="26863" priority="19157" operator="containsText" text="TAXI">
      <formula>NOT(ISERROR(SEARCH("TAXI",F193)))</formula>
    </cfRule>
    <cfRule type="containsText" dxfId="26862" priority="19158" operator="containsText" text="SSMM">
      <formula>NOT(ISERROR(SEARCH("SSMM",F193)))</formula>
    </cfRule>
    <cfRule type="containsText" dxfId="26861" priority="19159" operator="containsText" text="BMTR">
      <formula>NOT(ISERROR(SEARCH("BMTR",F193)))</formula>
    </cfRule>
  </conditionalFormatting>
  <conditionalFormatting sqref="F192">
    <cfRule type="containsText" dxfId="26860" priority="19154" operator="containsText" text="TAXI">
      <formula>NOT(ISERROR(SEARCH("TAXI",F192)))</formula>
    </cfRule>
    <cfRule type="containsText" dxfId="26859" priority="19155" operator="containsText" text="SSMM">
      <formula>NOT(ISERROR(SEARCH("SSMM",F192)))</formula>
    </cfRule>
    <cfRule type="containsText" dxfId="26858" priority="19156" operator="containsText" text="BMTR">
      <formula>NOT(ISERROR(SEARCH("BMTR",F192)))</formula>
    </cfRule>
  </conditionalFormatting>
  <conditionalFormatting sqref="F203">
    <cfRule type="containsText" dxfId="26857" priority="19151" operator="containsText" text="TAXI">
      <formula>NOT(ISERROR(SEARCH("TAXI",F203)))</formula>
    </cfRule>
    <cfRule type="containsText" dxfId="26856" priority="19152" operator="containsText" text="SSMM">
      <formula>NOT(ISERROR(SEARCH("SSMM",F203)))</formula>
    </cfRule>
    <cfRule type="containsText" dxfId="26855" priority="19153" operator="containsText" text="BMTR">
      <formula>NOT(ISERROR(SEARCH("BMTR",F203)))</formula>
    </cfRule>
  </conditionalFormatting>
  <conditionalFormatting sqref="F203">
    <cfRule type="containsText" dxfId="26854" priority="19148" operator="containsText" text="TAXI">
      <formula>NOT(ISERROR(SEARCH("TAXI",F203)))</formula>
    </cfRule>
    <cfRule type="containsText" dxfId="26853" priority="19149" operator="containsText" text="SSMM">
      <formula>NOT(ISERROR(SEARCH("SSMM",F203)))</formula>
    </cfRule>
    <cfRule type="containsText" dxfId="26852" priority="19150" operator="containsText" text="BMTR">
      <formula>NOT(ISERROR(SEARCH("BMTR",F203)))</formula>
    </cfRule>
  </conditionalFormatting>
  <conditionalFormatting sqref="F197">
    <cfRule type="containsText" dxfId="26851" priority="19132" operator="containsText" text="TAXI">
      <formula>NOT(ISERROR(SEARCH("TAXI",F197)))</formula>
    </cfRule>
    <cfRule type="containsText" dxfId="26850" priority="19133" operator="containsText" text="SSMM">
      <formula>NOT(ISERROR(SEARCH("SSMM",F197)))</formula>
    </cfRule>
    <cfRule type="containsText" dxfId="26849" priority="19134" operator="containsText" text="BMTR">
      <formula>NOT(ISERROR(SEARCH("BMTR",F197)))</formula>
    </cfRule>
  </conditionalFormatting>
  <conditionalFormatting sqref="F194">
    <cfRule type="containsText" dxfId="26848" priority="19129" operator="containsText" text="TAXI">
      <formula>NOT(ISERROR(SEARCH("TAXI",F194)))</formula>
    </cfRule>
    <cfRule type="containsText" dxfId="26847" priority="19130" operator="containsText" text="SSMM">
      <formula>NOT(ISERROR(SEARCH("SSMM",F194)))</formula>
    </cfRule>
    <cfRule type="containsText" dxfId="26846" priority="19131" operator="containsText" text="BMTR">
      <formula>NOT(ISERROR(SEARCH("BMTR",F194)))</formula>
    </cfRule>
  </conditionalFormatting>
  <conditionalFormatting sqref="F194">
    <cfRule type="containsText" dxfId="26845" priority="19126" operator="containsText" text="TAXI">
      <formula>NOT(ISERROR(SEARCH("TAXI",F194)))</formula>
    </cfRule>
    <cfRule type="containsText" dxfId="26844" priority="19127" operator="containsText" text="SSMM">
      <formula>NOT(ISERROR(SEARCH("SSMM",F194)))</formula>
    </cfRule>
    <cfRule type="containsText" dxfId="26843" priority="19128" operator="containsText" text="BMTR">
      <formula>NOT(ISERROR(SEARCH("BMTR",F194)))</formula>
    </cfRule>
  </conditionalFormatting>
  <conditionalFormatting sqref="F193">
    <cfRule type="containsText" dxfId="26842" priority="19114" operator="containsText" text="TAXI">
      <formula>NOT(ISERROR(SEARCH("TAXI",F193)))</formula>
    </cfRule>
    <cfRule type="containsText" dxfId="26841" priority="19115" operator="containsText" text="SSMM">
      <formula>NOT(ISERROR(SEARCH("SSMM",F193)))</formula>
    </cfRule>
    <cfRule type="containsText" dxfId="26840" priority="19116" operator="containsText" text="BMTR">
      <formula>NOT(ISERROR(SEARCH("BMTR",F193)))</formula>
    </cfRule>
  </conditionalFormatting>
  <conditionalFormatting sqref="F192">
    <cfRule type="containsText" dxfId="26839" priority="19111" operator="containsText" text="TAXI">
      <formula>NOT(ISERROR(SEARCH("TAXI",F192)))</formula>
    </cfRule>
    <cfRule type="containsText" dxfId="26838" priority="19112" operator="containsText" text="SSMM">
      <formula>NOT(ISERROR(SEARCH("SSMM",F192)))</formula>
    </cfRule>
    <cfRule type="containsText" dxfId="26837" priority="19113" operator="containsText" text="BMTR">
      <formula>NOT(ISERROR(SEARCH("BMTR",F192)))</formula>
    </cfRule>
  </conditionalFormatting>
  <conditionalFormatting sqref="F192">
    <cfRule type="containsText" dxfId="26836" priority="19108" operator="containsText" text="TAXI">
      <formula>NOT(ISERROR(SEARCH("TAXI",F192)))</formula>
    </cfRule>
    <cfRule type="containsText" dxfId="26835" priority="19109" operator="containsText" text="SSMM">
      <formula>NOT(ISERROR(SEARCH("SSMM",F192)))</formula>
    </cfRule>
    <cfRule type="containsText" dxfId="26834" priority="19110" operator="containsText" text="BMTR">
      <formula>NOT(ISERROR(SEARCH("BMTR",F192)))</formula>
    </cfRule>
  </conditionalFormatting>
  <conditionalFormatting sqref="F194">
    <cfRule type="containsText" dxfId="26833" priority="19083" operator="containsText" text="TAXI">
      <formula>NOT(ISERROR(SEARCH("TAXI",F194)))</formula>
    </cfRule>
    <cfRule type="containsText" dxfId="26832" priority="19084" operator="containsText" text="SSMM">
      <formula>NOT(ISERROR(SEARCH("SSMM",F194)))</formula>
    </cfRule>
    <cfRule type="containsText" dxfId="26831" priority="19085" operator="containsText" text="BMTR">
      <formula>NOT(ISERROR(SEARCH("BMTR",F194)))</formula>
    </cfRule>
  </conditionalFormatting>
  <conditionalFormatting sqref="F193">
    <cfRule type="containsText" dxfId="26830" priority="19074" operator="containsText" text="TAXI">
      <formula>NOT(ISERROR(SEARCH("TAXI",F193)))</formula>
    </cfRule>
    <cfRule type="containsText" dxfId="26829" priority="19075" operator="containsText" text="SSMM">
      <formula>NOT(ISERROR(SEARCH("SSMM",F193)))</formula>
    </cfRule>
    <cfRule type="containsText" dxfId="26828" priority="19076" operator="containsText" text="BMTR">
      <formula>NOT(ISERROR(SEARCH("BMTR",F193)))</formula>
    </cfRule>
  </conditionalFormatting>
  <conditionalFormatting sqref="F204">
    <cfRule type="containsText" dxfId="26827" priority="19071" operator="containsText" text="TAXI">
      <formula>NOT(ISERROR(SEARCH("TAXI",F204)))</formula>
    </cfRule>
    <cfRule type="containsText" dxfId="26826" priority="19072" operator="containsText" text="SSMM">
      <formula>NOT(ISERROR(SEARCH("SSMM",F204)))</formula>
    </cfRule>
    <cfRule type="containsText" dxfId="26825" priority="19073" operator="containsText" text="BMTR">
      <formula>NOT(ISERROR(SEARCH("BMTR",F204)))</formula>
    </cfRule>
  </conditionalFormatting>
  <conditionalFormatting sqref="F204">
    <cfRule type="containsText" dxfId="26824" priority="19068" operator="containsText" text="TAXI">
      <formula>NOT(ISERROR(SEARCH("TAXI",F204)))</formula>
    </cfRule>
    <cfRule type="containsText" dxfId="26823" priority="19069" operator="containsText" text="SSMM">
      <formula>NOT(ISERROR(SEARCH("SSMM",F204)))</formula>
    </cfRule>
    <cfRule type="containsText" dxfId="26822" priority="19070" operator="containsText" text="BMTR">
      <formula>NOT(ISERROR(SEARCH("BMTR",F204)))</formula>
    </cfRule>
  </conditionalFormatting>
  <conditionalFormatting sqref="F194">
    <cfRule type="containsText" dxfId="26821" priority="19065" operator="containsText" text="TAXI">
      <formula>NOT(ISERROR(SEARCH("TAXI",F194)))</formula>
    </cfRule>
    <cfRule type="containsText" dxfId="26820" priority="19066" operator="containsText" text="SSMM">
      <formula>NOT(ISERROR(SEARCH("SSMM",F194)))</formula>
    </cfRule>
    <cfRule type="containsText" dxfId="26819" priority="19067" operator="containsText" text="BMTR">
      <formula>NOT(ISERROR(SEARCH("BMTR",F194)))</formula>
    </cfRule>
  </conditionalFormatting>
  <conditionalFormatting sqref="F193">
    <cfRule type="containsText" dxfId="26818" priority="19056" operator="containsText" text="TAXI">
      <formula>NOT(ISERROR(SEARCH("TAXI",F193)))</formula>
    </cfRule>
    <cfRule type="containsText" dxfId="26817" priority="19057" operator="containsText" text="SSMM">
      <formula>NOT(ISERROR(SEARCH("SSMM",F193)))</formula>
    </cfRule>
    <cfRule type="containsText" dxfId="26816" priority="19058" operator="containsText" text="BMTR">
      <formula>NOT(ISERROR(SEARCH("BMTR",F193)))</formula>
    </cfRule>
  </conditionalFormatting>
  <conditionalFormatting sqref="F204">
    <cfRule type="containsText" dxfId="26815" priority="19053" operator="containsText" text="TAXI">
      <formula>NOT(ISERROR(SEARCH("TAXI",F204)))</formula>
    </cfRule>
    <cfRule type="containsText" dxfId="26814" priority="19054" operator="containsText" text="SSMM">
      <formula>NOT(ISERROR(SEARCH("SSMM",F204)))</formula>
    </cfRule>
    <cfRule type="containsText" dxfId="26813" priority="19055" operator="containsText" text="BMTR">
      <formula>NOT(ISERROR(SEARCH("BMTR",F204)))</formula>
    </cfRule>
  </conditionalFormatting>
  <conditionalFormatting sqref="F204">
    <cfRule type="containsText" dxfId="26812" priority="19050" operator="containsText" text="TAXI">
      <formula>NOT(ISERROR(SEARCH("TAXI",F204)))</formula>
    </cfRule>
    <cfRule type="containsText" dxfId="26811" priority="19051" operator="containsText" text="SSMM">
      <formula>NOT(ISERROR(SEARCH("SSMM",F204)))</formula>
    </cfRule>
    <cfRule type="containsText" dxfId="26810" priority="19052" operator="containsText" text="BMTR">
      <formula>NOT(ISERROR(SEARCH("BMTR",F204)))</formula>
    </cfRule>
  </conditionalFormatting>
  <conditionalFormatting sqref="F198">
    <cfRule type="containsText" dxfId="26809" priority="19047" operator="containsText" text="TAXI">
      <formula>NOT(ISERROR(SEARCH("TAXI",F198)))</formula>
    </cfRule>
    <cfRule type="containsText" dxfId="26808" priority="19048" operator="containsText" text="SSMM">
      <formula>NOT(ISERROR(SEARCH("SSMM",F198)))</formula>
    </cfRule>
    <cfRule type="containsText" dxfId="26807" priority="19049" operator="containsText" text="BMTR">
      <formula>NOT(ISERROR(SEARCH("BMTR",F198)))</formula>
    </cfRule>
  </conditionalFormatting>
  <conditionalFormatting sqref="F197">
    <cfRule type="containsText" dxfId="26806" priority="19044" operator="containsText" text="TAXI">
      <formula>NOT(ISERROR(SEARCH("TAXI",F197)))</formula>
    </cfRule>
    <cfRule type="containsText" dxfId="26805" priority="19045" operator="containsText" text="SSMM">
      <formula>NOT(ISERROR(SEARCH("SSMM",F197)))</formula>
    </cfRule>
    <cfRule type="containsText" dxfId="26804" priority="19046" operator="containsText" text="BMTR">
      <formula>NOT(ISERROR(SEARCH("BMTR",F197)))</formula>
    </cfRule>
  </conditionalFormatting>
  <conditionalFormatting sqref="F197">
    <cfRule type="containsText" dxfId="26803" priority="19041" operator="containsText" text="TAXI">
      <formula>NOT(ISERROR(SEARCH("TAXI",F197)))</formula>
    </cfRule>
    <cfRule type="containsText" dxfId="26802" priority="19042" operator="containsText" text="SSMM">
      <formula>NOT(ISERROR(SEARCH("SSMM",F197)))</formula>
    </cfRule>
    <cfRule type="containsText" dxfId="26801" priority="19043" operator="containsText" text="BMTR">
      <formula>NOT(ISERROR(SEARCH("BMTR",F197)))</formula>
    </cfRule>
  </conditionalFormatting>
  <conditionalFormatting sqref="F194">
    <cfRule type="containsText" dxfId="26800" priority="19038" operator="containsText" text="TAXI">
      <formula>NOT(ISERROR(SEARCH("TAXI",F194)))</formula>
    </cfRule>
    <cfRule type="containsText" dxfId="26799" priority="19039" operator="containsText" text="SSMM">
      <formula>NOT(ISERROR(SEARCH("SSMM",F194)))</formula>
    </cfRule>
    <cfRule type="containsText" dxfId="26798" priority="19040" operator="containsText" text="BMTR">
      <formula>NOT(ISERROR(SEARCH("BMTR",F194)))</formula>
    </cfRule>
  </conditionalFormatting>
  <conditionalFormatting sqref="F193">
    <cfRule type="containsText" dxfId="26797" priority="19026" operator="containsText" text="TAXI">
      <formula>NOT(ISERROR(SEARCH("TAXI",F193)))</formula>
    </cfRule>
    <cfRule type="containsText" dxfId="26796" priority="19027" operator="containsText" text="SSMM">
      <formula>NOT(ISERROR(SEARCH("SSMM",F193)))</formula>
    </cfRule>
    <cfRule type="containsText" dxfId="26795" priority="19028" operator="containsText" text="BMTR">
      <formula>NOT(ISERROR(SEARCH("BMTR",F193)))</formula>
    </cfRule>
  </conditionalFormatting>
  <conditionalFormatting sqref="F193">
    <cfRule type="containsText" dxfId="26794" priority="19023" operator="containsText" text="TAXI">
      <formula>NOT(ISERROR(SEARCH("TAXI",F193)))</formula>
    </cfRule>
    <cfRule type="containsText" dxfId="26793" priority="19024" operator="containsText" text="SSMM">
      <formula>NOT(ISERROR(SEARCH("SSMM",F193)))</formula>
    </cfRule>
    <cfRule type="containsText" dxfId="26792" priority="19025" operator="containsText" text="BMTR">
      <formula>NOT(ISERROR(SEARCH("BMTR",F193)))</formula>
    </cfRule>
  </conditionalFormatting>
  <conditionalFormatting sqref="F192">
    <cfRule type="containsText" dxfId="26791" priority="19020" operator="containsText" text="TAXI">
      <formula>NOT(ISERROR(SEARCH("TAXI",F192)))</formula>
    </cfRule>
    <cfRule type="containsText" dxfId="26790" priority="19021" operator="containsText" text="SSMM">
      <formula>NOT(ISERROR(SEARCH("SSMM",F192)))</formula>
    </cfRule>
    <cfRule type="containsText" dxfId="26789" priority="19022" operator="containsText" text="BMTR">
      <formula>NOT(ISERROR(SEARCH("BMTR",F192)))</formula>
    </cfRule>
  </conditionalFormatting>
  <conditionalFormatting sqref="F203">
    <cfRule type="containsText" dxfId="26788" priority="19017" operator="containsText" text="TAXI">
      <formula>NOT(ISERROR(SEARCH("TAXI",F203)))</formula>
    </cfRule>
    <cfRule type="containsText" dxfId="26787" priority="19018" operator="containsText" text="SSMM">
      <formula>NOT(ISERROR(SEARCH("SSMM",F203)))</formula>
    </cfRule>
    <cfRule type="containsText" dxfId="26786" priority="19019" operator="containsText" text="BMTR">
      <formula>NOT(ISERROR(SEARCH("BMTR",F203)))</formula>
    </cfRule>
  </conditionalFormatting>
  <conditionalFormatting sqref="F203">
    <cfRule type="containsText" dxfId="26785" priority="19014" operator="containsText" text="TAXI">
      <formula>NOT(ISERROR(SEARCH("TAXI",F203)))</formula>
    </cfRule>
    <cfRule type="containsText" dxfId="26784" priority="19015" operator="containsText" text="SSMM">
      <formula>NOT(ISERROR(SEARCH("SSMM",F203)))</formula>
    </cfRule>
    <cfRule type="containsText" dxfId="26783" priority="19016" operator="containsText" text="BMTR">
      <formula>NOT(ISERROR(SEARCH("BMTR",F203)))</formula>
    </cfRule>
  </conditionalFormatting>
  <conditionalFormatting sqref="F197">
    <cfRule type="containsText" dxfId="26782" priority="18998" operator="containsText" text="TAXI">
      <formula>NOT(ISERROR(SEARCH("TAXI",F197)))</formula>
    </cfRule>
    <cfRule type="containsText" dxfId="26781" priority="18999" operator="containsText" text="SSMM">
      <formula>NOT(ISERROR(SEARCH("SSMM",F197)))</formula>
    </cfRule>
    <cfRule type="containsText" dxfId="26780" priority="19000" operator="containsText" text="BMTR">
      <formula>NOT(ISERROR(SEARCH("BMTR",F197)))</formula>
    </cfRule>
  </conditionalFormatting>
  <conditionalFormatting sqref="F194">
    <cfRule type="containsText" dxfId="26779" priority="18995" operator="containsText" text="TAXI">
      <formula>NOT(ISERROR(SEARCH("TAXI",F194)))</formula>
    </cfRule>
    <cfRule type="containsText" dxfId="26778" priority="18996" operator="containsText" text="SSMM">
      <formula>NOT(ISERROR(SEARCH("SSMM",F194)))</formula>
    </cfRule>
    <cfRule type="containsText" dxfId="26777" priority="18997" operator="containsText" text="BMTR">
      <formula>NOT(ISERROR(SEARCH("BMTR",F194)))</formula>
    </cfRule>
  </conditionalFormatting>
  <conditionalFormatting sqref="F194">
    <cfRule type="containsText" dxfId="26776" priority="18992" operator="containsText" text="TAXI">
      <formula>NOT(ISERROR(SEARCH("TAXI",F194)))</formula>
    </cfRule>
    <cfRule type="containsText" dxfId="26775" priority="18993" operator="containsText" text="SSMM">
      <formula>NOT(ISERROR(SEARCH("SSMM",F194)))</formula>
    </cfRule>
    <cfRule type="containsText" dxfId="26774" priority="18994" operator="containsText" text="BMTR">
      <formula>NOT(ISERROR(SEARCH("BMTR",F194)))</formula>
    </cfRule>
  </conditionalFormatting>
  <conditionalFormatting sqref="F193">
    <cfRule type="containsText" dxfId="26773" priority="18977" operator="containsText" text="TAXI">
      <formula>NOT(ISERROR(SEARCH("TAXI",F193)))</formula>
    </cfRule>
    <cfRule type="containsText" dxfId="26772" priority="18978" operator="containsText" text="SSMM">
      <formula>NOT(ISERROR(SEARCH("SSMM",F193)))</formula>
    </cfRule>
    <cfRule type="containsText" dxfId="26771" priority="18979" operator="containsText" text="BMTR">
      <formula>NOT(ISERROR(SEARCH("BMTR",F193)))</formula>
    </cfRule>
  </conditionalFormatting>
  <conditionalFormatting sqref="F193">
    <cfRule type="containsText" dxfId="26770" priority="18974" operator="containsText" text="TAXI">
      <formula>NOT(ISERROR(SEARCH("TAXI",F193)))</formula>
    </cfRule>
    <cfRule type="containsText" dxfId="26769" priority="18975" operator="containsText" text="SSMM">
      <formula>NOT(ISERROR(SEARCH("SSMM",F193)))</formula>
    </cfRule>
    <cfRule type="containsText" dxfId="26768" priority="18976" operator="containsText" text="BMTR">
      <formula>NOT(ISERROR(SEARCH("BMTR",F193)))</formula>
    </cfRule>
  </conditionalFormatting>
  <conditionalFormatting sqref="F192">
    <cfRule type="containsText" dxfId="26767" priority="18971" operator="containsText" text="TAXI">
      <formula>NOT(ISERROR(SEARCH("TAXI",F192)))</formula>
    </cfRule>
    <cfRule type="containsText" dxfId="26766" priority="18972" operator="containsText" text="SSMM">
      <formula>NOT(ISERROR(SEARCH("SSMM",F192)))</formula>
    </cfRule>
    <cfRule type="containsText" dxfId="26765" priority="18973" operator="containsText" text="BMTR">
      <formula>NOT(ISERROR(SEARCH("BMTR",F192)))</formula>
    </cfRule>
  </conditionalFormatting>
  <conditionalFormatting sqref="F203">
    <cfRule type="containsText" dxfId="26764" priority="18968" operator="containsText" text="TAXI">
      <formula>NOT(ISERROR(SEARCH("TAXI",F203)))</formula>
    </cfRule>
    <cfRule type="containsText" dxfId="26763" priority="18969" operator="containsText" text="SSMM">
      <formula>NOT(ISERROR(SEARCH("SSMM",F203)))</formula>
    </cfRule>
    <cfRule type="containsText" dxfId="26762" priority="18970" operator="containsText" text="BMTR">
      <formula>NOT(ISERROR(SEARCH("BMTR",F203)))</formula>
    </cfRule>
  </conditionalFormatting>
  <conditionalFormatting sqref="F203">
    <cfRule type="containsText" dxfId="26761" priority="18965" operator="containsText" text="TAXI">
      <formula>NOT(ISERROR(SEARCH("TAXI",F203)))</formula>
    </cfRule>
    <cfRule type="containsText" dxfId="26760" priority="18966" operator="containsText" text="SSMM">
      <formula>NOT(ISERROR(SEARCH("SSMM",F203)))</formula>
    </cfRule>
    <cfRule type="containsText" dxfId="26759" priority="18967" operator="containsText" text="BMTR">
      <formula>NOT(ISERROR(SEARCH("BMTR",F203)))</formula>
    </cfRule>
  </conditionalFormatting>
  <conditionalFormatting sqref="F197">
    <cfRule type="containsText" dxfId="26758" priority="18949" operator="containsText" text="TAXI">
      <formula>NOT(ISERROR(SEARCH("TAXI",F197)))</formula>
    </cfRule>
    <cfRule type="containsText" dxfId="26757" priority="18950" operator="containsText" text="SSMM">
      <formula>NOT(ISERROR(SEARCH("SSMM",F197)))</formula>
    </cfRule>
    <cfRule type="containsText" dxfId="26756" priority="18951" operator="containsText" text="BMTR">
      <formula>NOT(ISERROR(SEARCH("BMTR",F197)))</formula>
    </cfRule>
  </conditionalFormatting>
  <conditionalFormatting sqref="F194">
    <cfRule type="containsText" dxfId="26755" priority="18946" operator="containsText" text="TAXI">
      <formula>NOT(ISERROR(SEARCH("TAXI",F194)))</formula>
    </cfRule>
    <cfRule type="containsText" dxfId="26754" priority="18947" operator="containsText" text="SSMM">
      <formula>NOT(ISERROR(SEARCH("SSMM",F194)))</formula>
    </cfRule>
    <cfRule type="containsText" dxfId="26753" priority="18948" operator="containsText" text="BMTR">
      <formula>NOT(ISERROR(SEARCH("BMTR",F194)))</formula>
    </cfRule>
  </conditionalFormatting>
  <conditionalFormatting sqref="F194">
    <cfRule type="containsText" dxfId="26752" priority="18943" operator="containsText" text="TAXI">
      <formula>NOT(ISERROR(SEARCH("TAXI",F194)))</formula>
    </cfRule>
    <cfRule type="containsText" dxfId="26751" priority="18944" operator="containsText" text="SSMM">
      <formula>NOT(ISERROR(SEARCH("SSMM",F194)))</formula>
    </cfRule>
    <cfRule type="containsText" dxfId="26750" priority="18945" operator="containsText" text="BMTR">
      <formula>NOT(ISERROR(SEARCH("BMTR",F194)))</formula>
    </cfRule>
  </conditionalFormatting>
  <conditionalFormatting sqref="F193">
    <cfRule type="containsText" dxfId="26749" priority="18931" operator="containsText" text="TAXI">
      <formula>NOT(ISERROR(SEARCH("TAXI",F193)))</formula>
    </cfRule>
    <cfRule type="containsText" dxfId="26748" priority="18932" operator="containsText" text="SSMM">
      <formula>NOT(ISERROR(SEARCH("SSMM",F193)))</formula>
    </cfRule>
    <cfRule type="containsText" dxfId="26747" priority="18933" operator="containsText" text="BMTR">
      <formula>NOT(ISERROR(SEARCH("BMTR",F193)))</formula>
    </cfRule>
  </conditionalFormatting>
  <conditionalFormatting sqref="F192">
    <cfRule type="containsText" dxfId="26746" priority="18928" operator="containsText" text="TAXI">
      <formula>NOT(ISERROR(SEARCH("TAXI",F192)))</formula>
    </cfRule>
    <cfRule type="containsText" dxfId="26745" priority="18929" operator="containsText" text="SSMM">
      <formula>NOT(ISERROR(SEARCH("SSMM",F192)))</formula>
    </cfRule>
    <cfRule type="containsText" dxfId="26744" priority="18930" operator="containsText" text="BMTR">
      <formula>NOT(ISERROR(SEARCH("BMTR",F192)))</formula>
    </cfRule>
  </conditionalFormatting>
  <conditionalFormatting sqref="F192">
    <cfRule type="containsText" dxfId="26743" priority="18925" operator="containsText" text="TAXI">
      <formula>NOT(ISERROR(SEARCH("TAXI",F192)))</formula>
    </cfRule>
    <cfRule type="containsText" dxfId="26742" priority="18926" operator="containsText" text="SSMM">
      <formula>NOT(ISERROR(SEARCH("SSMM",F192)))</formula>
    </cfRule>
    <cfRule type="containsText" dxfId="26741" priority="18927" operator="containsText" text="BMTR">
      <formula>NOT(ISERROR(SEARCH("BMTR",F192)))</formula>
    </cfRule>
  </conditionalFormatting>
  <conditionalFormatting sqref="F194">
    <cfRule type="containsText" dxfId="26740" priority="18900" operator="containsText" text="TAXI">
      <formula>NOT(ISERROR(SEARCH("TAXI",F194)))</formula>
    </cfRule>
    <cfRule type="containsText" dxfId="26739" priority="18901" operator="containsText" text="SSMM">
      <formula>NOT(ISERROR(SEARCH("SSMM",F194)))</formula>
    </cfRule>
    <cfRule type="containsText" dxfId="26738" priority="18902" operator="containsText" text="BMTR">
      <formula>NOT(ISERROR(SEARCH("BMTR",F194)))</formula>
    </cfRule>
  </conditionalFormatting>
  <conditionalFormatting sqref="F193">
    <cfRule type="containsText" dxfId="26737" priority="18891" operator="containsText" text="TAXI">
      <formula>NOT(ISERROR(SEARCH("TAXI",F193)))</formula>
    </cfRule>
    <cfRule type="containsText" dxfId="26736" priority="18892" operator="containsText" text="SSMM">
      <formula>NOT(ISERROR(SEARCH("SSMM",F193)))</formula>
    </cfRule>
    <cfRule type="containsText" dxfId="26735" priority="18893" operator="containsText" text="BMTR">
      <formula>NOT(ISERROR(SEARCH("BMTR",F193)))</formula>
    </cfRule>
  </conditionalFormatting>
  <conditionalFormatting sqref="F204">
    <cfRule type="containsText" dxfId="26734" priority="18888" operator="containsText" text="TAXI">
      <formula>NOT(ISERROR(SEARCH("TAXI",F204)))</formula>
    </cfRule>
    <cfRule type="containsText" dxfId="26733" priority="18889" operator="containsText" text="SSMM">
      <formula>NOT(ISERROR(SEARCH("SSMM",F204)))</formula>
    </cfRule>
    <cfRule type="containsText" dxfId="26732" priority="18890" operator="containsText" text="BMTR">
      <formula>NOT(ISERROR(SEARCH("BMTR",F204)))</formula>
    </cfRule>
  </conditionalFormatting>
  <conditionalFormatting sqref="F204">
    <cfRule type="containsText" dxfId="26731" priority="18885" operator="containsText" text="TAXI">
      <formula>NOT(ISERROR(SEARCH("TAXI",F204)))</formula>
    </cfRule>
    <cfRule type="containsText" dxfId="26730" priority="18886" operator="containsText" text="SSMM">
      <formula>NOT(ISERROR(SEARCH("SSMM",F204)))</formula>
    </cfRule>
    <cfRule type="containsText" dxfId="26729" priority="18887" operator="containsText" text="BMTR">
      <formula>NOT(ISERROR(SEARCH("BMTR",F204)))</formula>
    </cfRule>
  </conditionalFormatting>
  <conditionalFormatting sqref="F193">
    <cfRule type="containsText" dxfId="26728" priority="18879" operator="containsText" text="TAXI">
      <formula>NOT(ISERROR(SEARCH("TAXI",F193)))</formula>
    </cfRule>
    <cfRule type="containsText" dxfId="26727" priority="18880" operator="containsText" text="SSMM">
      <formula>NOT(ISERROR(SEARCH("SSMM",F193)))</formula>
    </cfRule>
    <cfRule type="containsText" dxfId="26726" priority="18881" operator="containsText" text="BMTR">
      <formula>NOT(ISERROR(SEARCH("BMTR",F193)))</formula>
    </cfRule>
  </conditionalFormatting>
  <conditionalFormatting sqref="F193">
    <cfRule type="containsText" dxfId="26725" priority="18876" operator="containsText" text="TAXI">
      <formula>NOT(ISERROR(SEARCH("TAXI",F193)))</formula>
    </cfRule>
    <cfRule type="containsText" dxfId="26724" priority="18877" operator="containsText" text="SSMM">
      <formula>NOT(ISERROR(SEARCH("SSMM",F193)))</formula>
    </cfRule>
    <cfRule type="containsText" dxfId="26723" priority="18878" operator="containsText" text="BMTR">
      <formula>NOT(ISERROR(SEARCH("BMTR",F193)))</formula>
    </cfRule>
  </conditionalFormatting>
  <conditionalFormatting sqref="F192">
    <cfRule type="containsText" dxfId="26722" priority="18873" operator="containsText" text="TAXI">
      <formula>NOT(ISERROR(SEARCH("TAXI",F192)))</formula>
    </cfRule>
    <cfRule type="containsText" dxfId="26721" priority="18874" operator="containsText" text="SSMM">
      <formula>NOT(ISERROR(SEARCH("SSMM",F192)))</formula>
    </cfRule>
    <cfRule type="containsText" dxfId="26720" priority="18875" operator="containsText" text="BMTR">
      <formula>NOT(ISERROR(SEARCH("BMTR",F192)))</formula>
    </cfRule>
  </conditionalFormatting>
  <conditionalFormatting sqref="F203">
    <cfRule type="containsText" dxfId="26719" priority="18870" operator="containsText" text="TAXI">
      <formula>NOT(ISERROR(SEARCH("TAXI",F203)))</formula>
    </cfRule>
    <cfRule type="containsText" dxfId="26718" priority="18871" operator="containsText" text="SSMM">
      <formula>NOT(ISERROR(SEARCH("SSMM",F203)))</formula>
    </cfRule>
    <cfRule type="containsText" dxfId="26717" priority="18872" operator="containsText" text="BMTR">
      <formula>NOT(ISERROR(SEARCH("BMTR",F203)))</formula>
    </cfRule>
  </conditionalFormatting>
  <conditionalFormatting sqref="F203">
    <cfRule type="containsText" dxfId="26716" priority="18867" operator="containsText" text="TAXI">
      <formula>NOT(ISERROR(SEARCH("TAXI",F203)))</formula>
    </cfRule>
    <cfRule type="containsText" dxfId="26715" priority="18868" operator="containsText" text="SSMM">
      <formula>NOT(ISERROR(SEARCH("SSMM",F203)))</formula>
    </cfRule>
    <cfRule type="containsText" dxfId="26714" priority="18869" operator="containsText" text="BMTR">
      <formula>NOT(ISERROR(SEARCH("BMTR",F203)))</formula>
    </cfRule>
  </conditionalFormatting>
  <conditionalFormatting sqref="F197">
    <cfRule type="containsText" dxfId="26713" priority="18851" operator="containsText" text="TAXI">
      <formula>NOT(ISERROR(SEARCH("TAXI",F197)))</formula>
    </cfRule>
    <cfRule type="containsText" dxfId="26712" priority="18852" operator="containsText" text="SSMM">
      <formula>NOT(ISERROR(SEARCH("SSMM",F197)))</formula>
    </cfRule>
    <cfRule type="containsText" dxfId="26711" priority="18853" operator="containsText" text="BMTR">
      <formula>NOT(ISERROR(SEARCH("BMTR",F197)))</formula>
    </cfRule>
  </conditionalFormatting>
  <conditionalFormatting sqref="F194">
    <cfRule type="containsText" dxfId="26710" priority="18848" operator="containsText" text="TAXI">
      <formula>NOT(ISERROR(SEARCH("TAXI",F194)))</formula>
    </cfRule>
    <cfRule type="containsText" dxfId="26709" priority="18849" operator="containsText" text="SSMM">
      <formula>NOT(ISERROR(SEARCH("SSMM",F194)))</formula>
    </cfRule>
    <cfRule type="containsText" dxfId="26708" priority="18850" operator="containsText" text="BMTR">
      <formula>NOT(ISERROR(SEARCH("BMTR",F194)))</formula>
    </cfRule>
  </conditionalFormatting>
  <conditionalFormatting sqref="F194">
    <cfRule type="containsText" dxfId="26707" priority="18845" operator="containsText" text="TAXI">
      <formula>NOT(ISERROR(SEARCH("TAXI",F194)))</formula>
    </cfRule>
    <cfRule type="containsText" dxfId="26706" priority="18846" operator="containsText" text="SSMM">
      <formula>NOT(ISERROR(SEARCH("SSMM",F194)))</formula>
    </cfRule>
    <cfRule type="containsText" dxfId="26705" priority="18847" operator="containsText" text="BMTR">
      <formula>NOT(ISERROR(SEARCH("BMTR",F194)))</formula>
    </cfRule>
  </conditionalFormatting>
  <conditionalFormatting sqref="F193">
    <cfRule type="containsText" dxfId="26704" priority="18833" operator="containsText" text="TAXI">
      <formula>NOT(ISERROR(SEARCH("TAXI",F193)))</formula>
    </cfRule>
    <cfRule type="containsText" dxfId="26703" priority="18834" operator="containsText" text="SSMM">
      <formula>NOT(ISERROR(SEARCH("SSMM",F193)))</formula>
    </cfRule>
    <cfRule type="containsText" dxfId="26702" priority="18835" operator="containsText" text="BMTR">
      <formula>NOT(ISERROR(SEARCH("BMTR",F193)))</formula>
    </cfRule>
  </conditionalFormatting>
  <conditionalFormatting sqref="F192">
    <cfRule type="containsText" dxfId="26701" priority="18830" operator="containsText" text="TAXI">
      <formula>NOT(ISERROR(SEARCH("TAXI",F192)))</formula>
    </cfRule>
    <cfRule type="containsText" dxfId="26700" priority="18831" operator="containsText" text="SSMM">
      <formula>NOT(ISERROR(SEARCH("SSMM",F192)))</formula>
    </cfRule>
    <cfRule type="containsText" dxfId="26699" priority="18832" operator="containsText" text="BMTR">
      <formula>NOT(ISERROR(SEARCH("BMTR",F192)))</formula>
    </cfRule>
  </conditionalFormatting>
  <conditionalFormatting sqref="F192">
    <cfRule type="containsText" dxfId="26698" priority="18827" operator="containsText" text="TAXI">
      <formula>NOT(ISERROR(SEARCH("TAXI",F192)))</formula>
    </cfRule>
    <cfRule type="containsText" dxfId="26697" priority="18828" operator="containsText" text="SSMM">
      <formula>NOT(ISERROR(SEARCH("SSMM",F192)))</formula>
    </cfRule>
    <cfRule type="containsText" dxfId="26696" priority="18829" operator="containsText" text="BMTR">
      <formula>NOT(ISERROR(SEARCH("BMTR",F192)))</formula>
    </cfRule>
  </conditionalFormatting>
  <conditionalFormatting sqref="F194">
    <cfRule type="containsText" dxfId="26695" priority="18802" operator="containsText" text="TAXI">
      <formula>NOT(ISERROR(SEARCH("TAXI",F194)))</formula>
    </cfRule>
    <cfRule type="containsText" dxfId="26694" priority="18803" operator="containsText" text="SSMM">
      <formula>NOT(ISERROR(SEARCH("SSMM",F194)))</formula>
    </cfRule>
    <cfRule type="containsText" dxfId="26693" priority="18804" operator="containsText" text="BMTR">
      <formula>NOT(ISERROR(SEARCH("BMTR",F194)))</formula>
    </cfRule>
  </conditionalFormatting>
  <conditionalFormatting sqref="F193">
    <cfRule type="containsText" dxfId="26692" priority="18793" operator="containsText" text="TAXI">
      <formula>NOT(ISERROR(SEARCH("TAXI",F193)))</formula>
    </cfRule>
    <cfRule type="containsText" dxfId="26691" priority="18794" operator="containsText" text="SSMM">
      <formula>NOT(ISERROR(SEARCH("SSMM",F193)))</formula>
    </cfRule>
    <cfRule type="containsText" dxfId="26690" priority="18795" operator="containsText" text="BMTR">
      <formula>NOT(ISERROR(SEARCH("BMTR",F193)))</formula>
    </cfRule>
  </conditionalFormatting>
  <conditionalFormatting sqref="F204">
    <cfRule type="containsText" dxfId="26689" priority="18790" operator="containsText" text="TAXI">
      <formula>NOT(ISERROR(SEARCH("TAXI",F204)))</formula>
    </cfRule>
    <cfRule type="containsText" dxfId="26688" priority="18791" operator="containsText" text="SSMM">
      <formula>NOT(ISERROR(SEARCH("SSMM",F204)))</formula>
    </cfRule>
    <cfRule type="containsText" dxfId="26687" priority="18792" operator="containsText" text="BMTR">
      <formula>NOT(ISERROR(SEARCH("BMTR",F204)))</formula>
    </cfRule>
  </conditionalFormatting>
  <conditionalFormatting sqref="F204">
    <cfRule type="containsText" dxfId="26686" priority="18787" operator="containsText" text="TAXI">
      <formula>NOT(ISERROR(SEARCH("TAXI",F204)))</formula>
    </cfRule>
    <cfRule type="containsText" dxfId="26685" priority="18788" operator="containsText" text="SSMM">
      <formula>NOT(ISERROR(SEARCH("SSMM",F204)))</formula>
    </cfRule>
    <cfRule type="containsText" dxfId="26684" priority="18789" operator="containsText" text="BMTR">
      <formula>NOT(ISERROR(SEARCH("BMTR",F204)))</formula>
    </cfRule>
  </conditionalFormatting>
  <conditionalFormatting sqref="F193">
    <cfRule type="containsText" dxfId="26683" priority="18784" operator="containsText" text="TAXI">
      <formula>NOT(ISERROR(SEARCH("TAXI",F193)))</formula>
    </cfRule>
    <cfRule type="containsText" dxfId="26682" priority="18785" operator="containsText" text="SSMM">
      <formula>NOT(ISERROR(SEARCH("SSMM",F193)))</formula>
    </cfRule>
    <cfRule type="containsText" dxfId="26681" priority="18786" operator="containsText" text="BMTR">
      <formula>NOT(ISERROR(SEARCH("BMTR",F193)))</formula>
    </cfRule>
  </conditionalFormatting>
  <conditionalFormatting sqref="F192">
    <cfRule type="containsText" dxfId="26680" priority="18781" operator="containsText" text="TAXI">
      <formula>NOT(ISERROR(SEARCH("TAXI",F192)))</formula>
    </cfRule>
    <cfRule type="containsText" dxfId="26679" priority="18782" operator="containsText" text="SSMM">
      <formula>NOT(ISERROR(SEARCH("SSMM",F192)))</formula>
    </cfRule>
    <cfRule type="containsText" dxfId="26678" priority="18783" operator="containsText" text="BMTR">
      <formula>NOT(ISERROR(SEARCH("BMTR",F192)))</formula>
    </cfRule>
  </conditionalFormatting>
  <conditionalFormatting sqref="F192">
    <cfRule type="containsText" dxfId="26677" priority="18778" operator="containsText" text="TAXI">
      <formula>NOT(ISERROR(SEARCH("TAXI",F192)))</formula>
    </cfRule>
    <cfRule type="containsText" dxfId="26676" priority="18779" operator="containsText" text="SSMM">
      <formula>NOT(ISERROR(SEARCH("SSMM",F192)))</formula>
    </cfRule>
    <cfRule type="containsText" dxfId="26675" priority="18780" operator="containsText" text="BMTR">
      <formula>NOT(ISERROR(SEARCH("BMTR",F192)))</formula>
    </cfRule>
  </conditionalFormatting>
  <conditionalFormatting sqref="F194">
    <cfRule type="containsText" dxfId="26674" priority="18753" operator="containsText" text="TAXI">
      <formula>NOT(ISERROR(SEARCH("TAXI",F194)))</formula>
    </cfRule>
    <cfRule type="containsText" dxfId="26673" priority="18754" operator="containsText" text="SSMM">
      <formula>NOT(ISERROR(SEARCH("SSMM",F194)))</formula>
    </cfRule>
    <cfRule type="containsText" dxfId="26672" priority="18755" operator="containsText" text="BMTR">
      <formula>NOT(ISERROR(SEARCH("BMTR",F194)))</formula>
    </cfRule>
  </conditionalFormatting>
  <conditionalFormatting sqref="F193">
    <cfRule type="containsText" dxfId="26671" priority="18744" operator="containsText" text="TAXI">
      <formula>NOT(ISERROR(SEARCH("TAXI",F193)))</formula>
    </cfRule>
    <cfRule type="containsText" dxfId="26670" priority="18745" operator="containsText" text="SSMM">
      <formula>NOT(ISERROR(SEARCH("SSMM",F193)))</formula>
    </cfRule>
    <cfRule type="containsText" dxfId="26669" priority="18746" operator="containsText" text="BMTR">
      <formula>NOT(ISERROR(SEARCH("BMTR",F193)))</formula>
    </cfRule>
  </conditionalFormatting>
  <conditionalFormatting sqref="F204">
    <cfRule type="containsText" dxfId="26668" priority="18741" operator="containsText" text="TAXI">
      <formula>NOT(ISERROR(SEARCH("TAXI",F204)))</formula>
    </cfRule>
    <cfRule type="containsText" dxfId="26667" priority="18742" operator="containsText" text="SSMM">
      <formula>NOT(ISERROR(SEARCH("SSMM",F204)))</formula>
    </cfRule>
    <cfRule type="containsText" dxfId="26666" priority="18743" operator="containsText" text="BMTR">
      <formula>NOT(ISERROR(SEARCH("BMTR",F204)))</formula>
    </cfRule>
  </conditionalFormatting>
  <conditionalFormatting sqref="F204">
    <cfRule type="containsText" dxfId="26665" priority="18738" operator="containsText" text="TAXI">
      <formula>NOT(ISERROR(SEARCH("TAXI",F204)))</formula>
    </cfRule>
    <cfRule type="containsText" dxfId="26664" priority="18739" operator="containsText" text="SSMM">
      <formula>NOT(ISERROR(SEARCH("SSMM",F204)))</formula>
    </cfRule>
    <cfRule type="containsText" dxfId="26663" priority="18740" operator="containsText" text="BMTR">
      <formula>NOT(ISERROR(SEARCH("BMTR",F204)))</formula>
    </cfRule>
  </conditionalFormatting>
  <conditionalFormatting sqref="F192">
    <cfRule type="containsText" dxfId="26662" priority="18735" operator="containsText" text="TAXI">
      <formula>NOT(ISERROR(SEARCH("TAXI",F192)))</formula>
    </cfRule>
    <cfRule type="containsText" dxfId="26661" priority="18736" operator="containsText" text="SSMM">
      <formula>NOT(ISERROR(SEARCH("SSMM",F192)))</formula>
    </cfRule>
    <cfRule type="containsText" dxfId="26660" priority="18737" operator="containsText" text="BMTR">
      <formula>NOT(ISERROR(SEARCH("BMTR",F192)))</formula>
    </cfRule>
  </conditionalFormatting>
  <conditionalFormatting sqref="F198">
    <cfRule type="containsText" dxfId="26659" priority="18723" operator="containsText" text="TAXI">
      <formula>NOT(ISERROR(SEARCH("TAXI",F198)))</formula>
    </cfRule>
    <cfRule type="containsText" dxfId="26658" priority="18724" operator="containsText" text="SSMM">
      <formula>NOT(ISERROR(SEARCH("SSMM",F198)))</formula>
    </cfRule>
    <cfRule type="containsText" dxfId="26657" priority="18725" operator="containsText" text="BMTR">
      <formula>NOT(ISERROR(SEARCH("BMTR",F198)))</formula>
    </cfRule>
  </conditionalFormatting>
  <conditionalFormatting sqref="F198">
    <cfRule type="containsText" dxfId="26656" priority="18720" operator="containsText" text="TAXI">
      <formula>NOT(ISERROR(SEARCH("TAXI",F198)))</formula>
    </cfRule>
    <cfRule type="containsText" dxfId="26655" priority="18721" operator="containsText" text="SSMM">
      <formula>NOT(ISERROR(SEARCH("SSMM",F198)))</formula>
    </cfRule>
    <cfRule type="containsText" dxfId="26654" priority="18722" operator="containsText" text="BMTR">
      <formula>NOT(ISERROR(SEARCH("BMTR",F198)))</formula>
    </cfRule>
  </conditionalFormatting>
  <conditionalFormatting sqref="F193">
    <cfRule type="containsText" dxfId="26653" priority="18701" operator="containsText" text="TAXI">
      <formula>NOT(ISERROR(SEARCH("TAXI",F193)))</formula>
    </cfRule>
    <cfRule type="containsText" dxfId="26652" priority="18702" operator="containsText" text="SSMM">
      <formula>NOT(ISERROR(SEARCH("SSMM",F193)))</formula>
    </cfRule>
    <cfRule type="containsText" dxfId="26651" priority="18703" operator="containsText" text="BMTR">
      <formula>NOT(ISERROR(SEARCH("BMTR",F193)))</formula>
    </cfRule>
  </conditionalFormatting>
  <conditionalFormatting sqref="F193">
    <cfRule type="containsText" dxfId="26650" priority="18698" operator="containsText" text="TAXI">
      <formula>NOT(ISERROR(SEARCH("TAXI",F193)))</formula>
    </cfRule>
    <cfRule type="containsText" dxfId="26649" priority="18699" operator="containsText" text="SSMM">
      <formula>NOT(ISERROR(SEARCH("SSMM",F193)))</formula>
    </cfRule>
    <cfRule type="containsText" dxfId="26648" priority="18700" operator="containsText" text="BMTR">
      <formula>NOT(ISERROR(SEARCH("BMTR",F193)))</formula>
    </cfRule>
  </conditionalFormatting>
  <conditionalFormatting sqref="F192">
    <cfRule type="containsText" dxfId="26647" priority="18695" operator="containsText" text="TAXI">
      <formula>NOT(ISERROR(SEARCH("TAXI",F192)))</formula>
    </cfRule>
    <cfRule type="containsText" dxfId="26646" priority="18696" operator="containsText" text="SSMM">
      <formula>NOT(ISERROR(SEARCH("SSMM",F192)))</formula>
    </cfRule>
    <cfRule type="containsText" dxfId="26645" priority="18697" operator="containsText" text="BMTR">
      <formula>NOT(ISERROR(SEARCH("BMTR",F192)))</formula>
    </cfRule>
  </conditionalFormatting>
  <conditionalFormatting sqref="F203">
    <cfRule type="containsText" dxfId="26644" priority="18692" operator="containsText" text="TAXI">
      <formula>NOT(ISERROR(SEARCH("TAXI",F203)))</formula>
    </cfRule>
    <cfRule type="containsText" dxfId="26643" priority="18693" operator="containsText" text="SSMM">
      <formula>NOT(ISERROR(SEARCH("SSMM",F203)))</formula>
    </cfRule>
    <cfRule type="containsText" dxfId="26642" priority="18694" operator="containsText" text="BMTR">
      <formula>NOT(ISERROR(SEARCH("BMTR",F203)))</formula>
    </cfRule>
  </conditionalFormatting>
  <conditionalFormatting sqref="F203">
    <cfRule type="containsText" dxfId="26641" priority="18689" operator="containsText" text="TAXI">
      <formula>NOT(ISERROR(SEARCH("TAXI",F203)))</formula>
    </cfRule>
    <cfRule type="containsText" dxfId="26640" priority="18690" operator="containsText" text="SSMM">
      <formula>NOT(ISERROR(SEARCH("SSMM",F203)))</formula>
    </cfRule>
    <cfRule type="containsText" dxfId="26639" priority="18691" operator="containsText" text="BMTR">
      <formula>NOT(ISERROR(SEARCH("BMTR",F203)))</formula>
    </cfRule>
  </conditionalFormatting>
  <conditionalFormatting sqref="F194">
    <cfRule type="containsText" dxfId="26638" priority="18673" operator="containsText" text="TAXI">
      <formula>NOT(ISERROR(SEARCH("TAXI",F194)))</formula>
    </cfRule>
    <cfRule type="containsText" dxfId="26637" priority="18674" operator="containsText" text="SSMM">
      <formula>NOT(ISERROR(SEARCH("SSMM",F194)))</formula>
    </cfRule>
    <cfRule type="containsText" dxfId="26636" priority="18675" operator="containsText" text="BMTR">
      <formula>NOT(ISERROR(SEARCH("BMTR",F194)))</formula>
    </cfRule>
  </conditionalFormatting>
  <conditionalFormatting sqref="F193">
    <cfRule type="containsText" dxfId="26635" priority="18664" operator="containsText" text="TAXI">
      <formula>NOT(ISERROR(SEARCH("TAXI",F193)))</formula>
    </cfRule>
    <cfRule type="containsText" dxfId="26634" priority="18665" operator="containsText" text="SSMM">
      <formula>NOT(ISERROR(SEARCH("SSMM",F193)))</formula>
    </cfRule>
    <cfRule type="containsText" dxfId="26633" priority="18666" operator="containsText" text="BMTR">
      <formula>NOT(ISERROR(SEARCH("BMTR",F193)))</formula>
    </cfRule>
  </conditionalFormatting>
  <conditionalFormatting sqref="F204">
    <cfRule type="containsText" dxfId="26632" priority="18661" operator="containsText" text="TAXI">
      <formula>NOT(ISERROR(SEARCH("TAXI",F204)))</formula>
    </cfRule>
    <cfRule type="containsText" dxfId="26631" priority="18662" operator="containsText" text="SSMM">
      <formula>NOT(ISERROR(SEARCH("SSMM",F204)))</formula>
    </cfRule>
    <cfRule type="containsText" dxfId="26630" priority="18663" operator="containsText" text="BMTR">
      <formula>NOT(ISERROR(SEARCH("BMTR",F204)))</formula>
    </cfRule>
  </conditionalFormatting>
  <conditionalFormatting sqref="F204">
    <cfRule type="containsText" dxfId="26629" priority="18658" operator="containsText" text="TAXI">
      <formula>NOT(ISERROR(SEARCH("TAXI",F204)))</formula>
    </cfRule>
    <cfRule type="containsText" dxfId="26628" priority="18659" operator="containsText" text="SSMM">
      <formula>NOT(ISERROR(SEARCH("SSMM",F204)))</formula>
    </cfRule>
    <cfRule type="containsText" dxfId="26627" priority="18660" operator="containsText" text="BMTR">
      <formula>NOT(ISERROR(SEARCH("BMTR",F204)))</formula>
    </cfRule>
  </conditionalFormatting>
  <conditionalFormatting sqref="F198">
    <cfRule type="containsText" dxfId="26626" priority="18655" operator="containsText" text="TAXI">
      <formula>NOT(ISERROR(SEARCH("TAXI",F198)))</formula>
    </cfRule>
    <cfRule type="containsText" dxfId="26625" priority="18656" operator="containsText" text="SSMM">
      <formula>NOT(ISERROR(SEARCH("SSMM",F198)))</formula>
    </cfRule>
    <cfRule type="containsText" dxfId="26624" priority="18657" operator="containsText" text="BMTR">
      <formula>NOT(ISERROR(SEARCH("BMTR",F198)))</formula>
    </cfRule>
  </conditionalFormatting>
  <conditionalFormatting sqref="F197">
    <cfRule type="containsText" dxfId="26623" priority="18652" operator="containsText" text="TAXI">
      <formula>NOT(ISERROR(SEARCH("TAXI",F197)))</formula>
    </cfRule>
    <cfRule type="containsText" dxfId="26622" priority="18653" operator="containsText" text="SSMM">
      <formula>NOT(ISERROR(SEARCH("SSMM",F197)))</formula>
    </cfRule>
    <cfRule type="containsText" dxfId="26621" priority="18654" operator="containsText" text="BMTR">
      <formula>NOT(ISERROR(SEARCH("BMTR",F197)))</formula>
    </cfRule>
  </conditionalFormatting>
  <conditionalFormatting sqref="F197">
    <cfRule type="containsText" dxfId="26620" priority="18649" operator="containsText" text="TAXI">
      <formula>NOT(ISERROR(SEARCH("TAXI",F197)))</formula>
    </cfRule>
    <cfRule type="containsText" dxfId="26619" priority="18650" operator="containsText" text="SSMM">
      <formula>NOT(ISERROR(SEARCH("SSMM",F197)))</formula>
    </cfRule>
    <cfRule type="containsText" dxfId="26618" priority="18651" operator="containsText" text="BMTR">
      <formula>NOT(ISERROR(SEARCH("BMTR",F197)))</formula>
    </cfRule>
  </conditionalFormatting>
  <conditionalFormatting sqref="F194">
    <cfRule type="containsText" dxfId="26617" priority="18646" operator="containsText" text="TAXI">
      <formula>NOT(ISERROR(SEARCH("TAXI",F194)))</formula>
    </cfRule>
    <cfRule type="containsText" dxfId="26616" priority="18647" operator="containsText" text="SSMM">
      <formula>NOT(ISERROR(SEARCH("SSMM",F194)))</formula>
    </cfRule>
    <cfRule type="containsText" dxfId="26615" priority="18648" operator="containsText" text="BMTR">
      <formula>NOT(ISERROR(SEARCH("BMTR",F194)))</formula>
    </cfRule>
  </conditionalFormatting>
  <conditionalFormatting sqref="F193">
    <cfRule type="containsText" dxfId="26614" priority="18634" operator="containsText" text="TAXI">
      <formula>NOT(ISERROR(SEARCH("TAXI",F193)))</formula>
    </cfRule>
    <cfRule type="containsText" dxfId="26613" priority="18635" operator="containsText" text="SSMM">
      <formula>NOT(ISERROR(SEARCH("SSMM",F193)))</formula>
    </cfRule>
    <cfRule type="containsText" dxfId="26612" priority="18636" operator="containsText" text="BMTR">
      <formula>NOT(ISERROR(SEARCH("BMTR",F193)))</formula>
    </cfRule>
  </conditionalFormatting>
  <conditionalFormatting sqref="F193">
    <cfRule type="containsText" dxfId="26611" priority="18631" operator="containsText" text="TAXI">
      <formula>NOT(ISERROR(SEARCH("TAXI",F193)))</formula>
    </cfRule>
    <cfRule type="containsText" dxfId="26610" priority="18632" operator="containsText" text="SSMM">
      <formula>NOT(ISERROR(SEARCH("SSMM",F193)))</formula>
    </cfRule>
    <cfRule type="containsText" dxfId="26609" priority="18633" operator="containsText" text="BMTR">
      <formula>NOT(ISERROR(SEARCH("BMTR",F193)))</formula>
    </cfRule>
  </conditionalFormatting>
  <conditionalFormatting sqref="F192">
    <cfRule type="containsText" dxfId="26608" priority="18628" operator="containsText" text="TAXI">
      <formula>NOT(ISERROR(SEARCH("TAXI",F192)))</formula>
    </cfRule>
    <cfRule type="containsText" dxfId="26607" priority="18629" operator="containsText" text="SSMM">
      <formula>NOT(ISERROR(SEARCH("SSMM",F192)))</formula>
    </cfRule>
    <cfRule type="containsText" dxfId="26606" priority="18630" operator="containsText" text="BMTR">
      <formula>NOT(ISERROR(SEARCH("BMTR",F192)))</formula>
    </cfRule>
  </conditionalFormatting>
  <conditionalFormatting sqref="F203">
    <cfRule type="containsText" dxfId="26605" priority="18625" operator="containsText" text="TAXI">
      <formula>NOT(ISERROR(SEARCH("TAXI",F203)))</formula>
    </cfRule>
    <cfRule type="containsText" dxfId="26604" priority="18626" operator="containsText" text="SSMM">
      <formula>NOT(ISERROR(SEARCH("SSMM",F203)))</formula>
    </cfRule>
    <cfRule type="containsText" dxfId="26603" priority="18627" operator="containsText" text="BMTR">
      <formula>NOT(ISERROR(SEARCH("BMTR",F203)))</formula>
    </cfRule>
  </conditionalFormatting>
  <conditionalFormatting sqref="F203">
    <cfRule type="containsText" dxfId="26602" priority="18622" operator="containsText" text="TAXI">
      <formula>NOT(ISERROR(SEARCH("TAXI",F203)))</formula>
    </cfRule>
    <cfRule type="containsText" dxfId="26601" priority="18623" operator="containsText" text="SSMM">
      <formula>NOT(ISERROR(SEARCH("SSMM",F203)))</formula>
    </cfRule>
    <cfRule type="containsText" dxfId="26600" priority="18624" operator="containsText" text="BMTR">
      <formula>NOT(ISERROR(SEARCH("BMTR",F203)))</formula>
    </cfRule>
  </conditionalFormatting>
  <conditionalFormatting sqref="F197">
    <cfRule type="containsText" dxfId="26599" priority="18606" operator="containsText" text="TAXI">
      <formula>NOT(ISERROR(SEARCH("TAXI",F197)))</formula>
    </cfRule>
    <cfRule type="containsText" dxfId="26598" priority="18607" operator="containsText" text="SSMM">
      <formula>NOT(ISERROR(SEARCH("SSMM",F197)))</formula>
    </cfRule>
    <cfRule type="containsText" dxfId="26597" priority="18608" operator="containsText" text="BMTR">
      <formula>NOT(ISERROR(SEARCH("BMTR",F197)))</formula>
    </cfRule>
  </conditionalFormatting>
  <conditionalFormatting sqref="F194">
    <cfRule type="containsText" dxfId="26596" priority="18603" operator="containsText" text="TAXI">
      <formula>NOT(ISERROR(SEARCH("TAXI",F194)))</formula>
    </cfRule>
    <cfRule type="containsText" dxfId="26595" priority="18604" operator="containsText" text="SSMM">
      <formula>NOT(ISERROR(SEARCH("SSMM",F194)))</formula>
    </cfRule>
    <cfRule type="containsText" dxfId="26594" priority="18605" operator="containsText" text="BMTR">
      <formula>NOT(ISERROR(SEARCH("BMTR",F194)))</formula>
    </cfRule>
  </conditionalFormatting>
  <conditionalFormatting sqref="F194">
    <cfRule type="containsText" dxfId="26593" priority="18600" operator="containsText" text="TAXI">
      <formula>NOT(ISERROR(SEARCH("TAXI",F194)))</formula>
    </cfRule>
    <cfRule type="containsText" dxfId="26592" priority="18601" operator="containsText" text="SSMM">
      <formula>NOT(ISERROR(SEARCH("SSMM",F194)))</formula>
    </cfRule>
    <cfRule type="containsText" dxfId="26591" priority="18602" operator="containsText" text="BMTR">
      <formula>NOT(ISERROR(SEARCH("BMTR",F194)))</formula>
    </cfRule>
  </conditionalFormatting>
  <conditionalFormatting sqref="F193">
    <cfRule type="containsText" dxfId="26590" priority="18585" operator="containsText" text="TAXI">
      <formula>NOT(ISERROR(SEARCH("TAXI",F193)))</formula>
    </cfRule>
    <cfRule type="containsText" dxfId="26589" priority="18586" operator="containsText" text="SSMM">
      <formula>NOT(ISERROR(SEARCH("SSMM",F193)))</formula>
    </cfRule>
    <cfRule type="containsText" dxfId="26588" priority="18587" operator="containsText" text="BMTR">
      <formula>NOT(ISERROR(SEARCH("BMTR",F193)))</formula>
    </cfRule>
  </conditionalFormatting>
  <conditionalFormatting sqref="F193">
    <cfRule type="containsText" dxfId="26587" priority="18582" operator="containsText" text="TAXI">
      <formula>NOT(ISERROR(SEARCH("TAXI",F193)))</formula>
    </cfRule>
    <cfRule type="containsText" dxfId="26586" priority="18583" operator="containsText" text="SSMM">
      <formula>NOT(ISERROR(SEARCH("SSMM",F193)))</formula>
    </cfRule>
    <cfRule type="containsText" dxfId="26585" priority="18584" operator="containsText" text="BMTR">
      <formula>NOT(ISERROR(SEARCH("BMTR",F193)))</formula>
    </cfRule>
  </conditionalFormatting>
  <conditionalFormatting sqref="F192">
    <cfRule type="containsText" dxfId="26584" priority="18579" operator="containsText" text="TAXI">
      <formula>NOT(ISERROR(SEARCH("TAXI",F192)))</formula>
    </cfRule>
    <cfRule type="containsText" dxfId="26583" priority="18580" operator="containsText" text="SSMM">
      <formula>NOT(ISERROR(SEARCH("SSMM",F192)))</formula>
    </cfRule>
    <cfRule type="containsText" dxfId="26582" priority="18581" operator="containsText" text="BMTR">
      <formula>NOT(ISERROR(SEARCH("BMTR",F192)))</formula>
    </cfRule>
  </conditionalFormatting>
  <conditionalFormatting sqref="F203">
    <cfRule type="containsText" dxfId="26581" priority="18576" operator="containsText" text="TAXI">
      <formula>NOT(ISERROR(SEARCH("TAXI",F203)))</formula>
    </cfRule>
    <cfRule type="containsText" dxfId="26580" priority="18577" operator="containsText" text="SSMM">
      <formula>NOT(ISERROR(SEARCH("SSMM",F203)))</formula>
    </cfRule>
    <cfRule type="containsText" dxfId="26579" priority="18578" operator="containsText" text="BMTR">
      <formula>NOT(ISERROR(SEARCH("BMTR",F203)))</formula>
    </cfRule>
  </conditionalFormatting>
  <conditionalFormatting sqref="F203">
    <cfRule type="containsText" dxfId="26578" priority="18573" operator="containsText" text="TAXI">
      <formula>NOT(ISERROR(SEARCH("TAXI",F203)))</formula>
    </cfRule>
    <cfRule type="containsText" dxfId="26577" priority="18574" operator="containsText" text="SSMM">
      <formula>NOT(ISERROR(SEARCH("SSMM",F203)))</formula>
    </cfRule>
    <cfRule type="containsText" dxfId="26576" priority="18575" operator="containsText" text="BMTR">
      <formula>NOT(ISERROR(SEARCH("BMTR",F203)))</formula>
    </cfRule>
  </conditionalFormatting>
  <conditionalFormatting sqref="F197">
    <cfRule type="containsText" dxfId="26575" priority="18557" operator="containsText" text="TAXI">
      <formula>NOT(ISERROR(SEARCH("TAXI",F197)))</formula>
    </cfRule>
    <cfRule type="containsText" dxfId="26574" priority="18558" operator="containsText" text="SSMM">
      <formula>NOT(ISERROR(SEARCH("SSMM",F197)))</formula>
    </cfRule>
    <cfRule type="containsText" dxfId="26573" priority="18559" operator="containsText" text="BMTR">
      <formula>NOT(ISERROR(SEARCH("BMTR",F197)))</formula>
    </cfRule>
  </conditionalFormatting>
  <conditionalFormatting sqref="F194">
    <cfRule type="containsText" dxfId="26572" priority="18554" operator="containsText" text="TAXI">
      <formula>NOT(ISERROR(SEARCH("TAXI",F194)))</formula>
    </cfRule>
    <cfRule type="containsText" dxfId="26571" priority="18555" operator="containsText" text="SSMM">
      <formula>NOT(ISERROR(SEARCH("SSMM",F194)))</formula>
    </cfRule>
    <cfRule type="containsText" dxfId="26570" priority="18556" operator="containsText" text="BMTR">
      <formula>NOT(ISERROR(SEARCH("BMTR",F194)))</formula>
    </cfRule>
  </conditionalFormatting>
  <conditionalFormatting sqref="F194">
    <cfRule type="containsText" dxfId="26569" priority="18551" operator="containsText" text="TAXI">
      <formula>NOT(ISERROR(SEARCH("TAXI",F194)))</formula>
    </cfRule>
    <cfRule type="containsText" dxfId="26568" priority="18552" operator="containsText" text="SSMM">
      <formula>NOT(ISERROR(SEARCH("SSMM",F194)))</formula>
    </cfRule>
    <cfRule type="containsText" dxfId="26567" priority="18553" operator="containsText" text="BMTR">
      <formula>NOT(ISERROR(SEARCH("BMTR",F194)))</formula>
    </cfRule>
  </conditionalFormatting>
  <conditionalFormatting sqref="F193">
    <cfRule type="containsText" dxfId="26566" priority="18539" operator="containsText" text="TAXI">
      <formula>NOT(ISERROR(SEARCH("TAXI",F193)))</formula>
    </cfRule>
    <cfRule type="containsText" dxfId="26565" priority="18540" operator="containsText" text="SSMM">
      <formula>NOT(ISERROR(SEARCH("SSMM",F193)))</formula>
    </cfRule>
    <cfRule type="containsText" dxfId="26564" priority="18541" operator="containsText" text="BMTR">
      <formula>NOT(ISERROR(SEARCH("BMTR",F193)))</formula>
    </cfRule>
  </conditionalFormatting>
  <conditionalFormatting sqref="F192">
    <cfRule type="containsText" dxfId="26563" priority="18536" operator="containsText" text="TAXI">
      <formula>NOT(ISERROR(SEARCH("TAXI",F192)))</formula>
    </cfRule>
    <cfRule type="containsText" dxfId="26562" priority="18537" operator="containsText" text="SSMM">
      <formula>NOT(ISERROR(SEARCH("SSMM",F192)))</formula>
    </cfRule>
    <cfRule type="containsText" dxfId="26561" priority="18538" operator="containsText" text="BMTR">
      <formula>NOT(ISERROR(SEARCH("BMTR",F192)))</formula>
    </cfRule>
  </conditionalFormatting>
  <conditionalFormatting sqref="F192">
    <cfRule type="containsText" dxfId="26560" priority="18533" operator="containsText" text="TAXI">
      <formula>NOT(ISERROR(SEARCH("TAXI",F192)))</formula>
    </cfRule>
    <cfRule type="containsText" dxfId="26559" priority="18534" operator="containsText" text="SSMM">
      <formula>NOT(ISERROR(SEARCH("SSMM",F192)))</formula>
    </cfRule>
    <cfRule type="containsText" dxfId="26558" priority="18535" operator="containsText" text="BMTR">
      <formula>NOT(ISERROR(SEARCH("BMTR",F192)))</formula>
    </cfRule>
  </conditionalFormatting>
  <conditionalFormatting sqref="F194">
    <cfRule type="containsText" dxfId="26557" priority="18508" operator="containsText" text="TAXI">
      <formula>NOT(ISERROR(SEARCH("TAXI",F194)))</formula>
    </cfRule>
    <cfRule type="containsText" dxfId="26556" priority="18509" operator="containsText" text="SSMM">
      <formula>NOT(ISERROR(SEARCH("SSMM",F194)))</formula>
    </cfRule>
    <cfRule type="containsText" dxfId="26555" priority="18510" operator="containsText" text="BMTR">
      <formula>NOT(ISERROR(SEARCH("BMTR",F194)))</formula>
    </cfRule>
  </conditionalFormatting>
  <conditionalFormatting sqref="F193">
    <cfRule type="containsText" dxfId="26554" priority="18499" operator="containsText" text="TAXI">
      <formula>NOT(ISERROR(SEARCH("TAXI",F193)))</formula>
    </cfRule>
    <cfRule type="containsText" dxfId="26553" priority="18500" operator="containsText" text="SSMM">
      <formula>NOT(ISERROR(SEARCH("SSMM",F193)))</formula>
    </cfRule>
    <cfRule type="containsText" dxfId="26552" priority="18501" operator="containsText" text="BMTR">
      <formula>NOT(ISERROR(SEARCH("BMTR",F193)))</formula>
    </cfRule>
  </conditionalFormatting>
  <conditionalFormatting sqref="F204">
    <cfRule type="containsText" dxfId="26551" priority="18496" operator="containsText" text="TAXI">
      <formula>NOT(ISERROR(SEARCH("TAXI",F204)))</formula>
    </cfRule>
    <cfRule type="containsText" dxfId="26550" priority="18497" operator="containsText" text="SSMM">
      <formula>NOT(ISERROR(SEARCH("SSMM",F204)))</formula>
    </cfRule>
    <cfRule type="containsText" dxfId="26549" priority="18498" operator="containsText" text="BMTR">
      <formula>NOT(ISERROR(SEARCH("BMTR",F204)))</formula>
    </cfRule>
  </conditionalFormatting>
  <conditionalFormatting sqref="F204">
    <cfRule type="containsText" dxfId="26548" priority="18493" operator="containsText" text="TAXI">
      <formula>NOT(ISERROR(SEARCH("TAXI",F204)))</formula>
    </cfRule>
    <cfRule type="containsText" dxfId="26547" priority="18494" operator="containsText" text="SSMM">
      <formula>NOT(ISERROR(SEARCH("SSMM",F204)))</formula>
    </cfRule>
    <cfRule type="containsText" dxfId="26546" priority="18495" operator="containsText" text="BMTR">
      <formula>NOT(ISERROR(SEARCH("BMTR",F204)))</formula>
    </cfRule>
  </conditionalFormatting>
  <conditionalFormatting sqref="F193">
    <cfRule type="containsText" dxfId="26545" priority="18487" operator="containsText" text="TAXI">
      <formula>NOT(ISERROR(SEARCH("TAXI",F193)))</formula>
    </cfRule>
    <cfRule type="containsText" dxfId="26544" priority="18488" operator="containsText" text="SSMM">
      <formula>NOT(ISERROR(SEARCH("SSMM",F193)))</formula>
    </cfRule>
    <cfRule type="containsText" dxfId="26543" priority="18489" operator="containsText" text="BMTR">
      <formula>NOT(ISERROR(SEARCH("BMTR",F193)))</formula>
    </cfRule>
  </conditionalFormatting>
  <conditionalFormatting sqref="F193">
    <cfRule type="containsText" dxfId="26542" priority="18484" operator="containsText" text="TAXI">
      <formula>NOT(ISERROR(SEARCH("TAXI",F193)))</formula>
    </cfRule>
    <cfRule type="containsText" dxfId="26541" priority="18485" operator="containsText" text="SSMM">
      <formula>NOT(ISERROR(SEARCH("SSMM",F193)))</formula>
    </cfRule>
    <cfRule type="containsText" dxfId="26540" priority="18486" operator="containsText" text="BMTR">
      <formula>NOT(ISERROR(SEARCH("BMTR",F193)))</formula>
    </cfRule>
  </conditionalFormatting>
  <conditionalFormatting sqref="F192">
    <cfRule type="containsText" dxfId="26539" priority="18481" operator="containsText" text="TAXI">
      <formula>NOT(ISERROR(SEARCH("TAXI",F192)))</formula>
    </cfRule>
    <cfRule type="containsText" dxfId="26538" priority="18482" operator="containsText" text="SSMM">
      <formula>NOT(ISERROR(SEARCH("SSMM",F192)))</formula>
    </cfRule>
    <cfRule type="containsText" dxfId="26537" priority="18483" operator="containsText" text="BMTR">
      <formula>NOT(ISERROR(SEARCH("BMTR",F192)))</formula>
    </cfRule>
  </conditionalFormatting>
  <conditionalFormatting sqref="F203">
    <cfRule type="containsText" dxfId="26536" priority="18478" operator="containsText" text="TAXI">
      <formula>NOT(ISERROR(SEARCH("TAXI",F203)))</formula>
    </cfRule>
    <cfRule type="containsText" dxfId="26535" priority="18479" operator="containsText" text="SSMM">
      <formula>NOT(ISERROR(SEARCH("SSMM",F203)))</formula>
    </cfRule>
    <cfRule type="containsText" dxfId="26534" priority="18480" operator="containsText" text="BMTR">
      <formula>NOT(ISERROR(SEARCH("BMTR",F203)))</formula>
    </cfRule>
  </conditionalFormatting>
  <conditionalFormatting sqref="F203">
    <cfRule type="containsText" dxfId="26533" priority="18475" operator="containsText" text="TAXI">
      <formula>NOT(ISERROR(SEARCH("TAXI",F203)))</formula>
    </cfRule>
    <cfRule type="containsText" dxfId="26532" priority="18476" operator="containsText" text="SSMM">
      <formula>NOT(ISERROR(SEARCH("SSMM",F203)))</formula>
    </cfRule>
    <cfRule type="containsText" dxfId="26531" priority="18477" operator="containsText" text="BMTR">
      <formula>NOT(ISERROR(SEARCH("BMTR",F203)))</formula>
    </cfRule>
  </conditionalFormatting>
  <conditionalFormatting sqref="F197">
    <cfRule type="containsText" dxfId="26530" priority="18459" operator="containsText" text="TAXI">
      <formula>NOT(ISERROR(SEARCH("TAXI",F197)))</formula>
    </cfRule>
    <cfRule type="containsText" dxfId="26529" priority="18460" operator="containsText" text="SSMM">
      <formula>NOT(ISERROR(SEARCH("SSMM",F197)))</formula>
    </cfRule>
    <cfRule type="containsText" dxfId="26528" priority="18461" operator="containsText" text="BMTR">
      <formula>NOT(ISERROR(SEARCH("BMTR",F197)))</formula>
    </cfRule>
  </conditionalFormatting>
  <conditionalFormatting sqref="F194">
    <cfRule type="containsText" dxfId="26527" priority="18456" operator="containsText" text="TAXI">
      <formula>NOT(ISERROR(SEARCH("TAXI",F194)))</formula>
    </cfRule>
    <cfRule type="containsText" dxfId="26526" priority="18457" operator="containsText" text="SSMM">
      <formula>NOT(ISERROR(SEARCH("SSMM",F194)))</formula>
    </cfRule>
    <cfRule type="containsText" dxfId="26525" priority="18458" operator="containsText" text="BMTR">
      <formula>NOT(ISERROR(SEARCH("BMTR",F194)))</formula>
    </cfRule>
  </conditionalFormatting>
  <conditionalFormatting sqref="F194">
    <cfRule type="containsText" dxfId="26524" priority="18453" operator="containsText" text="TAXI">
      <formula>NOT(ISERROR(SEARCH("TAXI",F194)))</formula>
    </cfRule>
    <cfRule type="containsText" dxfId="26523" priority="18454" operator="containsText" text="SSMM">
      <formula>NOT(ISERROR(SEARCH("SSMM",F194)))</formula>
    </cfRule>
    <cfRule type="containsText" dxfId="26522" priority="18455" operator="containsText" text="BMTR">
      <formula>NOT(ISERROR(SEARCH("BMTR",F194)))</formula>
    </cfRule>
  </conditionalFormatting>
  <conditionalFormatting sqref="F193">
    <cfRule type="containsText" dxfId="26521" priority="18441" operator="containsText" text="TAXI">
      <formula>NOT(ISERROR(SEARCH("TAXI",F193)))</formula>
    </cfRule>
    <cfRule type="containsText" dxfId="26520" priority="18442" operator="containsText" text="SSMM">
      <formula>NOT(ISERROR(SEARCH("SSMM",F193)))</formula>
    </cfRule>
    <cfRule type="containsText" dxfId="26519" priority="18443" operator="containsText" text="BMTR">
      <formula>NOT(ISERROR(SEARCH("BMTR",F193)))</formula>
    </cfRule>
  </conditionalFormatting>
  <conditionalFormatting sqref="F192">
    <cfRule type="containsText" dxfId="26518" priority="18438" operator="containsText" text="TAXI">
      <formula>NOT(ISERROR(SEARCH("TAXI",F192)))</formula>
    </cfRule>
    <cfRule type="containsText" dxfId="26517" priority="18439" operator="containsText" text="SSMM">
      <formula>NOT(ISERROR(SEARCH("SSMM",F192)))</formula>
    </cfRule>
    <cfRule type="containsText" dxfId="26516" priority="18440" operator="containsText" text="BMTR">
      <formula>NOT(ISERROR(SEARCH("BMTR",F192)))</formula>
    </cfRule>
  </conditionalFormatting>
  <conditionalFormatting sqref="F192">
    <cfRule type="containsText" dxfId="26515" priority="18435" operator="containsText" text="TAXI">
      <formula>NOT(ISERROR(SEARCH("TAXI",F192)))</formula>
    </cfRule>
    <cfRule type="containsText" dxfId="26514" priority="18436" operator="containsText" text="SSMM">
      <formula>NOT(ISERROR(SEARCH("SSMM",F192)))</formula>
    </cfRule>
    <cfRule type="containsText" dxfId="26513" priority="18437" operator="containsText" text="BMTR">
      <formula>NOT(ISERROR(SEARCH("BMTR",F192)))</formula>
    </cfRule>
  </conditionalFormatting>
  <conditionalFormatting sqref="F194">
    <cfRule type="containsText" dxfId="26512" priority="18410" operator="containsText" text="TAXI">
      <formula>NOT(ISERROR(SEARCH("TAXI",F194)))</formula>
    </cfRule>
    <cfRule type="containsText" dxfId="26511" priority="18411" operator="containsText" text="SSMM">
      <formula>NOT(ISERROR(SEARCH("SSMM",F194)))</formula>
    </cfRule>
    <cfRule type="containsText" dxfId="26510" priority="18412" operator="containsText" text="BMTR">
      <formula>NOT(ISERROR(SEARCH("BMTR",F194)))</formula>
    </cfRule>
  </conditionalFormatting>
  <conditionalFormatting sqref="F193">
    <cfRule type="containsText" dxfId="26509" priority="18401" operator="containsText" text="TAXI">
      <formula>NOT(ISERROR(SEARCH("TAXI",F193)))</formula>
    </cfRule>
    <cfRule type="containsText" dxfId="26508" priority="18402" operator="containsText" text="SSMM">
      <formula>NOT(ISERROR(SEARCH("SSMM",F193)))</formula>
    </cfRule>
    <cfRule type="containsText" dxfId="26507" priority="18403" operator="containsText" text="BMTR">
      <formula>NOT(ISERROR(SEARCH("BMTR",F193)))</formula>
    </cfRule>
  </conditionalFormatting>
  <conditionalFormatting sqref="F204">
    <cfRule type="containsText" dxfId="26506" priority="18398" operator="containsText" text="TAXI">
      <formula>NOT(ISERROR(SEARCH("TAXI",F204)))</formula>
    </cfRule>
    <cfRule type="containsText" dxfId="26505" priority="18399" operator="containsText" text="SSMM">
      <formula>NOT(ISERROR(SEARCH("SSMM",F204)))</formula>
    </cfRule>
    <cfRule type="containsText" dxfId="26504" priority="18400" operator="containsText" text="BMTR">
      <formula>NOT(ISERROR(SEARCH("BMTR",F204)))</formula>
    </cfRule>
  </conditionalFormatting>
  <conditionalFormatting sqref="F204">
    <cfRule type="containsText" dxfId="26503" priority="18395" operator="containsText" text="TAXI">
      <formula>NOT(ISERROR(SEARCH("TAXI",F204)))</formula>
    </cfRule>
    <cfRule type="containsText" dxfId="26502" priority="18396" operator="containsText" text="SSMM">
      <formula>NOT(ISERROR(SEARCH("SSMM",F204)))</formula>
    </cfRule>
    <cfRule type="containsText" dxfId="26501" priority="18397" operator="containsText" text="BMTR">
      <formula>NOT(ISERROR(SEARCH("BMTR",F204)))</formula>
    </cfRule>
  </conditionalFormatting>
  <conditionalFormatting sqref="F193">
    <cfRule type="containsText" dxfId="26500" priority="18392" operator="containsText" text="TAXI">
      <formula>NOT(ISERROR(SEARCH("TAXI",F193)))</formula>
    </cfRule>
    <cfRule type="containsText" dxfId="26499" priority="18393" operator="containsText" text="SSMM">
      <formula>NOT(ISERROR(SEARCH("SSMM",F193)))</formula>
    </cfRule>
    <cfRule type="containsText" dxfId="26498" priority="18394" operator="containsText" text="BMTR">
      <formula>NOT(ISERROR(SEARCH("BMTR",F193)))</formula>
    </cfRule>
  </conditionalFormatting>
  <conditionalFormatting sqref="F192">
    <cfRule type="containsText" dxfId="26497" priority="18389" operator="containsText" text="TAXI">
      <formula>NOT(ISERROR(SEARCH("TAXI",F192)))</formula>
    </cfRule>
    <cfRule type="containsText" dxfId="26496" priority="18390" operator="containsText" text="SSMM">
      <formula>NOT(ISERROR(SEARCH("SSMM",F192)))</formula>
    </cfRule>
    <cfRule type="containsText" dxfId="26495" priority="18391" operator="containsText" text="BMTR">
      <formula>NOT(ISERROR(SEARCH("BMTR",F192)))</formula>
    </cfRule>
  </conditionalFormatting>
  <conditionalFormatting sqref="F192">
    <cfRule type="containsText" dxfId="26494" priority="18386" operator="containsText" text="TAXI">
      <formula>NOT(ISERROR(SEARCH("TAXI",F192)))</formula>
    </cfRule>
    <cfRule type="containsText" dxfId="26493" priority="18387" operator="containsText" text="SSMM">
      <formula>NOT(ISERROR(SEARCH("SSMM",F192)))</formula>
    </cfRule>
    <cfRule type="containsText" dxfId="26492" priority="18388" operator="containsText" text="BMTR">
      <formula>NOT(ISERROR(SEARCH("BMTR",F192)))</formula>
    </cfRule>
  </conditionalFormatting>
  <conditionalFormatting sqref="F194">
    <cfRule type="containsText" dxfId="26491" priority="18361" operator="containsText" text="TAXI">
      <formula>NOT(ISERROR(SEARCH("TAXI",F194)))</formula>
    </cfRule>
    <cfRule type="containsText" dxfId="26490" priority="18362" operator="containsText" text="SSMM">
      <formula>NOT(ISERROR(SEARCH("SSMM",F194)))</formula>
    </cfRule>
    <cfRule type="containsText" dxfId="26489" priority="18363" operator="containsText" text="BMTR">
      <formula>NOT(ISERROR(SEARCH("BMTR",F194)))</formula>
    </cfRule>
  </conditionalFormatting>
  <conditionalFormatting sqref="F193">
    <cfRule type="containsText" dxfId="26488" priority="18352" operator="containsText" text="TAXI">
      <formula>NOT(ISERROR(SEARCH("TAXI",F193)))</formula>
    </cfRule>
    <cfRule type="containsText" dxfId="26487" priority="18353" operator="containsText" text="SSMM">
      <formula>NOT(ISERROR(SEARCH("SSMM",F193)))</formula>
    </cfRule>
    <cfRule type="containsText" dxfId="26486" priority="18354" operator="containsText" text="BMTR">
      <formula>NOT(ISERROR(SEARCH("BMTR",F193)))</formula>
    </cfRule>
  </conditionalFormatting>
  <conditionalFormatting sqref="F204">
    <cfRule type="containsText" dxfId="26485" priority="18349" operator="containsText" text="TAXI">
      <formula>NOT(ISERROR(SEARCH("TAXI",F204)))</formula>
    </cfRule>
    <cfRule type="containsText" dxfId="26484" priority="18350" operator="containsText" text="SSMM">
      <formula>NOT(ISERROR(SEARCH("SSMM",F204)))</formula>
    </cfRule>
    <cfRule type="containsText" dxfId="26483" priority="18351" operator="containsText" text="BMTR">
      <formula>NOT(ISERROR(SEARCH("BMTR",F204)))</formula>
    </cfRule>
  </conditionalFormatting>
  <conditionalFormatting sqref="F204">
    <cfRule type="containsText" dxfId="26482" priority="18346" operator="containsText" text="TAXI">
      <formula>NOT(ISERROR(SEARCH("TAXI",F204)))</formula>
    </cfRule>
    <cfRule type="containsText" dxfId="26481" priority="18347" operator="containsText" text="SSMM">
      <formula>NOT(ISERROR(SEARCH("SSMM",F204)))</formula>
    </cfRule>
    <cfRule type="containsText" dxfId="26480" priority="18348" operator="containsText" text="BMTR">
      <formula>NOT(ISERROR(SEARCH("BMTR",F204)))</formula>
    </cfRule>
  </conditionalFormatting>
  <conditionalFormatting sqref="F192">
    <cfRule type="containsText" dxfId="26479" priority="18343" operator="containsText" text="TAXI">
      <formula>NOT(ISERROR(SEARCH("TAXI",F192)))</formula>
    </cfRule>
    <cfRule type="containsText" dxfId="26478" priority="18344" operator="containsText" text="SSMM">
      <formula>NOT(ISERROR(SEARCH("SSMM",F192)))</formula>
    </cfRule>
    <cfRule type="containsText" dxfId="26477" priority="18345" operator="containsText" text="BMTR">
      <formula>NOT(ISERROR(SEARCH("BMTR",F192)))</formula>
    </cfRule>
  </conditionalFormatting>
  <conditionalFormatting sqref="F198">
    <cfRule type="containsText" dxfId="26476" priority="18331" operator="containsText" text="TAXI">
      <formula>NOT(ISERROR(SEARCH("TAXI",F198)))</formula>
    </cfRule>
    <cfRule type="containsText" dxfId="26475" priority="18332" operator="containsText" text="SSMM">
      <formula>NOT(ISERROR(SEARCH("SSMM",F198)))</formula>
    </cfRule>
    <cfRule type="containsText" dxfId="26474" priority="18333" operator="containsText" text="BMTR">
      <formula>NOT(ISERROR(SEARCH("BMTR",F198)))</formula>
    </cfRule>
  </conditionalFormatting>
  <conditionalFormatting sqref="F198">
    <cfRule type="containsText" dxfId="26473" priority="18328" operator="containsText" text="TAXI">
      <formula>NOT(ISERROR(SEARCH("TAXI",F198)))</formula>
    </cfRule>
    <cfRule type="containsText" dxfId="26472" priority="18329" operator="containsText" text="SSMM">
      <formula>NOT(ISERROR(SEARCH("SSMM",F198)))</formula>
    </cfRule>
    <cfRule type="containsText" dxfId="26471" priority="18330" operator="containsText" text="BMTR">
      <formula>NOT(ISERROR(SEARCH("BMTR",F198)))</formula>
    </cfRule>
  </conditionalFormatting>
  <conditionalFormatting sqref="F193">
    <cfRule type="containsText" dxfId="26470" priority="18309" operator="containsText" text="TAXI">
      <formula>NOT(ISERROR(SEARCH("TAXI",F193)))</formula>
    </cfRule>
    <cfRule type="containsText" dxfId="26469" priority="18310" operator="containsText" text="SSMM">
      <formula>NOT(ISERROR(SEARCH("SSMM",F193)))</formula>
    </cfRule>
    <cfRule type="containsText" dxfId="26468" priority="18311" operator="containsText" text="BMTR">
      <formula>NOT(ISERROR(SEARCH("BMTR",F193)))</formula>
    </cfRule>
  </conditionalFormatting>
  <conditionalFormatting sqref="F193">
    <cfRule type="containsText" dxfId="26467" priority="18306" operator="containsText" text="TAXI">
      <formula>NOT(ISERROR(SEARCH("TAXI",F193)))</formula>
    </cfRule>
    <cfRule type="containsText" dxfId="26466" priority="18307" operator="containsText" text="SSMM">
      <formula>NOT(ISERROR(SEARCH("SSMM",F193)))</formula>
    </cfRule>
    <cfRule type="containsText" dxfId="26465" priority="18308" operator="containsText" text="BMTR">
      <formula>NOT(ISERROR(SEARCH("BMTR",F193)))</formula>
    </cfRule>
  </conditionalFormatting>
  <conditionalFormatting sqref="F192">
    <cfRule type="containsText" dxfId="26464" priority="18303" operator="containsText" text="TAXI">
      <formula>NOT(ISERROR(SEARCH("TAXI",F192)))</formula>
    </cfRule>
    <cfRule type="containsText" dxfId="26463" priority="18304" operator="containsText" text="SSMM">
      <formula>NOT(ISERROR(SEARCH("SSMM",F192)))</formula>
    </cfRule>
    <cfRule type="containsText" dxfId="26462" priority="18305" operator="containsText" text="BMTR">
      <formula>NOT(ISERROR(SEARCH("BMTR",F192)))</formula>
    </cfRule>
  </conditionalFormatting>
  <conditionalFormatting sqref="F203">
    <cfRule type="containsText" dxfId="26461" priority="18300" operator="containsText" text="TAXI">
      <formula>NOT(ISERROR(SEARCH("TAXI",F203)))</formula>
    </cfRule>
    <cfRule type="containsText" dxfId="26460" priority="18301" operator="containsText" text="SSMM">
      <formula>NOT(ISERROR(SEARCH("SSMM",F203)))</formula>
    </cfRule>
    <cfRule type="containsText" dxfId="26459" priority="18302" operator="containsText" text="BMTR">
      <formula>NOT(ISERROR(SEARCH("BMTR",F203)))</formula>
    </cfRule>
  </conditionalFormatting>
  <conditionalFormatting sqref="F203">
    <cfRule type="containsText" dxfId="26458" priority="18297" operator="containsText" text="TAXI">
      <formula>NOT(ISERROR(SEARCH("TAXI",F203)))</formula>
    </cfRule>
    <cfRule type="containsText" dxfId="26457" priority="18298" operator="containsText" text="SSMM">
      <formula>NOT(ISERROR(SEARCH("SSMM",F203)))</formula>
    </cfRule>
    <cfRule type="containsText" dxfId="26456" priority="18299" operator="containsText" text="BMTR">
      <formula>NOT(ISERROR(SEARCH("BMTR",F203)))</formula>
    </cfRule>
  </conditionalFormatting>
  <conditionalFormatting sqref="F193">
    <cfRule type="containsText" dxfId="26455" priority="18278" operator="containsText" text="TAXI">
      <formula>NOT(ISERROR(SEARCH("TAXI",F193)))</formula>
    </cfRule>
    <cfRule type="containsText" dxfId="26454" priority="18279" operator="containsText" text="SSMM">
      <formula>NOT(ISERROR(SEARCH("SSMM",F193)))</formula>
    </cfRule>
    <cfRule type="containsText" dxfId="26453" priority="18280" operator="containsText" text="BMTR">
      <formula>NOT(ISERROR(SEARCH("BMTR",F193)))</formula>
    </cfRule>
  </conditionalFormatting>
  <conditionalFormatting sqref="F193">
    <cfRule type="containsText" dxfId="26452" priority="18275" operator="containsText" text="TAXI">
      <formula>NOT(ISERROR(SEARCH("TAXI",F193)))</formula>
    </cfRule>
    <cfRule type="containsText" dxfId="26451" priority="18276" operator="containsText" text="SSMM">
      <formula>NOT(ISERROR(SEARCH("SSMM",F193)))</formula>
    </cfRule>
    <cfRule type="containsText" dxfId="26450" priority="18277" operator="containsText" text="BMTR">
      <formula>NOT(ISERROR(SEARCH("BMTR",F193)))</formula>
    </cfRule>
  </conditionalFormatting>
  <conditionalFormatting sqref="F192">
    <cfRule type="containsText" dxfId="26449" priority="18272" operator="containsText" text="TAXI">
      <formula>NOT(ISERROR(SEARCH("TAXI",F192)))</formula>
    </cfRule>
    <cfRule type="containsText" dxfId="26448" priority="18273" operator="containsText" text="SSMM">
      <formula>NOT(ISERROR(SEARCH("SSMM",F192)))</formula>
    </cfRule>
    <cfRule type="containsText" dxfId="26447" priority="18274" operator="containsText" text="BMTR">
      <formula>NOT(ISERROR(SEARCH("BMTR",F192)))</formula>
    </cfRule>
  </conditionalFormatting>
  <conditionalFormatting sqref="F203">
    <cfRule type="containsText" dxfId="26446" priority="18269" operator="containsText" text="TAXI">
      <formula>NOT(ISERROR(SEARCH("TAXI",F203)))</formula>
    </cfRule>
    <cfRule type="containsText" dxfId="26445" priority="18270" operator="containsText" text="SSMM">
      <formula>NOT(ISERROR(SEARCH("SSMM",F203)))</formula>
    </cfRule>
    <cfRule type="containsText" dxfId="26444" priority="18271" operator="containsText" text="BMTR">
      <formula>NOT(ISERROR(SEARCH("BMTR",F203)))</formula>
    </cfRule>
  </conditionalFormatting>
  <conditionalFormatting sqref="F203">
    <cfRule type="containsText" dxfId="26443" priority="18266" operator="containsText" text="TAXI">
      <formula>NOT(ISERROR(SEARCH("TAXI",F203)))</formula>
    </cfRule>
    <cfRule type="containsText" dxfId="26442" priority="18267" operator="containsText" text="SSMM">
      <formula>NOT(ISERROR(SEARCH("SSMM",F203)))</formula>
    </cfRule>
    <cfRule type="containsText" dxfId="26441" priority="18268" operator="containsText" text="BMTR">
      <formula>NOT(ISERROR(SEARCH("BMTR",F203)))</formula>
    </cfRule>
  </conditionalFormatting>
  <conditionalFormatting sqref="F197">
    <cfRule type="containsText" dxfId="26440" priority="18250" operator="containsText" text="TAXI">
      <formula>NOT(ISERROR(SEARCH("TAXI",F197)))</formula>
    </cfRule>
    <cfRule type="containsText" dxfId="26439" priority="18251" operator="containsText" text="SSMM">
      <formula>NOT(ISERROR(SEARCH("SSMM",F197)))</formula>
    </cfRule>
    <cfRule type="containsText" dxfId="26438" priority="18252" operator="containsText" text="BMTR">
      <formula>NOT(ISERROR(SEARCH("BMTR",F197)))</formula>
    </cfRule>
  </conditionalFormatting>
  <conditionalFormatting sqref="F194">
    <cfRule type="containsText" dxfId="26437" priority="18247" operator="containsText" text="TAXI">
      <formula>NOT(ISERROR(SEARCH("TAXI",F194)))</formula>
    </cfRule>
    <cfRule type="containsText" dxfId="26436" priority="18248" operator="containsText" text="SSMM">
      <formula>NOT(ISERROR(SEARCH("SSMM",F194)))</formula>
    </cfRule>
    <cfRule type="containsText" dxfId="26435" priority="18249" operator="containsText" text="BMTR">
      <formula>NOT(ISERROR(SEARCH("BMTR",F194)))</formula>
    </cfRule>
  </conditionalFormatting>
  <conditionalFormatting sqref="F194">
    <cfRule type="containsText" dxfId="26434" priority="18244" operator="containsText" text="TAXI">
      <formula>NOT(ISERROR(SEARCH("TAXI",F194)))</formula>
    </cfRule>
    <cfRule type="containsText" dxfId="26433" priority="18245" operator="containsText" text="SSMM">
      <formula>NOT(ISERROR(SEARCH("SSMM",F194)))</formula>
    </cfRule>
    <cfRule type="containsText" dxfId="26432" priority="18246" operator="containsText" text="BMTR">
      <formula>NOT(ISERROR(SEARCH("BMTR",F194)))</formula>
    </cfRule>
  </conditionalFormatting>
  <conditionalFormatting sqref="F193">
    <cfRule type="containsText" dxfId="26431" priority="18232" operator="containsText" text="TAXI">
      <formula>NOT(ISERROR(SEARCH("TAXI",F193)))</formula>
    </cfRule>
    <cfRule type="containsText" dxfId="26430" priority="18233" operator="containsText" text="SSMM">
      <formula>NOT(ISERROR(SEARCH("SSMM",F193)))</formula>
    </cfRule>
    <cfRule type="containsText" dxfId="26429" priority="18234" operator="containsText" text="BMTR">
      <formula>NOT(ISERROR(SEARCH("BMTR",F193)))</formula>
    </cfRule>
  </conditionalFormatting>
  <conditionalFormatting sqref="F192">
    <cfRule type="containsText" dxfId="26428" priority="18229" operator="containsText" text="TAXI">
      <formula>NOT(ISERROR(SEARCH("TAXI",F192)))</formula>
    </cfRule>
    <cfRule type="containsText" dxfId="26427" priority="18230" operator="containsText" text="SSMM">
      <formula>NOT(ISERROR(SEARCH("SSMM",F192)))</formula>
    </cfRule>
    <cfRule type="containsText" dxfId="26426" priority="18231" operator="containsText" text="BMTR">
      <formula>NOT(ISERROR(SEARCH("BMTR",F192)))</formula>
    </cfRule>
  </conditionalFormatting>
  <conditionalFormatting sqref="F192">
    <cfRule type="containsText" dxfId="26425" priority="18226" operator="containsText" text="TAXI">
      <formula>NOT(ISERROR(SEARCH("TAXI",F192)))</formula>
    </cfRule>
    <cfRule type="containsText" dxfId="26424" priority="18227" operator="containsText" text="SSMM">
      <formula>NOT(ISERROR(SEARCH("SSMM",F192)))</formula>
    </cfRule>
    <cfRule type="containsText" dxfId="26423" priority="18228" operator="containsText" text="BMTR">
      <formula>NOT(ISERROR(SEARCH("BMTR",F192)))</formula>
    </cfRule>
  </conditionalFormatting>
  <conditionalFormatting sqref="F194">
    <cfRule type="containsText" dxfId="26422" priority="18201" operator="containsText" text="TAXI">
      <formula>NOT(ISERROR(SEARCH("TAXI",F194)))</formula>
    </cfRule>
    <cfRule type="containsText" dxfId="26421" priority="18202" operator="containsText" text="SSMM">
      <formula>NOT(ISERROR(SEARCH("SSMM",F194)))</formula>
    </cfRule>
    <cfRule type="containsText" dxfId="26420" priority="18203" operator="containsText" text="BMTR">
      <formula>NOT(ISERROR(SEARCH("BMTR",F194)))</formula>
    </cfRule>
  </conditionalFormatting>
  <conditionalFormatting sqref="F193">
    <cfRule type="containsText" dxfId="26419" priority="18192" operator="containsText" text="TAXI">
      <formula>NOT(ISERROR(SEARCH("TAXI",F193)))</formula>
    </cfRule>
    <cfRule type="containsText" dxfId="26418" priority="18193" operator="containsText" text="SSMM">
      <formula>NOT(ISERROR(SEARCH("SSMM",F193)))</formula>
    </cfRule>
    <cfRule type="containsText" dxfId="26417" priority="18194" operator="containsText" text="BMTR">
      <formula>NOT(ISERROR(SEARCH("BMTR",F193)))</formula>
    </cfRule>
  </conditionalFormatting>
  <conditionalFormatting sqref="F204">
    <cfRule type="containsText" dxfId="26416" priority="18189" operator="containsText" text="TAXI">
      <formula>NOT(ISERROR(SEARCH("TAXI",F204)))</formula>
    </cfRule>
    <cfRule type="containsText" dxfId="26415" priority="18190" operator="containsText" text="SSMM">
      <formula>NOT(ISERROR(SEARCH("SSMM",F204)))</formula>
    </cfRule>
    <cfRule type="containsText" dxfId="26414" priority="18191" operator="containsText" text="BMTR">
      <formula>NOT(ISERROR(SEARCH("BMTR",F204)))</formula>
    </cfRule>
  </conditionalFormatting>
  <conditionalFormatting sqref="F204">
    <cfRule type="containsText" dxfId="26413" priority="18186" operator="containsText" text="TAXI">
      <formula>NOT(ISERROR(SEARCH("TAXI",F204)))</formula>
    </cfRule>
    <cfRule type="containsText" dxfId="26412" priority="18187" operator="containsText" text="SSMM">
      <formula>NOT(ISERROR(SEARCH("SSMM",F204)))</formula>
    </cfRule>
    <cfRule type="containsText" dxfId="26411" priority="18188" operator="containsText" text="BMTR">
      <formula>NOT(ISERROR(SEARCH("BMTR",F204)))</formula>
    </cfRule>
  </conditionalFormatting>
  <conditionalFormatting sqref="F193">
    <cfRule type="containsText" dxfId="26410" priority="18183" operator="containsText" text="TAXI">
      <formula>NOT(ISERROR(SEARCH("TAXI",F193)))</formula>
    </cfRule>
    <cfRule type="containsText" dxfId="26409" priority="18184" operator="containsText" text="SSMM">
      <formula>NOT(ISERROR(SEARCH("SSMM",F193)))</formula>
    </cfRule>
    <cfRule type="containsText" dxfId="26408" priority="18185" operator="containsText" text="BMTR">
      <formula>NOT(ISERROR(SEARCH("BMTR",F193)))</formula>
    </cfRule>
  </conditionalFormatting>
  <conditionalFormatting sqref="F192">
    <cfRule type="containsText" dxfId="26407" priority="18180" operator="containsText" text="TAXI">
      <formula>NOT(ISERROR(SEARCH("TAXI",F192)))</formula>
    </cfRule>
    <cfRule type="containsText" dxfId="26406" priority="18181" operator="containsText" text="SSMM">
      <formula>NOT(ISERROR(SEARCH("SSMM",F192)))</formula>
    </cfRule>
    <cfRule type="containsText" dxfId="26405" priority="18182" operator="containsText" text="BMTR">
      <formula>NOT(ISERROR(SEARCH("BMTR",F192)))</formula>
    </cfRule>
  </conditionalFormatting>
  <conditionalFormatting sqref="F192">
    <cfRule type="containsText" dxfId="26404" priority="18177" operator="containsText" text="TAXI">
      <formula>NOT(ISERROR(SEARCH("TAXI",F192)))</formula>
    </cfRule>
    <cfRule type="containsText" dxfId="26403" priority="18178" operator="containsText" text="SSMM">
      <formula>NOT(ISERROR(SEARCH("SSMM",F192)))</formula>
    </cfRule>
    <cfRule type="containsText" dxfId="26402" priority="18179" operator="containsText" text="BMTR">
      <formula>NOT(ISERROR(SEARCH("BMTR",F192)))</formula>
    </cfRule>
  </conditionalFormatting>
  <conditionalFormatting sqref="F194">
    <cfRule type="containsText" dxfId="26401" priority="18152" operator="containsText" text="TAXI">
      <formula>NOT(ISERROR(SEARCH("TAXI",F194)))</formula>
    </cfRule>
    <cfRule type="containsText" dxfId="26400" priority="18153" operator="containsText" text="SSMM">
      <formula>NOT(ISERROR(SEARCH("SSMM",F194)))</formula>
    </cfRule>
    <cfRule type="containsText" dxfId="26399" priority="18154" operator="containsText" text="BMTR">
      <formula>NOT(ISERROR(SEARCH("BMTR",F194)))</formula>
    </cfRule>
  </conditionalFormatting>
  <conditionalFormatting sqref="F193">
    <cfRule type="containsText" dxfId="26398" priority="18143" operator="containsText" text="TAXI">
      <formula>NOT(ISERROR(SEARCH("TAXI",F193)))</formula>
    </cfRule>
    <cfRule type="containsText" dxfId="26397" priority="18144" operator="containsText" text="SSMM">
      <formula>NOT(ISERROR(SEARCH("SSMM",F193)))</formula>
    </cfRule>
    <cfRule type="containsText" dxfId="26396" priority="18145" operator="containsText" text="BMTR">
      <formula>NOT(ISERROR(SEARCH("BMTR",F193)))</formula>
    </cfRule>
  </conditionalFormatting>
  <conditionalFormatting sqref="F204">
    <cfRule type="containsText" dxfId="26395" priority="18140" operator="containsText" text="TAXI">
      <formula>NOT(ISERROR(SEARCH("TAXI",F204)))</formula>
    </cfRule>
    <cfRule type="containsText" dxfId="26394" priority="18141" operator="containsText" text="SSMM">
      <formula>NOT(ISERROR(SEARCH("SSMM",F204)))</formula>
    </cfRule>
    <cfRule type="containsText" dxfId="26393" priority="18142" operator="containsText" text="BMTR">
      <formula>NOT(ISERROR(SEARCH("BMTR",F204)))</formula>
    </cfRule>
  </conditionalFormatting>
  <conditionalFormatting sqref="F204">
    <cfRule type="containsText" dxfId="26392" priority="18137" operator="containsText" text="TAXI">
      <formula>NOT(ISERROR(SEARCH("TAXI",F204)))</formula>
    </cfRule>
    <cfRule type="containsText" dxfId="26391" priority="18138" operator="containsText" text="SSMM">
      <formula>NOT(ISERROR(SEARCH("SSMM",F204)))</formula>
    </cfRule>
    <cfRule type="containsText" dxfId="26390" priority="18139" operator="containsText" text="BMTR">
      <formula>NOT(ISERROR(SEARCH("BMTR",F204)))</formula>
    </cfRule>
  </conditionalFormatting>
  <conditionalFormatting sqref="F192">
    <cfRule type="containsText" dxfId="26389" priority="18134" operator="containsText" text="TAXI">
      <formula>NOT(ISERROR(SEARCH("TAXI",F192)))</formula>
    </cfRule>
    <cfRule type="containsText" dxfId="26388" priority="18135" operator="containsText" text="SSMM">
      <formula>NOT(ISERROR(SEARCH("SSMM",F192)))</formula>
    </cfRule>
    <cfRule type="containsText" dxfId="26387" priority="18136" operator="containsText" text="BMTR">
      <formula>NOT(ISERROR(SEARCH("BMTR",F192)))</formula>
    </cfRule>
  </conditionalFormatting>
  <conditionalFormatting sqref="F198">
    <cfRule type="containsText" dxfId="26386" priority="18122" operator="containsText" text="TAXI">
      <formula>NOT(ISERROR(SEARCH("TAXI",F198)))</formula>
    </cfRule>
    <cfRule type="containsText" dxfId="26385" priority="18123" operator="containsText" text="SSMM">
      <formula>NOT(ISERROR(SEARCH("SSMM",F198)))</formula>
    </cfRule>
    <cfRule type="containsText" dxfId="26384" priority="18124" operator="containsText" text="BMTR">
      <formula>NOT(ISERROR(SEARCH("BMTR",F198)))</formula>
    </cfRule>
  </conditionalFormatting>
  <conditionalFormatting sqref="F198">
    <cfRule type="containsText" dxfId="26383" priority="18119" operator="containsText" text="TAXI">
      <formula>NOT(ISERROR(SEARCH("TAXI",F198)))</formula>
    </cfRule>
    <cfRule type="containsText" dxfId="26382" priority="18120" operator="containsText" text="SSMM">
      <formula>NOT(ISERROR(SEARCH("SSMM",F198)))</formula>
    </cfRule>
    <cfRule type="containsText" dxfId="26381" priority="18121" operator="containsText" text="BMTR">
      <formula>NOT(ISERROR(SEARCH("BMTR",F198)))</formula>
    </cfRule>
  </conditionalFormatting>
  <conditionalFormatting sqref="F193">
    <cfRule type="containsText" dxfId="26380" priority="18100" operator="containsText" text="TAXI">
      <formula>NOT(ISERROR(SEARCH("TAXI",F193)))</formula>
    </cfRule>
    <cfRule type="containsText" dxfId="26379" priority="18101" operator="containsText" text="SSMM">
      <formula>NOT(ISERROR(SEARCH("SSMM",F193)))</formula>
    </cfRule>
    <cfRule type="containsText" dxfId="26378" priority="18102" operator="containsText" text="BMTR">
      <formula>NOT(ISERROR(SEARCH("BMTR",F193)))</formula>
    </cfRule>
  </conditionalFormatting>
  <conditionalFormatting sqref="F193">
    <cfRule type="containsText" dxfId="26377" priority="18097" operator="containsText" text="TAXI">
      <formula>NOT(ISERROR(SEARCH("TAXI",F193)))</formula>
    </cfRule>
    <cfRule type="containsText" dxfId="26376" priority="18098" operator="containsText" text="SSMM">
      <formula>NOT(ISERROR(SEARCH("SSMM",F193)))</formula>
    </cfRule>
    <cfRule type="containsText" dxfId="26375" priority="18099" operator="containsText" text="BMTR">
      <formula>NOT(ISERROR(SEARCH("BMTR",F193)))</formula>
    </cfRule>
  </conditionalFormatting>
  <conditionalFormatting sqref="F192">
    <cfRule type="containsText" dxfId="26374" priority="18094" operator="containsText" text="TAXI">
      <formula>NOT(ISERROR(SEARCH("TAXI",F192)))</formula>
    </cfRule>
    <cfRule type="containsText" dxfId="26373" priority="18095" operator="containsText" text="SSMM">
      <formula>NOT(ISERROR(SEARCH("SSMM",F192)))</formula>
    </cfRule>
    <cfRule type="containsText" dxfId="26372" priority="18096" operator="containsText" text="BMTR">
      <formula>NOT(ISERROR(SEARCH("BMTR",F192)))</formula>
    </cfRule>
  </conditionalFormatting>
  <conditionalFormatting sqref="F203">
    <cfRule type="containsText" dxfId="26371" priority="18091" operator="containsText" text="TAXI">
      <formula>NOT(ISERROR(SEARCH("TAXI",F203)))</formula>
    </cfRule>
    <cfRule type="containsText" dxfId="26370" priority="18092" operator="containsText" text="SSMM">
      <formula>NOT(ISERROR(SEARCH("SSMM",F203)))</formula>
    </cfRule>
    <cfRule type="containsText" dxfId="26369" priority="18093" operator="containsText" text="BMTR">
      <formula>NOT(ISERROR(SEARCH("BMTR",F203)))</formula>
    </cfRule>
  </conditionalFormatting>
  <conditionalFormatting sqref="F203">
    <cfRule type="containsText" dxfId="26368" priority="18088" operator="containsText" text="TAXI">
      <formula>NOT(ISERROR(SEARCH("TAXI",F203)))</formula>
    </cfRule>
    <cfRule type="containsText" dxfId="26367" priority="18089" operator="containsText" text="SSMM">
      <formula>NOT(ISERROR(SEARCH("SSMM",F203)))</formula>
    </cfRule>
    <cfRule type="containsText" dxfId="26366" priority="18090" operator="containsText" text="BMTR">
      <formula>NOT(ISERROR(SEARCH("BMTR",F203)))</formula>
    </cfRule>
  </conditionalFormatting>
  <conditionalFormatting sqref="F193">
    <cfRule type="containsText" dxfId="26365" priority="18072" operator="containsText" text="TAXI">
      <formula>NOT(ISERROR(SEARCH("TAXI",F193)))</formula>
    </cfRule>
    <cfRule type="containsText" dxfId="26364" priority="18073" operator="containsText" text="SSMM">
      <formula>NOT(ISERROR(SEARCH("SSMM",F193)))</formula>
    </cfRule>
    <cfRule type="containsText" dxfId="26363" priority="18074" operator="containsText" text="BMTR">
      <formula>NOT(ISERROR(SEARCH("BMTR",F193)))</formula>
    </cfRule>
  </conditionalFormatting>
  <conditionalFormatting sqref="F192">
    <cfRule type="containsText" dxfId="26362" priority="18069" operator="containsText" text="TAXI">
      <formula>NOT(ISERROR(SEARCH("TAXI",F192)))</formula>
    </cfRule>
    <cfRule type="containsText" dxfId="26361" priority="18070" operator="containsText" text="SSMM">
      <formula>NOT(ISERROR(SEARCH("SSMM",F192)))</formula>
    </cfRule>
    <cfRule type="containsText" dxfId="26360" priority="18071" operator="containsText" text="BMTR">
      <formula>NOT(ISERROR(SEARCH("BMTR",F192)))</formula>
    </cfRule>
  </conditionalFormatting>
  <conditionalFormatting sqref="F192">
    <cfRule type="containsText" dxfId="26359" priority="18066" operator="containsText" text="TAXI">
      <formula>NOT(ISERROR(SEARCH("TAXI",F192)))</formula>
    </cfRule>
    <cfRule type="containsText" dxfId="26358" priority="18067" operator="containsText" text="SSMM">
      <formula>NOT(ISERROR(SEARCH("SSMM",F192)))</formula>
    </cfRule>
    <cfRule type="containsText" dxfId="26357" priority="18068" operator="containsText" text="BMTR">
      <formula>NOT(ISERROR(SEARCH("BMTR",F192)))</formula>
    </cfRule>
  </conditionalFormatting>
  <conditionalFormatting sqref="F194">
    <cfRule type="containsText" dxfId="26356" priority="18041" operator="containsText" text="TAXI">
      <formula>NOT(ISERROR(SEARCH("TAXI",F194)))</formula>
    </cfRule>
    <cfRule type="containsText" dxfId="26355" priority="18042" operator="containsText" text="SSMM">
      <formula>NOT(ISERROR(SEARCH("SSMM",F194)))</formula>
    </cfRule>
    <cfRule type="containsText" dxfId="26354" priority="18043" operator="containsText" text="BMTR">
      <formula>NOT(ISERROR(SEARCH("BMTR",F194)))</formula>
    </cfRule>
  </conditionalFormatting>
  <conditionalFormatting sqref="F193">
    <cfRule type="containsText" dxfId="26353" priority="18032" operator="containsText" text="TAXI">
      <formula>NOT(ISERROR(SEARCH("TAXI",F193)))</formula>
    </cfRule>
    <cfRule type="containsText" dxfId="26352" priority="18033" operator="containsText" text="SSMM">
      <formula>NOT(ISERROR(SEARCH("SSMM",F193)))</formula>
    </cfRule>
    <cfRule type="containsText" dxfId="26351" priority="18034" operator="containsText" text="BMTR">
      <formula>NOT(ISERROR(SEARCH("BMTR",F193)))</formula>
    </cfRule>
  </conditionalFormatting>
  <conditionalFormatting sqref="F204">
    <cfRule type="containsText" dxfId="26350" priority="18029" operator="containsText" text="TAXI">
      <formula>NOT(ISERROR(SEARCH("TAXI",F204)))</formula>
    </cfRule>
    <cfRule type="containsText" dxfId="26349" priority="18030" operator="containsText" text="SSMM">
      <formula>NOT(ISERROR(SEARCH("SSMM",F204)))</formula>
    </cfRule>
    <cfRule type="containsText" dxfId="26348" priority="18031" operator="containsText" text="BMTR">
      <formula>NOT(ISERROR(SEARCH("BMTR",F204)))</formula>
    </cfRule>
  </conditionalFormatting>
  <conditionalFormatting sqref="F204">
    <cfRule type="containsText" dxfId="26347" priority="18026" operator="containsText" text="TAXI">
      <formula>NOT(ISERROR(SEARCH("TAXI",F204)))</formula>
    </cfRule>
    <cfRule type="containsText" dxfId="26346" priority="18027" operator="containsText" text="SSMM">
      <formula>NOT(ISERROR(SEARCH("SSMM",F204)))</formula>
    </cfRule>
    <cfRule type="containsText" dxfId="26345" priority="18028" operator="containsText" text="BMTR">
      <formula>NOT(ISERROR(SEARCH("BMTR",F204)))</formula>
    </cfRule>
  </conditionalFormatting>
  <conditionalFormatting sqref="F192">
    <cfRule type="containsText" dxfId="26344" priority="18023" operator="containsText" text="TAXI">
      <formula>NOT(ISERROR(SEARCH("TAXI",F192)))</formula>
    </cfRule>
    <cfRule type="containsText" dxfId="26343" priority="18024" operator="containsText" text="SSMM">
      <formula>NOT(ISERROR(SEARCH("SSMM",F192)))</formula>
    </cfRule>
    <cfRule type="containsText" dxfId="26342" priority="18025" operator="containsText" text="BMTR">
      <formula>NOT(ISERROR(SEARCH("BMTR",F192)))</formula>
    </cfRule>
  </conditionalFormatting>
  <conditionalFormatting sqref="F198">
    <cfRule type="containsText" dxfId="26341" priority="18011" operator="containsText" text="TAXI">
      <formula>NOT(ISERROR(SEARCH("TAXI",F198)))</formula>
    </cfRule>
    <cfRule type="containsText" dxfId="26340" priority="18012" operator="containsText" text="SSMM">
      <formula>NOT(ISERROR(SEARCH("SSMM",F198)))</formula>
    </cfRule>
    <cfRule type="containsText" dxfId="26339" priority="18013" operator="containsText" text="BMTR">
      <formula>NOT(ISERROR(SEARCH("BMTR",F198)))</formula>
    </cfRule>
  </conditionalFormatting>
  <conditionalFormatting sqref="F198">
    <cfRule type="containsText" dxfId="26338" priority="18008" operator="containsText" text="TAXI">
      <formula>NOT(ISERROR(SEARCH("TAXI",F198)))</formula>
    </cfRule>
    <cfRule type="containsText" dxfId="26337" priority="18009" operator="containsText" text="SSMM">
      <formula>NOT(ISERROR(SEARCH("SSMM",F198)))</formula>
    </cfRule>
    <cfRule type="containsText" dxfId="26336" priority="18010" operator="containsText" text="BMTR">
      <formula>NOT(ISERROR(SEARCH("BMTR",F198)))</formula>
    </cfRule>
  </conditionalFormatting>
  <conditionalFormatting sqref="F193">
    <cfRule type="containsText" dxfId="26335" priority="17989" operator="containsText" text="TAXI">
      <formula>NOT(ISERROR(SEARCH("TAXI",F193)))</formula>
    </cfRule>
    <cfRule type="containsText" dxfId="26334" priority="17990" operator="containsText" text="SSMM">
      <formula>NOT(ISERROR(SEARCH("SSMM",F193)))</formula>
    </cfRule>
    <cfRule type="containsText" dxfId="26333" priority="17991" operator="containsText" text="BMTR">
      <formula>NOT(ISERROR(SEARCH("BMTR",F193)))</formula>
    </cfRule>
  </conditionalFormatting>
  <conditionalFormatting sqref="F193">
    <cfRule type="containsText" dxfId="26332" priority="17986" operator="containsText" text="TAXI">
      <formula>NOT(ISERROR(SEARCH("TAXI",F193)))</formula>
    </cfRule>
    <cfRule type="containsText" dxfId="26331" priority="17987" operator="containsText" text="SSMM">
      <formula>NOT(ISERROR(SEARCH("SSMM",F193)))</formula>
    </cfRule>
    <cfRule type="containsText" dxfId="26330" priority="17988" operator="containsText" text="BMTR">
      <formula>NOT(ISERROR(SEARCH("BMTR",F193)))</formula>
    </cfRule>
  </conditionalFormatting>
  <conditionalFormatting sqref="F192">
    <cfRule type="containsText" dxfId="26329" priority="17983" operator="containsText" text="TAXI">
      <formula>NOT(ISERROR(SEARCH("TAXI",F192)))</formula>
    </cfRule>
    <cfRule type="containsText" dxfId="26328" priority="17984" operator="containsText" text="SSMM">
      <formula>NOT(ISERROR(SEARCH("SSMM",F192)))</formula>
    </cfRule>
    <cfRule type="containsText" dxfId="26327" priority="17985" operator="containsText" text="BMTR">
      <formula>NOT(ISERROR(SEARCH("BMTR",F192)))</formula>
    </cfRule>
  </conditionalFormatting>
  <conditionalFormatting sqref="F203">
    <cfRule type="containsText" dxfId="26326" priority="17980" operator="containsText" text="TAXI">
      <formula>NOT(ISERROR(SEARCH("TAXI",F203)))</formula>
    </cfRule>
    <cfRule type="containsText" dxfId="26325" priority="17981" operator="containsText" text="SSMM">
      <formula>NOT(ISERROR(SEARCH("SSMM",F203)))</formula>
    </cfRule>
    <cfRule type="containsText" dxfId="26324" priority="17982" operator="containsText" text="BMTR">
      <formula>NOT(ISERROR(SEARCH("BMTR",F203)))</formula>
    </cfRule>
  </conditionalFormatting>
  <conditionalFormatting sqref="F203">
    <cfRule type="containsText" dxfId="26323" priority="17977" operator="containsText" text="TAXI">
      <formula>NOT(ISERROR(SEARCH("TAXI",F203)))</formula>
    </cfRule>
    <cfRule type="containsText" dxfId="26322" priority="17978" operator="containsText" text="SSMM">
      <formula>NOT(ISERROR(SEARCH("SSMM",F203)))</formula>
    </cfRule>
    <cfRule type="containsText" dxfId="26321" priority="17979" operator="containsText" text="BMTR">
      <formula>NOT(ISERROR(SEARCH("BMTR",F203)))</formula>
    </cfRule>
  </conditionalFormatting>
  <conditionalFormatting sqref="F192">
    <cfRule type="containsText" dxfId="26320" priority="17974" operator="containsText" text="TAXI">
      <formula>NOT(ISERROR(SEARCH("TAXI",F192)))</formula>
    </cfRule>
    <cfRule type="containsText" dxfId="26319" priority="17975" operator="containsText" text="SSMM">
      <formula>NOT(ISERROR(SEARCH("SSMM",F192)))</formula>
    </cfRule>
    <cfRule type="containsText" dxfId="26318" priority="17976" operator="containsText" text="BMTR">
      <formula>NOT(ISERROR(SEARCH("BMTR",F192)))</formula>
    </cfRule>
  </conditionalFormatting>
  <conditionalFormatting sqref="F198">
    <cfRule type="containsText" dxfId="26317" priority="17962" operator="containsText" text="TAXI">
      <formula>NOT(ISERROR(SEARCH("TAXI",F198)))</formula>
    </cfRule>
    <cfRule type="containsText" dxfId="26316" priority="17963" operator="containsText" text="SSMM">
      <formula>NOT(ISERROR(SEARCH("SSMM",F198)))</formula>
    </cfRule>
    <cfRule type="containsText" dxfId="26315" priority="17964" operator="containsText" text="BMTR">
      <formula>NOT(ISERROR(SEARCH("BMTR",F198)))</formula>
    </cfRule>
  </conditionalFormatting>
  <conditionalFormatting sqref="F198">
    <cfRule type="containsText" dxfId="26314" priority="17959" operator="containsText" text="TAXI">
      <formula>NOT(ISERROR(SEARCH("TAXI",F198)))</formula>
    </cfRule>
    <cfRule type="containsText" dxfId="26313" priority="17960" operator="containsText" text="SSMM">
      <formula>NOT(ISERROR(SEARCH("SSMM",F198)))</formula>
    </cfRule>
    <cfRule type="containsText" dxfId="26312" priority="17961" operator="containsText" text="BMTR">
      <formula>NOT(ISERROR(SEARCH("BMTR",F198)))</formula>
    </cfRule>
  </conditionalFormatting>
  <conditionalFormatting sqref="F193">
    <cfRule type="containsText" dxfId="26311" priority="17940" operator="containsText" text="TAXI">
      <formula>NOT(ISERROR(SEARCH("TAXI",F193)))</formula>
    </cfRule>
    <cfRule type="containsText" dxfId="26310" priority="17941" operator="containsText" text="SSMM">
      <formula>NOT(ISERROR(SEARCH("SSMM",F193)))</formula>
    </cfRule>
    <cfRule type="containsText" dxfId="26309" priority="17942" operator="containsText" text="BMTR">
      <formula>NOT(ISERROR(SEARCH("BMTR",F193)))</formula>
    </cfRule>
  </conditionalFormatting>
  <conditionalFormatting sqref="F193">
    <cfRule type="containsText" dxfId="26308" priority="17937" operator="containsText" text="TAXI">
      <formula>NOT(ISERROR(SEARCH("TAXI",F193)))</formula>
    </cfRule>
    <cfRule type="containsText" dxfId="26307" priority="17938" operator="containsText" text="SSMM">
      <formula>NOT(ISERROR(SEARCH("SSMM",F193)))</formula>
    </cfRule>
    <cfRule type="containsText" dxfId="26306" priority="17939" operator="containsText" text="BMTR">
      <formula>NOT(ISERROR(SEARCH("BMTR",F193)))</formula>
    </cfRule>
  </conditionalFormatting>
  <conditionalFormatting sqref="F192">
    <cfRule type="containsText" dxfId="26305" priority="17934" operator="containsText" text="TAXI">
      <formula>NOT(ISERROR(SEARCH("TAXI",F192)))</formula>
    </cfRule>
    <cfRule type="containsText" dxfId="26304" priority="17935" operator="containsText" text="SSMM">
      <formula>NOT(ISERROR(SEARCH("SSMM",F192)))</formula>
    </cfRule>
    <cfRule type="containsText" dxfId="26303" priority="17936" operator="containsText" text="BMTR">
      <formula>NOT(ISERROR(SEARCH("BMTR",F192)))</formula>
    </cfRule>
  </conditionalFormatting>
  <conditionalFormatting sqref="F203">
    <cfRule type="containsText" dxfId="26302" priority="17931" operator="containsText" text="TAXI">
      <formula>NOT(ISERROR(SEARCH("TAXI",F203)))</formula>
    </cfRule>
    <cfRule type="containsText" dxfId="26301" priority="17932" operator="containsText" text="SSMM">
      <formula>NOT(ISERROR(SEARCH("SSMM",F203)))</formula>
    </cfRule>
    <cfRule type="containsText" dxfId="26300" priority="17933" operator="containsText" text="BMTR">
      <formula>NOT(ISERROR(SEARCH("BMTR",F203)))</formula>
    </cfRule>
  </conditionalFormatting>
  <conditionalFormatting sqref="F203">
    <cfRule type="containsText" dxfId="26299" priority="17928" operator="containsText" text="TAXI">
      <formula>NOT(ISERROR(SEARCH("TAXI",F203)))</formula>
    </cfRule>
    <cfRule type="containsText" dxfId="26298" priority="17929" operator="containsText" text="SSMM">
      <formula>NOT(ISERROR(SEARCH("SSMM",F203)))</formula>
    </cfRule>
    <cfRule type="containsText" dxfId="26297" priority="17930" operator="containsText" text="BMTR">
      <formula>NOT(ISERROR(SEARCH("BMTR",F203)))</formula>
    </cfRule>
  </conditionalFormatting>
  <conditionalFormatting sqref="F197">
    <cfRule type="containsText" dxfId="26296" priority="17913" operator="containsText" text="TAXI">
      <formula>NOT(ISERROR(SEARCH("TAXI",F197)))</formula>
    </cfRule>
    <cfRule type="containsText" dxfId="26295" priority="17914" operator="containsText" text="SSMM">
      <formula>NOT(ISERROR(SEARCH("SSMM",F197)))</formula>
    </cfRule>
    <cfRule type="containsText" dxfId="26294" priority="17915" operator="containsText" text="BMTR">
      <formula>NOT(ISERROR(SEARCH("BMTR",F197)))</formula>
    </cfRule>
  </conditionalFormatting>
  <conditionalFormatting sqref="F197">
    <cfRule type="containsText" dxfId="26293" priority="17910" operator="containsText" text="TAXI">
      <formula>NOT(ISERROR(SEARCH("TAXI",F197)))</formula>
    </cfRule>
    <cfRule type="containsText" dxfId="26292" priority="17911" operator="containsText" text="SSMM">
      <formula>NOT(ISERROR(SEARCH("SSMM",F197)))</formula>
    </cfRule>
    <cfRule type="containsText" dxfId="26291" priority="17912" operator="containsText" text="BMTR">
      <formula>NOT(ISERROR(SEARCH("BMTR",F197)))</formula>
    </cfRule>
  </conditionalFormatting>
  <conditionalFormatting sqref="F204">
    <cfRule type="containsText" dxfId="26290" priority="17900" operator="containsText" text="TAXI">
      <formula>NOT(ISERROR(SEARCH("TAXI",F204)))</formula>
    </cfRule>
    <cfRule type="containsText" dxfId="26289" priority="17901" operator="containsText" text="SSMM">
      <formula>NOT(ISERROR(SEARCH("SSMM",F204)))</formula>
    </cfRule>
    <cfRule type="containsText" dxfId="26288" priority="17902" operator="containsText" text="BMTR">
      <formula>NOT(ISERROR(SEARCH("BMTR",F204)))</formula>
    </cfRule>
  </conditionalFormatting>
  <conditionalFormatting sqref="F204">
    <cfRule type="containsText" dxfId="26287" priority="17897" operator="containsText" text="TAXI">
      <formula>NOT(ISERROR(SEARCH("TAXI",F204)))</formula>
    </cfRule>
    <cfRule type="containsText" dxfId="26286" priority="17898" operator="containsText" text="SSMM">
      <formula>NOT(ISERROR(SEARCH("SSMM",F204)))</formula>
    </cfRule>
    <cfRule type="containsText" dxfId="26285" priority="17899" operator="containsText" text="BMTR">
      <formula>NOT(ISERROR(SEARCH("BMTR",F204)))</formula>
    </cfRule>
  </conditionalFormatting>
  <conditionalFormatting sqref="F193">
    <cfRule type="containsText" dxfId="26284" priority="17894" operator="containsText" text="TAXI">
      <formula>NOT(ISERROR(SEARCH("TAXI",F193)))</formula>
    </cfRule>
    <cfRule type="containsText" dxfId="26283" priority="17895" operator="containsText" text="SSMM">
      <formula>NOT(ISERROR(SEARCH("SSMM",F193)))</formula>
    </cfRule>
    <cfRule type="containsText" dxfId="26282" priority="17896" operator="containsText" text="BMTR">
      <formula>NOT(ISERROR(SEARCH("BMTR",F193)))</formula>
    </cfRule>
  </conditionalFormatting>
  <conditionalFormatting sqref="F192">
    <cfRule type="containsText" dxfId="26281" priority="17891" operator="containsText" text="TAXI">
      <formula>NOT(ISERROR(SEARCH("TAXI",F192)))</formula>
    </cfRule>
    <cfRule type="containsText" dxfId="26280" priority="17892" operator="containsText" text="SSMM">
      <formula>NOT(ISERROR(SEARCH("SSMM",F192)))</formula>
    </cfRule>
    <cfRule type="containsText" dxfId="26279" priority="17893" operator="containsText" text="BMTR">
      <formula>NOT(ISERROR(SEARCH("BMTR",F192)))</formula>
    </cfRule>
  </conditionalFormatting>
  <conditionalFormatting sqref="F192">
    <cfRule type="containsText" dxfId="26278" priority="17888" operator="containsText" text="TAXI">
      <formula>NOT(ISERROR(SEARCH("TAXI",F192)))</formula>
    </cfRule>
    <cfRule type="containsText" dxfId="26277" priority="17889" operator="containsText" text="SSMM">
      <formula>NOT(ISERROR(SEARCH("SSMM",F192)))</formula>
    </cfRule>
    <cfRule type="containsText" dxfId="26276" priority="17890" operator="containsText" text="BMTR">
      <formula>NOT(ISERROR(SEARCH("BMTR",F192)))</formula>
    </cfRule>
  </conditionalFormatting>
  <conditionalFormatting sqref="F197">
    <cfRule type="containsText" dxfId="26275" priority="17693" operator="containsText" text="TAXI">
      <formula>NOT(ISERROR(SEARCH("TAXI",F197)))</formula>
    </cfRule>
    <cfRule type="containsText" dxfId="26274" priority="17694" operator="containsText" text="SSMM">
      <formula>NOT(ISERROR(SEARCH("SSMM",F197)))</formula>
    </cfRule>
    <cfRule type="containsText" dxfId="26273" priority="17695" operator="containsText" text="BMTR">
      <formula>NOT(ISERROR(SEARCH("BMTR",F197)))</formula>
    </cfRule>
  </conditionalFormatting>
  <conditionalFormatting sqref="F194">
    <cfRule type="containsText" dxfId="26272" priority="17690" operator="containsText" text="TAXI">
      <formula>NOT(ISERROR(SEARCH("TAXI",F194)))</formula>
    </cfRule>
    <cfRule type="containsText" dxfId="26271" priority="17691" operator="containsText" text="SSMM">
      <formula>NOT(ISERROR(SEARCH("SSMM",F194)))</formula>
    </cfRule>
    <cfRule type="containsText" dxfId="26270" priority="17692" operator="containsText" text="BMTR">
      <formula>NOT(ISERROR(SEARCH("BMTR",F194)))</formula>
    </cfRule>
  </conditionalFormatting>
  <conditionalFormatting sqref="F194">
    <cfRule type="containsText" dxfId="26269" priority="17687" operator="containsText" text="TAXI">
      <formula>NOT(ISERROR(SEARCH("TAXI",F194)))</formula>
    </cfRule>
    <cfRule type="containsText" dxfId="26268" priority="17688" operator="containsText" text="SSMM">
      <formula>NOT(ISERROR(SEARCH("SSMM",F194)))</formula>
    </cfRule>
    <cfRule type="containsText" dxfId="26267" priority="17689" operator="containsText" text="BMTR">
      <formula>NOT(ISERROR(SEARCH("BMTR",F194)))</formula>
    </cfRule>
  </conditionalFormatting>
  <conditionalFormatting sqref="F198">
    <cfRule type="containsText" dxfId="26266" priority="17672" operator="containsText" text="TAXI">
      <formula>NOT(ISERROR(SEARCH("TAXI",F198)))</formula>
    </cfRule>
    <cfRule type="containsText" dxfId="26265" priority="17673" operator="containsText" text="SSMM">
      <formula>NOT(ISERROR(SEARCH("SSMM",F198)))</formula>
    </cfRule>
    <cfRule type="containsText" dxfId="26264" priority="17674" operator="containsText" text="BMTR">
      <formula>NOT(ISERROR(SEARCH("BMTR",F198)))</formula>
    </cfRule>
  </conditionalFormatting>
  <conditionalFormatting sqref="F198">
    <cfRule type="containsText" dxfId="26263" priority="17669" operator="containsText" text="TAXI">
      <formula>NOT(ISERROR(SEARCH("TAXI",F198)))</formula>
    </cfRule>
    <cfRule type="containsText" dxfId="26262" priority="17670" operator="containsText" text="SSMM">
      <formula>NOT(ISERROR(SEARCH("SSMM",F198)))</formula>
    </cfRule>
    <cfRule type="containsText" dxfId="26261" priority="17671" operator="containsText" text="BMTR">
      <formula>NOT(ISERROR(SEARCH("BMTR",F198)))</formula>
    </cfRule>
  </conditionalFormatting>
  <conditionalFormatting sqref="F197">
    <cfRule type="containsText" dxfId="26260" priority="17666" operator="containsText" text="TAXI">
      <formula>NOT(ISERROR(SEARCH("TAXI",F197)))</formula>
    </cfRule>
    <cfRule type="containsText" dxfId="26259" priority="17667" operator="containsText" text="SSMM">
      <formula>NOT(ISERROR(SEARCH("SSMM",F197)))</formula>
    </cfRule>
    <cfRule type="containsText" dxfId="26258" priority="17668" operator="containsText" text="BMTR">
      <formula>NOT(ISERROR(SEARCH("BMTR",F197)))</formula>
    </cfRule>
  </conditionalFormatting>
  <conditionalFormatting sqref="F194">
    <cfRule type="containsText" dxfId="26257" priority="17651" operator="containsText" text="TAXI">
      <formula>NOT(ISERROR(SEARCH("TAXI",F194)))</formula>
    </cfRule>
    <cfRule type="containsText" dxfId="26256" priority="17652" operator="containsText" text="SSMM">
      <formula>NOT(ISERROR(SEARCH("SSMM",F194)))</formula>
    </cfRule>
    <cfRule type="containsText" dxfId="26255" priority="17653" operator="containsText" text="BMTR">
      <formula>NOT(ISERROR(SEARCH("BMTR",F194)))</formula>
    </cfRule>
  </conditionalFormatting>
  <conditionalFormatting sqref="F193">
    <cfRule type="containsText" dxfId="26254" priority="17642" operator="containsText" text="TAXI">
      <formula>NOT(ISERROR(SEARCH("TAXI",F193)))</formula>
    </cfRule>
    <cfRule type="containsText" dxfId="26253" priority="17643" operator="containsText" text="SSMM">
      <formula>NOT(ISERROR(SEARCH("SSMM",F193)))</formula>
    </cfRule>
    <cfRule type="containsText" dxfId="26252" priority="17644" operator="containsText" text="BMTR">
      <formula>NOT(ISERROR(SEARCH("BMTR",F193)))</formula>
    </cfRule>
  </conditionalFormatting>
  <conditionalFormatting sqref="F204">
    <cfRule type="containsText" dxfId="26251" priority="17639" operator="containsText" text="TAXI">
      <formula>NOT(ISERROR(SEARCH("TAXI",F204)))</formula>
    </cfRule>
    <cfRule type="containsText" dxfId="26250" priority="17640" operator="containsText" text="SSMM">
      <formula>NOT(ISERROR(SEARCH("SSMM",F204)))</formula>
    </cfRule>
    <cfRule type="containsText" dxfId="26249" priority="17641" operator="containsText" text="BMTR">
      <formula>NOT(ISERROR(SEARCH("BMTR",F204)))</formula>
    </cfRule>
  </conditionalFormatting>
  <conditionalFormatting sqref="F204">
    <cfRule type="containsText" dxfId="26248" priority="17636" operator="containsText" text="TAXI">
      <formula>NOT(ISERROR(SEARCH("TAXI",F204)))</formula>
    </cfRule>
    <cfRule type="containsText" dxfId="26247" priority="17637" operator="containsText" text="SSMM">
      <formula>NOT(ISERROR(SEARCH("SSMM",F204)))</formula>
    </cfRule>
    <cfRule type="containsText" dxfId="26246" priority="17638" operator="containsText" text="BMTR">
      <formula>NOT(ISERROR(SEARCH("BMTR",F204)))</formula>
    </cfRule>
  </conditionalFormatting>
  <conditionalFormatting sqref="F198">
    <cfRule type="containsText" dxfId="26245" priority="17633" operator="containsText" text="TAXI">
      <formula>NOT(ISERROR(SEARCH("TAXI",F198)))</formula>
    </cfRule>
    <cfRule type="containsText" dxfId="26244" priority="17634" operator="containsText" text="SSMM">
      <formula>NOT(ISERROR(SEARCH("SSMM",F198)))</formula>
    </cfRule>
    <cfRule type="containsText" dxfId="26243" priority="17635" operator="containsText" text="BMTR">
      <formula>NOT(ISERROR(SEARCH("BMTR",F198)))</formula>
    </cfRule>
  </conditionalFormatting>
  <conditionalFormatting sqref="F197">
    <cfRule type="containsText" dxfId="26242" priority="17630" operator="containsText" text="TAXI">
      <formula>NOT(ISERROR(SEARCH("TAXI",F197)))</formula>
    </cfRule>
    <cfRule type="containsText" dxfId="26241" priority="17631" operator="containsText" text="SSMM">
      <formula>NOT(ISERROR(SEARCH("SSMM",F197)))</formula>
    </cfRule>
    <cfRule type="containsText" dxfId="26240" priority="17632" operator="containsText" text="BMTR">
      <formula>NOT(ISERROR(SEARCH("BMTR",F197)))</formula>
    </cfRule>
  </conditionalFormatting>
  <conditionalFormatting sqref="F197">
    <cfRule type="containsText" dxfId="26239" priority="17627" operator="containsText" text="TAXI">
      <formula>NOT(ISERROR(SEARCH("TAXI",F197)))</formula>
    </cfRule>
    <cfRule type="containsText" dxfId="26238" priority="17628" operator="containsText" text="SSMM">
      <formula>NOT(ISERROR(SEARCH("SSMM",F197)))</formula>
    </cfRule>
    <cfRule type="containsText" dxfId="26237" priority="17629" operator="containsText" text="BMTR">
      <formula>NOT(ISERROR(SEARCH("BMTR",F197)))</formula>
    </cfRule>
  </conditionalFormatting>
  <conditionalFormatting sqref="F194">
    <cfRule type="containsText" dxfId="26236" priority="17624" operator="containsText" text="TAXI">
      <formula>NOT(ISERROR(SEARCH("TAXI",F194)))</formula>
    </cfRule>
    <cfRule type="containsText" dxfId="26235" priority="17625" operator="containsText" text="SSMM">
      <formula>NOT(ISERROR(SEARCH("SSMM",F194)))</formula>
    </cfRule>
    <cfRule type="containsText" dxfId="26234" priority="17626" operator="containsText" text="BMTR">
      <formula>NOT(ISERROR(SEARCH("BMTR",F194)))</formula>
    </cfRule>
  </conditionalFormatting>
  <conditionalFormatting sqref="F194">
    <cfRule type="containsText" dxfId="26233" priority="17615" operator="containsText" text="TAXI">
      <formula>NOT(ISERROR(SEARCH("TAXI",F194)))</formula>
    </cfRule>
    <cfRule type="containsText" dxfId="26232" priority="17616" operator="containsText" text="SSMM">
      <formula>NOT(ISERROR(SEARCH("SSMM",F194)))</formula>
    </cfRule>
    <cfRule type="containsText" dxfId="26231" priority="17617" operator="containsText" text="BMTR">
      <formula>NOT(ISERROR(SEARCH("BMTR",F194)))</formula>
    </cfRule>
  </conditionalFormatting>
  <conditionalFormatting sqref="F193">
    <cfRule type="containsText" dxfId="26230" priority="17606" operator="containsText" text="TAXI">
      <formula>NOT(ISERROR(SEARCH("TAXI",F193)))</formula>
    </cfRule>
    <cfRule type="containsText" dxfId="26229" priority="17607" operator="containsText" text="SSMM">
      <formula>NOT(ISERROR(SEARCH("SSMM",F193)))</formula>
    </cfRule>
    <cfRule type="containsText" dxfId="26228" priority="17608" operator="containsText" text="BMTR">
      <formula>NOT(ISERROR(SEARCH("BMTR",F193)))</formula>
    </cfRule>
  </conditionalFormatting>
  <conditionalFormatting sqref="F204">
    <cfRule type="containsText" dxfId="26227" priority="17603" operator="containsText" text="TAXI">
      <formula>NOT(ISERROR(SEARCH("TAXI",F204)))</formula>
    </cfRule>
    <cfRule type="containsText" dxfId="26226" priority="17604" operator="containsText" text="SSMM">
      <formula>NOT(ISERROR(SEARCH("SSMM",F204)))</formula>
    </cfRule>
    <cfRule type="containsText" dxfId="26225" priority="17605" operator="containsText" text="BMTR">
      <formula>NOT(ISERROR(SEARCH("BMTR",F204)))</formula>
    </cfRule>
  </conditionalFormatting>
  <conditionalFormatting sqref="F204">
    <cfRule type="containsText" dxfId="26224" priority="17600" operator="containsText" text="TAXI">
      <formula>NOT(ISERROR(SEARCH("TAXI",F204)))</formula>
    </cfRule>
    <cfRule type="containsText" dxfId="26223" priority="17601" operator="containsText" text="SSMM">
      <formula>NOT(ISERROR(SEARCH("SSMM",F204)))</formula>
    </cfRule>
    <cfRule type="containsText" dxfId="26222" priority="17602" operator="containsText" text="BMTR">
      <formula>NOT(ISERROR(SEARCH("BMTR",F204)))</formula>
    </cfRule>
  </conditionalFormatting>
  <conditionalFormatting sqref="F198">
    <cfRule type="containsText" dxfId="26221" priority="17597" operator="containsText" text="TAXI">
      <formula>NOT(ISERROR(SEARCH("TAXI",F198)))</formula>
    </cfRule>
    <cfRule type="containsText" dxfId="26220" priority="17598" operator="containsText" text="SSMM">
      <formula>NOT(ISERROR(SEARCH("SSMM",F198)))</formula>
    </cfRule>
    <cfRule type="containsText" dxfId="26219" priority="17599" operator="containsText" text="BMTR">
      <formula>NOT(ISERROR(SEARCH("BMTR",F198)))</formula>
    </cfRule>
  </conditionalFormatting>
  <conditionalFormatting sqref="F197">
    <cfRule type="containsText" dxfId="26218" priority="17594" operator="containsText" text="TAXI">
      <formula>NOT(ISERROR(SEARCH("TAXI",F197)))</formula>
    </cfRule>
    <cfRule type="containsText" dxfId="26217" priority="17595" operator="containsText" text="SSMM">
      <formula>NOT(ISERROR(SEARCH("SSMM",F197)))</formula>
    </cfRule>
    <cfRule type="containsText" dxfId="26216" priority="17596" operator="containsText" text="BMTR">
      <formula>NOT(ISERROR(SEARCH("BMTR",F197)))</formula>
    </cfRule>
  </conditionalFormatting>
  <conditionalFormatting sqref="F197">
    <cfRule type="containsText" dxfId="26215" priority="17591" operator="containsText" text="TAXI">
      <formula>NOT(ISERROR(SEARCH("TAXI",F197)))</formula>
    </cfRule>
    <cfRule type="containsText" dxfId="26214" priority="17592" operator="containsText" text="SSMM">
      <formula>NOT(ISERROR(SEARCH("SSMM",F197)))</formula>
    </cfRule>
    <cfRule type="containsText" dxfId="26213" priority="17593" operator="containsText" text="BMTR">
      <formula>NOT(ISERROR(SEARCH("BMTR",F197)))</formula>
    </cfRule>
  </conditionalFormatting>
  <conditionalFormatting sqref="F194">
    <cfRule type="containsText" dxfId="26212" priority="17588" operator="containsText" text="TAXI">
      <formula>NOT(ISERROR(SEARCH("TAXI",F194)))</formula>
    </cfRule>
    <cfRule type="containsText" dxfId="26211" priority="17589" operator="containsText" text="SSMM">
      <formula>NOT(ISERROR(SEARCH("SSMM",F194)))</formula>
    </cfRule>
    <cfRule type="containsText" dxfId="26210" priority="17590" operator="containsText" text="BMTR">
      <formula>NOT(ISERROR(SEARCH("BMTR",F194)))</formula>
    </cfRule>
  </conditionalFormatting>
  <conditionalFormatting sqref="F193">
    <cfRule type="containsText" dxfId="26209" priority="17576" operator="containsText" text="TAXI">
      <formula>NOT(ISERROR(SEARCH("TAXI",F193)))</formula>
    </cfRule>
    <cfRule type="containsText" dxfId="26208" priority="17577" operator="containsText" text="SSMM">
      <formula>NOT(ISERROR(SEARCH("SSMM",F193)))</formula>
    </cfRule>
    <cfRule type="containsText" dxfId="26207" priority="17578" operator="containsText" text="BMTR">
      <formula>NOT(ISERROR(SEARCH("BMTR",F193)))</formula>
    </cfRule>
  </conditionalFormatting>
  <conditionalFormatting sqref="F193">
    <cfRule type="containsText" dxfId="26206" priority="17573" operator="containsText" text="TAXI">
      <formula>NOT(ISERROR(SEARCH("TAXI",F193)))</formula>
    </cfRule>
    <cfRule type="containsText" dxfId="26205" priority="17574" operator="containsText" text="SSMM">
      <formula>NOT(ISERROR(SEARCH("SSMM",F193)))</formula>
    </cfRule>
    <cfRule type="containsText" dxfId="26204" priority="17575" operator="containsText" text="BMTR">
      <formula>NOT(ISERROR(SEARCH("BMTR",F193)))</formula>
    </cfRule>
  </conditionalFormatting>
  <conditionalFormatting sqref="F192">
    <cfRule type="containsText" dxfId="26203" priority="17570" operator="containsText" text="TAXI">
      <formula>NOT(ISERROR(SEARCH("TAXI",F192)))</formula>
    </cfRule>
    <cfRule type="containsText" dxfId="26202" priority="17571" operator="containsText" text="SSMM">
      <formula>NOT(ISERROR(SEARCH("SSMM",F192)))</formula>
    </cfRule>
    <cfRule type="containsText" dxfId="26201" priority="17572" operator="containsText" text="BMTR">
      <formula>NOT(ISERROR(SEARCH("BMTR",F192)))</formula>
    </cfRule>
  </conditionalFormatting>
  <conditionalFormatting sqref="F203">
    <cfRule type="containsText" dxfId="26200" priority="17567" operator="containsText" text="TAXI">
      <formula>NOT(ISERROR(SEARCH("TAXI",F203)))</formula>
    </cfRule>
    <cfRule type="containsText" dxfId="26199" priority="17568" operator="containsText" text="SSMM">
      <formula>NOT(ISERROR(SEARCH("SSMM",F203)))</formula>
    </cfRule>
    <cfRule type="containsText" dxfId="26198" priority="17569" operator="containsText" text="BMTR">
      <formula>NOT(ISERROR(SEARCH("BMTR",F203)))</formula>
    </cfRule>
  </conditionalFormatting>
  <conditionalFormatting sqref="F203">
    <cfRule type="containsText" dxfId="26197" priority="17564" operator="containsText" text="TAXI">
      <formula>NOT(ISERROR(SEARCH("TAXI",F203)))</formula>
    </cfRule>
    <cfRule type="containsText" dxfId="26196" priority="17565" operator="containsText" text="SSMM">
      <formula>NOT(ISERROR(SEARCH("SSMM",F203)))</formula>
    </cfRule>
    <cfRule type="containsText" dxfId="26195" priority="17566" operator="containsText" text="BMTR">
      <formula>NOT(ISERROR(SEARCH("BMTR",F203)))</formula>
    </cfRule>
  </conditionalFormatting>
  <conditionalFormatting sqref="F197">
    <cfRule type="containsText" dxfId="26194" priority="17548" operator="containsText" text="TAXI">
      <formula>NOT(ISERROR(SEARCH("TAXI",F197)))</formula>
    </cfRule>
    <cfRule type="containsText" dxfId="26193" priority="17549" operator="containsText" text="SSMM">
      <formula>NOT(ISERROR(SEARCH("SSMM",F197)))</formula>
    </cfRule>
    <cfRule type="containsText" dxfId="26192" priority="17550" operator="containsText" text="BMTR">
      <formula>NOT(ISERROR(SEARCH("BMTR",F197)))</formula>
    </cfRule>
  </conditionalFormatting>
  <conditionalFormatting sqref="F194">
    <cfRule type="containsText" dxfId="26191" priority="17545" operator="containsText" text="TAXI">
      <formula>NOT(ISERROR(SEARCH("TAXI",F194)))</formula>
    </cfRule>
    <cfRule type="containsText" dxfId="26190" priority="17546" operator="containsText" text="SSMM">
      <formula>NOT(ISERROR(SEARCH("SSMM",F194)))</formula>
    </cfRule>
    <cfRule type="containsText" dxfId="26189" priority="17547" operator="containsText" text="BMTR">
      <formula>NOT(ISERROR(SEARCH("BMTR",F194)))</formula>
    </cfRule>
  </conditionalFormatting>
  <conditionalFormatting sqref="F194">
    <cfRule type="containsText" dxfId="26188" priority="17542" operator="containsText" text="TAXI">
      <formula>NOT(ISERROR(SEARCH("TAXI",F194)))</formula>
    </cfRule>
    <cfRule type="containsText" dxfId="26187" priority="17543" operator="containsText" text="SSMM">
      <formula>NOT(ISERROR(SEARCH("SSMM",F194)))</formula>
    </cfRule>
    <cfRule type="containsText" dxfId="26186" priority="17544" operator="containsText" text="BMTR">
      <formula>NOT(ISERROR(SEARCH("BMTR",F194)))</formula>
    </cfRule>
  </conditionalFormatting>
  <conditionalFormatting sqref="F194">
    <cfRule type="containsText" dxfId="26185" priority="17509" operator="containsText" text="TAXI">
      <formula>NOT(ISERROR(SEARCH("TAXI",F194)))</formula>
    </cfRule>
    <cfRule type="containsText" dxfId="26184" priority="17510" operator="containsText" text="SSMM">
      <formula>NOT(ISERROR(SEARCH("SSMM",F194)))</formula>
    </cfRule>
    <cfRule type="containsText" dxfId="26183" priority="17511" operator="containsText" text="BMTR">
      <formula>NOT(ISERROR(SEARCH("BMTR",F194)))</formula>
    </cfRule>
  </conditionalFormatting>
  <conditionalFormatting sqref="F193">
    <cfRule type="containsText" dxfId="26182" priority="17500" operator="containsText" text="TAXI">
      <formula>NOT(ISERROR(SEARCH("TAXI",F193)))</formula>
    </cfRule>
    <cfRule type="containsText" dxfId="26181" priority="17501" operator="containsText" text="SSMM">
      <formula>NOT(ISERROR(SEARCH("SSMM",F193)))</formula>
    </cfRule>
    <cfRule type="containsText" dxfId="26180" priority="17502" operator="containsText" text="BMTR">
      <formula>NOT(ISERROR(SEARCH("BMTR",F193)))</formula>
    </cfRule>
  </conditionalFormatting>
  <conditionalFormatting sqref="F204">
    <cfRule type="containsText" dxfId="26179" priority="17497" operator="containsText" text="TAXI">
      <formula>NOT(ISERROR(SEARCH("TAXI",F204)))</formula>
    </cfRule>
    <cfRule type="containsText" dxfId="26178" priority="17498" operator="containsText" text="SSMM">
      <formula>NOT(ISERROR(SEARCH("SSMM",F204)))</formula>
    </cfRule>
    <cfRule type="containsText" dxfId="26177" priority="17499" operator="containsText" text="BMTR">
      <formula>NOT(ISERROR(SEARCH("BMTR",F204)))</formula>
    </cfRule>
  </conditionalFormatting>
  <conditionalFormatting sqref="F204">
    <cfRule type="containsText" dxfId="26176" priority="17494" operator="containsText" text="TAXI">
      <formula>NOT(ISERROR(SEARCH("TAXI",F204)))</formula>
    </cfRule>
    <cfRule type="containsText" dxfId="26175" priority="17495" operator="containsText" text="SSMM">
      <formula>NOT(ISERROR(SEARCH("SSMM",F204)))</formula>
    </cfRule>
    <cfRule type="containsText" dxfId="26174" priority="17496" operator="containsText" text="BMTR">
      <formula>NOT(ISERROR(SEARCH("BMTR",F204)))</formula>
    </cfRule>
  </conditionalFormatting>
  <conditionalFormatting sqref="F198">
    <cfRule type="containsText" dxfId="26173" priority="17491" operator="containsText" text="TAXI">
      <formula>NOT(ISERROR(SEARCH("TAXI",F198)))</formula>
    </cfRule>
    <cfRule type="containsText" dxfId="26172" priority="17492" operator="containsText" text="SSMM">
      <formula>NOT(ISERROR(SEARCH("SSMM",F198)))</formula>
    </cfRule>
    <cfRule type="containsText" dxfId="26171" priority="17493" operator="containsText" text="BMTR">
      <formula>NOT(ISERROR(SEARCH("BMTR",F198)))</formula>
    </cfRule>
  </conditionalFormatting>
  <conditionalFormatting sqref="F197">
    <cfRule type="containsText" dxfId="26170" priority="17488" operator="containsText" text="TAXI">
      <formula>NOT(ISERROR(SEARCH("TAXI",F197)))</formula>
    </cfRule>
    <cfRule type="containsText" dxfId="26169" priority="17489" operator="containsText" text="SSMM">
      <formula>NOT(ISERROR(SEARCH("SSMM",F197)))</formula>
    </cfRule>
    <cfRule type="containsText" dxfId="26168" priority="17490" operator="containsText" text="BMTR">
      <formula>NOT(ISERROR(SEARCH("BMTR",F197)))</formula>
    </cfRule>
  </conditionalFormatting>
  <conditionalFormatting sqref="F197">
    <cfRule type="containsText" dxfId="26167" priority="17485" operator="containsText" text="TAXI">
      <formula>NOT(ISERROR(SEARCH("TAXI",F197)))</formula>
    </cfRule>
    <cfRule type="containsText" dxfId="26166" priority="17486" operator="containsText" text="SSMM">
      <formula>NOT(ISERROR(SEARCH("SSMM",F197)))</formula>
    </cfRule>
    <cfRule type="containsText" dxfId="26165" priority="17487" operator="containsText" text="BMTR">
      <formula>NOT(ISERROR(SEARCH("BMTR",F197)))</formula>
    </cfRule>
  </conditionalFormatting>
  <conditionalFormatting sqref="F194">
    <cfRule type="containsText" dxfId="26164" priority="17482" operator="containsText" text="TAXI">
      <formula>NOT(ISERROR(SEARCH("TAXI",F194)))</formula>
    </cfRule>
    <cfRule type="containsText" dxfId="26163" priority="17483" operator="containsText" text="SSMM">
      <formula>NOT(ISERROR(SEARCH("SSMM",F194)))</formula>
    </cfRule>
    <cfRule type="containsText" dxfId="26162" priority="17484" operator="containsText" text="BMTR">
      <formula>NOT(ISERROR(SEARCH("BMTR",F194)))</formula>
    </cfRule>
  </conditionalFormatting>
  <conditionalFormatting sqref="F193">
    <cfRule type="containsText" dxfId="26161" priority="17470" operator="containsText" text="TAXI">
      <formula>NOT(ISERROR(SEARCH("TAXI",F193)))</formula>
    </cfRule>
    <cfRule type="containsText" dxfId="26160" priority="17471" operator="containsText" text="SSMM">
      <formula>NOT(ISERROR(SEARCH("SSMM",F193)))</formula>
    </cfRule>
    <cfRule type="containsText" dxfId="26159" priority="17472" operator="containsText" text="BMTR">
      <formula>NOT(ISERROR(SEARCH("BMTR",F193)))</formula>
    </cfRule>
  </conditionalFormatting>
  <conditionalFormatting sqref="F193">
    <cfRule type="containsText" dxfId="26158" priority="17467" operator="containsText" text="TAXI">
      <formula>NOT(ISERROR(SEARCH("TAXI",F193)))</formula>
    </cfRule>
    <cfRule type="containsText" dxfId="26157" priority="17468" operator="containsText" text="SSMM">
      <formula>NOT(ISERROR(SEARCH("SSMM",F193)))</formula>
    </cfRule>
    <cfRule type="containsText" dxfId="26156" priority="17469" operator="containsText" text="BMTR">
      <formula>NOT(ISERROR(SEARCH("BMTR",F193)))</formula>
    </cfRule>
  </conditionalFormatting>
  <conditionalFormatting sqref="F192">
    <cfRule type="containsText" dxfId="26155" priority="17464" operator="containsText" text="TAXI">
      <formula>NOT(ISERROR(SEARCH("TAXI",F192)))</formula>
    </cfRule>
    <cfRule type="containsText" dxfId="26154" priority="17465" operator="containsText" text="SSMM">
      <formula>NOT(ISERROR(SEARCH("SSMM",F192)))</formula>
    </cfRule>
    <cfRule type="containsText" dxfId="26153" priority="17466" operator="containsText" text="BMTR">
      <formula>NOT(ISERROR(SEARCH("BMTR",F192)))</formula>
    </cfRule>
  </conditionalFormatting>
  <conditionalFormatting sqref="F203">
    <cfRule type="containsText" dxfId="26152" priority="17461" operator="containsText" text="TAXI">
      <formula>NOT(ISERROR(SEARCH("TAXI",F203)))</formula>
    </cfRule>
    <cfRule type="containsText" dxfId="26151" priority="17462" operator="containsText" text="SSMM">
      <formula>NOT(ISERROR(SEARCH("SSMM",F203)))</formula>
    </cfRule>
    <cfRule type="containsText" dxfId="26150" priority="17463" operator="containsText" text="BMTR">
      <formula>NOT(ISERROR(SEARCH("BMTR",F203)))</formula>
    </cfRule>
  </conditionalFormatting>
  <conditionalFormatting sqref="F203">
    <cfRule type="containsText" dxfId="26149" priority="17458" operator="containsText" text="TAXI">
      <formula>NOT(ISERROR(SEARCH("TAXI",F203)))</formula>
    </cfRule>
    <cfRule type="containsText" dxfId="26148" priority="17459" operator="containsText" text="SSMM">
      <formula>NOT(ISERROR(SEARCH("SSMM",F203)))</formula>
    </cfRule>
    <cfRule type="containsText" dxfId="26147" priority="17460" operator="containsText" text="BMTR">
      <formula>NOT(ISERROR(SEARCH("BMTR",F203)))</formula>
    </cfRule>
  </conditionalFormatting>
  <conditionalFormatting sqref="F197">
    <cfRule type="containsText" dxfId="26146" priority="17442" operator="containsText" text="TAXI">
      <formula>NOT(ISERROR(SEARCH("TAXI",F197)))</formula>
    </cfRule>
    <cfRule type="containsText" dxfId="26145" priority="17443" operator="containsText" text="SSMM">
      <formula>NOT(ISERROR(SEARCH("SSMM",F197)))</formula>
    </cfRule>
    <cfRule type="containsText" dxfId="26144" priority="17444" operator="containsText" text="BMTR">
      <formula>NOT(ISERROR(SEARCH("BMTR",F197)))</formula>
    </cfRule>
  </conditionalFormatting>
  <conditionalFormatting sqref="F194">
    <cfRule type="containsText" dxfId="26143" priority="17439" operator="containsText" text="TAXI">
      <formula>NOT(ISERROR(SEARCH("TAXI",F194)))</formula>
    </cfRule>
    <cfRule type="containsText" dxfId="26142" priority="17440" operator="containsText" text="SSMM">
      <formula>NOT(ISERROR(SEARCH("SSMM",F194)))</formula>
    </cfRule>
    <cfRule type="containsText" dxfId="26141" priority="17441" operator="containsText" text="BMTR">
      <formula>NOT(ISERROR(SEARCH("BMTR",F194)))</formula>
    </cfRule>
  </conditionalFormatting>
  <conditionalFormatting sqref="F194">
    <cfRule type="containsText" dxfId="26140" priority="17436" operator="containsText" text="TAXI">
      <formula>NOT(ISERROR(SEARCH("TAXI",F194)))</formula>
    </cfRule>
    <cfRule type="containsText" dxfId="26139" priority="17437" operator="containsText" text="SSMM">
      <formula>NOT(ISERROR(SEARCH("SSMM",F194)))</formula>
    </cfRule>
    <cfRule type="containsText" dxfId="26138" priority="17438" operator="containsText" text="BMTR">
      <formula>NOT(ISERROR(SEARCH("BMTR",F194)))</formula>
    </cfRule>
  </conditionalFormatting>
  <conditionalFormatting sqref="F193">
    <cfRule type="containsText" dxfId="26137" priority="17421" operator="containsText" text="TAXI">
      <formula>NOT(ISERROR(SEARCH("TAXI",F193)))</formula>
    </cfRule>
    <cfRule type="containsText" dxfId="26136" priority="17422" operator="containsText" text="SSMM">
      <formula>NOT(ISERROR(SEARCH("SSMM",F193)))</formula>
    </cfRule>
    <cfRule type="containsText" dxfId="26135" priority="17423" operator="containsText" text="BMTR">
      <formula>NOT(ISERROR(SEARCH("BMTR",F193)))</formula>
    </cfRule>
  </conditionalFormatting>
  <conditionalFormatting sqref="F193">
    <cfRule type="containsText" dxfId="26134" priority="17418" operator="containsText" text="TAXI">
      <formula>NOT(ISERROR(SEARCH("TAXI",F193)))</formula>
    </cfRule>
    <cfRule type="containsText" dxfId="26133" priority="17419" operator="containsText" text="SSMM">
      <formula>NOT(ISERROR(SEARCH("SSMM",F193)))</formula>
    </cfRule>
    <cfRule type="containsText" dxfId="26132" priority="17420" operator="containsText" text="BMTR">
      <formula>NOT(ISERROR(SEARCH("BMTR",F193)))</formula>
    </cfRule>
  </conditionalFormatting>
  <conditionalFormatting sqref="F192">
    <cfRule type="containsText" dxfId="26131" priority="17415" operator="containsText" text="TAXI">
      <formula>NOT(ISERROR(SEARCH("TAXI",F192)))</formula>
    </cfRule>
    <cfRule type="containsText" dxfId="26130" priority="17416" operator="containsText" text="SSMM">
      <formula>NOT(ISERROR(SEARCH("SSMM",F192)))</formula>
    </cfRule>
    <cfRule type="containsText" dxfId="26129" priority="17417" operator="containsText" text="BMTR">
      <formula>NOT(ISERROR(SEARCH("BMTR",F192)))</formula>
    </cfRule>
  </conditionalFormatting>
  <conditionalFormatting sqref="F203">
    <cfRule type="containsText" dxfId="26128" priority="17412" operator="containsText" text="TAXI">
      <formula>NOT(ISERROR(SEARCH("TAXI",F203)))</formula>
    </cfRule>
    <cfRule type="containsText" dxfId="26127" priority="17413" operator="containsText" text="SSMM">
      <formula>NOT(ISERROR(SEARCH("SSMM",F203)))</formula>
    </cfRule>
    <cfRule type="containsText" dxfId="26126" priority="17414" operator="containsText" text="BMTR">
      <formula>NOT(ISERROR(SEARCH("BMTR",F203)))</formula>
    </cfRule>
  </conditionalFormatting>
  <conditionalFormatting sqref="F203">
    <cfRule type="containsText" dxfId="26125" priority="17409" operator="containsText" text="TAXI">
      <formula>NOT(ISERROR(SEARCH("TAXI",F203)))</formula>
    </cfRule>
    <cfRule type="containsText" dxfId="26124" priority="17410" operator="containsText" text="SSMM">
      <formula>NOT(ISERROR(SEARCH("SSMM",F203)))</formula>
    </cfRule>
    <cfRule type="containsText" dxfId="26123" priority="17411" operator="containsText" text="BMTR">
      <formula>NOT(ISERROR(SEARCH("BMTR",F203)))</formula>
    </cfRule>
  </conditionalFormatting>
  <conditionalFormatting sqref="F197">
    <cfRule type="containsText" dxfId="26122" priority="17393" operator="containsText" text="TAXI">
      <formula>NOT(ISERROR(SEARCH("TAXI",F197)))</formula>
    </cfRule>
    <cfRule type="containsText" dxfId="26121" priority="17394" operator="containsText" text="SSMM">
      <formula>NOT(ISERROR(SEARCH("SSMM",F197)))</formula>
    </cfRule>
    <cfRule type="containsText" dxfId="26120" priority="17395" operator="containsText" text="BMTR">
      <formula>NOT(ISERROR(SEARCH("BMTR",F197)))</formula>
    </cfRule>
  </conditionalFormatting>
  <conditionalFormatting sqref="F194">
    <cfRule type="containsText" dxfId="26119" priority="17390" operator="containsText" text="TAXI">
      <formula>NOT(ISERROR(SEARCH("TAXI",F194)))</formula>
    </cfRule>
    <cfRule type="containsText" dxfId="26118" priority="17391" operator="containsText" text="SSMM">
      <formula>NOT(ISERROR(SEARCH("SSMM",F194)))</formula>
    </cfRule>
    <cfRule type="containsText" dxfId="26117" priority="17392" operator="containsText" text="BMTR">
      <formula>NOT(ISERROR(SEARCH("BMTR",F194)))</formula>
    </cfRule>
  </conditionalFormatting>
  <conditionalFormatting sqref="F194">
    <cfRule type="containsText" dxfId="26116" priority="17387" operator="containsText" text="TAXI">
      <formula>NOT(ISERROR(SEARCH("TAXI",F194)))</formula>
    </cfRule>
    <cfRule type="containsText" dxfId="26115" priority="17388" operator="containsText" text="SSMM">
      <formula>NOT(ISERROR(SEARCH("SSMM",F194)))</formula>
    </cfRule>
    <cfRule type="containsText" dxfId="26114" priority="17389" operator="containsText" text="BMTR">
      <formula>NOT(ISERROR(SEARCH("BMTR",F194)))</formula>
    </cfRule>
  </conditionalFormatting>
  <conditionalFormatting sqref="F193">
    <cfRule type="containsText" dxfId="26113" priority="17375" operator="containsText" text="TAXI">
      <formula>NOT(ISERROR(SEARCH("TAXI",F193)))</formula>
    </cfRule>
    <cfRule type="containsText" dxfId="26112" priority="17376" operator="containsText" text="SSMM">
      <formula>NOT(ISERROR(SEARCH("SSMM",F193)))</formula>
    </cfRule>
    <cfRule type="containsText" dxfId="26111" priority="17377" operator="containsText" text="BMTR">
      <formula>NOT(ISERROR(SEARCH("BMTR",F193)))</formula>
    </cfRule>
  </conditionalFormatting>
  <conditionalFormatting sqref="F192">
    <cfRule type="containsText" dxfId="26110" priority="17372" operator="containsText" text="TAXI">
      <formula>NOT(ISERROR(SEARCH("TAXI",F192)))</formula>
    </cfRule>
    <cfRule type="containsText" dxfId="26109" priority="17373" operator="containsText" text="SSMM">
      <formula>NOT(ISERROR(SEARCH("SSMM",F192)))</formula>
    </cfRule>
    <cfRule type="containsText" dxfId="26108" priority="17374" operator="containsText" text="BMTR">
      <formula>NOT(ISERROR(SEARCH("BMTR",F192)))</formula>
    </cfRule>
  </conditionalFormatting>
  <conditionalFormatting sqref="F192">
    <cfRule type="containsText" dxfId="26107" priority="17369" operator="containsText" text="TAXI">
      <formula>NOT(ISERROR(SEARCH("TAXI",F192)))</formula>
    </cfRule>
    <cfRule type="containsText" dxfId="26106" priority="17370" operator="containsText" text="SSMM">
      <formula>NOT(ISERROR(SEARCH("SSMM",F192)))</formula>
    </cfRule>
    <cfRule type="containsText" dxfId="26105" priority="17371" operator="containsText" text="BMTR">
      <formula>NOT(ISERROR(SEARCH("BMTR",F192)))</formula>
    </cfRule>
  </conditionalFormatting>
  <conditionalFormatting sqref="F194">
    <cfRule type="containsText" dxfId="26104" priority="17344" operator="containsText" text="TAXI">
      <formula>NOT(ISERROR(SEARCH("TAXI",F194)))</formula>
    </cfRule>
    <cfRule type="containsText" dxfId="26103" priority="17345" operator="containsText" text="SSMM">
      <formula>NOT(ISERROR(SEARCH("SSMM",F194)))</formula>
    </cfRule>
    <cfRule type="containsText" dxfId="26102" priority="17346" operator="containsText" text="BMTR">
      <formula>NOT(ISERROR(SEARCH("BMTR",F194)))</formula>
    </cfRule>
  </conditionalFormatting>
  <conditionalFormatting sqref="F193">
    <cfRule type="containsText" dxfId="26101" priority="17335" operator="containsText" text="TAXI">
      <formula>NOT(ISERROR(SEARCH("TAXI",F193)))</formula>
    </cfRule>
    <cfRule type="containsText" dxfId="26100" priority="17336" operator="containsText" text="SSMM">
      <formula>NOT(ISERROR(SEARCH("SSMM",F193)))</formula>
    </cfRule>
    <cfRule type="containsText" dxfId="26099" priority="17337" operator="containsText" text="BMTR">
      <formula>NOT(ISERROR(SEARCH("BMTR",F193)))</formula>
    </cfRule>
  </conditionalFormatting>
  <conditionalFormatting sqref="F204">
    <cfRule type="containsText" dxfId="26098" priority="17332" operator="containsText" text="TAXI">
      <formula>NOT(ISERROR(SEARCH("TAXI",F204)))</formula>
    </cfRule>
    <cfRule type="containsText" dxfId="26097" priority="17333" operator="containsText" text="SSMM">
      <formula>NOT(ISERROR(SEARCH("SSMM",F204)))</formula>
    </cfRule>
    <cfRule type="containsText" dxfId="26096" priority="17334" operator="containsText" text="BMTR">
      <formula>NOT(ISERROR(SEARCH("BMTR",F204)))</formula>
    </cfRule>
  </conditionalFormatting>
  <conditionalFormatting sqref="F204">
    <cfRule type="containsText" dxfId="26095" priority="17329" operator="containsText" text="TAXI">
      <formula>NOT(ISERROR(SEARCH("TAXI",F204)))</formula>
    </cfRule>
    <cfRule type="containsText" dxfId="26094" priority="17330" operator="containsText" text="SSMM">
      <formula>NOT(ISERROR(SEARCH("SSMM",F204)))</formula>
    </cfRule>
    <cfRule type="containsText" dxfId="26093" priority="17331" operator="containsText" text="BMTR">
      <formula>NOT(ISERROR(SEARCH("BMTR",F204)))</formula>
    </cfRule>
  </conditionalFormatting>
  <conditionalFormatting sqref="F194">
    <cfRule type="containsText" dxfId="26092" priority="17326" operator="containsText" text="TAXI">
      <formula>NOT(ISERROR(SEARCH("TAXI",F194)))</formula>
    </cfRule>
    <cfRule type="containsText" dxfId="26091" priority="17327" operator="containsText" text="SSMM">
      <formula>NOT(ISERROR(SEARCH("SSMM",F194)))</formula>
    </cfRule>
    <cfRule type="containsText" dxfId="26090" priority="17328" operator="containsText" text="BMTR">
      <formula>NOT(ISERROR(SEARCH("BMTR",F194)))</formula>
    </cfRule>
  </conditionalFormatting>
  <conditionalFormatting sqref="F193">
    <cfRule type="containsText" dxfId="26089" priority="17317" operator="containsText" text="TAXI">
      <formula>NOT(ISERROR(SEARCH("TAXI",F193)))</formula>
    </cfRule>
    <cfRule type="containsText" dxfId="26088" priority="17318" operator="containsText" text="SSMM">
      <formula>NOT(ISERROR(SEARCH("SSMM",F193)))</formula>
    </cfRule>
    <cfRule type="containsText" dxfId="26087" priority="17319" operator="containsText" text="BMTR">
      <formula>NOT(ISERROR(SEARCH("BMTR",F193)))</formula>
    </cfRule>
  </conditionalFormatting>
  <conditionalFormatting sqref="F204">
    <cfRule type="containsText" dxfId="26086" priority="17314" operator="containsText" text="TAXI">
      <formula>NOT(ISERROR(SEARCH("TAXI",F204)))</formula>
    </cfRule>
    <cfRule type="containsText" dxfId="26085" priority="17315" operator="containsText" text="SSMM">
      <formula>NOT(ISERROR(SEARCH("SSMM",F204)))</formula>
    </cfRule>
    <cfRule type="containsText" dxfId="26084" priority="17316" operator="containsText" text="BMTR">
      <formula>NOT(ISERROR(SEARCH("BMTR",F204)))</formula>
    </cfRule>
  </conditionalFormatting>
  <conditionalFormatting sqref="F204">
    <cfRule type="containsText" dxfId="26083" priority="17311" operator="containsText" text="TAXI">
      <formula>NOT(ISERROR(SEARCH("TAXI",F204)))</formula>
    </cfRule>
    <cfRule type="containsText" dxfId="26082" priority="17312" operator="containsText" text="SSMM">
      <formula>NOT(ISERROR(SEARCH("SSMM",F204)))</formula>
    </cfRule>
    <cfRule type="containsText" dxfId="26081" priority="17313" operator="containsText" text="BMTR">
      <formula>NOT(ISERROR(SEARCH("BMTR",F204)))</formula>
    </cfRule>
  </conditionalFormatting>
  <conditionalFormatting sqref="F198">
    <cfRule type="containsText" dxfId="26080" priority="17308" operator="containsText" text="TAXI">
      <formula>NOT(ISERROR(SEARCH("TAXI",F198)))</formula>
    </cfRule>
    <cfRule type="containsText" dxfId="26079" priority="17309" operator="containsText" text="SSMM">
      <formula>NOT(ISERROR(SEARCH("SSMM",F198)))</formula>
    </cfRule>
    <cfRule type="containsText" dxfId="26078" priority="17310" operator="containsText" text="BMTR">
      <formula>NOT(ISERROR(SEARCH("BMTR",F198)))</formula>
    </cfRule>
  </conditionalFormatting>
  <conditionalFormatting sqref="F197">
    <cfRule type="containsText" dxfId="26077" priority="17305" operator="containsText" text="TAXI">
      <formula>NOT(ISERROR(SEARCH("TAXI",F197)))</formula>
    </cfRule>
    <cfRule type="containsText" dxfId="26076" priority="17306" operator="containsText" text="SSMM">
      <formula>NOT(ISERROR(SEARCH("SSMM",F197)))</formula>
    </cfRule>
    <cfRule type="containsText" dxfId="26075" priority="17307" operator="containsText" text="BMTR">
      <formula>NOT(ISERROR(SEARCH("BMTR",F197)))</formula>
    </cfRule>
  </conditionalFormatting>
  <conditionalFormatting sqref="F197">
    <cfRule type="containsText" dxfId="26074" priority="17302" operator="containsText" text="TAXI">
      <formula>NOT(ISERROR(SEARCH("TAXI",F197)))</formula>
    </cfRule>
    <cfRule type="containsText" dxfId="26073" priority="17303" operator="containsText" text="SSMM">
      <formula>NOT(ISERROR(SEARCH("SSMM",F197)))</formula>
    </cfRule>
    <cfRule type="containsText" dxfId="26072" priority="17304" operator="containsText" text="BMTR">
      <formula>NOT(ISERROR(SEARCH("BMTR",F197)))</formula>
    </cfRule>
  </conditionalFormatting>
  <conditionalFormatting sqref="F194">
    <cfRule type="containsText" dxfId="26071" priority="17299" operator="containsText" text="TAXI">
      <formula>NOT(ISERROR(SEARCH("TAXI",F194)))</formula>
    </cfRule>
    <cfRule type="containsText" dxfId="26070" priority="17300" operator="containsText" text="SSMM">
      <formula>NOT(ISERROR(SEARCH("SSMM",F194)))</formula>
    </cfRule>
    <cfRule type="containsText" dxfId="26069" priority="17301" operator="containsText" text="BMTR">
      <formula>NOT(ISERROR(SEARCH("BMTR",F194)))</formula>
    </cfRule>
  </conditionalFormatting>
  <conditionalFormatting sqref="F193">
    <cfRule type="containsText" dxfId="26068" priority="17287" operator="containsText" text="TAXI">
      <formula>NOT(ISERROR(SEARCH("TAXI",F193)))</formula>
    </cfRule>
    <cfRule type="containsText" dxfId="26067" priority="17288" operator="containsText" text="SSMM">
      <formula>NOT(ISERROR(SEARCH("SSMM",F193)))</formula>
    </cfRule>
    <cfRule type="containsText" dxfId="26066" priority="17289" operator="containsText" text="BMTR">
      <formula>NOT(ISERROR(SEARCH("BMTR",F193)))</formula>
    </cfRule>
  </conditionalFormatting>
  <conditionalFormatting sqref="F193">
    <cfRule type="containsText" dxfId="26065" priority="17284" operator="containsText" text="TAXI">
      <formula>NOT(ISERROR(SEARCH("TAXI",F193)))</formula>
    </cfRule>
    <cfRule type="containsText" dxfId="26064" priority="17285" operator="containsText" text="SSMM">
      <formula>NOT(ISERROR(SEARCH("SSMM",F193)))</formula>
    </cfRule>
    <cfRule type="containsText" dxfId="26063" priority="17286" operator="containsText" text="BMTR">
      <formula>NOT(ISERROR(SEARCH("BMTR",F193)))</formula>
    </cfRule>
  </conditionalFormatting>
  <conditionalFormatting sqref="F192">
    <cfRule type="containsText" dxfId="26062" priority="17281" operator="containsText" text="TAXI">
      <formula>NOT(ISERROR(SEARCH("TAXI",F192)))</formula>
    </cfRule>
    <cfRule type="containsText" dxfId="26061" priority="17282" operator="containsText" text="SSMM">
      <formula>NOT(ISERROR(SEARCH("SSMM",F192)))</formula>
    </cfRule>
    <cfRule type="containsText" dxfId="26060" priority="17283" operator="containsText" text="BMTR">
      <formula>NOT(ISERROR(SEARCH("BMTR",F192)))</formula>
    </cfRule>
  </conditionalFormatting>
  <conditionalFormatting sqref="F203">
    <cfRule type="containsText" dxfId="26059" priority="17278" operator="containsText" text="TAXI">
      <formula>NOT(ISERROR(SEARCH("TAXI",F203)))</formula>
    </cfRule>
    <cfRule type="containsText" dxfId="26058" priority="17279" operator="containsText" text="SSMM">
      <formula>NOT(ISERROR(SEARCH("SSMM",F203)))</formula>
    </cfRule>
    <cfRule type="containsText" dxfId="26057" priority="17280" operator="containsText" text="BMTR">
      <formula>NOT(ISERROR(SEARCH("BMTR",F203)))</formula>
    </cfRule>
  </conditionalFormatting>
  <conditionalFormatting sqref="F203">
    <cfRule type="containsText" dxfId="26056" priority="17275" operator="containsText" text="TAXI">
      <formula>NOT(ISERROR(SEARCH("TAXI",F203)))</formula>
    </cfRule>
    <cfRule type="containsText" dxfId="26055" priority="17276" operator="containsText" text="SSMM">
      <formula>NOT(ISERROR(SEARCH("SSMM",F203)))</formula>
    </cfRule>
    <cfRule type="containsText" dxfId="26054" priority="17277" operator="containsText" text="BMTR">
      <formula>NOT(ISERROR(SEARCH("BMTR",F203)))</formula>
    </cfRule>
  </conditionalFormatting>
  <conditionalFormatting sqref="F197">
    <cfRule type="containsText" dxfId="26053" priority="17259" operator="containsText" text="TAXI">
      <formula>NOT(ISERROR(SEARCH("TAXI",F197)))</formula>
    </cfRule>
    <cfRule type="containsText" dxfId="26052" priority="17260" operator="containsText" text="SSMM">
      <formula>NOT(ISERROR(SEARCH("SSMM",F197)))</formula>
    </cfRule>
    <cfRule type="containsText" dxfId="26051" priority="17261" operator="containsText" text="BMTR">
      <formula>NOT(ISERROR(SEARCH("BMTR",F197)))</formula>
    </cfRule>
  </conditionalFormatting>
  <conditionalFormatting sqref="F194">
    <cfRule type="containsText" dxfId="26050" priority="17256" operator="containsText" text="TAXI">
      <formula>NOT(ISERROR(SEARCH("TAXI",F194)))</formula>
    </cfRule>
    <cfRule type="containsText" dxfId="26049" priority="17257" operator="containsText" text="SSMM">
      <formula>NOT(ISERROR(SEARCH("SSMM",F194)))</formula>
    </cfRule>
    <cfRule type="containsText" dxfId="26048" priority="17258" operator="containsText" text="BMTR">
      <formula>NOT(ISERROR(SEARCH("BMTR",F194)))</formula>
    </cfRule>
  </conditionalFormatting>
  <conditionalFormatting sqref="F194">
    <cfRule type="containsText" dxfId="26047" priority="17253" operator="containsText" text="TAXI">
      <formula>NOT(ISERROR(SEARCH("TAXI",F194)))</formula>
    </cfRule>
    <cfRule type="containsText" dxfId="26046" priority="17254" operator="containsText" text="SSMM">
      <formula>NOT(ISERROR(SEARCH("SSMM",F194)))</formula>
    </cfRule>
    <cfRule type="containsText" dxfId="26045" priority="17255" operator="containsText" text="BMTR">
      <formula>NOT(ISERROR(SEARCH("BMTR",F194)))</formula>
    </cfRule>
  </conditionalFormatting>
  <conditionalFormatting sqref="F193">
    <cfRule type="containsText" dxfId="26044" priority="17238" operator="containsText" text="TAXI">
      <formula>NOT(ISERROR(SEARCH("TAXI",F193)))</formula>
    </cfRule>
    <cfRule type="containsText" dxfId="26043" priority="17239" operator="containsText" text="SSMM">
      <formula>NOT(ISERROR(SEARCH("SSMM",F193)))</formula>
    </cfRule>
    <cfRule type="containsText" dxfId="26042" priority="17240" operator="containsText" text="BMTR">
      <formula>NOT(ISERROR(SEARCH("BMTR",F193)))</formula>
    </cfRule>
  </conditionalFormatting>
  <conditionalFormatting sqref="F193">
    <cfRule type="containsText" dxfId="26041" priority="17235" operator="containsText" text="TAXI">
      <formula>NOT(ISERROR(SEARCH("TAXI",F193)))</formula>
    </cfRule>
    <cfRule type="containsText" dxfId="26040" priority="17236" operator="containsText" text="SSMM">
      <formula>NOT(ISERROR(SEARCH("SSMM",F193)))</formula>
    </cfRule>
    <cfRule type="containsText" dxfId="26039" priority="17237" operator="containsText" text="BMTR">
      <formula>NOT(ISERROR(SEARCH("BMTR",F193)))</formula>
    </cfRule>
  </conditionalFormatting>
  <conditionalFormatting sqref="F192">
    <cfRule type="containsText" dxfId="26038" priority="17232" operator="containsText" text="TAXI">
      <formula>NOT(ISERROR(SEARCH("TAXI",F192)))</formula>
    </cfRule>
    <cfRule type="containsText" dxfId="26037" priority="17233" operator="containsText" text="SSMM">
      <formula>NOT(ISERROR(SEARCH("SSMM",F192)))</formula>
    </cfRule>
    <cfRule type="containsText" dxfId="26036" priority="17234" operator="containsText" text="BMTR">
      <formula>NOT(ISERROR(SEARCH("BMTR",F192)))</formula>
    </cfRule>
  </conditionalFormatting>
  <conditionalFormatting sqref="F203">
    <cfRule type="containsText" dxfId="26035" priority="17229" operator="containsText" text="TAXI">
      <formula>NOT(ISERROR(SEARCH("TAXI",F203)))</formula>
    </cfRule>
    <cfRule type="containsText" dxfId="26034" priority="17230" operator="containsText" text="SSMM">
      <formula>NOT(ISERROR(SEARCH("SSMM",F203)))</formula>
    </cfRule>
    <cfRule type="containsText" dxfId="26033" priority="17231" operator="containsText" text="BMTR">
      <formula>NOT(ISERROR(SEARCH("BMTR",F203)))</formula>
    </cfRule>
  </conditionalFormatting>
  <conditionalFormatting sqref="F203">
    <cfRule type="containsText" dxfId="26032" priority="17226" operator="containsText" text="TAXI">
      <formula>NOT(ISERROR(SEARCH("TAXI",F203)))</formula>
    </cfRule>
    <cfRule type="containsText" dxfId="26031" priority="17227" operator="containsText" text="SSMM">
      <formula>NOT(ISERROR(SEARCH("SSMM",F203)))</formula>
    </cfRule>
    <cfRule type="containsText" dxfId="26030" priority="17228" operator="containsText" text="BMTR">
      <formula>NOT(ISERROR(SEARCH("BMTR",F203)))</formula>
    </cfRule>
  </conditionalFormatting>
  <conditionalFormatting sqref="F197">
    <cfRule type="containsText" dxfId="26029" priority="17210" operator="containsText" text="TAXI">
      <formula>NOT(ISERROR(SEARCH("TAXI",F197)))</formula>
    </cfRule>
    <cfRule type="containsText" dxfId="26028" priority="17211" operator="containsText" text="SSMM">
      <formula>NOT(ISERROR(SEARCH("SSMM",F197)))</formula>
    </cfRule>
    <cfRule type="containsText" dxfId="26027" priority="17212" operator="containsText" text="BMTR">
      <formula>NOT(ISERROR(SEARCH("BMTR",F197)))</formula>
    </cfRule>
  </conditionalFormatting>
  <conditionalFormatting sqref="F194">
    <cfRule type="containsText" dxfId="26026" priority="17207" operator="containsText" text="TAXI">
      <formula>NOT(ISERROR(SEARCH("TAXI",F194)))</formula>
    </cfRule>
    <cfRule type="containsText" dxfId="26025" priority="17208" operator="containsText" text="SSMM">
      <formula>NOT(ISERROR(SEARCH("SSMM",F194)))</formula>
    </cfRule>
    <cfRule type="containsText" dxfId="26024" priority="17209" operator="containsText" text="BMTR">
      <formula>NOT(ISERROR(SEARCH("BMTR",F194)))</formula>
    </cfRule>
  </conditionalFormatting>
  <conditionalFormatting sqref="F194">
    <cfRule type="containsText" dxfId="26023" priority="17204" operator="containsText" text="TAXI">
      <formula>NOT(ISERROR(SEARCH("TAXI",F194)))</formula>
    </cfRule>
    <cfRule type="containsText" dxfId="26022" priority="17205" operator="containsText" text="SSMM">
      <formula>NOT(ISERROR(SEARCH("SSMM",F194)))</formula>
    </cfRule>
    <cfRule type="containsText" dxfId="26021" priority="17206" operator="containsText" text="BMTR">
      <formula>NOT(ISERROR(SEARCH("BMTR",F194)))</formula>
    </cfRule>
  </conditionalFormatting>
  <conditionalFormatting sqref="F193">
    <cfRule type="containsText" dxfId="26020" priority="17192" operator="containsText" text="TAXI">
      <formula>NOT(ISERROR(SEARCH("TAXI",F193)))</formula>
    </cfRule>
    <cfRule type="containsText" dxfId="26019" priority="17193" operator="containsText" text="SSMM">
      <formula>NOT(ISERROR(SEARCH("SSMM",F193)))</formula>
    </cfRule>
    <cfRule type="containsText" dxfId="26018" priority="17194" operator="containsText" text="BMTR">
      <formula>NOT(ISERROR(SEARCH("BMTR",F193)))</formula>
    </cfRule>
  </conditionalFormatting>
  <conditionalFormatting sqref="F192">
    <cfRule type="containsText" dxfId="26017" priority="17189" operator="containsText" text="TAXI">
      <formula>NOT(ISERROR(SEARCH("TAXI",F192)))</formula>
    </cfRule>
    <cfRule type="containsText" dxfId="26016" priority="17190" operator="containsText" text="SSMM">
      <formula>NOT(ISERROR(SEARCH("SSMM",F192)))</formula>
    </cfRule>
    <cfRule type="containsText" dxfId="26015" priority="17191" operator="containsText" text="BMTR">
      <formula>NOT(ISERROR(SEARCH("BMTR",F192)))</formula>
    </cfRule>
  </conditionalFormatting>
  <conditionalFormatting sqref="F192">
    <cfRule type="containsText" dxfId="26014" priority="17186" operator="containsText" text="TAXI">
      <formula>NOT(ISERROR(SEARCH("TAXI",F192)))</formula>
    </cfRule>
    <cfRule type="containsText" dxfId="26013" priority="17187" operator="containsText" text="SSMM">
      <formula>NOT(ISERROR(SEARCH("SSMM",F192)))</formula>
    </cfRule>
    <cfRule type="containsText" dxfId="26012" priority="17188" operator="containsText" text="BMTR">
      <formula>NOT(ISERROR(SEARCH("BMTR",F192)))</formula>
    </cfRule>
  </conditionalFormatting>
  <conditionalFormatting sqref="F194">
    <cfRule type="containsText" dxfId="26011" priority="17161" operator="containsText" text="TAXI">
      <formula>NOT(ISERROR(SEARCH("TAXI",F194)))</formula>
    </cfRule>
    <cfRule type="containsText" dxfId="26010" priority="17162" operator="containsText" text="SSMM">
      <formula>NOT(ISERROR(SEARCH("SSMM",F194)))</formula>
    </cfRule>
    <cfRule type="containsText" dxfId="26009" priority="17163" operator="containsText" text="BMTR">
      <formula>NOT(ISERROR(SEARCH("BMTR",F194)))</formula>
    </cfRule>
  </conditionalFormatting>
  <conditionalFormatting sqref="F193">
    <cfRule type="containsText" dxfId="26008" priority="17152" operator="containsText" text="TAXI">
      <formula>NOT(ISERROR(SEARCH("TAXI",F193)))</formula>
    </cfRule>
    <cfRule type="containsText" dxfId="26007" priority="17153" operator="containsText" text="SSMM">
      <formula>NOT(ISERROR(SEARCH("SSMM",F193)))</formula>
    </cfRule>
    <cfRule type="containsText" dxfId="26006" priority="17154" operator="containsText" text="BMTR">
      <formula>NOT(ISERROR(SEARCH("BMTR",F193)))</formula>
    </cfRule>
  </conditionalFormatting>
  <conditionalFormatting sqref="F204">
    <cfRule type="containsText" dxfId="26005" priority="17149" operator="containsText" text="TAXI">
      <formula>NOT(ISERROR(SEARCH("TAXI",F204)))</formula>
    </cfRule>
    <cfRule type="containsText" dxfId="26004" priority="17150" operator="containsText" text="SSMM">
      <formula>NOT(ISERROR(SEARCH("SSMM",F204)))</formula>
    </cfRule>
    <cfRule type="containsText" dxfId="26003" priority="17151" operator="containsText" text="BMTR">
      <formula>NOT(ISERROR(SEARCH("BMTR",F204)))</formula>
    </cfRule>
  </conditionalFormatting>
  <conditionalFormatting sqref="F204">
    <cfRule type="containsText" dxfId="26002" priority="17146" operator="containsText" text="TAXI">
      <formula>NOT(ISERROR(SEARCH("TAXI",F204)))</formula>
    </cfRule>
    <cfRule type="containsText" dxfId="26001" priority="17147" operator="containsText" text="SSMM">
      <formula>NOT(ISERROR(SEARCH("SSMM",F204)))</formula>
    </cfRule>
    <cfRule type="containsText" dxfId="26000" priority="17148" operator="containsText" text="BMTR">
      <formula>NOT(ISERROR(SEARCH("BMTR",F204)))</formula>
    </cfRule>
  </conditionalFormatting>
  <conditionalFormatting sqref="F193">
    <cfRule type="containsText" dxfId="25999" priority="17140" operator="containsText" text="TAXI">
      <formula>NOT(ISERROR(SEARCH("TAXI",F193)))</formula>
    </cfRule>
    <cfRule type="containsText" dxfId="25998" priority="17141" operator="containsText" text="SSMM">
      <formula>NOT(ISERROR(SEARCH("SSMM",F193)))</formula>
    </cfRule>
    <cfRule type="containsText" dxfId="25997" priority="17142" operator="containsText" text="BMTR">
      <formula>NOT(ISERROR(SEARCH("BMTR",F193)))</formula>
    </cfRule>
  </conditionalFormatting>
  <conditionalFormatting sqref="F193">
    <cfRule type="containsText" dxfId="25996" priority="17137" operator="containsText" text="TAXI">
      <formula>NOT(ISERROR(SEARCH("TAXI",F193)))</formula>
    </cfRule>
    <cfRule type="containsText" dxfId="25995" priority="17138" operator="containsText" text="SSMM">
      <formula>NOT(ISERROR(SEARCH("SSMM",F193)))</formula>
    </cfRule>
    <cfRule type="containsText" dxfId="25994" priority="17139" operator="containsText" text="BMTR">
      <formula>NOT(ISERROR(SEARCH("BMTR",F193)))</formula>
    </cfRule>
  </conditionalFormatting>
  <conditionalFormatting sqref="F192">
    <cfRule type="containsText" dxfId="25993" priority="17134" operator="containsText" text="TAXI">
      <formula>NOT(ISERROR(SEARCH("TAXI",F192)))</formula>
    </cfRule>
    <cfRule type="containsText" dxfId="25992" priority="17135" operator="containsText" text="SSMM">
      <formula>NOT(ISERROR(SEARCH("SSMM",F192)))</formula>
    </cfRule>
    <cfRule type="containsText" dxfId="25991" priority="17136" operator="containsText" text="BMTR">
      <formula>NOT(ISERROR(SEARCH("BMTR",F192)))</formula>
    </cfRule>
  </conditionalFormatting>
  <conditionalFormatting sqref="F203">
    <cfRule type="containsText" dxfId="25990" priority="17131" operator="containsText" text="TAXI">
      <formula>NOT(ISERROR(SEARCH("TAXI",F203)))</formula>
    </cfRule>
    <cfRule type="containsText" dxfId="25989" priority="17132" operator="containsText" text="SSMM">
      <formula>NOT(ISERROR(SEARCH("SSMM",F203)))</formula>
    </cfRule>
    <cfRule type="containsText" dxfId="25988" priority="17133" operator="containsText" text="BMTR">
      <formula>NOT(ISERROR(SEARCH("BMTR",F203)))</formula>
    </cfRule>
  </conditionalFormatting>
  <conditionalFormatting sqref="F203">
    <cfRule type="containsText" dxfId="25987" priority="17128" operator="containsText" text="TAXI">
      <formula>NOT(ISERROR(SEARCH("TAXI",F203)))</formula>
    </cfRule>
    <cfRule type="containsText" dxfId="25986" priority="17129" operator="containsText" text="SSMM">
      <formula>NOT(ISERROR(SEARCH("SSMM",F203)))</formula>
    </cfRule>
    <cfRule type="containsText" dxfId="25985" priority="17130" operator="containsText" text="BMTR">
      <formula>NOT(ISERROR(SEARCH("BMTR",F203)))</formula>
    </cfRule>
  </conditionalFormatting>
  <conditionalFormatting sqref="F197">
    <cfRule type="containsText" dxfId="25984" priority="17112" operator="containsText" text="TAXI">
      <formula>NOT(ISERROR(SEARCH("TAXI",F197)))</formula>
    </cfRule>
    <cfRule type="containsText" dxfId="25983" priority="17113" operator="containsText" text="SSMM">
      <formula>NOT(ISERROR(SEARCH("SSMM",F197)))</formula>
    </cfRule>
    <cfRule type="containsText" dxfId="25982" priority="17114" operator="containsText" text="BMTR">
      <formula>NOT(ISERROR(SEARCH("BMTR",F197)))</formula>
    </cfRule>
  </conditionalFormatting>
  <conditionalFormatting sqref="F194">
    <cfRule type="containsText" dxfId="25981" priority="17109" operator="containsText" text="TAXI">
      <formula>NOT(ISERROR(SEARCH("TAXI",F194)))</formula>
    </cfRule>
    <cfRule type="containsText" dxfId="25980" priority="17110" operator="containsText" text="SSMM">
      <formula>NOT(ISERROR(SEARCH("SSMM",F194)))</formula>
    </cfRule>
    <cfRule type="containsText" dxfId="25979" priority="17111" operator="containsText" text="BMTR">
      <formula>NOT(ISERROR(SEARCH("BMTR",F194)))</formula>
    </cfRule>
  </conditionalFormatting>
  <conditionalFormatting sqref="F194">
    <cfRule type="containsText" dxfId="25978" priority="17106" operator="containsText" text="TAXI">
      <formula>NOT(ISERROR(SEARCH("TAXI",F194)))</formula>
    </cfRule>
    <cfRule type="containsText" dxfId="25977" priority="17107" operator="containsText" text="SSMM">
      <formula>NOT(ISERROR(SEARCH("SSMM",F194)))</formula>
    </cfRule>
    <cfRule type="containsText" dxfId="25976" priority="17108" operator="containsText" text="BMTR">
      <formula>NOT(ISERROR(SEARCH("BMTR",F194)))</formula>
    </cfRule>
  </conditionalFormatting>
  <conditionalFormatting sqref="F193">
    <cfRule type="containsText" dxfId="25975" priority="17094" operator="containsText" text="TAXI">
      <formula>NOT(ISERROR(SEARCH("TAXI",F193)))</formula>
    </cfRule>
    <cfRule type="containsText" dxfId="25974" priority="17095" operator="containsText" text="SSMM">
      <formula>NOT(ISERROR(SEARCH("SSMM",F193)))</formula>
    </cfRule>
    <cfRule type="containsText" dxfId="25973" priority="17096" operator="containsText" text="BMTR">
      <formula>NOT(ISERROR(SEARCH("BMTR",F193)))</formula>
    </cfRule>
  </conditionalFormatting>
  <conditionalFormatting sqref="F192">
    <cfRule type="containsText" dxfId="25972" priority="17091" operator="containsText" text="TAXI">
      <formula>NOT(ISERROR(SEARCH("TAXI",F192)))</formula>
    </cfRule>
    <cfRule type="containsText" dxfId="25971" priority="17092" operator="containsText" text="SSMM">
      <formula>NOT(ISERROR(SEARCH("SSMM",F192)))</formula>
    </cfRule>
    <cfRule type="containsText" dxfId="25970" priority="17093" operator="containsText" text="BMTR">
      <formula>NOT(ISERROR(SEARCH("BMTR",F192)))</formula>
    </cfRule>
  </conditionalFormatting>
  <conditionalFormatting sqref="F192">
    <cfRule type="containsText" dxfId="25969" priority="17088" operator="containsText" text="TAXI">
      <formula>NOT(ISERROR(SEARCH("TAXI",F192)))</formula>
    </cfRule>
    <cfRule type="containsText" dxfId="25968" priority="17089" operator="containsText" text="SSMM">
      <formula>NOT(ISERROR(SEARCH("SSMM",F192)))</formula>
    </cfRule>
    <cfRule type="containsText" dxfId="25967" priority="17090" operator="containsText" text="BMTR">
      <formula>NOT(ISERROR(SEARCH("BMTR",F192)))</formula>
    </cfRule>
  </conditionalFormatting>
  <conditionalFormatting sqref="F194">
    <cfRule type="containsText" dxfId="25966" priority="17063" operator="containsText" text="TAXI">
      <formula>NOT(ISERROR(SEARCH("TAXI",F194)))</formula>
    </cfRule>
    <cfRule type="containsText" dxfId="25965" priority="17064" operator="containsText" text="SSMM">
      <formula>NOT(ISERROR(SEARCH("SSMM",F194)))</formula>
    </cfRule>
    <cfRule type="containsText" dxfId="25964" priority="17065" operator="containsText" text="BMTR">
      <formula>NOT(ISERROR(SEARCH("BMTR",F194)))</formula>
    </cfRule>
  </conditionalFormatting>
  <conditionalFormatting sqref="F193">
    <cfRule type="containsText" dxfId="25963" priority="17054" operator="containsText" text="TAXI">
      <formula>NOT(ISERROR(SEARCH("TAXI",F193)))</formula>
    </cfRule>
    <cfRule type="containsText" dxfId="25962" priority="17055" operator="containsText" text="SSMM">
      <formula>NOT(ISERROR(SEARCH("SSMM",F193)))</formula>
    </cfRule>
    <cfRule type="containsText" dxfId="25961" priority="17056" operator="containsText" text="BMTR">
      <formula>NOT(ISERROR(SEARCH("BMTR",F193)))</formula>
    </cfRule>
  </conditionalFormatting>
  <conditionalFormatting sqref="F204">
    <cfRule type="containsText" dxfId="25960" priority="17051" operator="containsText" text="TAXI">
      <formula>NOT(ISERROR(SEARCH("TAXI",F204)))</formula>
    </cfRule>
    <cfRule type="containsText" dxfId="25959" priority="17052" operator="containsText" text="SSMM">
      <formula>NOT(ISERROR(SEARCH("SSMM",F204)))</formula>
    </cfRule>
    <cfRule type="containsText" dxfId="25958" priority="17053" operator="containsText" text="BMTR">
      <formula>NOT(ISERROR(SEARCH("BMTR",F204)))</formula>
    </cfRule>
  </conditionalFormatting>
  <conditionalFormatting sqref="F204">
    <cfRule type="containsText" dxfId="25957" priority="17048" operator="containsText" text="TAXI">
      <formula>NOT(ISERROR(SEARCH("TAXI",F204)))</formula>
    </cfRule>
    <cfRule type="containsText" dxfId="25956" priority="17049" operator="containsText" text="SSMM">
      <formula>NOT(ISERROR(SEARCH("SSMM",F204)))</formula>
    </cfRule>
    <cfRule type="containsText" dxfId="25955" priority="17050" operator="containsText" text="BMTR">
      <formula>NOT(ISERROR(SEARCH("BMTR",F204)))</formula>
    </cfRule>
  </conditionalFormatting>
  <conditionalFormatting sqref="F193">
    <cfRule type="containsText" dxfId="25954" priority="17045" operator="containsText" text="TAXI">
      <formula>NOT(ISERROR(SEARCH("TAXI",F193)))</formula>
    </cfRule>
    <cfRule type="containsText" dxfId="25953" priority="17046" operator="containsText" text="SSMM">
      <formula>NOT(ISERROR(SEARCH("SSMM",F193)))</formula>
    </cfRule>
    <cfRule type="containsText" dxfId="25952" priority="17047" operator="containsText" text="BMTR">
      <formula>NOT(ISERROR(SEARCH("BMTR",F193)))</formula>
    </cfRule>
  </conditionalFormatting>
  <conditionalFormatting sqref="F192">
    <cfRule type="containsText" dxfId="25951" priority="17042" operator="containsText" text="TAXI">
      <formula>NOT(ISERROR(SEARCH("TAXI",F192)))</formula>
    </cfRule>
    <cfRule type="containsText" dxfId="25950" priority="17043" operator="containsText" text="SSMM">
      <formula>NOT(ISERROR(SEARCH("SSMM",F192)))</formula>
    </cfRule>
    <cfRule type="containsText" dxfId="25949" priority="17044" operator="containsText" text="BMTR">
      <formula>NOT(ISERROR(SEARCH("BMTR",F192)))</formula>
    </cfRule>
  </conditionalFormatting>
  <conditionalFormatting sqref="F192">
    <cfRule type="containsText" dxfId="25948" priority="17039" operator="containsText" text="TAXI">
      <formula>NOT(ISERROR(SEARCH("TAXI",F192)))</formula>
    </cfRule>
    <cfRule type="containsText" dxfId="25947" priority="17040" operator="containsText" text="SSMM">
      <formula>NOT(ISERROR(SEARCH("SSMM",F192)))</formula>
    </cfRule>
    <cfRule type="containsText" dxfId="25946" priority="17041" operator="containsText" text="BMTR">
      <formula>NOT(ISERROR(SEARCH("BMTR",F192)))</formula>
    </cfRule>
  </conditionalFormatting>
  <conditionalFormatting sqref="F194">
    <cfRule type="containsText" dxfId="25945" priority="17014" operator="containsText" text="TAXI">
      <formula>NOT(ISERROR(SEARCH("TAXI",F194)))</formula>
    </cfRule>
    <cfRule type="containsText" dxfId="25944" priority="17015" operator="containsText" text="SSMM">
      <formula>NOT(ISERROR(SEARCH("SSMM",F194)))</formula>
    </cfRule>
    <cfRule type="containsText" dxfId="25943" priority="17016" operator="containsText" text="BMTR">
      <formula>NOT(ISERROR(SEARCH("BMTR",F194)))</formula>
    </cfRule>
  </conditionalFormatting>
  <conditionalFormatting sqref="F193">
    <cfRule type="containsText" dxfId="25942" priority="17005" operator="containsText" text="TAXI">
      <formula>NOT(ISERROR(SEARCH("TAXI",F193)))</formula>
    </cfRule>
    <cfRule type="containsText" dxfId="25941" priority="17006" operator="containsText" text="SSMM">
      <formula>NOT(ISERROR(SEARCH("SSMM",F193)))</formula>
    </cfRule>
    <cfRule type="containsText" dxfId="25940" priority="17007" operator="containsText" text="BMTR">
      <formula>NOT(ISERROR(SEARCH("BMTR",F193)))</formula>
    </cfRule>
  </conditionalFormatting>
  <conditionalFormatting sqref="F204">
    <cfRule type="containsText" dxfId="25939" priority="17002" operator="containsText" text="TAXI">
      <formula>NOT(ISERROR(SEARCH("TAXI",F204)))</formula>
    </cfRule>
    <cfRule type="containsText" dxfId="25938" priority="17003" operator="containsText" text="SSMM">
      <formula>NOT(ISERROR(SEARCH("SSMM",F204)))</formula>
    </cfRule>
    <cfRule type="containsText" dxfId="25937" priority="17004" operator="containsText" text="BMTR">
      <formula>NOT(ISERROR(SEARCH("BMTR",F204)))</formula>
    </cfRule>
  </conditionalFormatting>
  <conditionalFormatting sqref="F204">
    <cfRule type="containsText" dxfId="25936" priority="16999" operator="containsText" text="TAXI">
      <formula>NOT(ISERROR(SEARCH("TAXI",F204)))</formula>
    </cfRule>
    <cfRule type="containsText" dxfId="25935" priority="17000" operator="containsText" text="SSMM">
      <formula>NOT(ISERROR(SEARCH("SSMM",F204)))</formula>
    </cfRule>
    <cfRule type="containsText" dxfId="25934" priority="17001" operator="containsText" text="BMTR">
      <formula>NOT(ISERROR(SEARCH("BMTR",F204)))</formula>
    </cfRule>
  </conditionalFormatting>
  <conditionalFormatting sqref="F192">
    <cfRule type="containsText" dxfId="25933" priority="16996" operator="containsText" text="TAXI">
      <formula>NOT(ISERROR(SEARCH("TAXI",F192)))</formula>
    </cfRule>
    <cfRule type="containsText" dxfId="25932" priority="16997" operator="containsText" text="SSMM">
      <formula>NOT(ISERROR(SEARCH("SSMM",F192)))</formula>
    </cfRule>
    <cfRule type="containsText" dxfId="25931" priority="16998" operator="containsText" text="BMTR">
      <formula>NOT(ISERROR(SEARCH("BMTR",F192)))</formula>
    </cfRule>
  </conditionalFormatting>
  <conditionalFormatting sqref="F198">
    <cfRule type="containsText" dxfId="25930" priority="16984" operator="containsText" text="TAXI">
      <formula>NOT(ISERROR(SEARCH("TAXI",F198)))</formula>
    </cfRule>
    <cfRule type="containsText" dxfId="25929" priority="16985" operator="containsText" text="SSMM">
      <formula>NOT(ISERROR(SEARCH("SSMM",F198)))</formula>
    </cfRule>
    <cfRule type="containsText" dxfId="25928" priority="16986" operator="containsText" text="BMTR">
      <formula>NOT(ISERROR(SEARCH("BMTR",F198)))</formula>
    </cfRule>
  </conditionalFormatting>
  <conditionalFormatting sqref="F198">
    <cfRule type="containsText" dxfId="25927" priority="16981" operator="containsText" text="TAXI">
      <formula>NOT(ISERROR(SEARCH("TAXI",F198)))</formula>
    </cfRule>
    <cfRule type="containsText" dxfId="25926" priority="16982" operator="containsText" text="SSMM">
      <formula>NOT(ISERROR(SEARCH("SSMM",F198)))</formula>
    </cfRule>
    <cfRule type="containsText" dxfId="25925" priority="16983" operator="containsText" text="BMTR">
      <formula>NOT(ISERROR(SEARCH("BMTR",F198)))</formula>
    </cfRule>
  </conditionalFormatting>
  <conditionalFormatting sqref="F193">
    <cfRule type="containsText" dxfId="25924" priority="16962" operator="containsText" text="TAXI">
      <formula>NOT(ISERROR(SEARCH("TAXI",F193)))</formula>
    </cfRule>
    <cfRule type="containsText" dxfId="25923" priority="16963" operator="containsText" text="SSMM">
      <formula>NOT(ISERROR(SEARCH("SSMM",F193)))</formula>
    </cfRule>
    <cfRule type="containsText" dxfId="25922" priority="16964" operator="containsText" text="BMTR">
      <formula>NOT(ISERROR(SEARCH("BMTR",F193)))</formula>
    </cfRule>
  </conditionalFormatting>
  <conditionalFormatting sqref="F193">
    <cfRule type="containsText" dxfId="25921" priority="16959" operator="containsText" text="TAXI">
      <formula>NOT(ISERROR(SEARCH("TAXI",F193)))</formula>
    </cfRule>
    <cfRule type="containsText" dxfId="25920" priority="16960" operator="containsText" text="SSMM">
      <formula>NOT(ISERROR(SEARCH("SSMM",F193)))</formula>
    </cfRule>
    <cfRule type="containsText" dxfId="25919" priority="16961" operator="containsText" text="BMTR">
      <formula>NOT(ISERROR(SEARCH("BMTR",F193)))</formula>
    </cfRule>
  </conditionalFormatting>
  <conditionalFormatting sqref="F192">
    <cfRule type="containsText" dxfId="25918" priority="16956" operator="containsText" text="TAXI">
      <formula>NOT(ISERROR(SEARCH("TAXI",F192)))</formula>
    </cfRule>
    <cfRule type="containsText" dxfId="25917" priority="16957" operator="containsText" text="SSMM">
      <formula>NOT(ISERROR(SEARCH("SSMM",F192)))</formula>
    </cfRule>
    <cfRule type="containsText" dxfId="25916" priority="16958" operator="containsText" text="BMTR">
      <formula>NOT(ISERROR(SEARCH("BMTR",F192)))</formula>
    </cfRule>
  </conditionalFormatting>
  <conditionalFormatting sqref="F203">
    <cfRule type="containsText" dxfId="25915" priority="16953" operator="containsText" text="TAXI">
      <formula>NOT(ISERROR(SEARCH("TAXI",F203)))</formula>
    </cfRule>
    <cfRule type="containsText" dxfId="25914" priority="16954" operator="containsText" text="SSMM">
      <formula>NOT(ISERROR(SEARCH("SSMM",F203)))</formula>
    </cfRule>
    <cfRule type="containsText" dxfId="25913" priority="16955" operator="containsText" text="BMTR">
      <formula>NOT(ISERROR(SEARCH("BMTR",F203)))</formula>
    </cfRule>
  </conditionalFormatting>
  <conditionalFormatting sqref="F203">
    <cfRule type="containsText" dxfId="25912" priority="16950" operator="containsText" text="TAXI">
      <formula>NOT(ISERROR(SEARCH("TAXI",F203)))</formula>
    </cfRule>
    <cfRule type="containsText" dxfId="25911" priority="16951" operator="containsText" text="SSMM">
      <formula>NOT(ISERROR(SEARCH("SSMM",F203)))</formula>
    </cfRule>
    <cfRule type="containsText" dxfId="25910" priority="16952" operator="containsText" text="BMTR">
      <formula>NOT(ISERROR(SEARCH("BMTR",F203)))</formula>
    </cfRule>
  </conditionalFormatting>
  <conditionalFormatting sqref="F194">
    <cfRule type="containsText" dxfId="25909" priority="16934" operator="containsText" text="TAXI">
      <formula>NOT(ISERROR(SEARCH("TAXI",F194)))</formula>
    </cfRule>
    <cfRule type="containsText" dxfId="25908" priority="16935" operator="containsText" text="SSMM">
      <formula>NOT(ISERROR(SEARCH("SSMM",F194)))</formula>
    </cfRule>
    <cfRule type="containsText" dxfId="25907" priority="16936" operator="containsText" text="BMTR">
      <formula>NOT(ISERROR(SEARCH("BMTR",F194)))</formula>
    </cfRule>
  </conditionalFormatting>
  <conditionalFormatting sqref="F193">
    <cfRule type="containsText" dxfId="25906" priority="16925" operator="containsText" text="TAXI">
      <formula>NOT(ISERROR(SEARCH("TAXI",F193)))</formula>
    </cfRule>
    <cfRule type="containsText" dxfId="25905" priority="16926" operator="containsText" text="SSMM">
      <formula>NOT(ISERROR(SEARCH("SSMM",F193)))</formula>
    </cfRule>
    <cfRule type="containsText" dxfId="25904" priority="16927" operator="containsText" text="BMTR">
      <formula>NOT(ISERROR(SEARCH("BMTR",F193)))</formula>
    </cfRule>
  </conditionalFormatting>
  <conditionalFormatting sqref="F204">
    <cfRule type="containsText" dxfId="25903" priority="16922" operator="containsText" text="TAXI">
      <formula>NOT(ISERROR(SEARCH("TAXI",F204)))</formula>
    </cfRule>
    <cfRule type="containsText" dxfId="25902" priority="16923" operator="containsText" text="SSMM">
      <formula>NOT(ISERROR(SEARCH("SSMM",F204)))</formula>
    </cfRule>
    <cfRule type="containsText" dxfId="25901" priority="16924" operator="containsText" text="BMTR">
      <formula>NOT(ISERROR(SEARCH("BMTR",F204)))</formula>
    </cfRule>
  </conditionalFormatting>
  <conditionalFormatting sqref="F204">
    <cfRule type="containsText" dxfId="25900" priority="16919" operator="containsText" text="TAXI">
      <formula>NOT(ISERROR(SEARCH("TAXI",F204)))</formula>
    </cfRule>
    <cfRule type="containsText" dxfId="25899" priority="16920" operator="containsText" text="SSMM">
      <formula>NOT(ISERROR(SEARCH("SSMM",F204)))</formula>
    </cfRule>
    <cfRule type="containsText" dxfId="25898" priority="16921" operator="containsText" text="BMTR">
      <formula>NOT(ISERROR(SEARCH("BMTR",F204)))</formula>
    </cfRule>
  </conditionalFormatting>
  <conditionalFormatting sqref="F198">
    <cfRule type="containsText" dxfId="25897" priority="16916" operator="containsText" text="TAXI">
      <formula>NOT(ISERROR(SEARCH("TAXI",F198)))</formula>
    </cfRule>
    <cfRule type="containsText" dxfId="25896" priority="16917" operator="containsText" text="SSMM">
      <formula>NOT(ISERROR(SEARCH("SSMM",F198)))</formula>
    </cfRule>
    <cfRule type="containsText" dxfId="25895" priority="16918" operator="containsText" text="BMTR">
      <formula>NOT(ISERROR(SEARCH("BMTR",F198)))</formula>
    </cfRule>
  </conditionalFormatting>
  <conditionalFormatting sqref="F197">
    <cfRule type="containsText" dxfId="25894" priority="16913" operator="containsText" text="TAXI">
      <formula>NOT(ISERROR(SEARCH("TAXI",F197)))</formula>
    </cfRule>
    <cfRule type="containsText" dxfId="25893" priority="16914" operator="containsText" text="SSMM">
      <formula>NOT(ISERROR(SEARCH("SSMM",F197)))</formula>
    </cfRule>
    <cfRule type="containsText" dxfId="25892" priority="16915" operator="containsText" text="BMTR">
      <formula>NOT(ISERROR(SEARCH("BMTR",F197)))</formula>
    </cfRule>
  </conditionalFormatting>
  <conditionalFormatting sqref="F197">
    <cfRule type="containsText" dxfId="25891" priority="16910" operator="containsText" text="TAXI">
      <formula>NOT(ISERROR(SEARCH("TAXI",F197)))</formula>
    </cfRule>
    <cfRule type="containsText" dxfId="25890" priority="16911" operator="containsText" text="SSMM">
      <formula>NOT(ISERROR(SEARCH("SSMM",F197)))</formula>
    </cfRule>
    <cfRule type="containsText" dxfId="25889" priority="16912" operator="containsText" text="BMTR">
      <formula>NOT(ISERROR(SEARCH("BMTR",F197)))</formula>
    </cfRule>
  </conditionalFormatting>
  <conditionalFormatting sqref="F194">
    <cfRule type="containsText" dxfId="25888" priority="16907" operator="containsText" text="TAXI">
      <formula>NOT(ISERROR(SEARCH("TAXI",F194)))</formula>
    </cfRule>
    <cfRule type="containsText" dxfId="25887" priority="16908" operator="containsText" text="SSMM">
      <formula>NOT(ISERROR(SEARCH("SSMM",F194)))</formula>
    </cfRule>
    <cfRule type="containsText" dxfId="25886" priority="16909" operator="containsText" text="BMTR">
      <formula>NOT(ISERROR(SEARCH("BMTR",F194)))</formula>
    </cfRule>
  </conditionalFormatting>
  <conditionalFormatting sqref="F193">
    <cfRule type="containsText" dxfId="25885" priority="16895" operator="containsText" text="TAXI">
      <formula>NOT(ISERROR(SEARCH("TAXI",F193)))</formula>
    </cfRule>
    <cfRule type="containsText" dxfId="25884" priority="16896" operator="containsText" text="SSMM">
      <formula>NOT(ISERROR(SEARCH("SSMM",F193)))</formula>
    </cfRule>
    <cfRule type="containsText" dxfId="25883" priority="16897" operator="containsText" text="BMTR">
      <formula>NOT(ISERROR(SEARCH("BMTR",F193)))</formula>
    </cfRule>
  </conditionalFormatting>
  <conditionalFormatting sqref="F193">
    <cfRule type="containsText" dxfId="25882" priority="16892" operator="containsText" text="TAXI">
      <formula>NOT(ISERROR(SEARCH("TAXI",F193)))</formula>
    </cfRule>
    <cfRule type="containsText" dxfId="25881" priority="16893" operator="containsText" text="SSMM">
      <formula>NOT(ISERROR(SEARCH("SSMM",F193)))</formula>
    </cfRule>
    <cfRule type="containsText" dxfId="25880" priority="16894" operator="containsText" text="BMTR">
      <formula>NOT(ISERROR(SEARCH("BMTR",F193)))</formula>
    </cfRule>
  </conditionalFormatting>
  <conditionalFormatting sqref="F192">
    <cfRule type="containsText" dxfId="25879" priority="16889" operator="containsText" text="TAXI">
      <formula>NOT(ISERROR(SEARCH("TAXI",F192)))</formula>
    </cfRule>
    <cfRule type="containsText" dxfId="25878" priority="16890" operator="containsText" text="SSMM">
      <formula>NOT(ISERROR(SEARCH("SSMM",F192)))</formula>
    </cfRule>
    <cfRule type="containsText" dxfId="25877" priority="16891" operator="containsText" text="BMTR">
      <formula>NOT(ISERROR(SEARCH("BMTR",F192)))</formula>
    </cfRule>
  </conditionalFormatting>
  <conditionalFormatting sqref="F203">
    <cfRule type="containsText" dxfId="25876" priority="16886" operator="containsText" text="TAXI">
      <formula>NOT(ISERROR(SEARCH("TAXI",F203)))</formula>
    </cfRule>
    <cfRule type="containsText" dxfId="25875" priority="16887" operator="containsText" text="SSMM">
      <formula>NOT(ISERROR(SEARCH("SSMM",F203)))</formula>
    </cfRule>
    <cfRule type="containsText" dxfId="25874" priority="16888" operator="containsText" text="BMTR">
      <formula>NOT(ISERROR(SEARCH("BMTR",F203)))</formula>
    </cfRule>
  </conditionalFormatting>
  <conditionalFormatting sqref="F203">
    <cfRule type="containsText" dxfId="25873" priority="16883" operator="containsText" text="TAXI">
      <formula>NOT(ISERROR(SEARCH("TAXI",F203)))</formula>
    </cfRule>
    <cfRule type="containsText" dxfId="25872" priority="16884" operator="containsText" text="SSMM">
      <formula>NOT(ISERROR(SEARCH("SSMM",F203)))</formula>
    </cfRule>
    <cfRule type="containsText" dxfId="25871" priority="16885" operator="containsText" text="BMTR">
      <formula>NOT(ISERROR(SEARCH("BMTR",F203)))</formula>
    </cfRule>
  </conditionalFormatting>
  <conditionalFormatting sqref="F197">
    <cfRule type="containsText" dxfId="25870" priority="16867" operator="containsText" text="TAXI">
      <formula>NOT(ISERROR(SEARCH("TAXI",F197)))</formula>
    </cfRule>
    <cfRule type="containsText" dxfId="25869" priority="16868" operator="containsText" text="SSMM">
      <formula>NOT(ISERROR(SEARCH("SSMM",F197)))</formula>
    </cfRule>
    <cfRule type="containsText" dxfId="25868" priority="16869" operator="containsText" text="BMTR">
      <formula>NOT(ISERROR(SEARCH("BMTR",F197)))</formula>
    </cfRule>
  </conditionalFormatting>
  <conditionalFormatting sqref="F194">
    <cfRule type="containsText" dxfId="25867" priority="16864" operator="containsText" text="TAXI">
      <formula>NOT(ISERROR(SEARCH("TAXI",F194)))</formula>
    </cfRule>
    <cfRule type="containsText" dxfId="25866" priority="16865" operator="containsText" text="SSMM">
      <formula>NOT(ISERROR(SEARCH("SSMM",F194)))</formula>
    </cfRule>
    <cfRule type="containsText" dxfId="25865" priority="16866" operator="containsText" text="BMTR">
      <formula>NOT(ISERROR(SEARCH("BMTR",F194)))</formula>
    </cfRule>
  </conditionalFormatting>
  <conditionalFormatting sqref="F194">
    <cfRule type="containsText" dxfId="25864" priority="16861" operator="containsText" text="TAXI">
      <formula>NOT(ISERROR(SEARCH("TAXI",F194)))</formula>
    </cfRule>
    <cfRule type="containsText" dxfId="25863" priority="16862" operator="containsText" text="SSMM">
      <formula>NOT(ISERROR(SEARCH("SSMM",F194)))</formula>
    </cfRule>
    <cfRule type="containsText" dxfId="25862" priority="16863" operator="containsText" text="BMTR">
      <formula>NOT(ISERROR(SEARCH("BMTR",F194)))</formula>
    </cfRule>
  </conditionalFormatting>
  <conditionalFormatting sqref="F193">
    <cfRule type="containsText" dxfId="25861" priority="16846" operator="containsText" text="TAXI">
      <formula>NOT(ISERROR(SEARCH("TAXI",F193)))</formula>
    </cfRule>
    <cfRule type="containsText" dxfId="25860" priority="16847" operator="containsText" text="SSMM">
      <formula>NOT(ISERROR(SEARCH("SSMM",F193)))</formula>
    </cfRule>
    <cfRule type="containsText" dxfId="25859" priority="16848" operator="containsText" text="BMTR">
      <formula>NOT(ISERROR(SEARCH("BMTR",F193)))</formula>
    </cfRule>
  </conditionalFormatting>
  <conditionalFormatting sqref="F193">
    <cfRule type="containsText" dxfId="25858" priority="16843" operator="containsText" text="TAXI">
      <formula>NOT(ISERROR(SEARCH("TAXI",F193)))</formula>
    </cfRule>
    <cfRule type="containsText" dxfId="25857" priority="16844" operator="containsText" text="SSMM">
      <formula>NOT(ISERROR(SEARCH("SSMM",F193)))</formula>
    </cfRule>
    <cfRule type="containsText" dxfId="25856" priority="16845" operator="containsText" text="BMTR">
      <formula>NOT(ISERROR(SEARCH("BMTR",F193)))</formula>
    </cfRule>
  </conditionalFormatting>
  <conditionalFormatting sqref="F192">
    <cfRule type="containsText" dxfId="25855" priority="16840" operator="containsText" text="TAXI">
      <formula>NOT(ISERROR(SEARCH("TAXI",F192)))</formula>
    </cfRule>
    <cfRule type="containsText" dxfId="25854" priority="16841" operator="containsText" text="SSMM">
      <formula>NOT(ISERROR(SEARCH("SSMM",F192)))</formula>
    </cfRule>
    <cfRule type="containsText" dxfId="25853" priority="16842" operator="containsText" text="BMTR">
      <formula>NOT(ISERROR(SEARCH("BMTR",F192)))</formula>
    </cfRule>
  </conditionalFormatting>
  <conditionalFormatting sqref="F203">
    <cfRule type="containsText" dxfId="25852" priority="16837" operator="containsText" text="TAXI">
      <formula>NOT(ISERROR(SEARCH("TAXI",F203)))</formula>
    </cfRule>
    <cfRule type="containsText" dxfId="25851" priority="16838" operator="containsText" text="SSMM">
      <formula>NOT(ISERROR(SEARCH("SSMM",F203)))</formula>
    </cfRule>
    <cfRule type="containsText" dxfId="25850" priority="16839" operator="containsText" text="BMTR">
      <formula>NOT(ISERROR(SEARCH("BMTR",F203)))</formula>
    </cfRule>
  </conditionalFormatting>
  <conditionalFormatting sqref="F203">
    <cfRule type="containsText" dxfId="25849" priority="16834" operator="containsText" text="TAXI">
      <formula>NOT(ISERROR(SEARCH("TAXI",F203)))</formula>
    </cfRule>
    <cfRule type="containsText" dxfId="25848" priority="16835" operator="containsText" text="SSMM">
      <formula>NOT(ISERROR(SEARCH("SSMM",F203)))</formula>
    </cfRule>
    <cfRule type="containsText" dxfId="25847" priority="16836" operator="containsText" text="BMTR">
      <formula>NOT(ISERROR(SEARCH("BMTR",F203)))</formula>
    </cfRule>
  </conditionalFormatting>
  <conditionalFormatting sqref="F197">
    <cfRule type="containsText" dxfId="25846" priority="16818" operator="containsText" text="TAXI">
      <formula>NOT(ISERROR(SEARCH("TAXI",F197)))</formula>
    </cfRule>
    <cfRule type="containsText" dxfId="25845" priority="16819" operator="containsText" text="SSMM">
      <formula>NOT(ISERROR(SEARCH("SSMM",F197)))</formula>
    </cfRule>
    <cfRule type="containsText" dxfId="25844" priority="16820" operator="containsText" text="BMTR">
      <formula>NOT(ISERROR(SEARCH("BMTR",F197)))</formula>
    </cfRule>
  </conditionalFormatting>
  <conditionalFormatting sqref="F194">
    <cfRule type="containsText" dxfId="25843" priority="16815" operator="containsText" text="TAXI">
      <formula>NOT(ISERROR(SEARCH("TAXI",F194)))</formula>
    </cfRule>
    <cfRule type="containsText" dxfId="25842" priority="16816" operator="containsText" text="SSMM">
      <formula>NOT(ISERROR(SEARCH("SSMM",F194)))</formula>
    </cfRule>
    <cfRule type="containsText" dxfId="25841" priority="16817" operator="containsText" text="BMTR">
      <formula>NOT(ISERROR(SEARCH("BMTR",F194)))</formula>
    </cfRule>
  </conditionalFormatting>
  <conditionalFormatting sqref="F194">
    <cfRule type="containsText" dxfId="25840" priority="16812" operator="containsText" text="TAXI">
      <formula>NOT(ISERROR(SEARCH("TAXI",F194)))</formula>
    </cfRule>
    <cfRule type="containsText" dxfId="25839" priority="16813" operator="containsText" text="SSMM">
      <formula>NOT(ISERROR(SEARCH("SSMM",F194)))</formula>
    </cfRule>
    <cfRule type="containsText" dxfId="25838" priority="16814" operator="containsText" text="BMTR">
      <formula>NOT(ISERROR(SEARCH("BMTR",F194)))</formula>
    </cfRule>
  </conditionalFormatting>
  <conditionalFormatting sqref="F193">
    <cfRule type="containsText" dxfId="25837" priority="16800" operator="containsText" text="TAXI">
      <formula>NOT(ISERROR(SEARCH("TAXI",F193)))</formula>
    </cfRule>
    <cfRule type="containsText" dxfId="25836" priority="16801" operator="containsText" text="SSMM">
      <formula>NOT(ISERROR(SEARCH("SSMM",F193)))</formula>
    </cfRule>
    <cfRule type="containsText" dxfId="25835" priority="16802" operator="containsText" text="BMTR">
      <formula>NOT(ISERROR(SEARCH("BMTR",F193)))</formula>
    </cfRule>
  </conditionalFormatting>
  <conditionalFormatting sqref="F192">
    <cfRule type="containsText" dxfId="25834" priority="16797" operator="containsText" text="TAXI">
      <formula>NOT(ISERROR(SEARCH("TAXI",F192)))</formula>
    </cfRule>
    <cfRule type="containsText" dxfId="25833" priority="16798" operator="containsText" text="SSMM">
      <formula>NOT(ISERROR(SEARCH("SSMM",F192)))</formula>
    </cfRule>
    <cfRule type="containsText" dxfId="25832" priority="16799" operator="containsText" text="BMTR">
      <formula>NOT(ISERROR(SEARCH("BMTR",F192)))</formula>
    </cfRule>
  </conditionalFormatting>
  <conditionalFormatting sqref="F192">
    <cfRule type="containsText" dxfId="25831" priority="16794" operator="containsText" text="TAXI">
      <formula>NOT(ISERROR(SEARCH("TAXI",F192)))</formula>
    </cfRule>
    <cfRule type="containsText" dxfId="25830" priority="16795" operator="containsText" text="SSMM">
      <formula>NOT(ISERROR(SEARCH("SSMM",F192)))</formula>
    </cfRule>
    <cfRule type="containsText" dxfId="25829" priority="16796" operator="containsText" text="BMTR">
      <formula>NOT(ISERROR(SEARCH("BMTR",F192)))</formula>
    </cfRule>
  </conditionalFormatting>
  <conditionalFormatting sqref="F194">
    <cfRule type="containsText" dxfId="25828" priority="16769" operator="containsText" text="TAXI">
      <formula>NOT(ISERROR(SEARCH("TAXI",F194)))</formula>
    </cfRule>
    <cfRule type="containsText" dxfId="25827" priority="16770" operator="containsText" text="SSMM">
      <formula>NOT(ISERROR(SEARCH("SSMM",F194)))</formula>
    </cfRule>
    <cfRule type="containsText" dxfId="25826" priority="16771" operator="containsText" text="BMTR">
      <formula>NOT(ISERROR(SEARCH("BMTR",F194)))</formula>
    </cfRule>
  </conditionalFormatting>
  <conditionalFormatting sqref="F193">
    <cfRule type="containsText" dxfId="25825" priority="16760" operator="containsText" text="TAXI">
      <formula>NOT(ISERROR(SEARCH("TAXI",F193)))</formula>
    </cfRule>
    <cfRule type="containsText" dxfId="25824" priority="16761" operator="containsText" text="SSMM">
      <formula>NOT(ISERROR(SEARCH("SSMM",F193)))</formula>
    </cfRule>
    <cfRule type="containsText" dxfId="25823" priority="16762" operator="containsText" text="BMTR">
      <formula>NOT(ISERROR(SEARCH("BMTR",F193)))</formula>
    </cfRule>
  </conditionalFormatting>
  <conditionalFormatting sqref="F204">
    <cfRule type="containsText" dxfId="25822" priority="16757" operator="containsText" text="TAXI">
      <formula>NOT(ISERROR(SEARCH("TAXI",F204)))</formula>
    </cfRule>
    <cfRule type="containsText" dxfId="25821" priority="16758" operator="containsText" text="SSMM">
      <formula>NOT(ISERROR(SEARCH("SSMM",F204)))</formula>
    </cfRule>
    <cfRule type="containsText" dxfId="25820" priority="16759" operator="containsText" text="BMTR">
      <formula>NOT(ISERROR(SEARCH("BMTR",F204)))</formula>
    </cfRule>
  </conditionalFormatting>
  <conditionalFormatting sqref="F204">
    <cfRule type="containsText" dxfId="25819" priority="16754" operator="containsText" text="TAXI">
      <formula>NOT(ISERROR(SEARCH("TAXI",F204)))</formula>
    </cfRule>
    <cfRule type="containsText" dxfId="25818" priority="16755" operator="containsText" text="SSMM">
      <formula>NOT(ISERROR(SEARCH("SSMM",F204)))</formula>
    </cfRule>
    <cfRule type="containsText" dxfId="25817" priority="16756" operator="containsText" text="BMTR">
      <formula>NOT(ISERROR(SEARCH("BMTR",F204)))</formula>
    </cfRule>
  </conditionalFormatting>
  <conditionalFormatting sqref="F193">
    <cfRule type="containsText" dxfId="25816" priority="16748" operator="containsText" text="TAXI">
      <formula>NOT(ISERROR(SEARCH("TAXI",F193)))</formula>
    </cfRule>
    <cfRule type="containsText" dxfId="25815" priority="16749" operator="containsText" text="SSMM">
      <formula>NOT(ISERROR(SEARCH("SSMM",F193)))</formula>
    </cfRule>
    <cfRule type="containsText" dxfId="25814" priority="16750" operator="containsText" text="BMTR">
      <formula>NOT(ISERROR(SEARCH("BMTR",F193)))</formula>
    </cfRule>
  </conditionalFormatting>
  <conditionalFormatting sqref="F193">
    <cfRule type="containsText" dxfId="25813" priority="16745" operator="containsText" text="TAXI">
      <formula>NOT(ISERROR(SEARCH("TAXI",F193)))</formula>
    </cfRule>
    <cfRule type="containsText" dxfId="25812" priority="16746" operator="containsText" text="SSMM">
      <formula>NOT(ISERROR(SEARCH("SSMM",F193)))</formula>
    </cfRule>
    <cfRule type="containsText" dxfId="25811" priority="16747" operator="containsText" text="BMTR">
      <formula>NOT(ISERROR(SEARCH("BMTR",F193)))</formula>
    </cfRule>
  </conditionalFormatting>
  <conditionalFormatting sqref="F192">
    <cfRule type="containsText" dxfId="25810" priority="16742" operator="containsText" text="TAXI">
      <formula>NOT(ISERROR(SEARCH("TAXI",F192)))</formula>
    </cfRule>
    <cfRule type="containsText" dxfId="25809" priority="16743" operator="containsText" text="SSMM">
      <formula>NOT(ISERROR(SEARCH("SSMM",F192)))</formula>
    </cfRule>
    <cfRule type="containsText" dxfId="25808" priority="16744" operator="containsText" text="BMTR">
      <formula>NOT(ISERROR(SEARCH("BMTR",F192)))</formula>
    </cfRule>
  </conditionalFormatting>
  <conditionalFormatting sqref="F203">
    <cfRule type="containsText" dxfId="25807" priority="16739" operator="containsText" text="TAXI">
      <formula>NOT(ISERROR(SEARCH("TAXI",F203)))</formula>
    </cfRule>
    <cfRule type="containsText" dxfId="25806" priority="16740" operator="containsText" text="SSMM">
      <formula>NOT(ISERROR(SEARCH("SSMM",F203)))</formula>
    </cfRule>
    <cfRule type="containsText" dxfId="25805" priority="16741" operator="containsText" text="BMTR">
      <formula>NOT(ISERROR(SEARCH("BMTR",F203)))</formula>
    </cfRule>
  </conditionalFormatting>
  <conditionalFormatting sqref="F203">
    <cfRule type="containsText" dxfId="25804" priority="16736" operator="containsText" text="TAXI">
      <formula>NOT(ISERROR(SEARCH("TAXI",F203)))</formula>
    </cfRule>
    <cfRule type="containsText" dxfId="25803" priority="16737" operator="containsText" text="SSMM">
      <formula>NOT(ISERROR(SEARCH("SSMM",F203)))</formula>
    </cfRule>
    <cfRule type="containsText" dxfId="25802" priority="16738" operator="containsText" text="BMTR">
      <formula>NOT(ISERROR(SEARCH("BMTR",F203)))</formula>
    </cfRule>
  </conditionalFormatting>
  <conditionalFormatting sqref="F197">
    <cfRule type="containsText" dxfId="25801" priority="16720" operator="containsText" text="TAXI">
      <formula>NOT(ISERROR(SEARCH("TAXI",F197)))</formula>
    </cfRule>
    <cfRule type="containsText" dxfId="25800" priority="16721" operator="containsText" text="SSMM">
      <formula>NOT(ISERROR(SEARCH("SSMM",F197)))</formula>
    </cfRule>
    <cfRule type="containsText" dxfId="25799" priority="16722" operator="containsText" text="BMTR">
      <formula>NOT(ISERROR(SEARCH("BMTR",F197)))</formula>
    </cfRule>
  </conditionalFormatting>
  <conditionalFormatting sqref="F194">
    <cfRule type="containsText" dxfId="25798" priority="16717" operator="containsText" text="TAXI">
      <formula>NOT(ISERROR(SEARCH("TAXI",F194)))</formula>
    </cfRule>
    <cfRule type="containsText" dxfId="25797" priority="16718" operator="containsText" text="SSMM">
      <formula>NOT(ISERROR(SEARCH("SSMM",F194)))</formula>
    </cfRule>
    <cfRule type="containsText" dxfId="25796" priority="16719" operator="containsText" text="BMTR">
      <formula>NOT(ISERROR(SEARCH("BMTR",F194)))</formula>
    </cfRule>
  </conditionalFormatting>
  <conditionalFormatting sqref="F194">
    <cfRule type="containsText" dxfId="25795" priority="16714" operator="containsText" text="TAXI">
      <formula>NOT(ISERROR(SEARCH("TAXI",F194)))</formula>
    </cfRule>
    <cfRule type="containsText" dxfId="25794" priority="16715" operator="containsText" text="SSMM">
      <formula>NOT(ISERROR(SEARCH("SSMM",F194)))</formula>
    </cfRule>
    <cfRule type="containsText" dxfId="25793" priority="16716" operator="containsText" text="BMTR">
      <formula>NOT(ISERROR(SEARCH("BMTR",F194)))</formula>
    </cfRule>
  </conditionalFormatting>
  <conditionalFormatting sqref="F193">
    <cfRule type="containsText" dxfId="25792" priority="16702" operator="containsText" text="TAXI">
      <formula>NOT(ISERROR(SEARCH("TAXI",F193)))</formula>
    </cfRule>
    <cfRule type="containsText" dxfId="25791" priority="16703" operator="containsText" text="SSMM">
      <formula>NOT(ISERROR(SEARCH("SSMM",F193)))</formula>
    </cfRule>
    <cfRule type="containsText" dxfId="25790" priority="16704" operator="containsText" text="BMTR">
      <formula>NOT(ISERROR(SEARCH("BMTR",F193)))</formula>
    </cfRule>
  </conditionalFormatting>
  <conditionalFormatting sqref="F192">
    <cfRule type="containsText" dxfId="25789" priority="16699" operator="containsText" text="TAXI">
      <formula>NOT(ISERROR(SEARCH("TAXI",F192)))</formula>
    </cfRule>
    <cfRule type="containsText" dxfId="25788" priority="16700" operator="containsText" text="SSMM">
      <formula>NOT(ISERROR(SEARCH("SSMM",F192)))</formula>
    </cfRule>
    <cfRule type="containsText" dxfId="25787" priority="16701" operator="containsText" text="BMTR">
      <formula>NOT(ISERROR(SEARCH("BMTR",F192)))</formula>
    </cfRule>
  </conditionalFormatting>
  <conditionalFormatting sqref="F192">
    <cfRule type="containsText" dxfId="25786" priority="16696" operator="containsText" text="TAXI">
      <formula>NOT(ISERROR(SEARCH("TAXI",F192)))</formula>
    </cfRule>
    <cfRule type="containsText" dxfId="25785" priority="16697" operator="containsText" text="SSMM">
      <formula>NOT(ISERROR(SEARCH("SSMM",F192)))</formula>
    </cfRule>
    <cfRule type="containsText" dxfId="25784" priority="16698" operator="containsText" text="BMTR">
      <formula>NOT(ISERROR(SEARCH("BMTR",F192)))</formula>
    </cfRule>
  </conditionalFormatting>
  <conditionalFormatting sqref="F194">
    <cfRule type="containsText" dxfId="25783" priority="16671" operator="containsText" text="TAXI">
      <formula>NOT(ISERROR(SEARCH("TAXI",F194)))</formula>
    </cfRule>
    <cfRule type="containsText" dxfId="25782" priority="16672" operator="containsText" text="SSMM">
      <formula>NOT(ISERROR(SEARCH("SSMM",F194)))</formula>
    </cfRule>
    <cfRule type="containsText" dxfId="25781" priority="16673" operator="containsText" text="BMTR">
      <formula>NOT(ISERROR(SEARCH("BMTR",F194)))</formula>
    </cfRule>
  </conditionalFormatting>
  <conditionalFormatting sqref="F193">
    <cfRule type="containsText" dxfId="25780" priority="16662" operator="containsText" text="TAXI">
      <formula>NOT(ISERROR(SEARCH("TAXI",F193)))</formula>
    </cfRule>
    <cfRule type="containsText" dxfId="25779" priority="16663" operator="containsText" text="SSMM">
      <formula>NOT(ISERROR(SEARCH("SSMM",F193)))</formula>
    </cfRule>
    <cfRule type="containsText" dxfId="25778" priority="16664" operator="containsText" text="BMTR">
      <formula>NOT(ISERROR(SEARCH("BMTR",F193)))</formula>
    </cfRule>
  </conditionalFormatting>
  <conditionalFormatting sqref="F204">
    <cfRule type="containsText" dxfId="25777" priority="16659" operator="containsText" text="TAXI">
      <formula>NOT(ISERROR(SEARCH("TAXI",F204)))</formula>
    </cfRule>
    <cfRule type="containsText" dxfId="25776" priority="16660" operator="containsText" text="SSMM">
      <formula>NOT(ISERROR(SEARCH("SSMM",F204)))</formula>
    </cfRule>
    <cfRule type="containsText" dxfId="25775" priority="16661" operator="containsText" text="BMTR">
      <formula>NOT(ISERROR(SEARCH("BMTR",F204)))</formula>
    </cfRule>
  </conditionalFormatting>
  <conditionalFormatting sqref="F204">
    <cfRule type="containsText" dxfId="25774" priority="16656" operator="containsText" text="TAXI">
      <formula>NOT(ISERROR(SEARCH("TAXI",F204)))</formula>
    </cfRule>
    <cfRule type="containsText" dxfId="25773" priority="16657" operator="containsText" text="SSMM">
      <formula>NOT(ISERROR(SEARCH("SSMM",F204)))</formula>
    </cfRule>
    <cfRule type="containsText" dxfId="25772" priority="16658" operator="containsText" text="BMTR">
      <formula>NOT(ISERROR(SEARCH("BMTR",F204)))</formula>
    </cfRule>
  </conditionalFormatting>
  <conditionalFormatting sqref="F193">
    <cfRule type="containsText" dxfId="25771" priority="16653" operator="containsText" text="TAXI">
      <formula>NOT(ISERROR(SEARCH("TAXI",F193)))</formula>
    </cfRule>
    <cfRule type="containsText" dxfId="25770" priority="16654" operator="containsText" text="SSMM">
      <formula>NOT(ISERROR(SEARCH("SSMM",F193)))</formula>
    </cfRule>
    <cfRule type="containsText" dxfId="25769" priority="16655" operator="containsText" text="BMTR">
      <formula>NOT(ISERROR(SEARCH("BMTR",F193)))</formula>
    </cfRule>
  </conditionalFormatting>
  <conditionalFormatting sqref="F192">
    <cfRule type="containsText" dxfId="25768" priority="16650" operator="containsText" text="TAXI">
      <formula>NOT(ISERROR(SEARCH("TAXI",F192)))</formula>
    </cfRule>
    <cfRule type="containsText" dxfId="25767" priority="16651" operator="containsText" text="SSMM">
      <formula>NOT(ISERROR(SEARCH("SSMM",F192)))</formula>
    </cfRule>
    <cfRule type="containsText" dxfId="25766" priority="16652" operator="containsText" text="BMTR">
      <formula>NOT(ISERROR(SEARCH("BMTR",F192)))</formula>
    </cfRule>
  </conditionalFormatting>
  <conditionalFormatting sqref="F192">
    <cfRule type="containsText" dxfId="25765" priority="16647" operator="containsText" text="TAXI">
      <formula>NOT(ISERROR(SEARCH("TAXI",F192)))</formula>
    </cfRule>
    <cfRule type="containsText" dxfId="25764" priority="16648" operator="containsText" text="SSMM">
      <formula>NOT(ISERROR(SEARCH("SSMM",F192)))</formula>
    </cfRule>
    <cfRule type="containsText" dxfId="25763" priority="16649" operator="containsText" text="BMTR">
      <formula>NOT(ISERROR(SEARCH("BMTR",F192)))</formula>
    </cfRule>
  </conditionalFormatting>
  <conditionalFormatting sqref="F194">
    <cfRule type="containsText" dxfId="25762" priority="16622" operator="containsText" text="TAXI">
      <formula>NOT(ISERROR(SEARCH("TAXI",F194)))</formula>
    </cfRule>
    <cfRule type="containsText" dxfId="25761" priority="16623" operator="containsText" text="SSMM">
      <formula>NOT(ISERROR(SEARCH("SSMM",F194)))</formula>
    </cfRule>
    <cfRule type="containsText" dxfId="25760" priority="16624" operator="containsText" text="BMTR">
      <formula>NOT(ISERROR(SEARCH("BMTR",F194)))</formula>
    </cfRule>
  </conditionalFormatting>
  <conditionalFormatting sqref="F193">
    <cfRule type="containsText" dxfId="25759" priority="16613" operator="containsText" text="TAXI">
      <formula>NOT(ISERROR(SEARCH("TAXI",F193)))</formula>
    </cfRule>
    <cfRule type="containsText" dxfId="25758" priority="16614" operator="containsText" text="SSMM">
      <formula>NOT(ISERROR(SEARCH("SSMM",F193)))</formula>
    </cfRule>
    <cfRule type="containsText" dxfId="25757" priority="16615" operator="containsText" text="BMTR">
      <formula>NOT(ISERROR(SEARCH("BMTR",F193)))</formula>
    </cfRule>
  </conditionalFormatting>
  <conditionalFormatting sqref="F204">
    <cfRule type="containsText" dxfId="25756" priority="16610" operator="containsText" text="TAXI">
      <formula>NOT(ISERROR(SEARCH("TAXI",F204)))</formula>
    </cfRule>
    <cfRule type="containsText" dxfId="25755" priority="16611" operator="containsText" text="SSMM">
      <formula>NOT(ISERROR(SEARCH("SSMM",F204)))</formula>
    </cfRule>
    <cfRule type="containsText" dxfId="25754" priority="16612" operator="containsText" text="BMTR">
      <formula>NOT(ISERROR(SEARCH("BMTR",F204)))</formula>
    </cfRule>
  </conditionalFormatting>
  <conditionalFormatting sqref="F204">
    <cfRule type="containsText" dxfId="25753" priority="16607" operator="containsText" text="TAXI">
      <formula>NOT(ISERROR(SEARCH("TAXI",F204)))</formula>
    </cfRule>
    <cfRule type="containsText" dxfId="25752" priority="16608" operator="containsText" text="SSMM">
      <formula>NOT(ISERROR(SEARCH("SSMM",F204)))</formula>
    </cfRule>
    <cfRule type="containsText" dxfId="25751" priority="16609" operator="containsText" text="BMTR">
      <formula>NOT(ISERROR(SEARCH("BMTR",F204)))</formula>
    </cfRule>
  </conditionalFormatting>
  <conditionalFormatting sqref="F192">
    <cfRule type="containsText" dxfId="25750" priority="16604" operator="containsText" text="TAXI">
      <formula>NOT(ISERROR(SEARCH("TAXI",F192)))</formula>
    </cfRule>
    <cfRule type="containsText" dxfId="25749" priority="16605" operator="containsText" text="SSMM">
      <formula>NOT(ISERROR(SEARCH("SSMM",F192)))</formula>
    </cfRule>
    <cfRule type="containsText" dxfId="25748" priority="16606" operator="containsText" text="BMTR">
      <formula>NOT(ISERROR(SEARCH("BMTR",F192)))</formula>
    </cfRule>
  </conditionalFormatting>
  <conditionalFormatting sqref="F198">
    <cfRule type="containsText" dxfId="25747" priority="16592" operator="containsText" text="TAXI">
      <formula>NOT(ISERROR(SEARCH("TAXI",F198)))</formula>
    </cfRule>
    <cfRule type="containsText" dxfId="25746" priority="16593" operator="containsText" text="SSMM">
      <formula>NOT(ISERROR(SEARCH("SSMM",F198)))</formula>
    </cfRule>
    <cfRule type="containsText" dxfId="25745" priority="16594" operator="containsText" text="BMTR">
      <formula>NOT(ISERROR(SEARCH("BMTR",F198)))</formula>
    </cfRule>
  </conditionalFormatting>
  <conditionalFormatting sqref="F198">
    <cfRule type="containsText" dxfId="25744" priority="16589" operator="containsText" text="TAXI">
      <formula>NOT(ISERROR(SEARCH("TAXI",F198)))</formula>
    </cfRule>
    <cfRule type="containsText" dxfId="25743" priority="16590" operator="containsText" text="SSMM">
      <formula>NOT(ISERROR(SEARCH("SSMM",F198)))</formula>
    </cfRule>
    <cfRule type="containsText" dxfId="25742" priority="16591" operator="containsText" text="BMTR">
      <formula>NOT(ISERROR(SEARCH("BMTR",F198)))</formula>
    </cfRule>
  </conditionalFormatting>
  <conditionalFormatting sqref="F193">
    <cfRule type="containsText" dxfId="25741" priority="16570" operator="containsText" text="TAXI">
      <formula>NOT(ISERROR(SEARCH("TAXI",F193)))</formula>
    </cfRule>
    <cfRule type="containsText" dxfId="25740" priority="16571" operator="containsText" text="SSMM">
      <formula>NOT(ISERROR(SEARCH("SSMM",F193)))</formula>
    </cfRule>
    <cfRule type="containsText" dxfId="25739" priority="16572" operator="containsText" text="BMTR">
      <formula>NOT(ISERROR(SEARCH("BMTR",F193)))</formula>
    </cfRule>
  </conditionalFormatting>
  <conditionalFormatting sqref="F193">
    <cfRule type="containsText" dxfId="25738" priority="16567" operator="containsText" text="TAXI">
      <formula>NOT(ISERROR(SEARCH("TAXI",F193)))</formula>
    </cfRule>
    <cfRule type="containsText" dxfId="25737" priority="16568" operator="containsText" text="SSMM">
      <formula>NOT(ISERROR(SEARCH("SSMM",F193)))</formula>
    </cfRule>
    <cfRule type="containsText" dxfId="25736" priority="16569" operator="containsText" text="BMTR">
      <formula>NOT(ISERROR(SEARCH("BMTR",F193)))</formula>
    </cfRule>
  </conditionalFormatting>
  <conditionalFormatting sqref="F192">
    <cfRule type="containsText" dxfId="25735" priority="16564" operator="containsText" text="TAXI">
      <formula>NOT(ISERROR(SEARCH("TAXI",F192)))</formula>
    </cfRule>
    <cfRule type="containsText" dxfId="25734" priority="16565" operator="containsText" text="SSMM">
      <formula>NOT(ISERROR(SEARCH("SSMM",F192)))</formula>
    </cfRule>
    <cfRule type="containsText" dxfId="25733" priority="16566" operator="containsText" text="BMTR">
      <formula>NOT(ISERROR(SEARCH("BMTR",F192)))</formula>
    </cfRule>
  </conditionalFormatting>
  <conditionalFormatting sqref="F203">
    <cfRule type="containsText" dxfId="25732" priority="16561" operator="containsText" text="TAXI">
      <formula>NOT(ISERROR(SEARCH("TAXI",F203)))</formula>
    </cfRule>
    <cfRule type="containsText" dxfId="25731" priority="16562" operator="containsText" text="SSMM">
      <formula>NOT(ISERROR(SEARCH("SSMM",F203)))</formula>
    </cfRule>
    <cfRule type="containsText" dxfId="25730" priority="16563" operator="containsText" text="BMTR">
      <formula>NOT(ISERROR(SEARCH("BMTR",F203)))</formula>
    </cfRule>
  </conditionalFormatting>
  <conditionalFormatting sqref="F203">
    <cfRule type="containsText" dxfId="25729" priority="16558" operator="containsText" text="TAXI">
      <formula>NOT(ISERROR(SEARCH("TAXI",F203)))</formula>
    </cfRule>
    <cfRule type="containsText" dxfId="25728" priority="16559" operator="containsText" text="SSMM">
      <formula>NOT(ISERROR(SEARCH("SSMM",F203)))</formula>
    </cfRule>
    <cfRule type="containsText" dxfId="25727" priority="16560" operator="containsText" text="BMTR">
      <formula>NOT(ISERROR(SEARCH("BMTR",F203)))</formula>
    </cfRule>
  </conditionalFormatting>
  <conditionalFormatting sqref="F193">
    <cfRule type="containsText" dxfId="25726" priority="16539" operator="containsText" text="TAXI">
      <formula>NOT(ISERROR(SEARCH("TAXI",F193)))</formula>
    </cfRule>
    <cfRule type="containsText" dxfId="25725" priority="16540" operator="containsText" text="SSMM">
      <formula>NOT(ISERROR(SEARCH("SSMM",F193)))</formula>
    </cfRule>
    <cfRule type="containsText" dxfId="25724" priority="16541" operator="containsText" text="BMTR">
      <formula>NOT(ISERROR(SEARCH("BMTR",F193)))</formula>
    </cfRule>
  </conditionalFormatting>
  <conditionalFormatting sqref="F193">
    <cfRule type="containsText" dxfId="25723" priority="16536" operator="containsText" text="TAXI">
      <formula>NOT(ISERROR(SEARCH("TAXI",F193)))</formula>
    </cfRule>
    <cfRule type="containsText" dxfId="25722" priority="16537" operator="containsText" text="SSMM">
      <formula>NOT(ISERROR(SEARCH("SSMM",F193)))</formula>
    </cfRule>
    <cfRule type="containsText" dxfId="25721" priority="16538" operator="containsText" text="BMTR">
      <formula>NOT(ISERROR(SEARCH("BMTR",F193)))</formula>
    </cfRule>
  </conditionalFormatting>
  <conditionalFormatting sqref="F192">
    <cfRule type="containsText" dxfId="25720" priority="16533" operator="containsText" text="TAXI">
      <formula>NOT(ISERROR(SEARCH("TAXI",F192)))</formula>
    </cfRule>
    <cfRule type="containsText" dxfId="25719" priority="16534" operator="containsText" text="SSMM">
      <formula>NOT(ISERROR(SEARCH("SSMM",F192)))</formula>
    </cfRule>
    <cfRule type="containsText" dxfId="25718" priority="16535" operator="containsText" text="BMTR">
      <formula>NOT(ISERROR(SEARCH("BMTR",F192)))</formula>
    </cfRule>
  </conditionalFormatting>
  <conditionalFormatting sqref="F203">
    <cfRule type="containsText" dxfId="25717" priority="16530" operator="containsText" text="TAXI">
      <formula>NOT(ISERROR(SEARCH("TAXI",F203)))</formula>
    </cfRule>
    <cfRule type="containsText" dxfId="25716" priority="16531" operator="containsText" text="SSMM">
      <formula>NOT(ISERROR(SEARCH("SSMM",F203)))</formula>
    </cfRule>
    <cfRule type="containsText" dxfId="25715" priority="16532" operator="containsText" text="BMTR">
      <formula>NOT(ISERROR(SEARCH("BMTR",F203)))</formula>
    </cfRule>
  </conditionalFormatting>
  <conditionalFormatting sqref="F203">
    <cfRule type="containsText" dxfId="25714" priority="16527" operator="containsText" text="TAXI">
      <formula>NOT(ISERROR(SEARCH("TAXI",F203)))</formula>
    </cfRule>
    <cfRule type="containsText" dxfId="25713" priority="16528" operator="containsText" text="SSMM">
      <formula>NOT(ISERROR(SEARCH("SSMM",F203)))</formula>
    </cfRule>
    <cfRule type="containsText" dxfId="25712" priority="16529" operator="containsText" text="BMTR">
      <formula>NOT(ISERROR(SEARCH("BMTR",F203)))</formula>
    </cfRule>
  </conditionalFormatting>
  <conditionalFormatting sqref="F197">
    <cfRule type="containsText" dxfId="25711" priority="16511" operator="containsText" text="TAXI">
      <formula>NOT(ISERROR(SEARCH("TAXI",F197)))</formula>
    </cfRule>
    <cfRule type="containsText" dxfId="25710" priority="16512" operator="containsText" text="SSMM">
      <formula>NOT(ISERROR(SEARCH("SSMM",F197)))</formula>
    </cfRule>
    <cfRule type="containsText" dxfId="25709" priority="16513" operator="containsText" text="BMTR">
      <formula>NOT(ISERROR(SEARCH("BMTR",F197)))</formula>
    </cfRule>
  </conditionalFormatting>
  <conditionalFormatting sqref="F194">
    <cfRule type="containsText" dxfId="25708" priority="16508" operator="containsText" text="TAXI">
      <formula>NOT(ISERROR(SEARCH("TAXI",F194)))</formula>
    </cfRule>
    <cfRule type="containsText" dxfId="25707" priority="16509" operator="containsText" text="SSMM">
      <formula>NOT(ISERROR(SEARCH("SSMM",F194)))</formula>
    </cfRule>
    <cfRule type="containsText" dxfId="25706" priority="16510" operator="containsText" text="BMTR">
      <formula>NOT(ISERROR(SEARCH("BMTR",F194)))</formula>
    </cfRule>
  </conditionalFormatting>
  <conditionalFormatting sqref="F194">
    <cfRule type="containsText" dxfId="25705" priority="16505" operator="containsText" text="TAXI">
      <formula>NOT(ISERROR(SEARCH("TAXI",F194)))</formula>
    </cfRule>
    <cfRule type="containsText" dxfId="25704" priority="16506" operator="containsText" text="SSMM">
      <formula>NOT(ISERROR(SEARCH("SSMM",F194)))</formula>
    </cfRule>
    <cfRule type="containsText" dxfId="25703" priority="16507" operator="containsText" text="BMTR">
      <formula>NOT(ISERROR(SEARCH("BMTR",F194)))</formula>
    </cfRule>
  </conditionalFormatting>
  <conditionalFormatting sqref="F193">
    <cfRule type="containsText" dxfId="25702" priority="16493" operator="containsText" text="TAXI">
      <formula>NOT(ISERROR(SEARCH("TAXI",F193)))</formula>
    </cfRule>
    <cfRule type="containsText" dxfId="25701" priority="16494" operator="containsText" text="SSMM">
      <formula>NOT(ISERROR(SEARCH("SSMM",F193)))</formula>
    </cfRule>
    <cfRule type="containsText" dxfId="25700" priority="16495" operator="containsText" text="BMTR">
      <formula>NOT(ISERROR(SEARCH("BMTR",F193)))</formula>
    </cfRule>
  </conditionalFormatting>
  <conditionalFormatting sqref="F192">
    <cfRule type="containsText" dxfId="25699" priority="16490" operator="containsText" text="TAXI">
      <formula>NOT(ISERROR(SEARCH("TAXI",F192)))</formula>
    </cfRule>
    <cfRule type="containsText" dxfId="25698" priority="16491" operator="containsText" text="SSMM">
      <formula>NOT(ISERROR(SEARCH("SSMM",F192)))</formula>
    </cfRule>
    <cfRule type="containsText" dxfId="25697" priority="16492" operator="containsText" text="BMTR">
      <formula>NOT(ISERROR(SEARCH("BMTR",F192)))</formula>
    </cfRule>
  </conditionalFormatting>
  <conditionalFormatting sqref="F192">
    <cfRule type="containsText" dxfId="25696" priority="16487" operator="containsText" text="TAXI">
      <formula>NOT(ISERROR(SEARCH("TAXI",F192)))</formula>
    </cfRule>
    <cfRule type="containsText" dxfId="25695" priority="16488" operator="containsText" text="SSMM">
      <formula>NOT(ISERROR(SEARCH("SSMM",F192)))</formula>
    </cfRule>
    <cfRule type="containsText" dxfId="25694" priority="16489" operator="containsText" text="BMTR">
      <formula>NOT(ISERROR(SEARCH("BMTR",F192)))</formula>
    </cfRule>
  </conditionalFormatting>
  <conditionalFormatting sqref="F194">
    <cfRule type="containsText" dxfId="25693" priority="16462" operator="containsText" text="TAXI">
      <formula>NOT(ISERROR(SEARCH("TAXI",F194)))</formula>
    </cfRule>
    <cfRule type="containsText" dxfId="25692" priority="16463" operator="containsText" text="SSMM">
      <formula>NOT(ISERROR(SEARCH("SSMM",F194)))</formula>
    </cfRule>
    <cfRule type="containsText" dxfId="25691" priority="16464" operator="containsText" text="BMTR">
      <formula>NOT(ISERROR(SEARCH("BMTR",F194)))</formula>
    </cfRule>
  </conditionalFormatting>
  <conditionalFormatting sqref="F193">
    <cfRule type="containsText" dxfId="25690" priority="16453" operator="containsText" text="TAXI">
      <formula>NOT(ISERROR(SEARCH("TAXI",F193)))</formula>
    </cfRule>
    <cfRule type="containsText" dxfId="25689" priority="16454" operator="containsText" text="SSMM">
      <formula>NOT(ISERROR(SEARCH("SSMM",F193)))</formula>
    </cfRule>
    <cfRule type="containsText" dxfId="25688" priority="16455" operator="containsText" text="BMTR">
      <formula>NOT(ISERROR(SEARCH("BMTR",F193)))</formula>
    </cfRule>
  </conditionalFormatting>
  <conditionalFormatting sqref="F204">
    <cfRule type="containsText" dxfId="25687" priority="16450" operator="containsText" text="TAXI">
      <formula>NOT(ISERROR(SEARCH("TAXI",F204)))</formula>
    </cfRule>
    <cfRule type="containsText" dxfId="25686" priority="16451" operator="containsText" text="SSMM">
      <formula>NOT(ISERROR(SEARCH("SSMM",F204)))</formula>
    </cfRule>
    <cfRule type="containsText" dxfId="25685" priority="16452" operator="containsText" text="BMTR">
      <formula>NOT(ISERROR(SEARCH("BMTR",F204)))</formula>
    </cfRule>
  </conditionalFormatting>
  <conditionalFormatting sqref="F204">
    <cfRule type="containsText" dxfId="25684" priority="16447" operator="containsText" text="TAXI">
      <formula>NOT(ISERROR(SEARCH("TAXI",F204)))</formula>
    </cfRule>
    <cfRule type="containsText" dxfId="25683" priority="16448" operator="containsText" text="SSMM">
      <formula>NOT(ISERROR(SEARCH("SSMM",F204)))</formula>
    </cfRule>
    <cfRule type="containsText" dxfId="25682" priority="16449" operator="containsText" text="BMTR">
      <formula>NOT(ISERROR(SEARCH("BMTR",F204)))</formula>
    </cfRule>
  </conditionalFormatting>
  <conditionalFormatting sqref="F193">
    <cfRule type="containsText" dxfId="25681" priority="16444" operator="containsText" text="TAXI">
      <formula>NOT(ISERROR(SEARCH("TAXI",F193)))</formula>
    </cfRule>
    <cfRule type="containsText" dxfId="25680" priority="16445" operator="containsText" text="SSMM">
      <formula>NOT(ISERROR(SEARCH("SSMM",F193)))</formula>
    </cfRule>
    <cfRule type="containsText" dxfId="25679" priority="16446" operator="containsText" text="BMTR">
      <formula>NOT(ISERROR(SEARCH("BMTR",F193)))</formula>
    </cfRule>
  </conditionalFormatting>
  <conditionalFormatting sqref="F192">
    <cfRule type="containsText" dxfId="25678" priority="16441" operator="containsText" text="TAXI">
      <formula>NOT(ISERROR(SEARCH("TAXI",F192)))</formula>
    </cfRule>
    <cfRule type="containsText" dxfId="25677" priority="16442" operator="containsText" text="SSMM">
      <formula>NOT(ISERROR(SEARCH("SSMM",F192)))</formula>
    </cfRule>
    <cfRule type="containsText" dxfId="25676" priority="16443" operator="containsText" text="BMTR">
      <formula>NOT(ISERROR(SEARCH("BMTR",F192)))</formula>
    </cfRule>
  </conditionalFormatting>
  <conditionalFormatting sqref="F192">
    <cfRule type="containsText" dxfId="25675" priority="16438" operator="containsText" text="TAXI">
      <formula>NOT(ISERROR(SEARCH("TAXI",F192)))</formula>
    </cfRule>
    <cfRule type="containsText" dxfId="25674" priority="16439" operator="containsText" text="SSMM">
      <formula>NOT(ISERROR(SEARCH("SSMM",F192)))</formula>
    </cfRule>
    <cfRule type="containsText" dxfId="25673" priority="16440" operator="containsText" text="BMTR">
      <formula>NOT(ISERROR(SEARCH("BMTR",F192)))</formula>
    </cfRule>
  </conditionalFormatting>
  <conditionalFormatting sqref="F194">
    <cfRule type="containsText" dxfId="25672" priority="16413" operator="containsText" text="TAXI">
      <formula>NOT(ISERROR(SEARCH("TAXI",F194)))</formula>
    </cfRule>
    <cfRule type="containsText" dxfId="25671" priority="16414" operator="containsText" text="SSMM">
      <formula>NOT(ISERROR(SEARCH("SSMM",F194)))</formula>
    </cfRule>
    <cfRule type="containsText" dxfId="25670" priority="16415" operator="containsText" text="BMTR">
      <formula>NOT(ISERROR(SEARCH("BMTR",F194)))</formula>
    </cfRule>
  </conditionalFormatting>
  <conditionalFormatting sqref="F193">
    <cfRule type="containsText" dxfId="25669" priority="16404" operator="containsText" text="TAXI">
      <formula>NOT(ISERROR(SEARCH("TAXI",F193)))</formula>
    </cfRule>
    <cfRule type="containsText" dxfId="25668" priority="16405" operator="containsText" text="SSMM">
      <formula>NOT(ISERROR(SEARCH("SSMM",F193)))</formula>
    </cfRule>
    <cfRule type="containsText" dxfId="25667" priority="16406" operator="containsText" text="BMTR">
      <formula>NOT(ISERROR(SEARCH("BMTR",F193)))</formula>
    </cfRule>
  </conditionalFormatting>
  <conditionalFormatting sqref="F204">
    <cfRule type="containsText" dxfId="25666" priority="16401" operator="containsText" text="TAXI">
      <formula>NOT(ISERROR(SEARCH("TAXI",F204)))</formula>
    </cfRule>
    <cfRule type="containsText" dxfId="25665" priority="16402" operator="containsText" text="SSMM">
      <formula>NOT(ISERROR(SEARCH("SSMM",F204)))</formula>
    </cfRule>
    <cfRule type="containsText" dxfId="25664" priority="16403" operator="containsText" text="BMTR">
      <formula>NOT(ISERROR(SEARCH("BMTR",F204)))</formula>
    </cfRule>
  </conditionalFormatting>
  <conditionalFormatting sqref="F204">
    <cfRule type="containsText" dxfId="25663" priority="16398" operator="containsText" text="TAXI">
      <formula>NOT(ISERROR(SEARCH("TAXI",F204)))</formula>
    </cfRule>
    <cfRule type="containsText" dxfId="25662" priority="16399" operator="containsText" text="SSMM">
      <formula>NOT(ISERROR(SEARCH("SSMM",F204)))</formula>
    </cfRule>
    <cfRule type="containsText" dxfId="25661" priority="16400" operator="containsText" text="BMTR">
      <formula>NOT(ISERROR(SEARCH("BMTR",F204)))</formula>
    </cfRule>
  </conditionalFormatting>
  <conditionalFormatting sqref="F192">
    <cfRule type="containsText" dxfId="25660" priority="16395" operator="containsText" text="TAXI">
      <formula>NOT(ISERROR(SEARCH("TAXI",F192)))</formula>
    </cfRule>
    <cfRule type="containsText" dxfId="25659" priority="16396" operator="containsText" text="SSMM">
      <formula>NOT(ISERROR(SEARCH("SSMM",F192)))</formula>
    </cfRule>
    <cfRule type="containsText" dxfId="25658" priority="16397" operator="containsText" text="BMTR">
      <formula>NOT(ISERROR(SEARCH("BMTR",F192)))</formula>
    </cfRule>
  </conditionalFormatting>
  <conditionalFormatting sqref="F198">
    <cfRule type="containsText" dxfId="25657" priority="16383" operator="containsText" text="TAXI">
      <formula>NOT(ISERROR(SEARCH("TAXI",F198)))</formula>
    </cfRule>
    <cfRule type="containsText" dxfId="25656" priority="16384" operator="containsText" text="SSMM">
      <formula>NOT(ISERROR(SEARCH("SSMM",F198)))</formula>
    </cfRule>
    <cfRule type="containsText" dxfId="25655" priority="16385" operator="containsText" text="BMTR">
      <formula>NOT(ISERROR(SEARCH("BMTR",F198)))</formula>
    </cfRule>
  </conditionalFormatting>
  <conditionalFormatting sqref="F198">
    <cfRule type="containsText" dxfId="25654" priority="16380" operator="containsText" text="TAXI">
      <formula>NOT(ISERROR(SEARCH("TAXI",F198)))</formula>
    </cfRule>
    <cfRule type="containsText" dxfId="25653" priority="16381" operator="containsText" text="SSMM">
      <formula>NOT(ISERROR(SEARCH("SSMM",F198)))</formula>
    </cfRule>
    <cfRule type="containsText" dxfId="25652" priority="16382" operator="containsText" text="BMTR">
      <formula>NOT(ISERROR(SEARCH("BMTR",F198)))</formula>
    </cfRule>
  </conditionalFormatting>
  <conditionalFormatting sqref="F193">
    <cfRule type="containsText" dxfId="25651" priority="16361" operator="containsText" text="TAXI">
      <formula>NOT(ISERROR(SEARCH("TAXI",F193)))</formula>
    </cfRule>
    <cfRule type="containsText" dxfId="25650" priority="16362" operator="containsText" text="SSMM">
      <formula>NOT(ISERROR(SEARCH("SSMM",F193)))</formula>
    </cfRule>
    <cfRule type="containsText" dxfId="25649" priority="16363" operator="containsText" text="BMTR">
      <formula>NOT(ISERROR(SEARCH("BMTR",F193)))</formula>
    </cfRule>
  </conditionalFormatting>
  <conditionalFormatting sqref="F193">
    <cfRule type="containsText" dxfId="25648" priority="16358" operator="containsText" text="TAXI">
      <formula>NOT(ISERROR(SEARCH("TAXI",F193)))</formula>
    </cfRule>
    <cfRule type="containsText" dxfId="25647" priority="16359" operator="containsText" text="SSMM">
      <formula>NOT(ISERROR(SEARCH("SSMM",F193)))</formula>
    </cfRule>
    <cfRule type="containsText" dxfId="25646" priority="16360" operator="containsText" text="BMTR">
      <formula>NOT(ISERROR(SEARCH("BMTR",F193)))</formula>
    </cfRule>
  </conditionalFormatting>
  <conditionalFormatting sqref="F192">
    <cfRule type="containsText" dxfId="25645" priority="16355" operator="containsText" text="TAXI">
      <formula>NOT(ISERROR(SEARCH("TAXI",F192)))</formula>
    </cfRule>
    <cfRule type="containsText" dxfId="25644" priority="16356" operator="containsText" text="SSMM">
      <formula>NOT(ISERROR(SEARCH("SSMM",F192)))</formula>
    </cfRule>
    <cfRule type="containsText" dxfId="25643" priority="16357" operator="containsText" text="BMTR">
      <formula>NOT(ISERROR(SEARCH("BMTR",F192)))</formula>
    </cfRule>
  </conditionalFormatting>
  <conditionalFormatting sqref="F203">
    <cfRule type="containsText" dxfId="25642" priority="16352" operator="containsText" text="TAXI">
      <formula>NOT(ISERROR(SEARCH("TAXI",F203)))</formula>
    </cfRule>
    <cfRule type="containsText" dxfId="25641" priority="16353" operator="containsText" text="SSMM">
      <formula>NOT(ISERROR(SEARCH("SSMM",F203)))</formula>
    </cfRule>
    <cfRule type="containsText" dxfId="25640" priority="16354" operator="containsText" text="BMTR">
      <formula>NOT(ISERROR(SEARCH("BMTR",F203)))</formula>
    </cfRule>
  </conditionalFormatting>
  <conditionalFormatting sqref="F203">
    <cfRule type="containsText" dxfId="25639" priority="16349" operator="containsText" text="TAXI">
      <formula>NOT(ISERROR(SEARCH("TAXI",F203)))</formula>
    </cfRule>
    <cfRule type="containsText" dxfId="25638" priority="16350" operator="containsText" text="SSMM">
      <formula>NOT(ISERROR(SEARCH("SSMM",F203)))</formula>
    </cfRule>
    <cfRule type="containsText" dxfId="25637" priority="16351" operator="containsText" text="BMTR">
      <formula>NOT(ISERROR(SEARCH("BMTR",F203)))</formula>
    </cfRule>
  </conditionalFormatting>
  <conditionalFormatting sqref="F193">
    <cfRule type="containsText" dxfId="25636" priority="16333" operator="containsText" text="TAXI">
      <formula>NOT(ISERROR(SEARCH("TAXI",F193)))</formula>
    </cfRule>
    <cfRule type="containsText" dxfId="25635" priority="16334" operator="containsText" text="SSMM">
      <formula>NOT(ISERROR(SEARCH("SSMM",F193)))</formula>
    </cfRule>
    <cfRule type="containsText" dxfId="25634" priority="16335" operator="containsText" text="BMTR">
      <formula>NOT(ISERROR(SEARCH("BMTR",F193)))</formula>
    </cfRule>
  </conditionalFormatting>
  <conditionalFormatting sqref="F192">
    <cfRule type="containsText" dxfId="25633" priority="16330" operator="containsText" text="TAXI">
      <formula>NOT(ISERROR(SEARCH("TAXI",F192)))</formula>
    </cfRule>
    <cfRule type="containsText" dxfId="25632" priority="16331" operator="containsText" text="SSMM">
      <formula>NOT(ISERROR(SEARCH("SSMM",F192)))</formula>
    </cfRule>
    <cfRule type="containsText" dxfId="25631" priority="16332" operator="containsText" text="BMTR">
      <formula>NOT(ISERROR(SEARCH("BMTR",F192)))</formula>
    </cfRule>
  </conditionalFormatting>
  <conditionalFormatting sqref="F192">
    <cfRule type="containsText" dxfId="25630" priority="16327" operator="containsText" text="TAXI">
      <formula>NOT(ISERROR(SEARCH("TAXI",F192)))</formula>
    </cfRule>
    <cfRule type="containsText" dxfId="25629" priority="16328" operator="containsText" text="SSMM">
      <formula>NOT(ISERROR(SEARCH("SSMM",F192)))</formula>
    </cfRule>
    <cfRule type="containsText" dxfId="25628" priority="16329" operator="containsText" text="BMTR">
      <formula>NOT(ISERROR(SEARCH("BMTR",F192)))</formula>
    </cfRule>
  </conditionalFormatting>
  <conditionalFormatting sqref="F194">
    <cfRule type="containsText" dxfId="25627" priority="16302" operator="containsText" text="TAXI">
      <formula>NOT(ISERROR(SEARCH("TAXI",F194)))</formula>
    </cfRule>
    <cfRule type="containsText" dxfId="25626" priority="16303" operator="containsText" text="SSMM">
      <formula>NOT(ISERROR(SEARCH("SSMM",F194)))</formula>
    </cfRule>
    <cfRule type="containsText" dxfId="25625" priority="16304" operator="containsText" text="BMTR">
      <formula>NOT(ISERROR(SEARCH("BMTR",F194)))</formula>
    </cfRule>
  </conditionalFormatting>
  <conditionalFormatting sqref="F193">
    <cfRule type="containsText" dxfId="25624" priority="16293" operator="containsText" text="TAXI">
      <formula>NOT(ISERROR(SEARCH("TAXI",F193)))</formula>
    </cfRule>
    <cfRule type="containsText" dxfId="25623" priority="16294" operator="containsText" text="SSMM">
      <formula>NOT(ISERROR(SEARCH("SSMM",F193)))</formula>
    </cfRule>
    <cfRule type="containsText" dxfId="25622" priority="16295" operator="containsText" text="BMTR">
      <formula>NOT(ISERROR(SEARCH("BMTR",F193)))</formula>
    </cfRule>
  </conditionalFormatting>
  <conditionalFormatting sqref="F204">
    <cfRule type="containsText" dxfId="25621" priority="16290" operator="containsText" text="TAXI">
      <formula>NOT(ISERROR(SEARCH("TAXI",F204)))</formula>
    </cfRule>
    <cfRule type="containsText" dxfId="25620" priority="16291" operator="containsText" text="SSMM">
      <formula>NOT(ISERROR(SEARCH("SSMM",F204)))</formula>
    </cfRule>
    <cfRule type="containsText" dxfId="25619" priority="16292" operator="containsText" text="BMTR">
      <formula>NOT(ISERROR(SEARCH("BMTR",F204)))</formula>
    </cfRule>
  </conditionalFormatting>
  <conditionalFormatting sqref="F204">
    <cfRule type="containsText" dxfId="25618" priority="16287" operator="containsText" text="TAXI">
      <formula>NOT(ISERROR(SEARCH("TAXI",F204)))</formula>
    </cfRule>
    <cfRule type="containsText" dxfId="25617" priority="16288" operator="containsText" text="SSMM">
      <formula>NOT(ISERROR(SEARCH("SSMM",F204)))</formula>
    </cfRule>
    <cfRule type="containsText" dxfId="25616" priority="16289" operator="containsText" text="BMTR">
      <formula>NOT(ISERROR(SEARCH("BMTR",F204)))</formula>
    </cfRule>
  </conditionalFormatting>
  <conditionalFormatting sqref="F192">
    <cfRule type="containsText" dxfId="25615" priority="16284" operator="containsText" text="TAXI">
      <formula>NOT(ISERROR(SEARCH("TAXI",F192)))</formula>
    </cfRule>
    <cfRule type="containsText" dxfId="25614" priority="16285" operator="containsText" text="SSMM">
      <formula>NOT(ISERROR(SEARCH("SSMM",F192)))</formula>
    </cfRule>
    <cfRule type="containsText" dxfId="25613" priority="16286" operator="containsText" text="BMTR">
      <formula>NOT(ISERROR(SEARCH("BMTR",F192)))</formula>
    </cfRule>
  </conditionalFormatting>
  <conditionalFormatting sqref="F198">
    <cfRule type="containsText" dxfId="25612" priority="16272" operator="containsText" text="TAXI">
      <formula>NOT(ISERROR(SEARCH("TAXI",F198)))</formula>
    </cfRule>
    <cfRule type="containsText" dxfId="25611" priority="16273" operator="containsText" text="SSMM">
      <formula>NOT(ISERROR(SEARCH("SSMM",F198)))</formula>
    </cfRule>
    <cfRule type="containsText" dxfId="25610" priority="16274" operator="containsText" text="BMTR">
      <formula>NOT(ISERROR(SEARCH("BMTR",F198)))</formula>
    </cfRule>
  </conditionalFormatting>
  <conditionalFormatting sqref="F198">
    <cfRule type="containsText" dxfId="25609" priority="16269" operator="containsText" text="TAXI">
      <formula>NOT(ISERROR(SEARCH("TAXI",F198)))</formula>
    </cfRule>
    <cfRule type="containsText" dxfId="25608" priority="16270" operator="containsText" text="SSMM">
      <formula>NOT(ISERROR(SEARCH("SSMM",F198)))</formula>
    </cfRule>
    <cfRule type="containsText" dxfId="25607" priority="16271" operator="containsText" text="BMTR">
      <formula>NOT(ISERROR(SEARCH("BMTR",F198)))</formula>
    </cfRule>
  </conditionalFormatting>
  <conditionalFormatting sqref="F193">
    <cfRule type="containsText" dxfId="25606" priority="16250" operator="containsText" text="TAXI">
      <formula>NOT(ISERROR(SEARCH("TAXI",F193)))</formula>
    </cfRule>
    <cfRule type="containsText" dxfId="25605" priority="16251" operator="containsText" text="SSMM">
      <formula>NOT(ISERROR(SEARCH("SSMM",F193)))</formula>
    </cfRule>
    <cfRule type="containsText" dxfId="25604" priority="16252" operator="containsText" text="BMTR">
      <formula>NOT(ISERROR(SEARCH("BMTR",F193)))</formula>
    </cfRule>
  </conditionalFormatting>
  <conditionalFormatting sqref="F193">
    <cfRule type="containsText" dxfId="25603" priority="16247" operator="containsText" text="TAXI">
      <formula>NOT(ISERROR(SEARCH("TAXI",F193)))</formula>
    </cfRule>
    <cfRule type="containsText" dxfId="25602" priority="16248" operator="containsText" text="SSMM">
      <formula>NOT(ISERROR(SEARCH("SSMM",F193)))</formula>
    </cfRule>
    <cfRule type="containsText" dxfId="25601" priority="16249" operator="containsText" text="BMTR">
      <formula>NOT(ISERROR(SEARCH("BMTR",F193)))</formula>
    </cfRule>
  </conditionalFormatting>
  <conditionalFormatting sqref="F192">
    <cfRule type="containsText" dxfId="25600" priority="16244" operator="containsText" text="TAXI">
      <formula>NOT(ISERROR(SEARCH("TAXI",F192)))</formula>
    </cfRule>
    <cfRule type="containsText" dxfId="25599" priority="16245" operator="containsText" text="SSMM">
      <formula>NOT(ISERROR(SEARCH("SSMM",F192)))</formula>
    </cfRule>
    <cfRule type="containsText" dxfId="25598" priority="16246" operator="containsText" text="BMTR">
      <formula>NOT(ISERROR(SEARCH("BMTR",F192)))</formula>
    </cfRule>
  </conditionalFormatting>
  <conditionalFormatting sqref="F203">
    <cfRule type="containsText" dxfId="25597" priority="16241" operator="containsText" text="TAXI">
      <formula>NOT(ISERROR(SEARCH("TAXI",F203)))</formula>
    </cfRule>
    <cfRule type="containsText" dxfId="25596" priority="16242" operator="containsText" text="SSMM">
      <formula>NOT(ISERROR(SEARCH("SSMM",F203)))</formula>
    </cfRule>
    <cfRule type="containsText" dxfId="25595" priority="16243" operator="containsText" text="BMTR">
      <formula>NOT(ISERROR(SEARCH("BMTR",F203)))</formula>
    </cfRule>
  </conditionalFormatting>
  <conditionalFormatting sqref="F203">
    <cfRule type="containsText" dxfId="25594" priority="16238" operator="containsText" text="TAXI">
      <formula>NOT(ISERROR(SEARCH("TAXI",F203)))</formula>
    </cfRule>
    <cfRule type="containsText" dxfId="25593" priority="16239" operator="containsText" text="SSMM">
      <formula>NOT(ISERROR(SEARCH("SSMM",F203)))</formula>
    </cfRule>
    <cfRule type="containsText" dxfId="25592" priority="16240" operator="containsText" text="BMTR">
      <formula>NOT(ISERROR(SEARCH("BMTR",F203)))</formula>
    </cfRule>
  </conditionalFormatting>
  <conditionalFormatting sqref="F192">
    <cfRule type="containsText" dxfId="25591" priority="16235" operator="containsText" text="TAXI">
      <formula>NOT(ISERROR(SEARCH("TAXI",F192)))</formula>
    </cfRule>
    <cfRule type="containsText" dxfId="25590" priority="16236" operator="containsText" text="SSMM">
      <formula>NOT(ISERROR(SEARCH("SSMM",F192)))</formula>
    </cfRule>
    <cfRule type="containsText" dxfId="25589" priority="16237" operator="containsText" text="BMTR">
      <formula>NOT(ISERROR(SEARCH("BMTR",F192)))</formula>
    </cfRule>
  </conditionalFormatting>
  <conditionalFormatting sqref="F198">
    <cfRule type="containsText" dxfId="25588" priority="16223" operator="containsText" text="TAXI">
      <formula>NOT(ISERROR(SEARCH("TAXI",F198)))</formula>
    </cfRule>
    <cfRule type="containsText" dxfId="25587" priority="16224" operator="containsText" text="SSMM">
      <formula>NOT(ISERROR(SEARCH("SSMM",F198)))</formula>
    </cfRule>
    <cfRule type="containsText" dxfId="25586" priority="16225" operator="containsText" text="BMTR">
      <formula>NOT(ISERROR(SEARCH("BMTR",F198)))</formula>
    </cfRule>
  </conditionalFormatting>
  <conditionalFormatting sqref="F198">
    <cfRule type="containsText" dxfId="25585" priority="16220" operator="containsText" text="TAXI">
      <formula>NOT(ISERROR(SEARCH("TAXI",F198)))</formula>
    </cfRule>
    <cfRule type="containsText" dxfId="25584" priority="16221" operator="containsText" text="SSMM">
      <formula>NOT(ISERROR(SEARCH("SSMM",F198)))</formula>
    </cfRule>
    <cfRule type="containsText" dxfId="25583" priority="16222" operator="containsText" text="BMTR">
      <formula>NOT(ISERROR(SEARCH("BMTR",F198)))</formula>
    </cfRule>
  </conditionalFormatting>
  <conditionalFormatting sqref="F193">
    <cfRule type="containsText" dxfId="25582" priority="16201" operator="containsText" text="TAXI">
      <formula>NOT(ISERROR(SEARCH("TAXI",F193)))</formula>
    </cfRule>
    <cfRule type="containsText" dxfId="25581" priority="16202" operator="containsText" text="SSMM">
      <formula>NOT(ISERROR(SEARCH("SSMM",F193)))</formula>
    </cfRule>
    <cfRule type="containsText" dxfId="25580" priority="16203" operator="containsText" text="BMTR">
      <formula>NOT(ISERROR(SEARCH("BMTR",F193)))</formula>
    </cfRule>
  </conditionalFormatting>
  <conditionalFormatting sqref="F193">
    <cfRule type="containsText" dxfId="25579" priority="16198" operator="containsText" text="TAXI">
      <formula>NOT(ISERROR(SEARCH("TAXI",F193)))</formula>
    </cfRule>
    <cfRule type="containsText" dxfId="25578" priority="16199" operator="containsText" text="SSMM">
      <formula>NOT(ISERROR(SEARCH("SSMM",F193)))</formula>
    </cfRule>
    <cfRule type="containsText" dxfId="25577" priority="16200" operator="containsText" text="BMTR">
      <formula>NOT(ISERROR(SEARCH("BMTR",F193)))</formula>
    </cfRule>
  </conditionalFormatting>
  <conditionalFormatting sqref="F192">
    <cfRule type="containsText" dxfId="25576" priority="16195" operator="containsText" text="TAXI">
      <formula>NOT(ISERROR(SEARCH("TAXI",F192)))</formula>
    </cfRule>
    <cfRule type="containsText" dxfId="25575" priority="16196" operator="containsText" text="SSMM">
      <formula>NOT(ISERROR(SEARCH("SSMM",F192)))</formula>
    </cfRule>
    <cfRule type="containsText" dxfId="25574" priority="16197" operator="containsText" text="BMTR">
      <formula>NOT(ISERROR(SEARCH("BMTR",F192)))</formula>
    </cfRule>
  </conditionalFormatting>
  <conditionalFormatting sqref="F203">
    <cfRule type="containsText" dxfId="25573" priority="16192" operator="containsText" text="TAXI">
      <formula>NOT(ISERROR(SEARCH("TAXI",F203)))</formula>
    </cfRule>
    <cfRule type="containsText" dxfId="25572" priority="16193" operator="containsText" text="SSMM">
      <formula>NOT(ISERROR(SEARCH("SSMM",F203)))</formula>
    </cfRule>
    <cfRule type="containsText" dxfId="25571" priority="16194" operator="containsText" text="BMTR">
      <formula>NOT(ISERROR(SEARCH("BMTR",F203)))</formula>
    </cfRule>
  </conditionalFormatting>
  <conditionalFormatting sqref="F203">
    <cfRule type="containsText" dxfId="25570" priority="16189" operator="containsText" text="TAXI">
      <formula>NOT(ISERROR(SEARCH("TAXI",F203)))</formula>
    </cfRule>
    <cfRule type="containsText" dxfId="25569" priority="16190" operator="containsText" text="SSMM">
      <formula>NOT(ISERROR(SEARCH("SSMM",F203)))</formula>
    </cfRule>
    <cfRule type="containsText" dxfId="25568" priority="16191" operator="containsText" text="BMTR">
      <formula>NOT(ISERROR(SEARCH("BMTR",F203)))</formula>
    </cfRule>
  </conditionalFormatting>
  <conditionalFormatting sqref="F197">
    <cfRule type="containsText" dxfId="25567" priority="16174" operator="containsText" text="TAXI">
      <formula>NOT(ISERROR(SEARCH("TAXI",F197)))</formula>
    </cfRule>
    <cfRule type="containsText" dxfId="25566" priority="16175" operator="containsText" text="SSMM">
      <formula>NOT(ISERROR(SEARCH("SSMM",F197)))</formula>
    </cfRule>
    <cfRule type="containsText" dxfId="25565" priority="16176" operator="containsText" text="BMTR">
      <formula>NOT(ISERROR(SEARCH("BMTR",F197)))</formula>
    </cfRule>
  </conditionalFormatting>
  <conditionalFormatting sqref="F197">
    <cfRule type="containsText" dxfId="25564" priority="16171" operator="containsText" text="TAXI">
      <formula>NOT(ISERROR(SEARCH("TAXI",F197)))</formula>
    </cfRule>
    <cfRule type="containsText" dxfId="25563" priority="16172" operator="containsText" text="SSMM">
      <formula>NOT(ISERROR(SEARCH("SSMM",F197)))</formula>
    </cfRule>
    <cfRule type="containsText" dxfId="25562" priority="16173" operator="containsText" text="BMTR">
      <formula>NOT(ISERROR(SEARCH("BMTR",F197)))</formula>
    </cfRule>
  </conditionalFormatting>
  <conditionalFormatting sqref="F204">
    <cfRule type="containsText" dxfId="25561" priority="16161" operator="containsText" text="TAXI">
      <formula>NOT(ISERROR(SEARCH("TAXI",F204)))</formula>
    </cfRule>
    <cfRule type="containsText" dxfId="25560" priority="16162" operator="containsText" text="SSMM">
      <formula>NOT(ISERROR(SEARCH("SSMM",F204)))</formula>
    </cfRule>
    <cfRule type="containsText" dxfId="25559" priority="16163" operator="containsText" text="BMTR">
      <formula>NOT(ISERROR(SEARCH("BMTR",F204)))</formula>
    </cfRule>
  </conditionalFormatting>
  <conditionalFormatting sqref="F204">
    <cfRule type="containsText" dxfId="25558" priority="16158" operator="containsText" text="TAXI">
      <formula>NOT(ISERROR(SEARCH("TAXI",F204)))</formula>
    </cfRule>
    <cfRule type="containsText" dxfId="25557" priority="16159" operator="containsText" text="SSMM">
      <formula>NOT(ISERROR(SEARCH("SSMM",F204)))</formula>
    </cfRule>
    <cfRule type="containsText" dxfId="25556" priority="16160" operator="containsText" text="BMTR">
      <formula>NOT(ISERROR(SEARCH("BMTR",F204)))</formula>
    </cfRule>
  </conditionalFormatting>
  <conditionalFormatting sqref="F193">
    <cfRule type="containsText" dxfId="25555" priority="16155" operator="containsText" text="TAXI">
      <formula>NOT(ISERROR(SEARCH("TAXI",F193)))</formula>
    </cfRule>
    <cfRule type="containsText" dxfId="25554" priority="16156" operator="containsText" text="SSMM">
      <formula>NOT(ISERROR(SEARCH("SSMM",F193)))</formula>
    </cfRule>
    <cfRule type="containsText" dxfId="25553" priority="16157" operator="containsText" text="BMTR">
      <formula>NOT(ISERROR(SEARCH("BMTR",F193)))</formula>
    </cfRule>
  </conditionalFormatting>
  <conditionalFormatting sqref="F192">
    <cfRule type="containsText" dxfId="25552" priority="16152" operator="containsText" text="TAXI">
      <formula>NOT(ISERROR(SEARCH("TAXI",F192)))</formula>
    </cfRule>
    <cfRule type="containsText" dxfId="25551" priority="16153" operator="containsText" text="SSMM">
      <formula>NOT(ISERROR(SEARCH("SSMM",F192)))</formula>
    </cfRule>
    <cfRule type="containsText" dxfId="25550" priority="16154" operator="containsText" text="BMTR">
      <formula>NOT(ISERROR(SEARCH("BMTR",F192)))</formula>
    </cfRule>
  </conditionalFormatting>
  <conditionalFormatting sqref="F192">
    <cfRule type="containsText" dxfId="25549" priority="16149" operator="containsText" text="TAXI">
      <formula>NOT(ISERROR(SEARCH("TAXI",F192)))</formula>
    </cfRule>
    <cfRule type="containsText" dxfId="25548" priority="16150" operator="containsText" text="SSMM">
      <formula>NOT(ISERROR(SEARCH("SSMM",F192)))</formula>
    </cfRule>
    <cfRule type="containsText" dxfId="25547" priority="16151" operator="containsText" text="BMTR">
      <formula>NOT(ISERROR(SEARCH("BMTR",F192)))</formula>
    </cfRule>
  </conditionalFormatting>
  <conditionalFormatting sqref="F194">
    <cfRule type="containsText" dxfId="25546" priority="16082" operator="containsText" text="TAXI">
      <formula>NOT(ISERROR(SEARCH("TAXI",F194)))</formula>
    </cfRule>
    <cfRule type="containsText" dxfId="25545" priority="16083" operator="containsText" text="SSMM">
      <formula>NOT(ISERROR(SEARCH("SSMM",F194)))</formula>
    </cfRule>
    <cfRule type="containsText" dxfId="25544" priority="16084" operator="containsText" text="BMTR">
      <formula>NOT(ISERROR(SEARCH("BMTR",F194)))</formula>
    </cfRule>
  </conditionalFormatting>
  <conditionalFormatting sqref="F193">
    <cfRule type="containsText" dxfId="25543" priority="16073" operator="containsText" text="TAXI">
      <formula>NOT(ISERROR(SEARCH("TAXI",F193)))</formula>
    </cfRule>
    <cfRule type="containsText" dxfId="25542" priority="16074" operator="containsText" text="SSMM">
      <formula>NOT(ISERROR(SEARCH("SSMM",F193)))</formula>
    </cfRule>
    <cfRule type="containsText" dxfId="25541" priority="16075" operator="containsText" text="BMTR">
      <formula>NOT(ISERROR(SEARCH("BMTR",F193)))</formula>
    </cfRule>
  </conditionalFormatting>
  <conditionalFormatting sqref="F204">
    <cfRule type="containsText" dxfId="25540" priority="16070" operator="containsText" text="TAXI">
      <formula>NOT(ISERROR(SEARCH("TAXI",F204)))</formula>
    </cfRule>
    <cfRule type="containsText" dxfId="25539" priority="16071" operator="containsText" text="SSMM">
      <formula>NOT(ISERROR(SEARCH("SSMM",F204)))</formula>
    </cfRule>
    <cfRule type="containsText" dxfId="25538" priority="16072" operator="containsText" text="BMTR">
      <formula>NOT(ISERROR(SEARCH("BMTR",F204)))</formula>
    </cfRule>
  </conditionalFormatting>
  <conditionalFormatting sqref="F204">
    <cfRule type="containsText" dxfId="25537" priority="16067" operator="containsText" text="TAXI">
      <formula>NOT(ISERROR(SEARCH("TAXI",F204)))</formula>
    </cfRule>
    <cfRule type="containsText" dxfId="25536" priority="16068" operator="containsText" text="SSMM">
      <formula>NOT(ISERROR(SEARCH("SSMM",F204)))</formula>
    </cfRule>
    <cfRule type="containsText" dxfId="25535" priority="16069" operator="containsText" text="BMTR">
      <formula>NOT(ISERROR(SEARCH("BMTR",F204)))</formula>
    </cfRule>
  </conditionalFormatting>
  <conditionalFormatting sqref="F198">
    <cfRule type="containsText" dxfId="25534" priority="16064" operator="containsText" text="TAXI">
      <formula>NOT(ISERROR(SEARCH("TAXI",F198)))</formula>
    </cfRule>
    <cfRule type="containsText" dxfId="25533" priority="16065" operator="containsText" text="SSMM">
      <formula>NOT(ISERROR(SEARCH("SSMM",F198)))</formula>
    </cfRule>
    <cfRule type="containsText" dxfId="25532" priority="16066" operator="containsText" text="BMTR">
      <formula>NOT(ISERROR(SEARCH("BMTR",F198)))</formula>
    </cfRule>
  </conditionalFormatting>
  <conditionalFormatting sqref="F197">
    <cfRule type="containsText" dxfId="25531" priority="16061" operator="containsText" text="TAXI">
      <formula>NOT(ISERROR(SEARCH("TAXI",F197)))</formula>
    </cfRule>
    <cfRule type="containsText" dxfId="25530" priority="16062" operator="containsText" text="SSMM">
      <formula>NOT(ISERROR(SEARCH("SSMM",F197)))</formula>
    </cfRule>
    <cfRule type="containsText" dxfId="25529" priority="16063" operator="containsText" text="BMTR">
      <formula>NOT(ISERROR(SEARCH("BMTR",F197)))</formula>
    </cfRule>
  </conditionalFormatting>
  <conditionalFormatting sqref="F197">
    <cfRule type="containsText" dxfId="25528" priority="16058" operator="containsText" text="TAXI">
      <formula>NOT(ISERROR(SEARCH("TAXI",F197)))</formula>
    </cfRule>
    <cfRule type="containsText" dxfId="25527" priority="16059" operator="containsText" text="SSMM">
      <formula>NOT(ISERROR(SEARCH("SSMM",F197)))</formula>
    </cfRule>
    <cfRule type="containsText" dxfId="25526" priority="16060" operator="containsText" text="BMTR">
      <formula>NOT(ISERROR(SEARCH("BMTR",F197)))</formula>
    </cfRule>
  </conditionalFormatting>
  <conditionalFormatting sqref="F194">
    <cfRule type="containsText" dxfId="25525" priority="16055" operator="containsText" text="TAXI">
      <formula>NOT(ISERROR(SEARCH("TAXI",F194)))</formula>
    </cfRule>
    <cfRule type="containsText" dxfId="25524" priority="16056" operator="containsText" text="SSMM">
      <formula>NOT(ISERROR(SEARCH("SSMM",F194)))</formula>
    </cfRule>
    <cfRule type="containsText" dxfId="25523" priority="16057" operator="containsText" text="BMTR">
      <formula>NOT(ISERROR(SEARCH("BMTR",F194)))</formula>
    </cfRule>
  </conditionalFormatting>
  <conditionalFormatting sqref="F193">
    <cfRule type="containsText" dxfId="25522" priority="16043" operator="containsText" text="TAXI">
      <formula>NOT(ISERROR(SEARCH("TAXI",F193)))</formula>
    </cfRule>
    <cfRule type="containsText" dxfId="25521" priority="16044" operator="containsText" text="SSMM">
      <formula>NOT(ISERROR(SEARCH("SSMM",F193)))</formula>
    </cfRule>
    <cfRule type="containsText" dxfId="25520" priority="16045" operator="containsText" text="BMTR">
      <formula>NOT(ISERROR(SEARCH("BMTR",F193)))</formula>
    </cfRule>
  </conditionalFormatting>
  <conditionalFormatting sqref="F193">
    <cfRule type="containsText" dxfId="25519" priority="16040" operator="containsText" text="TAXI">
      <formula>NOT(ISERROR(SEARCH("TAXI",F193)))</formula>
    </cfRule>
    <cfRule type="containsText" dxfId="25518" priority="16041" operator="containsText" text="SSMM">
      <formula>NOT(ISERROR(SEARCH("SSMM",F193)))</formula>
    </cfRule>
    <cfRule type="containsText" dxfId="25517" priority="16042" operator="containsText" text="BMTR">
      <formula>NOT(ISERROR(SEARCH("BMTR",F193)))</formula>
    </cfRule>
  </conditionalFormatting>
  <conditionalFormatting sqref="F192">
    <cfRule type="containsText" dxfId="25516" priority="16037" operator="containsText" text="TAXI">
      <formula>NOT(ISERROR(SEARCH("TAXI",F192)))</formula>
    </cfRule>
    <cfRule type="containsText" dxfId="25515" priority="16038" operator="containsText" text="SSMM">
      <formula>NOT(ISERROR(SEARCH("SSMM",F192)))</formula>
    </cfRule>
    <cfRule type="containsText" dxfId="25514" priority="16039" operator="containsText" text="BMTR">
      <formula>NOT(ISERROR(SEARCH("BMTR",F192)))</formula>
    </cfRule>
  </conditionalFormatting>
  <conditionalFormatting sqref="F203">
    <cfRule type="containsText" dxfId="25513" priority="16034" operator="containsText" text="TAXI">
      <formula>NOT(ISERROR(SEARCH("TAXI",F203)))</formula>
    </cfRule>
    <cfRule type="containsText" dxfId="25512" priority="16035" operator="containsText" text="SSMM">
      <formula>NOT(ISERROR(SEARCH("SSMM",F203)))</formula>
    </cfRule>
    <cfRule type="containsText" dxfId="25511" priority="16036" operator="containsText" text="BMTR">
      <formula>NOT(ISERROR(SEARCH("BMTR",F203)))</formula>
    </cfRule>
  </conditionalFormatting>
  <conditionalFormatting sqref="F203">
    <cfRule type="containsText" dxfId="25510" priority="16031" operator="containsText" text="TAXI">
      <formula>NOT(ISERROR(SEARCH("TAXI",F203)))</formula>
    </cfRule>
    <cfRule type="containsText" dxfId="25509" priority="16032" operator="containsText" text="SSMM">
      <formula>NOT(ISERROR(SEARCH("SSMM",F203)))</formula>
    </cfRule>
    <cfRule type="containsText" dxfId="25508" priority="16033" operator="containsText" text="BMTR">
      <formula>NOT(ISERROR(SEARCH("BMTR",F203)))</formula>
    </cfRule>
  </conditionalFormatting>
  <conditionalFormatting sqref="F197">
    <cfRule type="containsText" dxfId="25507" priority="16028" operator="containsText" text="TAXI">
      <formula>NOT(ISERROR(SEARCH("TAXI",F197)))</formula>
    </cfRule>
    <cfRule type="containsText" dxfId="25506" priority="16029" operator="containsText" text="SSMM">
      <formula>NOT(ISERROR(SEARCH("SSMM",F197)))</formula>
    </cfRule>
    <cfRule type="containsText" dxfId="25505" priority="16030" operator="containsText" text="BMTR">
      <formula>NOT(ISERROR(SEARCH("BMTR",F197)))</formula>
    </cfRule>
  </conditionalFormatting>
  <conditionalFormatting sqref="F194">
    <cfRule type="containsText" dxfId="25504" priority="16025" operator="containsText" text="TAXI">
      <formula>NOT(ISERROR(SEARCH("TAXI",F194)))</formula>
    </cfRule>
    <cfRule type="containsText" dxfId="25503" priority="16026" operator="containsText" text="SSMM">
      <formula>NOT(ISERROR(SEARCH("SSMM",F194)))</formula>
    </cfRule>
    <cfRule type="containsText" dxfId="25502" priority="16027" operator="containsText" text="BMTR">
      <formula>NOT(ISERROR(SEARCH("BMTR",F194)))</formula>
    </cfRule>
  </conditionalFormatting>
  <conditionalFormatting sqref="F194">
    <cfRule type="containsText" dxfId="25501" priority="16022" operator="containsText" text="TAXI">
      <formula>NOT(ISERROR(SEARCH("TAXI",F194)))</formula>
    </cfRule>
    <cfRule type="containsText" dxfId="25500" priority="16023" operator="containsText" text="SSMM">
      <formula>NOT(ISERROR(SEARCH("SSMM",F194)))</formula>
    </cfRule>
    <cfRule type="containsText" dxfId="25499" priority="16024" operator="containsText" text="BMTR">
      <formula>NOT(ISERROR(SEARCH("BMTR",F194)))</formula>
    </cfRule>
  </conditionalFormatting>
  <conditionalFormatting sqref="F193">
    <cfRule type="containsText" dxfId="25498" priority="16007" operator="containsText" text="TAXI">
      <formula>NOT(ISERROR(SEARCH("TAXI",F193)))</formula>
    </cfRule>
    <cfRule type="containsText" dxfId="25497" priority="16008" operator="containsText" text="SSMM">
      <formula>NOT(ISERROR(SEARCH("SSMM",F193)))</formula>
    </cfRule>
    <cfRule type="containsText" dxfId="25496" priority="16009" operator="containsText" text="BMTR">
      <formula>NOT(ISERROR(SEARCH("BMTR",F193)))</formula>
    </cfRule>
  </conditionalFormatting>
  <conditionalFormatting sqref="F193">
    <cfRule type="containsText" dxfId="25495" priority="16004" operator="containsText" text="TAXI">
      <formula>NOT(ISERROR(SEARCH("TAXI",F193)))</formula>
    </cfRule>
    <cfRule type="containsText" dxfId="25494" priority="16005" operator="containsText" text="SSMM">
      <formula>NOT(ISERROR(SEARCH("SSMM",F193)))</formula>
    </cfRule>
    <cfRule type="containsText" dxfId="25493" priority="16006" operator="containsText" text="BMTR">
      <formula>NOT(ISERROR(SEARCH("BMTR",F193)))</formula>
    </cfRule>
  </conditionalFormatting>
  <conditionalFormatting sqref="F192">
    <cfRule type="containsText" dxfId="25492" priority="16001" operator="containsText" text="TAXI">
      <formula>NOT(ISERROR(SEARCH("TAXI",F192)))</formula>
    </cfRule>
    <cfRule type="containsText" dxfId="25491" priority="16002" operator="containsText" text="SSMM">
      <formula>NOT(ISERROR(SEARCH("SSMM",F192)))</formula>
    </cfRule>
    <cfRule type="containsText" dxfId="25490" priority="16003" operator="containsText" text="BMTR">
      <formula>NOT(ISERROR(SEARCH("BMTR",F192)))</formula>
    </cfRule>
  </conditionalFormatting>
  <conditionalFormatting sqref="F203">
    <cfRule type="containsText" dxfId="25489" priority="15998" operator="containsText" text="TAXI">
      <formula>NOT(ISERROR(SEARCH("TAXI",F203)))</formula>
    </cfRule>
    <cfRule type="containsText" dxfId="25488" priority="15999" operator="containsText" text="SSMM">
      <formula>NOT(ISERROR(SEARCH("SSMM",F203)))</formula>
    </cfRule>
    <cfRule type="containsText" dxfId="25487" priority="16000" operator="containsText" text="BMTR">
      <formula>NOT(ISERROR(SEARCH("BMTR",F203)))</formula>
    </cfRule>
  </conditionalFormatting>
  <conditionalFormatting sqref="F203">
    <cfRule type="containsText" dxfId="25486" priority="15995" operator="containsText" text="TAXI">
      <formula>NOT(ISERROR(SEARCH("TAXI",F203)))</formula>
    </cfRule>
    <cfRule type="containsText" dxfId="25485" priority="15996" operator="containsText" text="SSMM">
      <formula>NOT(ISERROR(SEARCH("SSMM",F203)))</formula>
    </cfRule>
    <cfRule type="containsText" dxfId="25484" priority="15997" operator="containsText" text="BMTR">
      <formula>NOT(ISERROR(SEARCH("BMTR",F203)))</formula>
    </cfRule>
  </conditionalFormatting>
  <conditionalFormatting sqref="F197">
    <cfRule type="containsText" dxfId="25483" priority="15992" operator="containsText" text="TAXI">
      <formula>NOT(ISERROR(SEARCH("TAXI",F197)))</formula>
    </cfRule>
    <cfRule type="containsText" dxfId="25482" priority="15993" operator="containsText" text="SSMM">
      <formula>NOT(ISERROR(SEARCH("SSMM",F197)))</formula>
    </cfRule>
    <cfRule type="containsText" dxfId="25481" priority="15994" operator="containsText" text="BMTR">
      <formula>NOT(ISERROR(SEARCH("BMTR",F197)))</formula>
    </cfRule>
  </conditionalFormatting>
  <conditionalFormatting sqref="F194">
    <cfRule type="containsText" dxfId="25480" priority="15989" operator="containsText" text="TAXI">
      <formula>NOT(ISERROR(SEARCH("TAXI",F194)))</formula>
    </cfRule>
    <cfRule type="containsText" dxfId="25479" priority="15990" operator="containsText" text="SSMM">
      <formula>NOT(ISERROR(SEARCH("SSMM",F194)))</formula>
    </cfRule>
    <cfRule type="containsText" dxfId="25478" priority="15991" operator="containsText" text="BMTR">
      <formula>NOT(ISERROR(SEARCH("BMTR",F194)))</formula>
    </cfRule>
  </conditionalFormatting>
  <conditionalFormatting sqref="F194">
    <cfRule type="containsText" dxfId="25477" priority="15986" operator="containsText" text="TAXI">
      <formula>NOT(ISERROR(SEARCH("TAXI",F194)))</formula>
    </cfRule>
    <cfRule type="containsText" dxfId="25476" priority="15987" operator="containsText" text="SSMM">
      <formula>NOT(ISERROR(SEARCH("SSMM",F194)))</formula>
    </cfRule>
    <cfRule type="containsText" dxfId="25475" priority="15988" operator="containsText" text="BMTR">
      <formula>NOT(ISERROR(SEARCH("BMTR",F194)))</formula>
    </cfRule>
  </conditionalFormatting>
  <conditionalFormatting sqref="F193">
    <cfRule type="containsText" dxfId="25474" priority="15974" operator="containsText" text="TAXI">
      <formula>NOT(ISERROR(SEARCH("TAXI",F193)))</formula>
    </cfRule>
    <cfRule type="containsText" dxfId="25473" priority="15975" operator="containsText" text="SSMM">
      <formula>NOT(ISERROR(SEARCH("SSMM",F193)))</formula>
    </cfRule>
    <cfRule type="containsText" dxfId="25472" priority="15976" operator="containsText" text="BMTR">
      <formula>NOT(ISERROR(SEARCH("BMTR",F193)))</formula>
    </cfRule>
  </conditionalFormatting>
  <conditionalFormatting sqref="F192">
    <cfRule type="containsText" dxfId="25471" priority="15971" operator="containsText" text="TAXI">
      <formula>NOT(ISERROR(SEARCH("TAXI",F192)))</formula>
    </cfRule>
    <cfRule type="containsText" dxfId="25470" priority="15972" operator="containsText" text="SSMM">
      <formula>NOT(ISERROR(SEARCH("SSMM",F192)))</formula>
    </cfRule>
    <cfRule type="containsText" dxfId="25469" priority="15973" operator="containsText" text="BMTR">
      <formula>NOT(ISERROR(SEARCH("BMTR",F192)))</formula>
    </cfRule>
  </conditionalFormatting>
  <conditionalFormatting sqref="F192">
    <cfRule type="containsText" dxfId="25468" priority="15968" operator="containsText" text="TAXI">
      <formula>NOT(ISERROR(SEARCH("TAXI",F192)))</formula>
    </cfRule>
    <cfRule type="containsText" dxfId="25467" priority="15969" operator="containsText" text="SSMM">
      <formula>NOT(ISERROR(SEARCH("SSMM",F192)))</formula>
    </cfRule>
    <cfRule type="containsText" dxfId="25466" priority="15970" operator="containsText" text="BMTR">
      <formula>NOT(ISERROR(SEARCH("BMTR",F192)))</formula>
    </cfRule>
  </conditionalFormatting>
  <conditionalFormatting sqref="F194">
    <cfRule type="containsText" dxfId="25465" priority="15943" operator="containsText" text="TAXI">
      <formula>NOT(ISERROR(SEARCH("TAXI",F194)))</formula>
    </cfRule>
    <cfRule type="containsText" dxfId="25464" priority="15944" operator="containsText" text="SSMM">
      <formula>NOT(ISERROR(SEARCH("SSMM",F194)))</formula>
    </cfRule>
    <cfRule type="containsText" dxfId="25463" priority="15945" operator="containsText" text="BMTR">
      <formula>NOT(ISERROR(SEARCH("BMTR",F194)))</formula>
    </cfRule>
  </conditionalFormatting>
  <conditionalFormatting sqref="F193">
    <cfRule type="containsText" dxfId="25462" priority="15934" operator="containsText" text="TAXI">
      <formula>NOT(ISERROR(SEARCH("TAXI",F193)))</formula>
    </cfRule>
    <cfRule type="containsText" dxfId="25461" priority="15935" operator="containsText" text="SSMM">
      <formula>NOT(ISERROR(SEARCH("SSMM",F193)))</formula>
    </cfRule>
    <cfRule type="containsText" dxfId="25460" priority="15936" operator="containsText" text="BMTR">
      <formula>NOT(ISERROR(SEARCH("BMTR",F193)))</formula>
    </cfRule>
  </conditionalFormatting>
  <conditionalFormatting sqref="F204">
    <cfRule type="containsText" dxfId="25459" priority="15931" operator="containsText" text="TAXI">
      <formula>NOT(ISERROR(SEARCH("TAXI",F204)))</formula>
    </cfRule>
    <cfRule type="containsText" dxfId="25458" priority="15932" operator="containsText" text="SSMM">
      <formula>NOT(ISERROR(SEARCH("SSMM",F204)))</formula>
    </cfRule>
    <cfRule type="containsText" dxfId="25457" priority="15933" operator="containsText" text="BMTR">
      <formula>NOT(ISERROR(SEARCH("BMTR",F204)))</formula>
    </cfRule>
  </conditionalFormatting>
  <conditionalFormatting sqref="F204">
    <cfRule type="containsText" dxfId="25456" priority="15928" operator="containsText" text="TAXI">
      <formula>NOT(ISERROR(SEARCH("TAXI",F204)))</formula>
    </cfRule>
    <cfRule type="containsText" dxfId="25455" priority="15929" operator="containsText" text="SSMM">
      <formula>NOT(ISERROR(SEARCH("SSMM",F204)))</formula>
    </cfRule>
    <cfRule type="containsText" dxfId="25454" priority="15930" operator="containsText" text="BMTR">
      <formula>NOT(ISERROR(SEARCH("BMTR",F204)))</formula>
    </cfRule>
  </conditionalFormatting>
  <conditionalFormatting sqref="F193">
    <cfRule type="containsText" dxfId="25453" priority="15922" operator="containsText" text="TAXI">
      <formula>NOT(ISERROR(SEARCH("TAXI",F193)))</formula>
    </cfRule>
    <cfRule type="containsText" dxfId="25452" priority="15923" operator="containsText" text="SSMM">
      <formula>NOT(ISERROR(SEARCH("SSMM",F193)))</formula>
    </cfRule>
    <cfRule type="containsText" dxfId="25451" priority="15924" operator="containsText" text="BMTR">
      <formula>NOT(ISERROR(SEARCH("BMTR",F193)))</formula>
    </cfRule>
  </conditionalFormatting>
  <conditionalFormatting sqref="F193">
    <cfRule type="containsText" dxfId="25450" priority="15919" operator="containsText" text="TAXI">
      <formula>NOT(ISERROR(SEARCH("TAXI",F193)))</formula>
    </cfRule>
    <cfRule type="containsText" dxfId="25449" priority="15920" operator="containsText" text="SSMM">
      <formula>NOT(ISERROR(SEARCH("SSMM",F193)))</formula>
    </cfRule>
    <cfRule type="containsText" dxfId="25448" priority="15921" operator="containsText" text="BMTR">
      <formula>NOT(ISERROR(SEARCH("BMTR",F193)))</formula>
    </cfRule>
  </conditionalFormatting>
  <conditionalFormatting sqref="F192">
    <cfRule type="containsText" dxfId="25447" priority="15916" operator="containsText" text="TAXI">
      <formula>NOT(ISERROR(SEARCH("TAXI",F192)))</formula>
    </cfRule>
    <cfRule type="containsText" dxfId="25446" priority="15917" operator="containsText" text="SSMM">
      <formula>NOT(ISERROR(SEARCH("SSMM",F192)))</formula>
    </cfRule>
    <cfRule type="containsText" dxfId="25445" priority="15918" operator="containsText" text="BMTR">
      <formula>NOT(ISERROR(SEARCH("BMTR",F192)))</formula>
    </cfRule>
  </conditionalFormatting>
  <conditionalFormatting sqref="F203">
    <cfRule type="containsText" dxfId="25444" priority="15913" operator="containsText" text="TAXI">
      <formula>NOT(ISERROR(SEARCH("TAXI",F203)))</formula>
    </cfRule>
    <cfRule type="containsText" dxfId="25443" priority="15914" operator="containsText" text="SSMM">
      <formula>NOT(ISERROR(SEARCH("SSMM",F203)))</formula>
    </cfRule>
    <cfRule type="containsText" dxfId="25442" priority="15915" operator="containsText" text="BMTR">
      <formula>NOT(ISERROR(SEARCH("BMTR",F203)))</formula>
    </cfRule>
  </conditionalFormatting>
  <conditionalFormatting sqref="F203">
    <cfRule type="containsText" dxfId="25441" priority="15910" operator="containsText" text="TAXI">
      <formula>NOT(ISERROR(SEARCH("TAXI",F203)))</formula>
    </cfRule>
    <cfRule type="containsText" dxfId="25440" priority="15911" operator="containsText" text="SSMM">
      <formula>NOT(ISERROR(SEARCH("SSMM",F203)))</formula>
    </cfRule>
    <cfRule type="containsText" dxfId="25439" priority="15912" operator="containsText" text="BMTR">
      <formula>NOT(ISERROR(SEARCH("BMTR",F203)))</formula>
    </cfRule>
  </conditionalFormatting>
  <conditionalFormatting sqref="F197">
    <cfRule type="containsText" dxfId="25438" priority="15907" operator="containsText" text="TAXI">
      <formula>NOT(ISERROR(SEARCH("TAXI",F197)))</formula>
    </cfRule>
    <cfRule type="containsText" dxfId="25437" priority="15908" operator="containsText" text="SSMM">
      <formula>NOT(ISERROR(SEARCH("SSMM",F197)))</formula>
    </cfRule>
    <cfRule type="containsText" dxfId="25436" priority="15909" operator="containsText" text="BMTR">
      <formula>NOT(ISERROR(SEARCH("BMTR",F197)))</formula>
    </cfRule>
  </conditionalFormatting>
  <conditionalFormatting sqref="F194">
    <cfRule type="containsText" dxfId="25435" priority="15904" operator="containsText" text="TAXI">
      <formula>NOT(ISERROR(SEARCH("TAXI",F194)))</formula>
    </cfRule>
    <cfRule type="containsText" dxfId="25434" priority="15905" operator="containsText" text="SSMM">
      <formula>NOT(ISERROR(SEARCH("SSMM",F194)))</formula>
    </cfRule>
    <cfRule type="containsText" dxfId="25433" priority="15906" operator="containsText" text="BMTR">
      <formula>NOT(ISERROR(SEARCH("BMTR",F194)))</formula>
    </cfRule>
  </conditionalFormatting>
  <conditionalFormatting sqref="F194">
    <cfRule type="containsText" dxfId="25432" priority="15901" operator="containsText" text="TAXI">
      <formula>NOT(ISERROR(SEARCH("TAXI",F194)))</formula>
    </cfRule>
    <cfRule type="containsText" dxfId="25431" priority="15902" operator="containsText" text="SSMM">
      <formula>NOT(ISERROR(SEARCH("SSMM",F194)))</formula>
    </cfRule>
    <cfRule type="containsText" dxfId="25430" priority="15903" operator="containsText" text="BMTR">
      <formula>NOT(ISERROR(SEARCH("BMTR",F194)))</formula>
    </cfRule>
  </conditionalFormatting>
  <conditionalFormatting sqref="F193">
    <cfRule type="containsText" dxfId="25429" priority="15889" operator="containsText" text="TAXI">
      <formula>NOT(ISERROR(SEARCH("TAXI",F193)))</formula>
    </cfRule>
    <cfRule type="containsText" dxfId="25428" priority="15890" operator="containsText" text="SSMM">
      <formula>NOT(ISERROR(SEARCH("SSMM",F193)))</formula>
    </cfRule>
    <cfRule type="containsText" dxfId="25427" priority="15891" operator="containsText" text="BMTR">
      <formula>NOT(ISERROR(SEARCH("BMTR",F193)))</formula>
    </cfRule>
  </conditionalFormatting>
  <conditionalFormatting sqref="F192">
    <cfRule type="containsText" dxfId="25426" priority="15886" operator="containsText" text="TAXI">
      <formula>NOT(ISERROR(SEARCH("TAXI",F192)))</formula>
    </cfRule>
    <cfRule type="containsText" dxfId="25425" priority="15887" operator="containsText" text="SSMM">
      <formula>NOT(ISERROR(SEARCH("SSMM",F192)))</formula>
    </cfRule>
    <cfRule type="containsText" dxfId="25424" priority="15888" operator="containsText" text="BMTR">
      <formula>NOT(ISERROR(SEARCH("BMTR",F192)))</formula>
    </cfRule>
  </conditionalFormatting>
  <conditionalFormatting sqref="F192">
    <cfRule type="containsText" dxfId="25423" priority="15883" operator="containsText" text="TAXI">
      <formula>NOT(ISERROR(SEARCH("TAXI",F192)))</formula>
    </cfRule>
    <cfRule type="containsText" dxfId="25422" priority="15884" operator="containsText" text="SSMM">
      <formula>NOT(ISERROR(SEARCH("SSMM",F192)))</formula>
    </cfRule>
    <cfRule type="containsText" dxfId="25421" priority="15885" operator="containsText" text="BMTR">
      <formula>NOT(ISERROR(SEARCH("BMTR",F192)))</formula>
    </cfRule>
  </conditionalFormatting>
  <conditionalFormatting sqref="F194">
    <cfRule type="containsText" dxfId="25420" priority="15858" operator="containsText" text="TAXI">
      <formula>NOT(ISERROR(SEARCH("TAXI",F194)))</formula>
    </cfRule>
    <cfRule type="containsText" dxfId="25419" priority="15859" operator="containsText" text="SSMM">
      <formula>NOT(ISERROR(SEARCH("SSMM",F194)))</formula>
    </cfRule>
    <cfRule type="containsText" dxfId="25418" priority="15860" operator="containsText" text="BMTR">
      <formula>NOT(ISERROR(SEARCH("BMTR",F194)))</formula>
    </cfRule>
  </conditionalFormatting>
  <conditionalFormatting sqref="F193">
    <cfRule type="containsText" dxfId="25417" priority="15849" operator="containsText" text="TAXI">
      <formula>NOT(ISERROR(SEARCH("TAXI",F193)))</formula>
    </cfRule>
    <cfRule type="containsText" dxfId="25416" priority="15850" operator="containsText" text="SSMM">
      <formula>NOT(ISERROR(SEARCH("SSMM",F193)))</formula>
    </cfRule>
    <cfRule type="containsText" dxfId="25415" priority="15851" operator="containsText" text="BMTR">
      <formula>NOT(ISERROR(SEARCH("BMTR",F193)))</formula>
    </cfRule>
  </conditionalFormatting>
  <conditionalFormatting sqref="F204">
    <cfRule type="containsText" dxfId="25414" priority="15846" operator="containsText" text="TAXI">
      <formula>NOT(ISERROR(SEARCH("TAXI",F204)))</formula>
    </cfRule>
    <cfRule type="containsText" dxfId="25413" priority="15847" operator="containsText" text="SSMM">
      <formula>NOT(ISERROR(SEARCH("SSMM",F204)))</formula>
    </cfRule>
    <cfRule type="containsText" dxfId="25412" priority="15848" operator="containsText" text="BMTR">
      <formula>NOT(ISERROR(SEARCH("BMTR",F204)))</formula>
    </cfRule>
  </conditionalFormatting>
  <conditionalFormatting sqref="F204">
    <cfRule type="containsText" dxfId="25411" priority="15843" operator="containsText" text="TAXI">
      <formula>NOT(ISERROR(SEARCH("TAXI",F204)))</formula>
    </cfRule>
    <cfRule type="containsText" dxfId="25410" priority="15844" operator="containsText" text="SSMM">
      <formula>NOT(ISERROR(SEARCH("SSMM",F204)))</formula>
    </cfRule>
    <cfRule type="containsText" dxfId="25409" priority="15845" operator="containsText" text="BMTR">
      <formula>NOT(ISERROR(SEARCH("BMTR",F204)))</formula>
    </cfRule>
  </conditionalFormatting>
  <conditionalFormatting sqref="F193">
    <cfRule type="containsText" dxfId="25408" priority="15840" operator="containsText" text="TAXI">
      <formula>NOT(ISERROR(SEARCH("TAXI",F193)))</formula>
    </cfRule>
    <cfRule type="containsText" dxfId="25407" priority="15841" operator="containsText" text="SSMM">
      <formula>NOT(ISERROR(SEARCH("SSMM",F193)))</formula>
    </cfRule>
    <cfRule type="containsText" dxfId="25406" priority="15842" operator="containsText" text="BMTR">
      <formula>NOT(ISERROR(SEARCH("BMTR",F193)))</formula>
    </cfRule>
  </conditionalFormatting>
  <conditionalFormatting sqref="F192">
    <cfRule type="containsText" dxfId="25405" priority="15837" operator="containsText" text="TAXI">
      <formula>NOT(ISERROR(SEARCH("TAXI",F192)))</formula>
    </cfRule>
    <cfRule type="containsText" dxfId="25404" priority="15838" operator="containsText" text="SSMM">
      <formula>NOT(ISERROR(SEARCH("SSMM",F192)))</formula>
    </cfRule>
    <cfRule type="containsText" dxfId="25403" priority="15839" operator="containsText" text="BMTR">
      <formula>NOT(ISERROR(SEARCH("BMTR",F192)))</formula>
    </cfRule>
  </conditionalFormatting>
  <conditionalFormatting sqref="F192">
    <cfRule type="containsText" dxfId="25402" priority="15834" operator="containsText" text="TAXI">
      <formula>NOT(ISERROR(SEARCH("TAXI",F192)))</formula>
    </cfRule>
    <cfRule type="containsText" dxfId="25401" priority="15835" operator="containsText" text="SSMM">
      <formula>NOT(ISERROR(SEARCH("SSMM",F192)))</formula>
    </cfRule>
    <cfRule type="containsText" dxfId="25400" priority="15836" operator="containsText" text="BMTR">
      <formula>NOT(ISERROR(SEARCH("BMTR",F192)))</formula>
    </cfRule>
  </conditionalFormatting>
  <conditionalFormatting sqref="F194">
    <cfRule type="containsText" dxfId="25399" priority="15809" operator="containsText" text="TAXI">
      <formula>NOT(ISERROR(SEARCH("TAXI",F194)))</formula>
    </cfRule>
    <cfRule type="containsText" dxfId="25398" priority="15810" operator="containsText" text="SSMM">
      <formula>NOT(ISERROR(SEARCH("SSMM",F194)))</formula>
    </cfRule>
    <cfRule type="containsText" dxfId="25397" priority="15811" operator="containsText" text="BMTR">
      <formula>NOT(ISERROR(SEARCH("BMTR",F194)))</formula>
    </cfRule>
  </conditionalFormatting>
  <conditionalFormatting sqref="F193">
    <cfRule type="containsText" dxfId="25396" priority="15800" operator="containsText" text="TAXI">
      <formula>NOT(ISERROR(SEARCH("TAXI",F193)))</formula>
    </cfRule>
    <cfRule type="containsText" dxfId="25395" priority="15801" operator="containsText" text="SSMM">
      <formula>NOT(ISERROR(SEARCH("SSMM",F193)))</formula>
    </cfRule>
    <cfRule type="containsText" dxfId="25394" priority="15802" operator="containsText" text="BMTR">
      <formula>NOT(ISERROR(SEARCH("BMTR",F193)))</formula>
    </cfRule>
  </conditionalFormatting>
  <conditionalFormatting sqref="F204">
    <cfRule type="containsText" dxfId="25393" priority="15797" operator="containsText" text="TAXI">
      <formula>NOT(ISERROR(SEARCH("TAXI",F204)))</formula>
    </cfRule>
    <cfRule type="containsText" dxfId="25392" priority="15798" operator="containsText" text="SSMM">
      <formula>NOT(ISERROR(SEARCH("SSMM",F204)))</formula>
    </cfRule>
    <cfRule type="containsText" dxfId="25391" priority="15799" operator="containsText" text="BMTR">
      <formula>NOT(ISERROR(SEARCH("BMTR",F204)))</formula>
    </cfRule>
  </conditionalFormatting>
  <conditionalFormatting sqref="F204">
    <cfRule type="containsText" dxfId="25390" priority="15794" operator="containsText" text="TAXI">
      <formula>NOT(ISERROR(SEARCH("TAXI",F204)))</formula>
    </cfRule>
    <cfRule type="containsText" dxfId="25389" priority="15795" operator="containsText" text="SSMM">
      <formula>NOT(ISERROR(SEARCH("SSMM",F204)))</formula>
    </cfRule>
    <cfRule type="containsText" dxfId="25388" priority="15796" operator="containsText" text="BMTR">
      <formula>NOT(ISERROR(SEARCH("BMTR",F204)))</formula>
    </cfRule>
  </conditionalFormatting>
  <conditionalFormatting sqref="F192">
    <cfRule type="containsText" dxfId="25387" priority="15791" operator="containsText" text="TAXI">
      <formula>NOT(ISERROR(SEARCH("TAXI",F192)))</formula>
    </cfRule>
    <cfRule type="containsText" dxfId="25386" priority="15792" operator="containsText" text="SSMM">
      <formula>NOT(ISERROR(SEARCH("SSMM",F192)))</formula>
    </cfRule>
    <cfRule type="containsText" dxfId="25385" priority="15793" operator="containsText" text="BMTR">
      <formula>NOT(ISERROR(SEARCH("BMTR",F192)))</formula>
    </cfRule>
  </conditionalFormatting>
  <conditionalFormatting sqref="F198">
    <cfRule type="containsText" dxfId="25384" priority="15779" operator="containsText" text="TAXI">
      <formula>NOT(ISERROR(SEARCH("TAXI",F198)))</formula>
    </cfRule>
    <cfRule type="containsText" dxfId="25383" priority="15780" operator="containsText" text="SSMM">
      <formula>NOT(ISERROR(SEARCH("SSMM",F198)))</formula>
    </cfRule>
    <cfRule type="containsText" dxfId="25382" priority="15781" operator="containsText" text="BMTR">
      <formula>NOT(ISERROR(SEARCH("BMTR",F198)))</formula>
    </cfRule>
  </conditionalFormatting>
  <conditionalFormatting sqref="F198">
    <cfRule type="containsText" dxfId="25381" priority="15776" operator="containsText" text="TAXI">
      <formula>NOT(ISERROR(SEARCH("TAXI",F198)))</formula>
    </cfRule>
    <cfRule type="containsText" dxfId="25380" priority="15777" operator="containsText" text="SSMM">
      <formula>NOT(ISERROR(SEARCH("SSMM",F198)))</formula>
    </cfRule>
    <cfRule type="containsText" dxfId="25379" priority="15778" operator="containsText" text="BMTR">
      <formula>NOT(ISERROR(SEARCH("BMTR",F198)))</formula>
    </cfRule>
  </conditionalFormatting>
  <conditionalFormatting sqref="F193">
    <cfRule type="containsText" dxfId="25378" priority="15757" operator="containsText" text="TAXI">
      <formula>NOT(ISERROR(SEARCH("TAXI",F193)))</formula>
    </cfRule>
    <cfRule type="containsText" dxfId="25377" priority="15758" operator="containsText" text="SSMM">
      <formula>NOT(ISERROR(SEARCH("SSMM",F193)))</formula>
    </cfRule>
    <cfRule type="containsText" dxfId="25376" priority="15759" operator="containsText" text="BMTR">
      <formula>NOT(ISERROR(SEARCH("BMTR",F193)))</formula>
    </cfRule>
  </conditionalFormatting>
  <conditionalFormatting sqref="F193">
    <cfRule type="containsText" dxfId="25375" priority="15754" operator="containsText" text="TAXI">
      <formula>NOT(ISERROR(SEARCH("TAXI",F193)))</formula>
    </cfRule>
    <cfRule type="containsText" dxfId="25374" priority="15755" operator="containsText" text="SSMM">
      <formula>NOT(ISERROR(SEARCH("SSMM",F193)))</formula>
    </cfRule>
    <cfRule type="containsText" dxfId="25373" priority="15756" operator="containsText" text="BMTR">
      <formula>NOT(ISERROR(SEARCH("BMTR",F193)))</formula>
    </cfRule>
  </conditionalFormatting>
  <conditionalFormatting sqref="F192">
    <cfRule type="containsText" dxfId="25372" priority="15751" operator="containsText" text="TAXI">
      <formula>NOT(ISERROR(SEARCH("TAXI",F192)))</formula>
    </cfRule>
    <cfRule type="containsText" dxfId="25371" priority="15752" operator="containsText" text="SSMM">
      <formula>NOT(ISERROR(SEARCH("SSMM",F192)))</formula>
    </cfRule>
    <cfRule type="containsText" dxfId="25370" priority="15753" operator="containsText" text="BMTR">
      <formula>NOT(ISERROR(SEARCH("BMTR",F192)))</formula>
    </cfRule>
  </conditionalFormatting>
  <conditionalFormatting sqref="F203">
    <cfRule type="containsText" dxfId="25369" priority="15748" operator="containsText" text="TAXI">
      <formula>NOT(ISERROR(SEARCH("TAXI",F203)))</formula>
    </cfRule>
    <cfRule type="containsText" dxfId="25368" priority="15749" operator="containsText" text="SSMM">
      <formula>NOT(ISERROR(SEARCH("SSMM",F203)))</formula>
    </cfRule>
    <cfRule type="containsText" dxfId="25367" priority="15750" operator="containsText" text="BMTR">
      <formula>NOT(ISERROR(SEARCH("BMTR",F203)))</formula>
    </cfRule>
  </conditionalFormatting>
  <conditionalFormatting sqref="F203">
    <cfRule type="containsText" dxfId="25366" priority="15745" operator="containsText" text="TAXI">
      <formula>NOT(ISERROR(SEARCH("TAXI",F203)))</formula>
    </cfRule>
    <cfRule type="containsText" dxfId="25365" priority="15746" operator="containsText" text="SSMM">
      <formula>NOT(ISERROR(SEARCH("SSMM",F203)))</formula>
    </cfRule>
    <cfRule type="containsText" dxfId="25364" priority="15747" operator="containsText" text="BMTR">
      <formula>NOT(ISERROR(SEARCH("BMTR",F203)))</formula>
    </cfRule>
  </conditionalFormatting>
  <conditionalFormatting sqref="F193">
    <cfRule type="containsText" dxfId="25363" priority="15739" operator="containsText" text="TAXI">
      <formula>NOT(ISERROR(SEARCH("TAXI",F193)))</formula>
    </cfRule>
    <cfRule type="containsText" dxfId="25362" priority="15740" operator="containsText" text="SSMM">
      <formula>NOT(ISERROR(SEARCH("SSMM",F193)))</formula>
    </cfRule>
    <cfRule type="containsText" dxfId="25361" priority="15741" operator="containsText" text="BMTR">
      <formula>NOT(ISERROR(SEARCH("BMTR",F193)))</formula>
    </cfRule>
  </conditionalFormatting>
  <conditionalFormatting sqref="F193">
    <cfRule type="containsText" dxfId="25360" priority="15736" operator="containsText" text="TAXI">
      <formula>NOT(ISERROR(SEARCH("TAXI",F193)))</formula>
    </cfRule>
    <cfRule type="containsText" dxfId="25359" priority="15737" operator="containsText" text="SSMM">
      <formula>NOT(ISERROR(SEARCH("SSMM",F193)))</formula>
    </cfRule>
    <cfRule type="containsText" dxfId="25358" priority="15738" operator="containsText" text="BMTR">
      <formula>NOT(ISERROR(SEARCH("BMTR",F193)))</formula>
    </cfRule>
  </conditionalFormatting>
  <conditionalFormatting sqref="F192">
    <cfRule type="containsText" dxfId="25357" priority="15733" operator="containsText" text="TAXI">
      <formula>NOT(ISERROR(SEARCH("TAXI",F192)))</formula>
    </cfRule>
    <cfRule type="containsText" dxfId="25356" priority="15734" operator="containsText" text="SSMM">
      <formula>NOT(ISERROR(SEARCH("SSMM",F192)))</formula>
    </cfRule>
    <cfRule type="containsText" dxfId="25355" priority="15735" operator="containsText" text="BMTR">
      <formula>NOT(ISERROR(SEARCH("BMTR",F192)))</formula>
    </cfRule>
  </conditionalFormatting>
  <conditionalFormatting sqref="F203">
    <cfRule type="containsText" dxfId="25354" priority="15730" operator="containsText" text="TAXI">
      <formula>NOT(ISERROR(SEARCH("TAXI",F203)))</formula>
    </cfRule>
    <cfRule type="containsText" dxfId="25353" priority="15731" operator="containsText" text="SSMM">
      <formula>NOT(ISERROR(SEARCH("SSMM",F203)))</formula>
    </cfRule>
    <cfRule type="containsText" dxfId="25352" priority="15732" operator="containsText" text="BMTR">
      <formula>NOT(ISERROR(SEARCH("BMTR",F203)))</formula>
    </cfRule>
  </conditionalFormatting>
  <conditionalFormatting sqref="F203">
    <cfRule type="containsText" dxfId="25351" priority="15727" operator="containsText" text="TAXI">
      <formula>NOT(ISERROR(SEARCH("TAXI",F203)))</formula>
    </cfRule>
    <cfRule type="containsText" dxfId="25350" priority="15728" operator="containsText" text="SSMM">
      <formula>NOT(ISERROR(SEARCH("SSMM",F203)))</formula>
    </cfRule>
    <cfRule type="containsText" dxfId="25349" priority="15729" operator="containsText" text="BMTR">
      <formula>NOT(ISERROR(SEARCH("BMTR",F203)))</formula>
    </cfRule>
  </conditionalFormatting>
  <conditionalFormatting sqref="F197">
    <cfRule type="containsText" dxfId="25348" priority="15724" operator="containsText" text="TAXI">
      <formula>NOT(ISERROR(SEARCH("TAXI",F197)))</formula>
    </cfRule>
    <cfRule type="containsText" dxfId="25347" priority="15725" operator="containsText" text="SSMM">
      <formula>NOT(ISERROR(SEARCH("SSMM",F197)))</formula>
    </cfRule>
    <cfRule type="containsText" dxfId="25346" priority="15726" operator="containsText" text="BMTR">
      <formula>NOT(ISERROR(SEARCH("BMTR",F197)))</formula>
    </cfRule>
  </conditionalFormatting>
  <conditionalFormatting sqref="F194">
    <cfRule type="containsText" dxfId="25345" priority="15721" operator="containsText" text="TAXI">
      <formula>NOT(ISERROR(SEARCH("TAXI",F194)))</formula>
    </cfRule>
    <cfRule type="containsText" dxfId="25344" priority="15722" operator="containsText" text="SSMM">
      <formula>NOT(ISERROR(SEARCH("SSMM",F194)))</formula>
    </cfRule>
    <cfRule type="containsText" dxfId="25343" priority="15723" operator="containsText" text="BMTR">
      <formula>NOT(ISERROR(SEARCH("BMTR",F194)))</formula>
    </cfRule>
  </conditionalFormatting>
  <conditionalFormatting sqref="F194">
    <cfRule type="containsText" dxfId="25342" priority="15718" operator="containsText" text="TAXI">
      <formula>NOT(ISERROR(SEARCH("TAXI",F194)))</formula>
    </cfRule>
    <cfRule type="containsText" dxfId="25341" priority="15719" operator="containsText" text="SSMM">
      <formula>NOT(ISERROR(SEARCH("SSMM",F194)))</formula>
    </cfRule>
    <cfRule type="containsText" dxfId="25340" priority="15720" operator="containsText" text="BMTR">
      <formula>NOT(ISERROR(SEARCH("BMTR",F194)))</formula>
    </cfRule>
  </conditionalFormatting>
  <conditionalFormatting sqref="F193">
    <cfRule type="containsText" dxfId="25339" priority="15706" operator="containsText" text="TAXI">
      <formula>NOT(ISERROR(SEARCH("TAXI",F193)))</formula>
    </cfRule>
    <cfRule type="containsText" dxfId="25338" priority="15707" operator="containsText" text="SSMM">
      <formula>NOT(ISERROR(SEARCH("SSMM",F193)))</formula>
    </cfRule>
    <cfRule type="containsText" dxfId="25337" priority="15708" operator="containsText" text="BMTR">
      <formula>NOT(ISERROR(SEARCH("BMTR",F193)))</formula>
    </cfRule>
  </conditionalFormatting>
  <conditionalFormatting sqref="F192">
    <cfRule type="containsText" dxfId="25336" priority="15703" operator="containsText" text="TAXI">
      <formula>NOT(ISERROR(SEARCH("TAXI",F192)))</formula>
    </cfRule>
    <cfRule type="containsText" dxfId="25335" priority="15704" operator="containsText" text="SSMM">
      <formula>NOT(ISERROR(SEARCH("SSMM",F192)))</formula>
    </cfRule>
    <cfRule type="containsText" dxfId="25334" priority="15705" operator="containsText" text="BMTR">
      <formula>NOT(ISERROR(SEARCH("BMTR",F192)))</formula>
    </cfRule>
  </conditionalFormatting>
  <conditionalFormatting sqref="F192">
    <cfRule type="containsText" dxfId="25333" priority="15700" operator="containsText" text="TAXI">
      <formula>NOT(ISERROR(SEARCH("TAXI",F192)))</formula>
    </cfRule>
    <cfRule type="containsText" dxfId="25332" priority="15701" operator="containsText" text="SSMM">
      <formula>NOT(ISERROR(SEARCH("SSMM",F192)))</formula>
    </cfRule>
    <cfRule type="containsText" dxfId="25331" priority="15702" operator="containsText" text="BMTR">
      <formula>NOT(ISERROR(SEARCH("BMTR",F192)))</formula>
    </cfRule>
  </conditionalFormatting>
  <conditionalFormatting sqref="F194">
    <cfRule type="containsText" dxfId="25330" priority="15675" operator="containsText" text="TAXI">
      <formula>NOT(ISERROR(SEARCH("TAXI",F194)))</formula>
    </cfRule>
    <cfRule type="containsText" dxfId="25329" priority="15676" operator="containsText" text="SSMM">
      <formula>NOT(ISERROR(SEARCH("SSMM",F194)))</formula>
    </cfRule>
    <cfRule type="containsText" dxfId="25328" priority="15677" operator="containsText" text="BMTR">
      <formula>NOT(ISERROR(SEARCH("BMTR",F194)))</formula>
    </cfRule>
  </conditionalFormatting>
  <conditionalFormatting sqref="F193">
    <cfRule type="containsText" dxfId="25327" priority="15666" operator="containsText" text="TAXI">
      <formula>NOT(ISERROR(SEARCH("TAXI",F193)))</formula>
    </cfRule>
    <cfRule type="containsText" dxfId="25326" priority="15667" operator="containsText" text="SSMM">
      <formula>NOT(ISERROR(SEARCH("SSMM",F193)))</formula>
    </cfRule>
    <cfRule type="containsText" dxfId="25325" priority="15668" operator="containsText" text="BMTR">
      <formula>NOT(ISERROR(SEARCH("BMTR",F193)))</formula>
    </cfRule>
  </conditionalFormatting>
  <conditionalFormatting sqref="F204">
    <cfRule type="containsText" dxfId="25324" priority="15663" operator="containsText" text="TAXI">
      <formula>NOT(ISERROR(SEARCH("TAXI",F204)))</formula>
    </cfRule>
    <cfRule type="containsText" dxfId="25323" priority="15664" operator="containsText" text="SSMM">
      <formula>NOT(ISERROR(SEARCH("SSMM",F204)))</formula>
    </cfRule>
    <cfRule type="containsText" dxfId="25322" priority="15665" operator="containsText" text="BMTR">
      <formula>NOT(ISERROR(SEARCH("BMTR",F204)))</formula>
    </cfRule>
  </conditionalFormatting>
  <conditionalFormatting sqref="F204">
    <cfRule type="containsText" dxfId="25321" priority="15660" operator="containsText" text="TAXI">
      <formula>NOT(ISERROR(SEARCH("TAXI",F204)))</formula>
    </cfRule>
    <cfRule type="containsText" dxfId="25320" priority="15661" operator="containsText" text="SSMM">
      <formula>NOT(ISERROR(SEARCH("SSMM",F204)))</formula>
    </cfRule>
    <cfRule type="containsText" dxfId="25319" priority="15662" operator="containsText" text="BMTR">
      <formula>NOT(ISERROR(SEARCH("BMTR",F204)))</formula>
    </cfRule>
  </conditionalFormatting>
  <conditionalFormatting sqref="F193">
    <cfRule type="containsText" dxfId="25318" priority="15657" operator="containsText" text="TAXI">
      <formula>NOT(ISERROR(SEARCH("TAXI",F193)))</formula>
    </cfRule>
    <cfRule type="containsText" dxfId="25317" priority="15658" operator="containsText" text="SSMM">
      <formula>NOT(ISERROR(SEARCH("SSMM",F193)))</formula>
    </cfRule>
    <cfRule type="containsText" dxfId="25316" priority="15659" operator="containsText" text="BMTR">
      <formula>NOT(ISERROR(SEARCH("BMTR",F193)))</formula>
    </cfRule>
  </conditionalFormatting>
  <conditionalFormatting sqref="F192">
    <cfRule type="containsText" dxfId="25315" priority="15654" operator="containsText" text="TAXI">
      <formula>NOT(ISERROR(SEARCH("TAXI",F192)))</formula>
    </cfRule>
    <cfRule type="containsText" dxfId="25314" priority="15655" operator="containsText" text="SSMM">
      <formula>NOT(ISERROR(SEARCH("SSMM",F192)))</formula>
    </cfRule>
    <cfRule type="containsText" dxfId="25313" priority="15656" operator="containsText" text="BMTR">
      <formula>NOT(ISERROR(SEARCH("BMTR",F192)))</formula>
    </cfRule>
  </conditionalFormatting>
  <conditionalFormatting sqref="F192">
    <cfRule type="containsText" dxfId="25312" priority="15651" operator="containsText" text="TAXI">
      <formula>NOT(ISERROR(SEARCH("TAXI",F192)))</formula>
    </cfRule>
    <cfRule type="containsText" dxfId="25311" priority="15652" operator="containsText" text="SSMM">
      <formula>NOT(ISERROR(SEARCH("SSMM",F192)))</formula>
    </cfRule>
    <cfRule type="containsText" dxfId="25310" priority="15653" operator="containsText" text="BMTR">
      <formula>NOT(ISERROR(SEARCH("BMTR",F192)))</formula>
    </cfRule>
  </conditionalFormatting>
  <conditionalFormatting sqref="F194">
    <cfRule type="containsText" dxfId="25309" priority="15626" operator="containsText" text="TAXI">
      <formula>NOT(ISERROR(SEARCH("TAXI",F194)))</formula>
    </cfRule>
    <cfRule type="containsText" dxfId="25308" priority="15627" operator="containsText" text="SSMM">
      <formula>NOT(ISERROR(SEARCH("SSMM",F194)))</formula>
    </cfRule>
    <cfRule type="containsText" dxfId="25307" priority="15628" operator="containsText" text="BMTR">
      <formula>NOT(ISERROR(SEARCH("BMTR",F194)))</formula>
    </cfRule>
  </conditionalFormatting>
  <conditionalFormatting sqref="F193">
    <cfRule type="containsText" dxfId="25306" priority="15617" operator="containsText" text="TAXI">
      <formula>NOT(ISERROR(SEARCH("TAXI",F193)))</formula>
    </cfRule>
    <cfRule type="containsText" dxfId="25305" priority="15618" operator="containsText" text="SSMM">
      <formula>NOT(ISERROR(SEARCH("SSMM",F193)))</formula>
    </cfRule>
    <cfRule type="containsText" dxfId="25304" priority="15619" operator="containsText" text="BMTR">
      <formula>NOT(ISERROR(SEARCH("BMTR",F193)))</formula>
    </cfRule>
  </conditionalFormatting>
  <conditionalFormatting sqref="F204">
    <cfRule type="containsText" dxfId="25303" priority="15614" operator="containsText" text="TAXI">
      <formula>NOT(ISERROR(SEARCH("TAXI",F204)))</formula>
    </cfRule>
    <cfRule type="containsText" dxfId="25302" priority="15615" operator="containsText" text="SSMM">
      <formula>NOT(ISERROR(SEARCH("SSMM",F204)))</formula>
    </cfRule>
    <cfRule type="containsText" dxfId="25301" priority="15616" operator="containsText" text="BMTR">
      <formula>NOT(ISERROR(SEARCH("BMTR",F204)))</formula>
    </cfRule>
  </conditionalFormatting>
  <conditionalFormatting sqref="F204">
    <cfRule type="containsText" dxfId="25300" priority="15611" operator="containsText" text="TAXI">
      <formula>NOT(ISERROR(SEARCH("TAXI",F204)))</formula>
    </cfRule>
    <cfRule type="containsText" dxfId="25299" priority="15612" operator="containsText" text="SSMM">
      <formula>NOT(ISERROR(SEARCH("SSMM",F204)))</formula>
    </cfRule>
    <cfRule type="containsText" dxfId="25298" priority="15613" operator="containsText" text="BMTR">
      <formula>NOT(ISERROR(SEARCH("BMTR",F204)))</formula>
    </cfRule>
  </conditionalFormatting>
  <conditionalFormatting sqref="F192">
    <cfRule type="containsText" dxfId="25297" priority="15608" operator="containsText" text="TAXI">
      <formula>NOT(ISERROR(SEARCH("TAXI",F192)))</formula>
    </cfRule>
    <cfRule type="containsText" dxfId="25296" priority="15609" operator="containsText" text="SSMM">
      <formula>NOT(ISERROR(SEARCH("SSMM",F192)))</formula>
    </cfRule>
    <cfRule type="containsText" dxfId="25295" priority="15610" operator="containsText" text="BMTR">
      <formula>NOT(ISERROR(SEARCH("BMTR",F192)))</formula>
    </cfRule>
  </conditionalFormatting>
  <conditionalFormatting sqref="F198">
    <cfRule type="containsText" dxfId="25294" priority="15596" operator="containsText" text="TAXI">
      <formula>NOT(ISERROR(SEARCH("TAXI",F198)))</formula>
    </cfRule>
    <cfRule type="containsText" dxfId="25293" priority="15597" operator="containsText" text="SSMM">
      <formula>NOT(ISERROR(SEARCH("SSMM",F198)))</formula>
    </cfRule>
    <cfRule type="containsText" dxfId="25292" priority="15598" operator="containsText" text="BMTR">
      <formula>NOT(ISERROR(SEARCH("BMTR",F198)))</formula>
    </cfRule>
  </conditionalFormatting>
  <conditionalFormatting sqref="F198">
    <cfRule type="containsText" dxfId="25291" priority="15593" operator="containsText" text="TAXI">
      <formula>NOT(ISERROR(SEARCH("TAXI",F198)))</formula>
    </cfRule>
    <cfRule type="containsText" dxfId="25290" priority="15594" operator="containsText" text="SSMM">
      <formula>NOT(ISERROR(SEARCH("SSMM",F198)))</formula>
    </cfRule>
    <cfRule type="containsText" dxfId="25289" priority="15595" operator="containsText" text="BMTR">
      <formula>NOT(ISERROR(SEARCH("BMTR",F198)))</formula>
    </cfRule>
  </conditionalFormatting>
  <conditionalFormatting sqref="F193">
    <cfRule type="containsText" dxfId="25288" priority="15574" operator="containsText" text="TAXI">
      <formula>NOT(ISERROR(SEARCH("TAXI",F193)))</formula>
    </cfRule>
    <cfRule type="containsText" dxfId="25287" priority="15575" operator="containsText" text="SSMM">
      <formula>NOT(ISERROR(SEARCH("SSMM",F193)))</formula>
    </cfRule>
    <cfRule type="containsText" dxfId="25286" priority="15576" operator="containsText" text="BMTR">
      <formula>NOT(ISERROR(SEARCH("BMTR",F193)))</formula>
    </cfRule>
  </conditionalFormatting>
  <conditionalFormatting sqref="F193">
    <cfRule type="containsText" dxfId="25285" priority="15571" operator="containsText" text="TAXI">
      <formula>NOT(ISERROR(SEARCH("TAXI",F193)))</formula>
    </cfRule>
    <cfRule type="containsText" dxfId="25284" priority="15572" operator="containsText" text="SSMM">
      <formula>NOT(ISERROR(SEARCH("SSMM",F193)))</formula>
    </cfRule>
    <cfRule type="containsText" dxfId="25283" priority="15573" operator="containsText" text="BMTR">
      <formula>NOT(ISERROR(SEARCH("BMTR",F193)))</formula>
    </cfRule>
  </conditionalFormatting>
  <conditionalFormatting sqref="F192">
    <cfRule type="containsText" dxfId="25282" priority="15568" operator="containsText" text="TAXI">
      <formula>NOT(ISERROR(SEARCH("TAXI",F192)))</formula>
    </cfRule>
    <cfRule type="containsText" dxfId="25281" priority="15569" operator="containsText" text="SSMM">
      <formula>NOT(ISERROR(SEARCH("SSMM",F192)))</formula>
    </cfRule>
    <cfRule type="containsText" dxfId="25280" priority="15570" operator="containsText" text="BMTR">
      <formula>NOT(ISERROR(SEARCH("BMTR",F192)))</formula>
    </cfRule>
  </conditionalFormatting>
  <conditionalFormatting sqref="F203">
    <cfRule type="containsText" dxfId="25279" priority="15565" operator="containsText" text="TAXI">
      <formula>NOT(ISERROR(SEARCH("TAXI",F203)))</formula>
    </cfRule>
    <cfRule type="containsText" dxfId="25278" priority="15566" operator="containsText" text="SSMM">
      <formula>NOT(ISERROR(SEARCH("SSMM",F203)))</formula>
    </cfRule>
    <cfRule type="containsText" dxfId="25277" priority="15567" operator="containsText" text="BMTR">
      <formula>NOT(ISERROR(SEARCH("BMTR",F203)))</formula>
    </cfRule>
  </conditionalFormatting>
  <conditionalFormatting sqref="F203">
    <cfRule type="containsText" dxfId="25276" priority="15562" operator="containsText" text="TAXI">
      <formula>NOT(ISERROR(SEARCH("TAXI",F203)))</formula>
    </cfRule>
    <cfRule type="containsText" dxfId="25275" priority="15563" operator="containsText" text="SSMM">
      <formula>NOT(ISERROR(SEARCH("SSMM",F203)))</formula>
    </cfRule>
    <cfRule type="containsText" dxfId="25274" priority="15564" operator="containsText" text="BMTR">
      <formula>NOT(ISERROR(SEARCH("BMTR",F203)))</formula>
    </cfRule>
  </conditionalFormatting>
  <conditionalFormatting sqref="F193">
    <cfRule type="containsText" dxfId="25273" priority="15559" operator="containsText" text="TAXI">
      <formula>NOT(ISERROR(SEARCH("TAXI",F193)))</formula>
    </cfRule>
    <cfRule type="containsText" dxfId="25272" priority="15560" operator="containsText" text="SSMM">
      <formula>NOT(ISERROR(SEARCH("SSMM",F193)))</formula>
    </cfRule>
    <cfRule type="containsText" dxfId="25271" priority="15561" operator="containsText" text="BMTR">
      <formula>NOT(ISERROR(SEARCH("BMTR",F193)))</formula>
    </cfRule>
  </conditionalFormatting>
  <conditionalFormatting sqref="F192">
    <cfRule type="containsText" dxfId="25270" priority="15556" operator="containsText" text="TAXI">
      <formula>NOT(ISERROR(SEARCH("TAXI",F192)))</formula>
    </cfRule>
    <cfRule type="containsText" dxfId="25269" priority="15557" operator="containsText" text="SSMM">
      <formula>NOT(ISERROR(SEARCH("SSMM",F192)))</formula>
    </cfRule>
    <cfRule type="containsText" dxfId="25268" priority="15558" operator="containsText" text="BMTR">
      <formula>NOT(ISERROR(SEARCH("BMTR",F192)))</formula>
    </cfRule>
  </conditionalFormatting>
  <conditionalFormatting sqref="F192">
    <cfRule type="containsText" dxfId="25267" priority="15553" operator="containsText" text="TAXI">
      <formula>NOT(ISERROR(SEARCH("TAXI",F192)))</formula>
    </cfRule>
    <cfRule type="containsText" dxfId="25266" priority="15554" operator="containsText" text="SSMM">
      <formula>NOT(ISERROR(SEARCH("SSMM",F192)))</formula>
    </cfRule>
    <cfRule type="containsText" dxfId="25265" priority="15555" operator="containsText" text="BMTR">
      <formula>NOT(ISERROR(SEARCH("BMTR",F192)))</formula>
    </cfRule>
  </conditionalFormatting>
  <conditionalFormatting sqref="F194">
    <cfRule type="containsText" dxfId="25264" priority="15528" operator="containsText" text="TAXI">
      <formula>NOT(ISERROR(SEARCH("TAXI",F194)))</formula>
    </cfRule>
    <cfRule type="containsText" dxfId="25263" priority="15529" operator="containsText" text="SSMM">
      <formula>NOT(ISERROR(SEARCH("SSMM",F194)))</formula>
    </cfRule>
    <cfRule type="containsText" dxfId="25262" priority="15530" operator="containsText" text="BMTR">
      <formula>NOT(ISERROR(SEARCH("BMTR",F194)))</formula>
    </cfRule>
  </conditionalFormatting>
  <conditionalFormatting sqref="F193">
    <cfRule type="containsText" dxfId="25261" priority="15519" operator="containsText" text="TAXI">
      <formula>NOT(ISERROR(SEARCH("TAXI",F193)))</formula>
    </cfRule>
    <cfRule type="containsText" dxfId="25260" priority="15520" operator="containsText" text="SSMM">
      <formula>NOT(ISERROR(SEARCH("SSMM",F193)))</formula>
    </cfRule>
    <cfRule type="containsText" dxfId="25259" priority="15521" operator="containsText" text="BMTR">
      <formula>NOT(ISERROR(SEARCH("BMTR",F193)))</formula>
    </cfRule>
  </conditionalFormatting>
  <conditionalFormatting sqref="F204">
    <cfRule type="containsText" dxfId="25258" priority="15516" operator="containsText" text="TAXI">
      <formula>NOT(ISERROR(SEARCH("TAXI",F204)))</formula>
    </cfRule>
    <cfRule type="containsText" dxfId="25257" priority="15517" operator="containsText" text="SSMM">
      <formula>NOT(ISERROR(SEARCH("SSMM",F204)))</formula>
    </cfRule>
    <cfRule type="containsText" dxfId="25256" priority="15518" operator="containsText" text="BMTR">
      <formula>NOT(ISERROR(SEARCH("BMTR",F204)))</formula>
    </cfRule>
  </conditionalFormatting>
  <conditionalFormatting sqref="F204">
    <cfRule type="containsText" dxfId="25255" priority="15513" operator="containsText" text="TAXI">
      <formula>NOT(ISERROR(SEARCH("TAXI",F204)))</formula>
    </cfRule>
    <cfRule type="containsText" dxfId="25254" priority="15514" operator="containsText" text="SSMM">
      <formula>NOT(ISERROR(SEARCH("SSMM",F204)))</formula>
    </cfRule>
    <cfRule type="containsText" dxfId="25253" priority="15515" operator="containsText" text="BMTR">
      <formula>NOT(ISERROR(SEARCH("BMTR",F204)))</formula>
    </cfRule>
  </conditionalFormatting>
  <conditionalFormatting sqref="F192">
    <cfRule type="containsText" dxfId="25252" priority="15510" operator="containsText" text="TAXI">
      <formula>NOT(ISERROR(SEARCH("TAXI",F192)))</formula>
    </cfRule>
    <cfRule type="containsText" dxfId="25251" priority="15511" operator="containsText" text="SSMM">
      <formula>NOT(ISERROR(SEARCH("SSMM",F192)))</formula>
    </cfRule>
    <cfRule type="containsText" dxfId="25250" priority="15512" operator="containsText" text="BMTR">
      <formula>NOT(ISERROR(SEARCH("BMTR",F192)))</formula>
    </cfRule>
  </conditionalFormatting>
  <conditionalFormatting sqref="F198">
    <cfRule type="containsText" dxfId="25249" priority="15498" operator="containsText" text="TAXI">
      <formula>NOT(ISERROR(SEARCH("TAXI",F198)))</formula>
    </cfRule>
    <cfRule type="containsText" dxfId="25248" priority="15499" operator="containsText" text="SSMM">
      <formula>NOT(ISERROR(SEARCH("SSMM",F198)))</formula>
    </cfRule>
    <cfRule type="containsText" dxfId="25247" priority="15500" operator="containsText" text="BMTR">
      <formula>NOT(ISERROR(SEARCH("BMTR",F198)))</formula>
    </cfRule>
  </conditionalFormatting>
  <conditionalFormatting sqref="F198">
    <cfRule type="containsText" dxfId="25246" priority="15495" operator="containsText" text="TAXI">
      <formula>NOT(ISERROR(SEARCH("TAXI",F198)))</formula>
    </cfRule>
    <cfRule type="containsText" dxfId="25245" priority="15496" operator="containsText" text="SSMM">
      <formula>NOT(ISERROR(SEARCH("SSMM",F198)))</formula>
    </cfRule>
    <cfRule type="containsText" dxfId="25244" priority="15497" operator="containsText" text="BMTR">
      <formula>NOT(ISERROR(SEARCH("BMTR",F198)))</formula>
    </cfRule>
  </conditionalFormatting>
  <conditionalFormatting sqref="F193">
    <cfRule type="containsText" dxfId="25243" priority="15476" operator="containsText" text="TAXI">
      <formula>NOT(ISERROR(SEARCH("TAXI",F193)))</formula>
    </cfRule>
    <cfRule type="containsText" dxfId="25242" priority="15477" operator="containsText" text="SSMM">
      <formula>NOT(ISERROR(SEARCH("SSMM",F193)))</formula>
    </cfRule>
    <cfRule type="containsText" dxfId="25241" priority="15478" operator="containsText" text="BMTR">
      <formula>NOT(ISERROR(SEARCH("BMTR",F193)))</formula>
    </cfRule>
  </conditionalFormatting>
  <conditionalFormatting sqref="F193">
    <cfRule type="containsText" dxfId="25240" priority="15473" operator="containsText" text="TAXI">
      <formula>NOT(ISERROR(SEARCH("TAXI",F193)))</formula>
    </cfRule>
    <cfRule type="containsText" dxfId="25239" priority="15474" operator="containsText" text="SSMM">
      <formula>NOT(ISERROR(SEARCH("SSMM",F193)))</formula>
    </cfRule>
    <cfRule type="containsText" dxfId="25238" priority="15475" operator="containsText" text="BMTR">
      <formula>NOT(ISERROR(SEARCH("BMTR",F193)))</formula>
    </cfRule>
  </conditionalFormatting>
  <conditionalFormatting sqref="F192">
    <cfRule type="containsText" dxfId="25237" priority="15470" operator="containsText" text="TAXI">
      <formula>NOT(ISERROR(SEARCH("TAXI",F192)))</formula>
    </cfRule>
    <cfRule type="containsText" dxfId="25236" priority="15471" operator="containsText" text="SSMM">
      <formula>NOT(ISERROR(SEARCH("SSMM",F192)))</formula>
    </cfRule>
    <cfRule type="containsText" dxfId="25235" priority="15472" operator="containsText" text="BMTR">
      <formula>NOT(ISERROR(SEARCH("BMTR",F192)))</formula>
    </cfRule>
  </conditionalFormatting>
  <conditionalFormatting sqref="F203">
    <cfRule type="containsText" dxfId="25234" priority="15467" operator="containsText" text="TAXI">
      <formula>NOT(ISERROR(SEARCH("TAXI",F203)))</formula>
    </cfRule>
    <cfRule type="containsText" dxfId="25233" priority="15468" operator="containsText" text="SSMM">
      <formula>NOT(ISERROR(SEARCH("SSMM",F203)))</formula>
    </cfRule>
    <cfRule type="containsText" dxfId="25232" priority="15469" operator="containsText" text="BMTR">
      <formula>NOT(ISERROR(SEARCH("BMTR",F203)))</formula>
    </cfRule>
  </conditionalFormatting>
  <conditionalFormatting sqref="F203">
    <cfRule type="containsText" dxfId="25231" priority="15464" operator="containsText" text="TAXI">
      <formula>NOT(ISERROR(SEARCH("TAXI",F203)))</formula>
    </cfRule>
    <cfRule type="containsText" dxfId="25230" priority="15465" operator="containsText" text="SSMM">
      <formula>NOT(ISERROR(SEARCH("SSMM",F203)))</formula>
    </cfRule>
    <cfRule type="containsText" dxfId="25229" priority="15466" operator="containsText" text="BMTR">
      <formula>NOT(ISERROR(SEARCH("BMTR",F203)))</formula>
    </cfRule>
  </conditionalFormatting>
  <conditionalFormatting sqref="F192">
    <cfRule type="containsText" dxfId="25228" priority="15461" operator="containsText" text="TAXI">
      <formula>NOT(ISERROR(SEARCH("TAXI",F192)))</formula>
    </cfRule>
    <cfRule type="containsText" dxfId="25227" priority="15462" operator="containsText" text="SSMM">
      <formula>NOT(ISERROR(SEARCH("SSMM",F192)))</formula>
    </cfRule>
    <cfRule type="containsText" dxfId="25226" priority="15463" operator="containsText" text="BMTR">
      <formula>NOT(ISERROR(SEARCH("BMTR",F192)))</formula>
    </cfRule>
  </conditionalFormatting>
  <conditionalFormatting sqref="F198">
    <cfRule type="containsText" dxfId="25225" priority="15449" operator="containsText" text="TAXI">
      <formula>NOT(ISERROR(SEARCH("TAXI",F198)))</formula>
    </cfRule>
    <cfRule type="containsText" dxfId="25224" priority="15450" operator="containsText" text="SSMM">
      <formula>NOT(ISERROR(SEARCH("SSMM",F198)))</formula>
    </cfRule>
    <cfRule type="containsText" dxfId="25223" priority="15451" operator="containsText" text="BMTR">
      <formula>NOT(ISERROR(SEARCH("BMTR",F198)))</formula>
    </cfRule>
  </conditionalFormatting>
  <conditionalFormatting sqref="F198">
    <cfRule type="containsText" dxfId="25222" priority="15446" operator="containsText" text="TAXI">
      <formula>NOT(ISERROR(SEARCH("TAXI",F198)))</formula>
    </cfRule>
    <cfRule type="containsText" dxfId="25221" priority="15447" operator="containsText" text="SSMM">
      <formula>NOT(ISERROR(SEARCH("SSMM",F198)))</formula>
    </cfRule>
    <cfRule type="containsText" dxfId="25220" priority="15448" operator="containsText" text="BMTR">
      <formula>NOT(ISERROR(SEARCH("BMTR",F198)))</formula>
    </cfRule>
  </conditionalFormatting>
  <conditionalFormatting sqref="F193">
    <cfRule type="containsText" dxfId="25219" priority="15427" operator="containsText" text="TAXI">
      <formula>NOT(ISERROR(SEARCH("TAXI",F193)))</formula>
    </cfRule>
    <cfRule type="containsText" dxfId="25218" priority="15428" operator="containsText" text="SSMM">
      <formula>NOT(ISERROR(SEARCH("SSMM",F193)))</formula>
    </cfRule>
    <cfRule type="containsText" dxfId="25217" priority="15429" operator="containsText" text="BMTR">
      <formula>NOT(ISERROR(SEARCH("BMTR",F193)))</formula>
    </cfRule>
  </conditionalFormatting>
  <conditionalFormatting sqref="F193">
    <cfRule type="containsText" dxfId="25216" priority="15424" operator="containsText" text="TAXI">
      <formula>NOT(ISERROR(SEARCH("TAXI",F193)))</formula>
    </cfRule>
    <cfRule type="containsText" dxfId="25215" priority="15425" operator="containsText" text="SSMM">
      <formula>NOT(ISERROR(SEARCH("SSMM",F193)))</formula>
    </cfRule>
    <cfRule type="containsText" dxfId="25214" priority="15426" operator="containsText" text="BMTR">
      <formula>NOT(ISERROR(SEARCH("BMTR",F193)))</formula>
    </cfRule>
  </conditionalFormatting>
  <conditionalFormatting sqref="F192">
    <cfRule type="containsText" dxfId="25213" priority="15421" operator="containsText" text="TAXI">
      <formula>NOT(ISERROR(SEARCH("TAXI",F192)))</formula>
    </cfRule>
    <cfRule type="containsText" dxfId="25212" priority="15422" operator="containsText" text="SSMM">
      <formula>NOT(ISERROR(SEARCH("SSMM",F192)))</formula>
    </cfRule>
    <cfRule type="containsText" dxfId="25211" priority="15423" operator="containsText" text="BMTR">
      <formula>NOT(ISERROR(SEARCH("BMTR",F192)))</formula>
    </cfRule>
  </conditionalFormatting>
  <conditionalFormatting sqref="F203">
    <cfRule type="containsText" dxfId="25210" priority="15418" operator="containsText" text="TAXI">
      <formula>NOT(ISERROR(SEARCH("TAXI",F203)))</formula>
    </cfRule>
    <cfRule type="containsText" dxfId="25209" priority="15419" operator="containsText" text="SSMM">
      <formula>NOT(ISERROR(SEARCH("SSMM",F203)))</formula>
    </cfRule>
    <cfRule type="containsText" dxfId="25208" priority="15420" operator="containsText" text="BMTR">
      <formula>NOT(ISERROR(SEARCH("BMTR",F203)))</formula>
    </cfRule>
  </conditionalFormatting>
  <conditionalFormatting sqref="F203">
    <cfRule type="containsText" dxfId="25207" priority="15415" operator="containsText" text="TAXI">
      <formula>NOT(ISERROR(SEARCH("TAXI",F203)))</formula>
    </cfRule>
    <cfRule type="containsText" dxfId="25206" priority="15416" operator="containsText" text="SSMM">
      <formula>NOT(ISERROR(SEARCH("SSMM",F203)))</formula>
    </cfRule>
    <cfRule type="containsText" dxfId="25205" priority="15417" operator="containsText" text="BMTR">
      <formula>NOT(ISERROR(SEARCH("BMTR",F203)))</formula>
    </cfRule>
  </conditionalFormatting>
  <conditionalFormatting sqref="F197">
    <cfRule type="containsText" dxfId="25204" priority="15400" operator="containsText" text="TAXI">
      <formula>NOT(ISERROR(SEARCH("TAXI",F197)))</formula>
    </cfRule>
    <cfRule type="containsText" dxfId="25203" priority="15401" operator="containsText" text="SSMM">
      <formula>NOT(ISERROR(SEARCH("SSMM",F197)))</formula>
    </cfRule>
    <cfRule type="containsText" dxfId="25202" priority="15402" operator="containsText" text="BMTR">
      <formula>NOT(ISERROR(SEARCH("BMTR",F197)))</formula>
    </cfRule>
  </conditionalFormatting>
  <conditionalFormatting sqref="F197">
    <cfRule type="containsText" dxfId="25201" priority="15397" operator="containsText" text="TAXI">
      <formula>NOT(ISERROR(SEARCH("TAXI",F197)))</formula>
    </cfRule>
    <cfRule type="containsText" dxfId="25200" priority="15398" operator="containsText" text="SSMM">
      <formula>NOT(ISERROR(SEARCH("SSMM",F197)))</formula>
    </cfRule>
    <cfRule type="containsText" dxfId="25199" priority="15399" operator="containsText" text="BMTR">
      <formula>NOT(ISERROR(SEARCH("BMTR",F197)))</formula>
    </cfRule>
  </conditionalFormatting>
  <conditionalFormatting sqref="F204">
    <cfRule type="containsText" dxfId="25198" priority="15387" operator="containsText" text="TAXI">
      <formula>NOT(ISERROR(SEARCH("TAXI",F204)))</formula>
    </cfRule>
    <cfRule type="containsText" dxfId="25197" priority="15388" operator="containsText" text="SSMM">
      <formula>NOT(ISERROR(SEARCH("SSMM",F204)))</formula>
    </cfRule>
    <cfRule type="containsText" dxfId="25196" priority="15389" operator="containsText" text="BMTR">
      <formula>NOT(ISERROR(SEARCH("BMTR",F204)))</formula>
    </cfRule>
  </conditionalFormatting>
  <conditionalFormatting sqref="F204">
    <cfRule type="containsText" dxfId="25195" priority="15384" operator="containsText" text="TAXI">
      <formula>NOT(ISERROR(SEARCH("TAXI",F204)))</formula>
    </cfRule>
    <cfRule type="containsText" dxfId="25194" priority="15385" operator="containsText" text="SSMM">
      <formula>NOT(ISERROR(SEARCH("SSMM",F204)))</formula>
    </cfRule>
    <cfRule type="containsText" dxfId="25193" priority="15386" operator="containsText" text="BMTR">
      <formula>NOT(ISERROR(SEARCH("BMTR",F204)))</formula>
    </cfRule>
  </conditionalFormatting>
  <conditionalFormatting sqref="F193">
    <cfRule type="containsText" dxfId="25192" priority="15381" operator="containsText" text="TAXI">
      <formula>NOT(ISERROR(SEARCH("TAXI",F193)))</formula>
    </cfRule>
    <cfRule type="containsText" dxfId="25191" priority="15382" operator="containsText" text="SSMM">
      <formula>NOT(ISERROR(SEARCH("SSMM",F193)))</formula>
    </cfRule>
    <cfRule type="containsText" dxfId="25190" priority="15383" operator="containsText" text="BMTR">
      <formula>NOT(ISERROR(SEARCH("BMTR",F193)))</formula>
    </cfRule>
  </conditionalFormatting>
  <conditionalFormatting sqref="F192">
    <cfRule type="containsText" dxfId="25189" priority="15378" operator="containsText" text="TAXI">
      <formula>NOT(ISERROR(SEARCH("TAXI",F192)))</formula>
    </cfRule>
    <cfRule type="containsText" dxfId="25188" priority="15379" operator="containsText" text="SSMM">
      <formula>NOT(ISERROR(SEARCH("SSMM",F192)))</formula>
    </cfRule>
    <cfRule type="containsText" dxfId="25187" priority="15380" operator="containsText" text="BMTR">
      <formula>NOT(ISERROR(SEARCH("BMTR",F192)))</formula>
    </cfRule>
  </conditionalFormatting>
  <conditionalFormatting sqref="F192">
    <cfRule type="containsText" dxfId="25186" priority="15375" operator="containsText" text="TAXI">
      <formula>NOT(ISERROR(SEARCH("TAXI",F192)))</formula>
    </cfRule>
    <cfRule type="containsText" dxfId="25185" priority="15376" operator="containsText" text="SSMM">
      <formula>NOT(ISERROR(SEARCH("SSMM",F192)))</formula>
    </cfRule>
    <cfRule type="containsText" dxfId="25184" priority="15377" operator="containsText" text="BMTR">
      <formula>NOT(ISERROR(SEARCH("BMTR",F192)))</formula>
    </cfRule>
  </conditionalFormatting>
  <conditionalFormatting sqref="F193">
    <cfRule type="containsText" dxfId="25183" priority="15347" operator="containsText" text="TAXI">
      <formula>NOT(ISERROR(SEARCH("TAXI",F193)))</formula>
    </cfRule>
    <cfRule type="containsText" dxfId="25182" priority="15348" operator="containsText" text="SSMM">
      <formula>NOT(ISERROR(SEARCH("SSMM",F193)))</formula>
    </cfRule>
    <cfRule type="containsText" dxfId="25181" priority="15349" operator="containsText" text="BMTR">
      <formula>NOT(ISERROR(SEARCH("BMTR",F193)))</formula>
    </cfRule>
  </conditionalFormatting>
  <conditionalFormatting sqref="F193">
    <cfRule type="containsText" dxfId="25180" priority="15344" operator="containsText" text="TAXI">
      <formula>NOT(ISERROR(SEARCH("TAXI",F193)))</formula>
    </cfRule>
    <cfRule type="containsText" dxfId="25179" priority="15345" operator="containsText" text="SSMM">
      <formula>NOT(ISERROR(SEARCH("SSMM",F193)))</formula>
    </cfRule>
    <cfRule type="containsText" dxfId="25178" priority="15346" operator="containsText" text="BMTR">
      <formula>NOT(ISERROR(SEARCH("BMTR",F193)))</formula>
    </cfRule>
  </conditionalFormatting>
  <conditionalFormatting sqref="F192">
    <cfRule type="containsText" dxfId="25177" priority="15341" operator="containsText" text="TAXI">
      <formula>NOT(ISERROR(SEARCH("TAXI",F192)))</formula>
    </cfRule>
    <cfRule type="containsText" dxfId="25176" priority="15342" operator="containsText" text="SSMM">
      <formula>NOT(ISERROR(SEARCH("SSMM",F192)))</formula>
    </cfRule>
    <cfRule type="containsText" dxfId="25175" priority="15343" operator="containsText" text="BMTR">
      <formula>NOT(ISERROR(SEARCH("BMTR",F192)))</formula>
    </cfRule>
  </conditionalFormatting>
  <conditionalFormatting sqref="F203">
    <cfRule type="containsText" dxfId="25174" priority="15338" operator="containsText" text="TAXI">
      <formula>NOT(ISERROR(SEARCH("TAXI",F203)))</formula>
    </cfRule>
    <cfRule type="containsText" dxfId="25173" priority="15339" operator="containsText" text="SSMM">
      <formula>NOT(ISERROR(SEARCH("SSMM",F203)))</formula>
    </cfRule>
    <cfRule type="containsText" dxfId="25172" priority="15340" operator="containsText" text="BMTR">
      <formula>NOT(ISERROR(SEARCH("BMTR",F203)))</formula>
    </cfRule>
  </conditionalFormatting>
  <conditionalFormatting sqref="F203">
    <cfRule type="containsText" dxfId="25171" priority="15335" operator="containsText" text="TAXI">
      <formula>NOT(ISERROR(SEARCH("TAXI",F203)))</formula>
    </cfRule>
    <cfRule type="containsText" dxfId="25170" priority="15336" operator="containsText" text="SSMM">
      <formula>NOT(ISERROR(SEARCH("SSMM",F203)))</formula>
    </cfRule>
    <cfRule type="containsText" dxfId="25169" priority="15337" operator="containsText" text="BMTR">
      <formula>NOT(ISERROR(SEARCH("BMTR",F203)))</formula>
    </cfRule>
  </conditionalFormatting>
  <conditionalFormatting sqref="F197">
    <cfRule type="containsText" dxfId="25168" priority="15332" operator="containsText" text="TAXI">
      <formula>NOT(ISERROR(SEARCH("TAXI",F197)))</formula>
    </cfRule>
    <cfRule type="containsText" dxfId="25167" priority="15333" operator="containsText" text="SSMM">
      <formula>NOT(ISERROR(SEARCH("SSMM",F197)))</formula>
    </cfRule>
    <cfRule type="containsText" dxfId="25166" priority="15334" operator="containsText" text="BMTR">
      <formula>NOT(ISERROR(SEARCH("BMTR",F197)))</formula>
    </cfRule>
  </conditionalFormatting>
  <conditionalFormatting sqref="F194">
    <cfRule type="containsText" dxfId="25165" priority="15329" operator="containsText" text="TAXI">
      <formula>NOT(ISERROR(SEARCH("TAXI",F194)))</formula>
    </cfRule>
    <cfRule type="containsText" dxfId="25164" priority="15330" operator="containsText" text="SSMM">
      <formula>NOT(ISERROR(SEARCH("SSMM",F194)))</formula>
    </cfRule>
    <cfRule type="containsText" dxfId="25163" priority="15331" operator="containsText" text="BMTR">
      <formula>NOT(ISERROR(SEARCH("BMTR",F194)))</formula>
    </cfRule>
  </conditionalFormatting>
  <conditionalFormatting sqref="F194">
    <cfRule type="containsText" dxfId="25162" priority="15326" operator="containsText" text="TAXI">
      <formula>NOT(ISERROR(SEARCH("TAXI",F194)))</formula>
    </cfRule>
    <cfRule type="containsText" dxfId="25161" priority="15327" operator="containsText" text="SSMM">
      <formula>NOT(ISERROR(SEARCH("SSMM",F194)))</formula>
    </cfRule>
    <cfRule type="containsText" dxfId="25160" priority="15328" operator="containsText" text="BMTR">
      <formula>NOT(ISERROR(SEARCH("BMTR",F194)))</formula>
    </cfRule>
  </conditionalFormatting>
  <conditionalFormatting sqref="F193">
    <cfRule type="containsText" dxfId="25159" priority="15314" operator="containsText" text="TAXI">
      <formula>NOT(ISERROR(SEARCH("TAXI",F193)))</formula>
    </cfRule>
    <cfRule type="containsText" dxfId="25158" priority="15315" operator="containsText" text="SSMM">
      <formula>NOT(ISERROR(SEARCH("SSMM",F193)))</formula>
    </cfRule>
    <cfRule type="containsText" dxfId="25157" priority="15316" operator="containsText" text="BMTR">
      <formula>NOT(ISERROR(SEARCH("BMTR",F193)))</formula>
    </cfRule>
  </conditionalFormatting>
  <conditionalFormatting sqref="F192">
    <cfRule type="containsText" dxfId="25156" priority="15311" operator="containsText" text="TAXI">
      <formula>NOT(ISERROR(SEARCH("TAXI",F192)))</formula>
    </cfRule>
    <cfRule type="containsText" dxfId="25155" priority="15312" operator="containsText" text="SSMM">
      <formula>NOT(ISERROR(SEARCH("SSMM",F192)))</formula>
    </cfRule>
    <cfRule type="containsText" dxfId="25154" priority="15313" operator="containsText" text="BMTR">
      <formula>NOT(ISERROR(SEARCH("BMTR",F192)))</formula>
    </cfRule>
  </conditionalFormatting>
  <conditionalFormatting sqref="F192">
    <cfRule type="containsText" dxfId="25153" priority="15308" operator="containsText" text="TAXI">
      <formula>NOT(ISERROR(SEARCH("TAXI",F192)))</formula>
    </cfRule>
    <cfRule type="containsText" dxfId="25152" priority="15309" operator="containsText" text="SSMM">
      <formula>NOT(ISERROR(SEARCH("SSMM",F192)))</formula>
    </cfRule>
    <cfRule type="containsText" dxfId="25151" priority="15310" operator="containsText" text="BMTR">
      <formula>NOT(ISERROR(SEARCH("BMTR",F192)))</formula>
    </cfRule>
  </conditionalFormatting>
  <conditionalFormatting sqref="F194">
    <cfRule type="containsText" dxfId="25150" priority="15283" operator="containsText" text="TAXI">
      <formula>NOT(ISERROR(SEARCH("TAXI",F194)))</formula>
    </cfRule>
    <cfRule type="containsText" dxfId="25149" priority="15284" operator="containsText" text="SSMM">
      <formula>NOT(ISERROR(SEARCH("SSMM",F194)))</formula>
    </cfRule>
    <cfRule type="containsText" dxfId="25148" priority="15285" operator="containsText" text="BMTR">
      <formula>NOT(ISERROR(SEARCH("BMTR",F194)))</formula>
    </cfRule>
  </conditionalFormatting>
  <conditionalFormatting sqref="F193">
    <cfRule type="containsText" dxfId="25147" priority="15274" operator="containsText" text="TAXI">
      <formula>NOT(ISERROR(SEARCH("TAXI",F193)))</formula>
    </cfRule>
    <cfRule type="containsText" dxfId="25146" priority="15275" operator="containsText" text="SSMM">
      <formula>NOT(ISERROR(SEARCH("SSMM",F193)))</formula>
    </cfRule>
    <cfRule type="containsText" dxfId="25145" priority="15276" operator="containsText" text="BMTR">
      <formula>NOT(ISERROR(SEARCH("BMTR",F193)))</formula>
    </cfRule>
  </conditionalFormatting>
  <conditionalFormatting sqref="F204">
    <cfRule type="containsText" dxfId="25144" priority="15271" operator="containsText" text="TAXI">
      <formula>NOT(ISERROR(SEARCH("TAXI",F204)))</formula>
    </cfRule>
    <cfRule type="containsText" dxfId="25143" priority="15272" operator="containsText" text="SSMM">
      <formula>NOT(ISERROR(SEARCH("SSMM",F204)))</formula>
    </cfRule>
    <cfRule type="containsText" dxfId="25142" priority="15273" operator="containsText" text="BMTR">
      <formula>NOT(ISERROR(SEARCH("BMTR",F204)))</formula>
    </cfRule>
  </conditionalFormatting>
  <conditionalFormatting sqref="F204">
    <cfRule type="containsText" dxfId="25141" priority="15268" operator="containsText" text="TAXI">
      <formula>NOT(ISERROR(SEARCH("TAXI",F204)))</formula>
    </cfRule>
    <cfRule type="containsText" dxfId="25140" priority="15269" operator="containsText" text="SSMM">
      <formula>NOT(ISERROR(SEARCH("SSMM",F204)))</formula>
    </cfRule>
    <cfRule type="containsText" dxfId="25139" priority="15270" operator="containsText" text="BMTR">
      <formula>NOT(ISERROR(SEARCH("BMTR",F204)))</formula>
    </cfRule>
  </conditionalFormatting>
  <conditionalFormatting sqref="F193">
    <cfRule type="containsText" dxfId="25138" priority="15265" operator="containsText" text="TAXI">
      <formula>NOT(ISERROR(SEARCH("TAXI",F193)))</formula>
    </cfRule>
    <cfRule type="containsText" dxfId="25137" priority="15266" operator="containsText" text="SSMM">
      <formula>NOT(ISERROR(SEARCH("SSMM",F193)))</formula>
    </cfRule>
    <cfRule type="containsText" dxfId="25136" priority="15267" operator="containsText" text="BMTR">
      <formula>NOT(ISERROR(SEARCH("BMTR",F193)))</formula>
    </cfRule>
  </conditionalFormatting>
  <conditionalFormatting sqref="F192">
    <cfRule type="containsText" dxfId="25135" priority="15262" operator="containsText" text="TAXI">
      <formula>NOT(ISERROR(SEARCH("TAXI",F192)))</formula>
    </cfRule>
    <cfRule type="containsText" dxfId="25134" priority="15263" operator="containsText" text="SSMM">
      <formula>NOT(ISERROR(SEARCH("SSMM",F192)))</formula>
    </cfRule>
    <cfRule type="containsText" dxfId="25133" priority="15264" operator="containsText" text="BMTR">
      <formula>NOT(ISERROR(SEARCH("BMTR",F192)))</formula>
    </cfRule>
  </conditionalFormatting>
  <conditionalFormatting sqref="F192">
    <cfRule type="containsText" dxfId="25132" priority="15259" operator="containsText" text="TAXI">
      <formula>NOT(ISERROR(SEARCH("TAXI",F192)))</formula>
    </cfRule>
    <cfRule type="containsText" dxfId="25131" priority="15260" operator="containsText" text="SSMM">
      <formula>NOT(ISERROR(SEARCH("SSMM",F192)))</formula>
    </cfRule>
    <cfRule type="containsText" dxfId="25130" priority="15261" operator="containsText" text="BMTR">
      <formula>NOT(ISERROR(SEARCH("BMTR",F192)))</formula>
    </cfRule>
  </conditionalFormatting>
  <conditionalFormatting sqref="F194">
    <cfRule type="containsText" dxfId="25129" priority="15234" operator="containsText" text="TAXI">
      <formula>NOT(ISERROR(SEARCH("TAXI",F194)))</formula>
    </cfRule>
    <cfRule type="containsText" dxfId="25128" priority="15235" operator="containsText" text="SSMM">
      <formula>NOT(ISERROR(SEARCH("SSMM",F194)))</formula>
    </cfRule>
    <cfRule type="containsText" dxfId="25127" priority="15236" operator="containsText" text="BMTR">
      <formula>NOT(ISERROR(SEARCH("BMTR",F194)))</formula>
    </cfRule>
  </conditionalFormatting>
  <conditionalFormatting sqref="F193">
    <cfRule type="containsText" dxfId="25126" priority="15225" operator="containsText" text="TAXI">
      <formula>NOT(ISERROR(SEARCH("TAXI",F193)))</formula>
    </cfRule>
    <cfRule type="containsText" dxfId="25125" priority="15226" operator="containsText" text="SSMM">
      <formula>NOT(ISERROR(SEARCH("SSMM",F193)))</formula>
    </cfRule>
    <cfRule type="containsText" dxfId="25124" priority="15227" operator="containsText" text="BMTR">
      <formula>NOT(ISERROR(SEARCH("BMTR",F193)))</formula>
    </cfRule>
  </conditionalFormatting>
  <conditionalFormatting sqref="F204">
    <cfRule type="containsText" dxfId="25123" priority="15222" operator="containsText" text="TAXI">
      <formula>NOT(ISERROR(SEARCH("TAXI",F204)))</formula>
    </cfRule>
    <cfRule type="containsText" dxfId="25122" priority="15223" operator="containsText" text="SSMM">
      <formula>NOT(ISERROR(SEARCH("SSMM",F204)))</formula>
    </cfRule>
    <cfRule type="containsText" dxfId="25121" priority="15224" operator="containsText" text="BMTR">
      <formula>NOT(ISERROR(SEARCH("BMTR",F204)))</formula>
    </cfRule>
  </conditionalFormatting>
  <conditionalFormatting sqref="F204">
    <cfRule type="containsText" dxfId="25120" priority="15219" operator="containsText" text="TAXI">
      <formula>NOT(ISERROR(SEARCH("TAXI",F204)))</formula>
    </cfRule>
    <cfRule type="containsText" dxfId="25119" priority="15220" operator="containsText" text="SSMM">
      <formula>NOT(ISERROR(SEARCH("SSMM",F204)))</formula>
    </cfRule>
    <cfRule type="containsText" dxfId="25118" priority="15221" operator="containsText" text="BMTR">
      <formula>NOT(ISERROR(SEARCH("BMTR",F204)))</formula>
    </cfRule>
  </conditionalFormatting>
  <conditionalFormatting sqref="F192">
    <cfRule type="containsText" dxfId="25117" priority="15216" operator="containsText" text="TAXI">
      <formula>NOT(ISERROR(SEARCH("TAXI",F192)))</formula>
    </cfRule>
    <cfRule type="containsText" dxfId="25116" priority="15217" operator="containsText" text="SSMM">
      <formula>NOT(ISERROR(SEARCH("SSMM",F192)))</formula>
    </cfRule>
    <cfRule type="containsText" dxfId="25115" priority="15218" operator="containsText" text="BMTR">
      <formula>NOT(ISERROR(SEARCH("BMTR",F192)))</formula>
    </cfRule>
  </conditionalFormatting>
  <conditionalFormatting sqref="F198">
    <cfRule type="containsText" dxfId="25114" priority="15204" operator="containsText" text="TAXI">
      <formula>NOT(ISERROR(SEARCH("TAXI",F198)))</formula>
    </cfRule>
    <cfRule type="containsText" dxfId="25113" priority="15205" operator="containsText" text="SSMM">
      <formula>NOT(ISERROR(SEARCH("SSMM",F198)))</formula>
    </cfRule>
    <cfRule type="containsText" dxfId="25112" priority="15206" operator="containsText" text="BMTR">
      <formula>NOT(ISERROR(SEARCH("BMTR",F198)))</formula>
    </cfRule>
  </conditionalFormatting>
  <conditionalFormatting sqref="F198">
    <cfRule type="containsText" dxfId="25111" priority="15201" operator="containsText" text="TAXI">
      <formula>NOT(ISERROR(SEARCH("TAXI",F198)))</formula>
    </cfRule>
    <cfRule type="containsText" dxfId="25110" priority="15202" operator="containsText" text="SSMM">
      <formula>NOT(ISERROR(SEARCH("SSMM",F198)))</formula>
    </cfRule>
    <cfRule type="containsText" dxfId="25109" priority="15203" operator="containsText" text="BMTR">
      <formula>NOT(ISERROR(SEARCH("BMTR",F198)))</formula>
    </cfRule>
  </conditionalFormatting>
  <conditionalFormatting sqref="F193">
    <cfRule type="containsText" dxfId="25108" priority="15182" operator="containsText" text="TAXI">
      <formula>NOT(ISERROR(SEARCH("TAXI",F193)))</formula>
    </cfRule>
    <cfRule type="containsText" dxfId="25107" priority="15183" operator="containsText" text="SSMM">
      <formula>NOT(ISERROR(SEARCH("SSMM",F193)))</formula>
    </cfRule>
    <cfRule type="containsText" dxfId="25106" priority="15184" operator="containsText" text="BMTR">
      <formula>NOT(ISERROR(SEARCH("BMTR",F193)))</formula>
    </cfRule>
  </conditionalFormatting>
  <conditionalFormatting sqref="F193">
    <cfRule type="containsText" dxfId="25105" priority="15179" operator="containsText" text="TAXI">
      <formula>NOT(ISERROR(SEARCH("TAXI",F193)))</formula>
    </cfRule>
    <cfRule type="containsText" dxfId="25104" priority="15180" operator="containsText" text="SSMM">
      <formula>NOT(ISERROR(SEARCH("SSMM",F193)))</formula>
    </cfRule>
    <cfRule type="containsText" dxfId="25103" priority="15181" operator="containsText" text="BMTR">
      <formula>NOT(ISERROR(SEARCH("BMTR",F193)))</formula>
    </cfRule>
  </conditionalFormatting>
  <conditionalFormatting sqref="F192">
    <cfRule type="containsText" dxfId="25102" priority="15176" operator="containsText" text="TAXI">
      <formula>NOT(ISERROR(SEARCH("TAXI",F192)))</formula>
    </cfRule>
    <cfRule type="containsText" dxfId="25101" priority="15177" operator="containsText" text="SSMM">
      <formula>NOT(ISERROR(SEARCH("SSMM",F192)))</formula>
    </cfRule>
    <cfRule type="containsText" dxfId="25100" priority="15178" operator="containsText" text="BMTR">
      <formula>NOT(ISERROR(SEARCH("BMTR",F192)))</formula>
    </cfRule>
  </conditionalFormatting>
  <conditionalFormatting sqref="F203">
    <cfRule type="containsText" dxfId="25099" priority="15173" operator="containsText" text="TAXI">
      <formula>NOT(ISERROR(SEARCH("TAXI",F203)))</formula>
    </cfRule>
    <cfRule type="containsText" dxfId="25098" priority="15174" operator="containsText" text="SSMM">
      <formula>NOT(ISERROR(SEARCH("SSMM",F203)))</formula>
    </cfRule>
    <cfRule type="containsText" dxfId="25097" priority="15175" operator="containsText" text="BMTR">
      <formula>NOT(ISERROR(SEARCH("BMTR",F203)))</formula>
    </cfRule>
  </conditionalFormatting>
  <conditionalFormatting sqref="F203">
    <cfRule type="containsText" dxfId="25096" priority="15170" operator="containsText" text="TAXI">
      <formula>NOT(ISERROR(SEARCH("TAXI",F203)))</formula>
    </cfRule>
    <cfRule type="containsText" dxfId="25095" priority="15171" operator="containsText" text="SSMM">
      <formula>NOT(ISERROR(SEARCH("SSMM",F203)))</formula>
    </cfRule>
    <cfRule type="containsText" dxfId="25094" priority="15172" operator="containsText" text="BMTR">
      <formula>NOT(ISERROR(SEARCH("BMTR",F203)))</formula>
    </cfRule>
  </conditionalFormatting>
  <conditionalFormatting sqref="F193">
    <cfRule type="containsText" dxfId="25093" priority="15167" operator="containsText" text="TAXI">
      <formula>NOT(ISERROR(SEARCH("TAXI",F193)))</formula>
    </cfRule>
    <cfRule type="containsText" dxfId="25092" priority="15168" operator="containsText" text="SSMM">
      <formula>NOT(ISERROR(SEARCH("SSMM",F193)))</formula>
    </cfRule>
    <cfRule type="containsText" dxfId="25091" priority="15169" operator="containsText" text="BMTR">
      <formula>NOT(ISERROR(SEARCH("BMTR",F193)))</formula>
    </cfRule>
  </conditionalFormatting>
  <conditionalFormatting sqref="F192">
    <cfRule type="containsText" dxfId="25090" priority="15164" operator="containsText" text="TAXI">
      <formula>NOT(ISERROR(SEARCH("TAXI",F192)))</formula>
    </cfRule>
    <cfRule type="containsText" dxfId="25089" priority="15165" operator="containsText" text="SSMM">
      <formula>NOT(ISERROR(SEARCH("SSMM",F192)))</formula>
    </cfRule>
    <cfRule type="containsText" dxfId="25088" priority="15166" operator="containsText" text="BMTR">
      <formula>NOT(ISERROR(SEARCH("BMTR",F192)))</formula>
    </cfRule>
  </conditionalFormatting>
  <conditionalFormatting sqref="F192">
    <cfRule type="containsText" dxfId="25087" priority="15161" operator="containsText" text="TAXI">
      <formula>NOT(ISERROR(SEARCH("TAXI",F192)))</formula>
    </cfRule>
    <cfRule type="containsText" dxfId="25086" priority="15162" operator="containsText" text="SSMM">
      <formula>NOT(ISERROR(SEARCH("SSMM",F192)))</formula>
    </cfRule>
    <cfRule type="containsText" dxfId="25085" priority="15163" operator="containsText" text="BMTR">
      <formula>NOT(ISERROR(SEARCH("BMTR",F192)))</formula>
    </cfRule>
  </conditionalFormatting>
  <conditionalFormatting sqref="F194">
    <cfRule type="containsText" dxfId="25084" priority="15136" operator="containsText" text="TAXI">
      <formula>NOT(ISERROR(SEARCH("TAXI",F194)))</formula>
    </cfRule>
    <cfRule type="containsText" dxfId="25083" priority="15137" operator="containsText" text="SSMM">
      <formula>NOT(ISERROR(SEARCH("SSMM",F194)))</formula>
    </cfRule>
    <cfRule type="containsText" dxfId="25082" priority="15138" operator="containsText" text="BMTR">
      <formula>NOT(ISERROR(SEARCH("BMTR",F194)))</formula>
    </cfRule>
  </conditionalFormatting>
  <conditionalFormatting sqref="F193">
    <cfRule type="containsText" dxfId="25081" priority="15127" operator="containsText" text="TAXI">
      <formula>NOT(ISERROR(SEARCH("TAXI",F193)))</formula>
    </cfRule>
    <cfRule type="containsText" dxfId="25080" priority="15128" operator="containsText" text="SSMM">
      <formula>NOT(ISERROR(SEARCH("SSMM",F193)))</formula>
    </cfRule>
    <cfRule type="containsText" dxfId="25079" priority="15129" operator="containsText" text="BMTR">
      <formula>NOT(ISERROR(SEARCH("BMTR",F193)))</formula>
    </cfRule>
  </conditionalFormatting>
  <conditionalFormatting sqref="F204">
    <cfRule type="containsText" dxfId="25078" priority="15124" operator="containsText" text="TAXI">
      <formula>NOT(ISERROR(SEARCH("TAXI",F204)))</formula>
    </cfRule>
    <cfRule type="containsText" dxfId="25077" priority="15125" operator="containsText" text="SSMM">
      <formula>NOT(ISERROR(SEARCH("SSMM",F204)))</formula>
    </cfRule>
    <cfRule type="containsText" dxfId="25076" priority="15126" operator="containsText" text="BMTR">
      <formula>NOT(ISERROR(SEARCH("BMTR",F204)))</formula>
    </cfRule>
  </conditionalFormatting>
  <conditionalFormatting sqref="F204">
    <cfRule type="containsText" dxfId="25075" priority="15121" operator="containsText" text="TAXI">
      <formula>NOT(ISERROR(SEARCH("TAXI",F204)))</formula>
    </cfRule>
    <cfRule type="containsText" dxfId="25074" priority="15122" operator="containsText" text="SSMM">
      <formula>NOT(ISERROR(SEARCH("SSMM",F204)))</formula>
    </cfRule>
    <cfRule type="containsText" dxfId="25073" priority="15123" operator="containsText" text="BMTR">
      <formula>NOT(ISERROR(SEARCH("BMTR",F204)))</formula>
    </cfRule>
  </conditionalFormatting>
  <conditionalFormatting sqref="F192">
    <cfRule type="containsText" dxfId="25072" priority="15118" operator="containsText" text="TAXI">
      <formula>NOT(ISERROR(SEARCH("TAXI",F192)))</formula>
    </cfRule>
    <cfRule type="containsText" dxfId="25071" priority="15119" operator="containsText" text="SSMM">
      <formula>NOT(ISERROR(SEARCH("SSMM",F192)))</formula>
    </cfRule>
    <cfRule type="containsText" dxfId="25070" priority="15120" operator="containsText" text="BMTR">
      <formula>NOT(ISERROR(SEARCH("BMTR",F192)))</formula>
    </cfRule>
  </conditionalFormatting>
  <conditionalFormatting sqref="F198">
    <cfRule type="containsText" dxfId="25069" priority="15106" operator="containsText" text="TAXI">
      <formula>NOT(ISERROR(SEARCH("TAXI",F198)))</formula>
    </cfRule>
    <cfRule type="containsText" dxfId="25068" priority="15107" operator="containsText" text="SSMM">
      <formula>NOT(ISERROR(SEARCH("SSMM",F198)))</formula>
    </cfRule>
    <cfRule type="containsText" dxfId="25067" priority="15108" operator="containsText" text="BMTR">
      <formula>NOT(ISERROR(SEARCH("BMTR",F198)))</formula>
    </cfRule>
  </conditionalFormatting>
  <conditionalFormatting sqref="F198">
    <cfRule type="containsText" dxfId="25066" priority="15103" operator="containsText" text="TAXI">
      <formula>NOT(ISERROR(SEARCH("TAXI",F198)))</formula>
    </cfRule>
    <cfRule type="containsText" dxfId="25065" priority="15104" operator="containsText" text="SSMM">
      <formula>NOT(ISERROR(SEARCH("SSMM",F198)))</formula>
    </cfRule>
    <cfRule type="containsText" dxfId="25064" priority="15105" operator="containsText" text="BMTR">
      <formula>NOT(ISERROR(SEARCH("BMTR",F198)))</formula>
    </cfRule>
  </conditionalFormatting>
  <conditionalFormatting sqref="F193">
    <cfRule type="containsText" dxfId="25063" priority="15084" operator="containsText" text="TAXI">
      <formula>NOT(ISERROR(SEARCH("TAXI",F193)))</formula>
    </cfRule>
    <cfRule type="containsText" dxfId="25062" priority="15085" operator="containsText" text="SSMM">
      <formula>NOT(ISERROR(SEARCH("SSMM",F193)))</formula>
    </cfRule>
    <cfRule type="containsText" dxfId="25061" priority="15086" operator="containsText" text="BMTR">
      <formula>NOT(ISERROR(SEARCH("BMTR",F193)))</formula>
    </cfRule>
  </conditionalFormatting>
  <conditionalFormatting sqref="F193">
    <cfRule type="containsText" dxfId="25060" priority="15081" operator="containsText" text="TAXI">
      <formula>NOT(ISERROR(SEARCH("TAXI",F193)))</formula>
    </cfRule>
    <cfRule type="containsText" dxfId="25059" priority="15082" operator="containsText" text="SSMM">
      <formula>NOT(ISERROR(SEARCH("SSMM",F193)))</formula>
    </cfRule>
    <cfRule type="containsText" dxfId="25058" priority="15083" operator="containsText" text="BMTR">
      <formula>NOT(ISERROR(SEARCH("BMTR",F193)))</formula>
    </cfRule>
  </conditionalFormatting>
  <conditionalFormatting sqref="F192">
    <cfRule type="containsText" dxfId="25057" priority="15078" operator="containsText" text="TAXI">
      <formula>NOT(ISERROR(SEARCH("TAXI",F192)))</formula>
    </cfRule>
    <cfRule type="containsText" dxfId="25056" priority="15079" operator="containsText" text="SSMM">
      <formula>NOT(ISERROR(SEARCH("SSMM",F192)))</formula>
    </cfRule>
    <cfRule type="containsText" dxfId="25055" priority="15080" operator="containsText" text="BMTR">
      <formula>NOT(ISERROR(SEARCH("BMTR",F192)))</formula>
    </cfRule>
  </conditionalFormatting>
  <conditionalFormatting sqref="F203">
    <cfRule type="containsText" dxfId="25054" priority="15075" operator="containsText" text="TAXI">
      <formula>NOT(ISERROR(SEARCH("TAXI",F203)))</formula>
    </cfRule>
    <cfRule type="containsText" dxfId="25053" priority="15076" operator="containsText" text="SSMM">
      <formula>NOT(ISERROR(SEARCH("SSMM",F203)))</formula>
    </cfRule>
    <cfRule type="containsText" dxfId="25052" priority="15077" operator="containsText" text="BMTR">
      <formula>NOT(ISERROR(SEARCH("BMTR",F203)))</formula>
    </cfRule>
  </conditionalFormatting>
  <conditionalFormatting sqref="F203">
    <cfRule type="containsText" dxfId="25051" priority="15072" operator="containsText" text="TAXI">
      <formula>NOT(ISERROR(SEARCH("TAXI",F203)))</formula>
    </cfRule>
    <cfRule type="containsText" dxfId="25050" priority="15073" operator="containsText" text="SSMM">
      <formula>NOT(ISERROR(SEARCH("SSMM",F203)))</formula>
    </cfRule>
    <cfRule type="containsText" dxfId="25049" priority="15074" operator="containsText" text="BMTR">
      <formula>NOT(ISERROR(SEARCH("BMTR",F203)))</formula>
    </cfRule>
  </conditionalFormatting>
  <conditionalFormatting sqref="F192">
    <cfRule type="containsText" dxfId="25048" priority="15069" operator="containsText" text="TAXI">
      <formula>NOT(ISERROR(SEARCH("TAXI",F192)))</formula>
    </cfRule>
    <cfRule type="containsText" dxfId="25047" priority="15070" operator="containsText" text="SSMM">
      <formula>NOT(ISERROR(SEARCH("SSMM",F192)))</formula>
    </cfRule>
    <cfRule type="containsText" dxfId="25046" priority="15071" operator="containsText" text="BMTR">
      <formula>NOT(ISERROR(SEARCH("BMTR",F192)))</formula>
    </cfRule>
  </conditionalFormatting>
  <conditionalFormatting sqref="F198">
    <cfRule type="containsText" dxfId="25045" priority="15057" operator="containsText" text="TAXI">
      <formula>NOT(ISERROR(SEARCH("TAXI",F198)))</formula>
    </cfRule>
    <cfRule type="containsText" dxfId="25044" priority="15058" operator="containsText" text="SSMM">
      <formula>NOT(ISERROR(SEARCH("SSMM",F198)))</formula>
    </cfRule>
    <cfRule type="containsText" dxfId="25043" priority="15059" operator="containsText" text="BMTR">
      <formula>NOT(ISERROR(SEARCH("BMTR",F198)))</formula>
    </cfRule>
  </conditionalFormatting>
  <conditionalFormatting sqref="F198">
    <cfRule type="containsText" dxfId="25042" priority="15054" operator="containsText" text="TAXI">
      <formula>NOT(ISERROR(SEARCH("TAXI",F198)))</formula>
    </cfRule>
    <cfRule type="containsText" dxfId="25041" priority="15055" operator="containsText" text="SSMM">
      <formula>NOT(ISERROR(SEARCH("SSMM",F198)))</formula>
    </cfRule>
    <cfRule type="containsText" dxfId="25040" priority="15056" operator="containsText" text="BMTR">
      <formula>NOT(ISERROR(SEARCH("BMTR",F198)))</formula>
    </cfRule>
  </conditionalFormatting>
  <conditionalFormatting sqref="F193">
    <cfRule type="containsText" dxfId="25039" priority="15035" operator="containsText" text="TAXI">
      <formula>NOT(ISERROR(SEARCH("TAXI",F193)))</formula>
    </cfRule>
    <cfRule type="containsText" dxfId="25038" priority="15036" operator="containsText" text="SSMM">
      <formula>NOT(ISERROR(SEARCH("SSMM",F193)))</formula>
    </cfRule>
    <cfRule type="containsText" dxfId="25037" priority="15037" operator="containsText" text="BMTR">
      <formula>NOT(ISERROR(SEARCH("BMTR",F193)))</formula>
    </cfRule>
  </conditionalFormatting>
  <conditionalFormatting sqref="F193">
    <cfRule type="containsText" dxfId="25036" priority="15032" operator="containsText" text="TAXI">
      <formula>NOT(ISERROR(SEARCH("TAXI",F193)))</formula>
    </cfRule>
    <cfRule type="containsText" dxfId="25035" priority="15033" operator="containsText" text="SSMM">
      <formula>NOT(ISERROR(SEARCH("SSMM",F193)))</formula>
    </cfRule>
    <cfRule type="containsText" dxfId="25034" priority="15034" operator="containsText" text="BMTR">
      <formula>NOT(ISERROR(SEARCH("BMTR",F193)))</formula>
    </cfRule>
  </conditionalFormatting>
  <conditionalFormatting sqref="F192">
    <cfRule type="containsText" dxfId="25033" priority="15029" operator="containsText" text="TAXI">
      <formula>NOT(ISERROR(SEARCH("TAXI",F192)))</formula>
    </cfRule>
    <cfRule type="containsText" dxfId="25032" priority="15030" operator="containsText" text="SSMM">
      <formula>NOT(ISERROR(SEARCH("SSMM",F192)))</formula>
    </cfRule>
    <cfRule type="containsText" dxfId="25031" priority="15031" operator="containsText" text="BMTR">
      <formula>NOT(ISERROR(SEARCH("BMTR",F192)))</formula>
    </cfRule>
  </conditionalFormatting>
  <conditionalFormatting sqref="F203">
    <cfRule type="containsText" dxfId="25030" priority="15026" operator="containsText" text="TAXI">
      <formula>NOT(ISERROR(SEARCH("TAXI",F203)))</formula>
    </cfRule>
    <cfRule type="containsText" dxfId="25029" priority="15027" operator="containsText" text="SSMM">
      <formula>NOT(ISERROR(SEARCH("SSMM",F203)))</formula>
    </cfRule>
    <cfRule type="containsText" dxfId="25028" priority="15028" operator="containsText" text="BMTR">
      <formula>NOT(ISERROR(SEARCH("BMTR",F203)))</formula>
    </cfRule>
  </conditionalFormatting>
  <conditionalFormatting sqref="F203">
    <cfRule type="containsText" dxfId="25027" priority="15023" operator="containsText" text="TAXI">
      <formula>NOT(ISERROR(SEARCH("TAXI",F203)))</formula>
    </cfRule>
    <cfRule type="containsText" dxfId="25026" priority="15024" operator="containsText" text="SSMM">
      <formula>NOT(ISERROR(SEARCH("SSMM",F203)))</formula>
    </cfRule>
    <cfRule type="containsText" dxfId="25025" priority="15025" operator="containsText" text="BMTR">
      <formula>NOT(ISERROR(SEARCH("BMTR",F203)))</formula>
    </cfRule>
  </conditionalFormatting>
  <conditionalFormatting sqref="F197">
    <cfRule type="containsText" dxfId="25024" priority="15008" operator="containsText" text="TAXI">
      <formula>NOT(ISERROR(SEARCH("TAXI",F197)))</formula>
    </cfRule>
    <cfRule type="containsText" dxfId="25023" priority="15009" operator="containsText" text="SSMM">
      <formula>NOT(ISERROR(SEARCH("SSMM",F197)))</formula>
    </cfRule>
    <cfRule type="containsText" dxfId="25022" priority="15010" operator="containsText" text="BMTR">
      <formula>NOT(ISERROR(SEARCH("BMTR",F197)))</formula>
    </cfRule>
  </conditionalFormatting>
  <conditionalFormatting sqref="F197">
    <cfRule type="containsText" dxfId="25021" priority="15005" operator="containsText" text="TAXI">
      <formula>NOT(ISERROR(SEARCH("TAXI",F197)))</formula>
    </cfRule>
    <cfRule type="containsText" dxfId="25020" priority="15006" operator="containsText" text="SSMM">
      <formula>NOT(ISERROR(SEARCH("SSMM",F197)))</formula>
    </cfRule>
    <cfRule type="containsText" dxfId="25019" priority="15007" operator="containsText" text="BMTR">
      <formula>NOT(ISERROR(SEARCH("BMTR",F197)))</formula>
    </cfRule>
  </conditionalFormatting>
  <conditionalFormatting sqref="F204">
    <cfRule type="containsText" dxfId="25018" priority="14995" operator="containsText" text="TAXI">
      <formula>NOT(ISERROR(SEARCH("TAXI",F204)))</formula>
    </cfRule>
    <cfRule type="containsText" dxfId="25017" priority="14996" operator="containsText" text="SSMM">
      <formula>NOT(ISERROR(SEARCH("SSMM",F204)))</formula>
    </cfRule>
    <cfRule type="containsText" dxfId="25016" priority="14997" operator="containsText" text="BMTR">
      <formula>NOT(ISERROR(SEARCH("BMTR",F204)))</formula>
    </cfRule>
  </conditionalFormatting>
  <conditionalFormatting sqref="F204">
    <cfRule type="containsText" dxfId="25015" priority="14992" operator="containsText" text="TAXI">
      <formula>NOT(ISERROR(SEARCH("TAXI",F204)))</formula>
    </cfRule>
    <cfRule type="containsText" dxfId="25014" priority="14993" operator="containsText" text="SSMM">
      <formula>NOT(ISERROR(SEARCH("SSMM",F204)))</formula>
    </cfRule>
    <cfRule type="containsText" dxfId="25013" priority="14994" operator="containsText" text="BMTR">
      <formula>NOT(ISERROR(SEARCH("BMTR",F204)))</formula>
    </cfRule>
  </conditionalFormatting>
  <conditionalFormatting sqref="F193">
    <cfRule type="containsText" dxfId="25012" priority="14989" operator="containsText" text="TAXI">
      <formula>NOT(ISERROR(SEARCH("TAXI",F193)))</formula>
    </cfRule>
    <cfRule type="containsText" dxfId="25011" priority="14990" operator="containsText" text="SSMM">
      <formula>NOT(ISERROR(SEARCH("SSMM",F193)))</formula>
    </cfRule>
    <cfRule type="containsText" dxfId="25010" priority="14991" operator="containsText" text="BMTR">
      <formula>NOT(ISERROR(SEARCH("BMTR",F193)))</formula>
    </cfRule>
  </conditionalFormatting>
  <conditionalFormatting sqref="F192">
    <cfRule type="containsText" dxfId="25009" priority="14986" operator="containsText" text="TAXI">
      <formula>NOT(ISERROR(SEARCH("TAXI",F192)))</formula>
    </cfRule>
    <cfRule type="containsText" dxfId="25008" priority="14987" operator="containsText" text="SSMM">
      <formula>NOT(ISERROR(SEARCH("SSMM",F192)))</formula>
    </cfRule>
    <cfRule type="containsText" dxfId="25007" priority="14988" operator="containsText" text="BMTR">
      <formula>NOT(ISERROR(SEARCH("BMTR",F192)))</formula>
    </cfRule>
  </conditionalFormatting>
  <conditionalFormatting sqref="F192">
    <cfRule type="containsText" dxfId="25006" priority="14983" operator="containsText" text="TAXI">
      <formula>NOT(ISERROR(SEARCH("TAXI",F192)))</formula>
    </cfRule>
    <cfRule type="containsText" dxfId="25005" priority="14984" operator="containsText" text="SSMM">
      <formula>NOT(ISERROR(SEARCH("SSMM",F192)))</formula>
    </cfRule>
    <cfRule type="containsText" dxfId="25004" priority="14985" operator="containsText" text="BMTR">
      <formula>NOT(ISERROR(SEARCH("BMTR",F192)))</formula>
    </cfRule>
  </conditionalFormatting>
  <conditionalFormatting sqref="F193">
    <cfRule type="containsText" dxfId="25003" priority="14958" operator="containsText" text="TAXI">
      <formula>NOT(ISERROR(SEARCH("TAXI",F193)))</formula>
    </cfRule>
    <cfRule type="containsText" dxfId="25002" priority="14959" operator="containsText" text="SSMM">
      <formula>NOT(ISERROR(SEARCH("SSMM",F193)))</formula>
    </cfRule>
    <cfRule type="containsText" dxfId="25001" priority="14960" operator="containsText" text="BMTR">
      <formula>NOT(ISERROR(SEARCH("BMTR",F193)))</formula>
    </cfRule>
  </conditionalFormatting>
  <conditionalFormatting sqref="F192">
    <cfRule type="containsText" dxfId="25000" priority="14955" operator="containsText" text="TAXI">
      <formula>NOT(ISERROR(SEARCH("TAXI",F192)))</formula>
    </cfRule>
    <cfRule type="containsText" dxfId="24999" priority="14956" operator="containsText" text="SSMM">
      <formula>NOT(ISERROR(SEARCH("SSMM",F192)))</formula>
    </cfRule>
    <cfRule type="containsText" dxfId="24998" priority="14957" operator="containsText" text="BMTR">
      <formula>NOT(ISERROR(SEARCH("BMTR",F192)))</formula>
    </cfRule>
  </conditionalFormatting>
  <conditionalFormatting sqref="F192">
    <cfRule type="containsText" dxfId="24997" priority="14952" operator="containsText" text="TAXI">
      <formula>NOT(ISERROR(SEARCH("TAXI",F192)))</formula>
    </cfRule>
    <cfRule type="containsText" dxfId="24996" priority="14953" operator="containsText" text="SSMM">
      <formula>NOT(ISERROR(SEARCH("SSMM",F192)))</formula>
    </cfRule>
    <cfRule type="containsText" dxfId="24995" priority="14954" operator="containsText" text="BMTR">
      <formula>NOT(ISERROR(SEARCH("BMTR",F192)))</formula>
    </cfRule>
  </conditionalFormatting>
  <conditionalFormatting sqref="F194">
    <cfRule type="containsText" dxfId="24994" priority="14927" operator="containsText" text="TAXI">
      <formula>NOT(ISERROR(SEARCH("TAXI",F194)))</formula>
    </cfRule>
    <cfRule type="containsText" dxfId="24993" priority="14928" operator="containsText" text="SSMM">
      <formula>NOT(ISERROR(SEARCH("SSMM",F194)))</formula>
    </cfRule>
    <cfRule type="containsText" dxfId="24992" priority="14929" operator="containsText" text="BMTR">
      <formula>NOT(ISERROR(SEARCH("BMTR",F194)))</formula>
    </cfRule>
  </conditionalFormatting>
  <conditionalFormatting sqref="F193">
    <cfRule type="containsText" dxfId="24991" priority="14918" operator="containsText" text="TAXI">
      <formula>NOT(ISERROR(SEARCH("TAXI",F193)))</formula>
    </cfRule>
    <cfRule type="containsText" dxfId="24990" priority="14919" operator="containsText" text="SSMM">
      <formula>NOT(ISERROR(SEARCH("SSMM",F193)))</formula>
    </cfRule>
    <cfRule type="containsText" dxfId="24989" priority="14920" operator="containsText" text="BMTR">
      <formula>NOT(ISERROR(SEARCH("BMTR",F193)))</formula>
    </cfRule>
  </conditionalFormatting>
  <conditionalFormatting sqref="F204">
    <cfRule type="containsText" dxfId="24988" priority="14915" operator="containsText" text="TAXI">
      <formula>NOT(ISERROR(SEARCH("TAXI",F204)))</formula>
    </cfRule>
    <cfRule type="containsText" dxfId="24987" priority="14916" operator="containsText" text="SSMM">
      <formula>NOT(ISERROR(SEARCH("SSMM",F204)))</formula>
    </cfRule>
    <cfRule type="containsText" dxfId="24986" priority="14917" operator="containsText" text="BMTR">
      <formula>NOT(ISERROR(SEARCH("BMTR",F204)))</formula>
    </cfRule>
  </conditionalFormatting>
  <conditionalFormatting sqref="F204">
    <cfRule type="containsText" dxfId="24985" priority="14912" operator="containsText" text="TAXI">
      <formula>NOT(ISERROR(SEARCH("TAXI",F204)))</formula>
    </cfRule>
    <cfRule type="containsText" dxfId="24984" priority="14913" operator="containsText" text="SSMM">
      <formula>NOT(ISERROR(SEARCH("SSMM",F204)))</formula>
    </cfRule>
    <cfRule type="containsText" dxfId="24983" priority="14914" operator="containsText" text="BMTR">
      <formula>NOT(ISERROR(SEARCH("BMTR",F204)))</formula>
    </cfRule>
  </conditionalFormatting>
  <conditionalFormatting sqref="F192">
    <cfRule type="containsText" dxfId="24982" priority="14909" operator="containsText" text="TAXI">
      <formula>NOT(ISERROR(SEARCH("TAXI",F192)))</formula>
    </cfRule>
    <cfRule type="containsText" dxfId="24981" priority="14910" operator="containsText" text="SSMM">
      <formula>NOT(ISERROR(SEARCH("SSMM",F192)))</formula>
    </cfRule>
    <cfRule type="containsText" dxfId="24980" priority="14911" operator="containsText" text="BMTR">
      <formula>NOT(ISERROR(SEARCH("BMTR",F192)))</formula>
    </cfRule>
  </conditionalFormatting>
  <conditionalFormatting sqref="F198">
    <cfRule type="containsText" dxfId="24979" priority="14897" operator="containsText" text="TAXI">
      <formula>NOT(ISERROR(SEARCH("TAXI",F198)))</formula>
    </cfRule>
    <cfRule type="containsText" dxfId="24978" priority="14898" operator="containsText" text="SSMM">
      <formula>NOT(ISERROR(SEARCH("SSMM",F198)))</formula>
    </cfRule>
    <cfRule type="containsText" dxfId="24977" priority="14899" operator="containsText" text="BMTR">
      <formula>NOT(ISERROR(SEARCH("BMTR",F198)))</formula>
    </cfRule>
  </conditionalFormatting>
  <conditionalFormatting sqref="F198">
    <cfRule type="containsText" dxfId="24976" priority="14894" operator="containsText" text="TAXI">
      <formula>NOT(ISERROR(SEARCH("TAXI",F198)))</formula>
    </cfRule>
    <cfRule type="containsText" dxfId="24975" priority="14895" operator="containsText" text="SSMM">
      <formula>NOT(ISERROR(SEARCH("SSMM",F198)))</formula>
    </cfRule>
    <cfRule type="containsText" dxfId="24974" priority="14896" operator="containsText" text="BMTR">
      <formula>NOT(ISERROR(SEARCH("BMTR",F198)))</formula>
    </cfRule>
  </conditionalFormatting>
  <conditionalFormatting sqref="F193">
    <cfRule type="containsText" dxfId="24973" priority="14875" operator="containsText" text="TAXI">
      <formula>NOT(ISERROR(SEARCH("TAXI",F193)))</formula>
    </cfRule>
    <cfRule type="containsText" dxfId="24972" priority="14876" operator="containsText" text="SSMM">
      <formula>NOT(ISERROR(SEARCH("SSMM",F193)))</formula>
    </cfRule>
    <cfRule type="containsText" dxfId="24971" priority="14877" operator="containsText" text="BMTR">
      <formula>NOT(ISERROR(SEARCH("BMTR",F193)))</formula>
    </cfRule>
  </conditionalFormatting>
  <conditionalFormatting sqref="F193">
    <cfRule type="containsText" dxfId="24970" priority="14872" operator="containsText" text="TAXI">
      <formula>NOT(ISERROR(SEARCH("TAXI",F193)))</formula>
    </cfRule>
    <cfRule type="containsText" dxfId="24969" priority="14873" operator="containsText" text="SSMM">
      <formula>NOT(ISERROR(SEARCH("SSMM",F193)))</formula>
    </cfRule>
    <cfRule type="containsText" dxfId="24968" priority="14874" operator="containsText" text="BMTR">
      <formula>NOT(ISERROR(SEARCH("BMTR",F193)))</formula>
    </cfRule>
  </conditionalFormatting>
  <conditionalFormatting sqref="F192">
    <cfRule type="containsText" dxfId="24967" priority="14869" operator="containsText" text="TAXI">
      <formula>NOT(ISERROR(SEARCH("TAXI",F192)))</formula>
    </cfRule>
    <cfRule type="containsText" dxfId="24966" priority="14870" operator="containsText" text="SSMM">
      <formula>NOT(ISERROR(SEARCH("SSMM",F192)))</formula>
    </cfRule>
    <cfRule type="containsText" dxfId="24965" priority="14871" operator="containsText" text="BMTR">
      <formula>NOT(ISERROR(SEARCH("BMTR",F192)))</formula>
    </cfRule>
  </conditionalFormatting>
  <conditionalFormatting sqref="F203">
    <cfRule type="containsText" dxfId="24964" priority="14866" operator="containsText" text="TAXI">
      <formula>NOT(ISERROR(SEARCH("TAXI",F203)))</formula>
    </cfRule>
    <cfRule type="containsText" dxfId="24963" priority="14867" operator="containsText" text="SSMM">
      <formula>NOT(ISERROR(SEARCH("SSMM",F203)))</formula>
    </cfRule>
    <cfRule type="containsText" dxfId="24962" priority="14868" operator="containsText" text="BMTR">
      <formula>NOT(ISERROR(SEARCH("BMTR",F203)))</formula>
    </cfRule>
  </conditionalFormatting>
  <conditionalFormatting sqref="F203">
    <cfRule type="containsText" dxfId="24961" priority="14863" operator="containsText" text="TAXI">
      <formula>NOT(ISERROR(SEARCH("TAXI",F203)))</formula>
    </cfRule>
    <cfRule type="containsText" dxfId="24960" priority="14864" operator="containsText" text="SSMM">
      <formula>NOT(ISERROR(SEARCH("SSMM",F203)))</formula>
    </cfRule>
    <cfRule type="containsText" dxfId="24959" priority="14865" operator="containsText" text="BMTR">
      <formula>NOT(ISERROR(SEARCH("BMTR",F203)))</formula>
    </cfRule>
  </conditionalFormatting>
  <conditionalFormatting sqref="F192">
    <cfRule type="containsText" dxfId="24958" priority="14860" operator="containsText" text="TAXI">
      <formula>NOT(ISERROR(SEARCH("TAXI",F192)))</formula>
    </cfRule>
    <cfRule type="containsText" dxfId="24957" priority="14861" operator="containsText" text="SSMM">
      <formula>NOT(ISERROR(SEARCH("SSMM",F192)))</formula>
    </cfRule>
    <cfRule type="containsText" dxfId="24956" priority="14862" operator="containsText" text="BMTR">
      <formula>NOT(ISERROR(SEARCH("BMTR",F192)))</formula>
    </cfRule>
  </conditionalFormatting>
  <conditionalFormatting sqref="F198">
    <cfRule type="containsText" dxfId="24955" priority="14848" operator="containsText" text="TAXI">
      <formula>NOT(ISERROR(SEARCH("TAXI",F198)))</formula>
    </cfRule>
    <cfRule type="containsText" dxfId="24954" priority="14849" operator="containsText" text="SSMM">
      <formula>NOT(ISERROR(SEARCH("SSMM",F198)))</formula>
    </cfRule>
    <cfRule type="containsText" dxfId="24953" priority="14850" operator="containsText" text="BMTR">
      <formula>NOT(ISERROR(SEARCH("BMTR",F198)))</formula>
    </cfRule>
  </conditionalFormatting>
  <conditionalFormatting sqref="F198">
    <cfRule type="containsText" dxfId="24952" priority="14845" operator="containsText" text="TAXI">
      <formula>NOT(ISERROR(SEARCH("TAXI",F198)))</formula>
    </cfRule>
    <cfRule type="containsText" dxfId="24951" priority="14846" operator="containsText" text="SSMM">
      <formula>NOT(ISERROR(SEARCH("SSMM",F198)))</formula>
    </cfRule>
    <cfRule type="containsText" dxfId="24950" priority="14847" operator="containsText" text="BMTR">
      <formula>NOT(ISERROR(SEARCH("BMTR",F198)))</formula>
    </cfRule>
  </conditionalFormatting>
  <conditionalFormatting sqref="F193">
    <cfRule type="containsText" dxfId="24949" priority="14826" operator="containsText" text="TAXI">
      <formula>NOT(ISERROR(SEARCH("TAXI",F193)))</formula>
    </cfRule>
    <cfRule type="containsText" dxfId="24948" priority="14827" operator="containsText" text="SSMM">
      <formula>NOT(ISERROR(SEARCH("SSMM",F193)))</formula>
    </cfRule>
    <cfRule type="containsText" dxfId="24947" priority="14828" operator="containsText" text="BMTR">
      <formula>NOT(ISERROR(SEARCH("BMTR",F193)))</formula>
    </cfRule>
  </conditionalFormatting>
  <conditionalFormatting sqref="F193">
    <cfRule type="containsText" dxfId="24946" priority="14823" operator="containsText" text="TAXI">
      <formula>NOT(ISERROR(SEARCH("TAXI",F193)))</formula>
    </cfRule>
    <cfRule type="containsText" dxfId="24945" priority="14824" operator="containsText" text="SSMM">
      <formula>NOT(ISERROR(SEARCH("SSMM",F193)))</formula>
    </cfRule>
    <cfRule type="containsText" dxfId="24944" priority="14825" operator="containsText" text="BMTR">
      <formula>NOT(ISERROR(SEARCH("BMTR",F193)))</formula>
    </cfRule>
  </conditionalFormatting>
  <conditionalFormatting sqref="F192">
    <cfRule type="containsText" dxfId="24943" priority="14820" operator="containsText" text="TAXI">
      <formula>NOT(ISERROR(SEARCH("TAXI",F192)))</formula>
    </cfRule>
    <cfRule type="containsText" dxfId="24942" priority="14821" operator="containsText" text="SSMM">
      <formula>NOT(ISERROR(SEARCH("SSMM",F192)))</formula>
    </cfRule>
    <cfRule type="containsText" dxfId="24941" priority="14822" operator="containsText" text="BMTR">
      <formula>NOT(ISERROR(SEARCH("BMTR",F192)))</formula>
    </cfRule>
  </conditionalFormatting>
  <conditionalFormatting sqref="F203">
    <cfRule type="containsText" dxfId="24940" priority="14817" operator="containsText" text="TAXI">
      <formula>NOT(ISERROR(SEARCH("TAXI",F203)))</formula>
    </cfRule>
    <cfRule type="containsText" dxfId="24939" priority="14818" operator="containsText" text="SSMM">
      <formula>NOT(ISERROR(SEARCH("SSMM",F203)))</formula>
    </cfRule>
    <cfRule type="containsText" dxfId="24938" priority="14819" operator="containsText" text="BMTR">
      <formula>NOT(ISERROR(SEARCH("BMTR",F203)))</formula>
    </cfRule>
  </conditionalFormatting>
  <conditionalFormatting sqref="F203">
    <cfRule type="containsText" dxfId="24937" priority="14814" operator="containsText" text="TAXI">
      <formula>NOT(ISERROR(SEARCH("TAXI",F203)))</formula>
    </cfRule>
    <cfRule type="containsText" dxfId="24936" priority="14815" operator="containsText" text="SSMM">
      <formula>NOT(ISERROR(SEARCH("SSMM",F203)))</formula>
    </cfRule>
    <cfRule type="containsText" dxfId="24935" priority="14816" operator="containsText" text="BMTR">
      <formula>NOT(ISERROR(SEARCH("BMTR",F203)))</formula>
    </cfRule>
  </conditionalFormatting>
  <conditionalFormatting sqref="F197">
    <cfRule type="containsText" dxfId="24934" priority="14799" operator="containsText" text="TAXI">
      <formula>NOT(ISERROR(SEARCH("TAXI",F197)))</formula>
    </cfRule>
    <cfRule type="containsText" dxfId="24933" priority="14800" operator="containsText" text="SSMM">
      <formula>NOT(ISERROR(SEARCH("SSMM",F197)))</formula>
    </cfRule>
    <cfRule type="containsText" dxfId="24932" priority="14801" operator="containsText" text="BMTR">
      <formula>NOT(ISERROR(SEARCH("BMTR",F197)))</formula>
    </cfRule>
  </conditionalFormatting>
  <conditionalFormatting sqref="F197">
    <cfRule type="containsText" dxfId="24931" priority="14796" operator="containsText" text="TAXI">
      <formula>NOT(ISERROR(SEARCH("TAXI",F197)))</formula>
    </cfRule>
    <cfRule type="containsText" dxfId="24930" priority="14797" operator="containsText" text="SSMM">
      <formula>NOT(ISERROR(SEARCH("SSMM",F197)))</formula>
    </cfRule>
    <cfRule type="containsText" dxfId="24929" priority="14798" operator="containsText" text="BMTR">
      <formula>NOT(ISERROR(SEARCH("BMTR",F197)))</formula>
    </cfRule>
  </conditionalFormatting>
  <conditionalFormatting sqref="F204">
    <cfRule type="containsText" dxfId="24928" priority="14786" operator="containsText" text="TAXI">
      <formula>NOT(ISERROR(SEARCH("TAXI",F204)))</formula>
    </cfRule>
    <cfRule type="containsText" dxfId="24927" priority="14787" operator="containsText" text="SSMM">
      <formula>NOT(ISERROR(SEARCH("SSMM",F204)))</formula>
    </cfRule>
    <cfRule type="containsText" dxfId="24926" priority="14788" operator="containsText" text="BMTR">
      <formula>NOT(ISERROR(SEARCH("BMTR",F204)))</formula>
    </cfRule>
  </conditionalFormatting>
  <conditionalFormatting sqref="F204">
    <cfRule type="containsText" dxfId="24925" priority="14783" operator="containsText" text="TAXI">
      <formula>NOT(ISERROR(SEARCH("TAXI",F204)))</formula>
    </cfRule>
    <cfRule type="containsText" dxfId="24924" priority="14784" operator="containsText" text="SSMM">
      <formula>NOT(ISERROR(SEARCH("SSMM",F204)))</formula>
    </cfRule>
    <cfRule type="containsText" dxfId="24923" priority="14785" operator="containsText" text="BMTR">
      <formula>NOT(ISERROR(SEARCH("BMTR",F204)))</formula>
    </cfRule>
  </conditionalFormatting>
  <conditionalFormatting sqref="F193">
    <cfRule type="containsText" dxfId="24922" priority="14780" operator="containsText" text="TAXI">
      <formula>NOT(ISERROR(SEARCH("TAXI",F193)))</formula>
    </cfRule>
    <cfRule type="containsText" dxfId="24921" priority="14781" operator="containsText" text="SSMM">
      <formula>NOT(ISERROR(SEARCH("SSMM",F193)))</formula>
    </cfRule>
    <cfRule type="containsText" dxfId="24920" priority="14782" operator="containsText" text="BMTR">
      <formula>NOT(ISERROR(SEARCH("BMTR",F193)))</formula>
    </cfRule>
  </conditionalFormatting>
  <conditionalFormatting sqref="F192">
    <cfRule type="containsText" dxfId="24919" priority="14777" operator="containsText" text="TAXI">
      <formula>NOT(ISERROR(SEARCH("TAXI",F192)))</formula>
    </cfRule>
    <cfRule type="containsText" dxfId="24918" priority="14778" operator="containsText" text="SSMM">
      <formula>NOT(ISERROR(SEARCH("SSMM",F192)))</formula>
    </cfRule>
    <cfRule type="containsText" dxfId="24917" priority="14779" operator="containsText" text="BMTR">
      <formula>NOT(ISERROR(SEARCH("BMTR",F192)))</formula>
    </cfRule>
  </conditionalFormatting>
  <conditionalFormatting sqref="F192">
    <cfRule type="containsText" dxfId="24916" priority="14774" operator="containsText" text="TAXI">
      <formula>NOT(ISERROR(SEARCH("TAXI",F192)))</formula>
    </cfRule>
    <cfRule type="containsText" dxfId="24915" priority="14775" operator="containsText" text="SSMM">
      <formula>NOT(ISERROR(SEARCH("SSMM",F192)))</formula>
    </cfRule>
    <cfRule type="containsText" dxfId="24914" priority="14776" operator="containsText" text="BMTR">
      <formula>NOT(ISERROR(SEARCH("BMTR",F192)))</formula>
    </cfRule>
  </conditionalFormatting>
  <conditionalFormatting sqref="F192">
    <cfRule type="containsText" dxfId="24913" priority="14749" operator="containsText" text="TAXI">
      <formula>NOT(ISERROR(SEARCH("TAXI",F192)))</formula>
    </cfRule>
    <cfRule type="containsText" dxfId="24912" priority="14750" operator="containsText" text="SSMM">
      <formula>NOT(ISERROR(SEARCH("SSMM",F192)))</formula>
    </cfRule>
    <cfRule type="containsText" dxfId="24911" priority="14751" operator="containsText" text="BMTR">
      <formula>NOT(ISERROR(SEARCH("BMTR",F192)))</formula>
    </cfRule>
  </conditionalFormatting>
  <conditionalFormatting sqref="F198">
    <cfRule type="containsText" dxfId="24910" priority="14737" operator="containsText" text="TAXI">
      <formula>NOT(ISERROR(SEARCH("TAXI",F198)))</formula>
    </cfRule>
    <cfRule type="containsText" dxfId="24909" priority="14738" operator="containsText" text="SSMM">
      <formula>NOT(ISERROR(SEARCH("SSMM",F198)))</formula>
    </cfRule>
    <cfRule type="containsText" dxfId="24908" priority="14739" operator="containsText" text="BMTR">
      <formula>NOT(ISERROR(SEARCH("BMTR",F198)))</formula>
    </cfRule>
  </conditionalFormatting>
  <conditionalFormatting sqref="F198">
    <cfRule type="containsText" dxfId="24907" priority="14734" operator="containsText" text="TAXI">
      <formula>NOT(ISERROR(SEARCH("TAXI",F198)))</formula>
    </cfRule>
    <cfRule type="containsText" dxfId="24906" priority="14735" operator="containsText" text="SSMM">
      <formula>NOT(ISERROR(SEARCH("SSMM",F198)))</formula>
    </cfRule>
    <cfRule type="containsText" dxfId="24905" priority="14736" operator="containsText" text="BMTR">
      <formula>NOT(ISERROR(SEARCH("BMTR",F198)))</formula>
    </cfRule>
  </conditionalFormatting>
  <conditionalFormatting sqref="F193">
    <cfRule type="containsText" dxfId="24904" priority="14715" operator="containsText" text="TAXI">
      <formula>NOT(ISERROR(SEARCH("TAXI",F193)))</formula>
    </cfRule>
    <cfRule type="containsText" dxfId="24903" priority="14716" operator="containsText" text="SSMM">
      <formula>NOT(ISERROR(SEARCH("SSMM",F193)))</formula>
    </cfRule>
    <cfRule type="containsText" dxfId="24902" priority="14717" operator="containsText" text="BMTR">
      <formula>NOT(ISERROR(SEARCH("BMTR",F193)))</formula>
    </cfRule>
  </conditionalFormatting>
  <conditionalFormatting sqref="F193">
    <cfRule type="containsText" dxfId="24901" priority="14712" operator="containsText" text="TAXI">
      <formula>NOT(ISERROR(SEARCH("TAXI",F193)))</formula>
    </cfRule>
    <cfRule type="containsText" dxfId="24900" priority="14713" operator="containsText" text="SSMM">
      <formula>NOT(ISERROR(SEARCH("SSMM",F193)))</formula>
    </cfRule>
    <cfRule type="containsText" dxfId="24899" priority="14714" operator="containsText" text="BMTR">
      <formula>NOT(ISERROR(SEARCH("BMTR",F193)))</formula>
    </cfRule>
  </conditionalFormatting>
  <conditionalFormatting sqref="F192">
    <cfRule type="containsText" dxfId="24898" priority="14709" operator="containsText" text="TAXI">
      <formula>NOT(ISERROR(SEARCH("TAXI",F192)))</formula>
    </cfRule>
    <cfRule type="containsText" dxfId="24897" priority="14710" operator="containsText" text="SSMM">
      <formula>NOT(ISERROR(SEARCH("SSMM",F192)))</formula>
    </cfRule>
    <cfRule type="containsText" dxfId="24896" priority="14711" operator="containsText" text="BMTR">
      <formula>NOT(ISERROR(SEARCH("BMTR",F192)))</formula>
    </cfRule>
  </conditionalFormatting>
  <conditionalFormatting sqref="F203">
    <cfRule type="containsText" dxfId="24895" priority="14706" operator="containsText" text="TAXI">
      <formula>NOT(ISERROR(SEARCH("TAXI",F203)))</formula>
    </cfRule>
    <cfRule type="containsText" dxfId="24894" priority="14707" operator="containsText" text="SSMM">
      <formula>NOT(ISERROR(SEARCH("SSMM",F203)))</formula>
    </cfRule>
    <cfRule type="containsText" dxfId="24893" priority="14708" operator="containsText" text="BMTR">
      <formula>NOT(ISERROR(SEARCH("BMTR",F203)))</formula>
    </cfRule>
  </conditionalFormatting>
  <conditionalFormatting sqref="F203">
    <cfRule type="containsText" dxfId="24892" priority="14703" operator="containsText" text="TAXI">
      <formula>NOT(ISERROR(SEARCH("TAXI",F203)))</formula>
    </cfRule>
    <cfRule type="containsText" dxfId="24891" priority="14704" operator="containsText" text="SSMM">
      <formula>NOT(ISERROR(SEARCH("SSMM",F203)))</formula>
    </cfRule>
    <cfRule type="containsText" dxfId="24890" priority="14705" operator="containsText" text="BMTR">
      <formula>NOT(ISERROR(SEARCH("BMTR",F203)))</formula>
    </cfRule>
  </conditionalFormatting>
  <conditionalFormatting sqref="F197">
    <cfRule type="containsText" dxfId="24889" priority="14688" operator="containsText" text="TAXI">
      <formula>NOT(ISERROR(SEARCH("TAXI",F197)))</formula>
    </cfRule>
    <cfRule type="containsText" dxfId="24888" priority="14689" operator="containsText" text="SSMM">
      <formula>NOT(ISERROR(SEARCH("SSMM",F197)))</formula>
    </cfRule>
    <cfRule type="containsText" dxfId="24887" priority="14690" operator="containsText" text="BMTR">
      <formula>NOT(ISERROR(SEARCH("BMTR",F197)))</formula>
    </cfRule>
  </conditionalFormatting>
  <conditionalFormatting sqref="F197">
    <cfRule type="containsText" dxfId="24886" priority="14685" operator="containsText" text="TAXI">
      <formula>NOT(ISERROR(SEARCH("TAXI",F197)))</formula>
    </cfRule>
    <cfRule type="containsText" dxfId="24885" priority="14686" operator="containsText" text="SSMM">
      <formula>NOT(ISERROR(SEARCH("SSMM",F197)))</formula>
    </cfRule>
    <cfRule type="containsText" dxfId="24884" priority="14687" operator="containsText" text="BMTR">
      <formula>NOT(ISERROR(SEARCH("BMTR",F197)))</formula>
    </cfRule>
  </conditionalFormatting>
  <conditionalFormatting sqref="F204">
    <cfRule type="containsText" dxfId="24883" priority="14675" operator="containsText" text="TAXI">
      <formula>NOT(ISERROR(SEARCH("TAXI",F204)))</formula>
    </cfRule>
    <cfRule type="containsText" dxfId="24882" priority="14676" operator="containsText" text="SSMM">
      <formula>NOT(ISERROR(SEARCH("SSMM",F204)))</formula>
    </cfRule>
    <cfRule type="containsText" dxfId="24881" priority="14677" operator="containsText" text="BMTR">
      <formula>NOT(ISERROR(SEARCH("BMTR",F204)))</formula>
    </cfRule>
  </conditionalFormatting>
  <conditionalFormatting sqref="F204">
    <cfRule type="containsText" dxfId="24880" priority="14672" operator="containsText" text="TAXI">
      <formula>NOT(ISERROR(SEARCH("TAXI",F204)))</formula>
    </cfRule>
    <cfRule type="containsText" dxfId="24879" priority="14673" operator="containsText" text="SSMM">
      <formula>NOT(ISERROR(SEARCH("SSMM",F204)))</formula>
    </cfRule>
    <cfRule type="containsText" dxfId="24878" priority="14674" operator="containsText" text="BMTR">
      <formula>NOT(ISERROR(SEARCH("BMTR",F204)))</formula>
    </cfRule>
  </conditionalFormatting>
  <conditionalFormatting sqref="F193">
    <cfRule type="containsText" dxfId="24877" priority="14669" operator="containsText" text="TAXI">
      <formula>NOT(ISERROR(SEARCH("TAXI",F193)))</formula>
    </cfRule>
    <cfRule type="containsText" dxfId="24876" priority="14670" operator="containsText" text="SSMM">
      <formula>NOT(ISERROR(SEARCH("SSMM",F193)))</formula>
    </cfRule>
    <cfRule type="containsText" dxfId="24875" priority="14671" operator="containsText" text="BMTR">
      <formula>NOT(ISERROR(SEARCH("BMTR",F193)))</formula>
    </cfRule>
  </conditionalFormatting>
  <conditionalFormatting sqref="F192">
    <cfRule type="containsText" dxfId="24874" priority="14666" operator="containsText" text="TAXI">
      <formula>NOT(ISERROR(SEARCH("TAXI",F192)))</formula>
    </cfRule>
    <cfRule type="containsText" dxfId="24873" priority="14667" operator="containsText" text="SSMM">
      <formula>NOT(ISERROR(SEARCH("SSMM",F192)))</formula>
    </cfRule>
    <cfRule type="containsText" dxfId="24872" priority="14668" operator="containsText" text="BMTR">
      <formula>NOT(ISERROR(SEARCH("BMTR",F192)))</formula>
    </cfRule>
  </conditionalFormatting>
  <conditionalFormatting sqref="F192">
    <cfRule type="containsText" dxfId="24871" priority="14663" operator="containsText" text="TAXI">
      <formula>NOT(ISERROR(SEARCH("TAXI",F192)))</formula>
    </cfRule>
    <cfRule type="containsText" dxfId="24870" priority="14664" operator="containsText" text="SSMM">
      <formula>NOT(ISERROR(SEARCH("SSMM",F192)))</formula>
    </cfRule>
    <cfRule type="containsText" dxfId="24869" priority="14665" operator="containsText" text="BMTR">
      <formula>NOT(ISERROR(SEARCH("BMTR",F192)))</formula>
    </cfRule>
  </conditionalFormatting>
  <conditionalFormatting sqref="F197">
    <cfRule type="containsText" dxfId="24868" priority="14639" operator="containsText" text="TAXI">
      <formula>NOT(ISERROR(SEARCH("TAXI",F197)))</formula>
    </cfRule>
    <cfRule type="containsText" dxfId="24867" priority="14640" operator="containsText" text="SSMM">
      <formula>NOT(ISERROR(SEARCH("SSMM",F197)))</formula>
    </cfRule>
    <cfRule type="containsText" dxfId="24866" priority="14641" operator="containsText" text="BMTR">
      <formula>NOT(ISERROR(SEARCH("BMTR",F197)))</formula>
    </cfRule>
  </conditionalFormatting>
  <conditionalFormatting sqref="F197">
    <cfRule type="containsText" dxfId="24865" priority="14636" operator="containsText" text="TAXI">
      <formula>NOT(ISERROR(SEARCH("TAXI",F197)))</formula>
    </cfRule>
    <cfRule type="containsText" dxfId="24864" priority="14637" operator="containsText" text="SSMM">
      <formula>NOT(ISERROR(SEARCH("SSMM",F197)))</formula>
    </cfRule>
    <cfRule type="containsText" dxfId="24863" priority="14638" operator="containsText" text="BMTR">
      <formula>NOT(ISERROR(SEARCH("BMTR",F197)))</formula>
    </cfRule>
  </conditionalFormatting>
  <conditionalFormatting sqref="F204">
    <cfRule type="containsText" dxfId="24862" priority="14626" operator="containsText" text="TAXI">
      <formula>NOT(ISERROR(SEARCH("TAXI",F204)))</formula>
    </cfRule>
    <cfRule type="containsText" dxfId="24861" priority="14627" operator="containsText" text="SSMM">
      <formula>NOT(ISERROR(SEARCH("SSMM",F204)))</formula>
    </cfRule>
    <cfRule type="containsText" dxfId="24860" priority="14628" operator="containsText" text="BMTR">
      <formula>NOT(ISERROR(SEARCH("BMTR",F204)))</formula>
    </cfRule>
  </conditionalFormatting>
  <conditionalFormatting sqref="F204">
    <cfRule type="containsText" dxfId="24859" priority="14623" operator="containsText" text="TAXI">
      <formula>NOT(ISERROR(SEARCH("TAXI",F204)))</formula>
    </cfRule>
    <cfRule type="containsText" dxfId="24858" priority="14624" operator="containsText" text="SSMM">
      <formula>NOT(ISERROR(SEARCH("SSMM",F204)))</formula>
    </cfRule>
    <cfRule type="containsText" dxfId="24857" priority="14625" operator="containsText" text="BMTR">
      <formula>NOT(ISERROR(SEARCH("BMTR",F204)))</formula>
    </cfRule>
  </conditionalFormatting>
  <conditionalFormatting sqref="F193">
    <cfRule type="containsText" dxfId="24856" priority="14620" operator="containsText" text="TAXI">
      <formula>NOT(ISERROR(SEARCH("TAXI",F193)))</formula>
    </cfRule>
    <cfRule type="containsText" dxfId="24855" priority="14621" operator="containsText" text="SSMM">
      <formula>NOT(ISERROR(SEARCH("SSMM",F193)))</formula>
    </cfRule>
    <cfRule type="containsText" dxfId="24854" priority="14622" operator="containsText" text="BMTR">
      <formula>NOT(ISERROR(SEARCH("BMTR",F193)))</formula>
    </cfRule>
  </conditionalFormatting>
  <conditionalFormatting sqref="F192">
    <cfRule type="containsText" dxfId="24853" priority="14617" operator="containsText" text="TAXI">
      <formula>NOT(ISERROR(SEARCH("TAXI",F192)))</formula>
    </cfRule>
    <cfRule type="containsText" dxfId="24852" priority="14618" operator="containsText" text="SSMM">
      <formula>NOT(ISERROR(SEARCH("SSMM",F192)))</formula>
    </cfRule>
    <cfRule type="containsText" dxfId="24851" priority="14619" operator="containsText" text="BMTR">
      <formula>NOT(ISERROR(SEARCH("BMTR",F192)))</formula>
    </cfRule>
  </conditionalFormatting>
  <conditionalFormatting sqref="F192">
    <cfRule type="containsText" dxfId="24850" priority="14614" operator="containsText" text="TAXI">
      <formula>NOT(ISERROR(SEARCH("TAXI",F192)))</formula>
    </cfRule>
    <cfRule type="containsText" dxfId="24849" priority="14615" operator="containsText" text="SSMM">
      <formula>NOT(ISERROR(SEARCH("SSMM",F192)))</formula>
    </cfRule>
    <cfRule type="containsText" dxfId="24848" priority="14616" operator="containsText" text="BMTR">
      <formula>NOT(ISERROR(SEARCH("BMTR",F192)))</formula>
    </cfRule>
  </conditionalFormatting>
  <conditionalFormatting sqref="F194">
    <cfRule type="containsText" dxfId="24847" priority="14590" operator="containsText" text="TAXI">
      <formula>NOT(ISERROR(SEARCH("TAXI",F194)))</formula>
    </cfRule>
    <cfRule type="containsText" dxfId="24846" priority="14591" operator="containsText" text="SSMM">
      <formula>NOT(ISERROR(SEARCH("SSMM",F194)))</formula>
    </cfRule>
    <cfRule type="containsText" dxfId="24845" priority="14592" operator="containsText" text="BMTR">
      <formula>NOT(ISERROR(SEARCH("BMTR",F194)))</formula>
    </cfRule>
  </conditionalFormatting>
  <conditionalFormatting sqref="F194">
    <cfRule type="containsText" dxfId="24844" priority="14587" operator="containsText" text="TAXI">
      <formula>NOT(ISERROR(SEARCH("TAXI",F194)))</formula>
    </cfRule>
    <cfRule type="containsText" dxfId="24843" priority="14588" operator="containsText" text="SSMM">
      <formula>NOT(ISERROR(SEARCH("SSMM",F194)))</formula>
    </cfRule>
    <cfRule type="containsText" dxfId="24842" priority="14589" operator="containsText" text="BMTR">
      <formula>NOT(ISERROR(SEARCH("BMTR",F194)))</formula>
    </cfRule>
  </conditionalFormatting>
  <conditionalFormatting sqref="F203">
    <cfRule type="containsText" dxfId="24841" priority="14577" operator="containsText" text="TAXI">
      <formula>NOT(ISERROR(SEARCH("TAXI",F203)))</formula>
    </cfRule>
    <cfRule type="containsText" dxfId="24840" priority="14578" operator="containsText" text="SSMM">
      <formula>NOT(ISERROR(SEARCH("SSMM",F203)))</formula>
    </cfRule>
    <cfRule type="containsText" dxfId="24839" priority="14579" operator="containsText" text="BMTR">
      <formula>NOT(ISERROR(SEARCH("BMTR",F203)))</formula>
    </cfRule>
  </conditionalFormatting>
  <conditionalFormatting sqref="F203">
    <cfRule type="containsText" dxfId="24838" priority="14574" operator="containsText" text="TAXI">
      <formula>NOT(ISERROR(SEARCH("TAXI",F203)))</formula>
    </cfRule>
    <cfRule type="containsText" dxfId="24837" priority="14575" operator="containsText" text="SSMM">
      <formula>NOT(ISERROR(SEARCH("SSMM",F203)))</formula>
    </cfRule>
    <cfRule type="containsText" dxfId="24836" priority="14576" operator="containsText" text="BMTR">
      <formula>NOT(ISERROR(SEARCH("BMTR",F203)))</formula>
    </cfRule>
  </conditionalFormatting>
  <conditionalFormatting sqref="F192">
    <cfRule type="containsText" dxfId="24835" priority="14571" operator="containsText" text="TAXI">
      <formula>NOT(ISERROR(SEARCH("TAXI",F192)))</formula>
    </cfRule>
    <cfRule type="containsText" dxfId="24834" priority="14572" operator="containsText" text="SSMM">
      <formula>NOT(ISERROR(SEARCH("SSMM",F192)))</formula>
    </cfRule>
    <cfRule type="containsText" dxfId="24833" priority="14573" operator="containsText" text="BMTR">
      <formula>NOT(ISERROR(SEARCH("BMTR",F192)))</formula>
    </cfRule>
  </conditionalFormatting>
  <conditionalFormatting sqref="F198">
    <cfRule type="containsText" dxfId="24832" priority="14559" operator="containsText" text="TAXI">
      <formula>NOT(ISERROR(SEARCH("TAXI",F198)))</formula>
    </cfRule>
    <cfRule type="containsText" dxfId="24831" priority="14560" operator="containsText" text="SSMM">
      <formula>NOT(ISERROR(SEARCH("SSMM",F198)))</formula>
    </cfRule>
    <cfRule type="containsText" dxfId="24830" priority="14561" operator="containsText" text="BMTR">
      <formula>NOT(ISERROR(SEARCH("BMTR",F198)))</formula>
    </cfRule>
  </conditionalFormatting>
  <conditionalFormatting sqref="F198">
    <cfRule type="containsText" dxfId="24829" priority="14556" operator="containsText" text="TAXI">
      <formula>NOT(ISERROR(SEARCH("TAXI",F198)))</formula>
    </cfRule>
    <cfRule type="containsText" dxfId="24828" priority="14557" operator="containsText" text="SSMM">
      <formula>NOT(ISERROR(SEARCH("SSMM",F198)))</formula>
    </cfRule>
    <cfRule type="containsText" dxfId="24827" priority="14558" operator="containsText" text="BMTR">
      <formula>NOT(ISERROR(SEARCH("BMTR",F198)))</formula>
    </cfRule>
  </conditionalFormatting>
  <conditionalFormatting sqref="F236">
    <cfRule type="containsText" dxfId="24826" priority="14492" operator="containsText" text="TAXI">
      <formula>NOT(ISERROR(SEARCH("TAXI",F236)))</formula>
    </cfRule>
    <cfRule type="containsText" dxfId="24825" priority="14493" operator="containsText" text="SSMM">
      <formula>NOT(ISERROR(SEARCH("SSMM",F236)))</formula>
    </cfRule>
    <cfRule type="containsText" dxfId="24824" priority="14494" operator="containsText" text="BMTR">
      <formula>NOT(ISERROR(SEARCH("BMTR",F236)))</formula>
    </cfRule>
  </conditionalFormatting>
  <conditionalFormatting sqref="F236">
    <cfRule type="containsText" dxfId="24823" priority="14489" operator="containsText" text="TAXI">
      <formula>NOT(ISERROR(SEARCH("TAXI",F236)))</formula>
    </cfRule>
    <cfRule type="containsText" dxfId="24822" priority="14490" operator="containsText" text="SSMM">
      <formula>NOT(ISERROR(SEARCH("SSMM",F236)))</formula>
    </cfRule>
    <cfRule type="containsText" dxfId="24821" priority="14491" operator="containsText" text="BMTR">
      <formula>NOT(ISERROR(SEARCH("BMTR",F236)))</formula>
    </cfRule>
  </conditionalFormatting>
  <conditionalFormatting sqref="F236">
    <cfRule type="containsText" dxfId="24820" priority="14486" operator="containsText" text="TAXI">
      <formula>NOT(ISERROR(SEARCH("TAXI",F236)))</formula>
    </cfRule>
    <cfRule type="containsText" dxfId="24819" priority="14487" operator="containsText" text="SSMM">
      <formula>NOT(ISERROR(SEARCH("SSMM",F236)))</formula>
    </cfRule>
    <cfRule type="containsText" dxfId="24818" priority="14488" operator="containsText" text="BMTR">
      <formula>NOT(ISERROR(SEARCH("BMTR",F236)))</formula>
    </cfRule>
  </conditionalFormatting>
  <conditionalFormatting sqref="F236">
    <cfRule type="containsText" dxfId="24817" priority="14483" operator="containsText" text="TAXI">
      <formula>NOT(ISERROR(SEARCH("TAXI",F236)))</formula>
    </cfRule>
    <cfRule type="containsText" dxfId="24816" priority="14484" operator="containsText" text="SSMM">
      <formula>NOT(ISERROR(SEARCH("SSMM",F236)))</formula>
    </cfRule>
    <cfRule type="containsText" dxfId="24815" priority="14485" operator="containsText" text="BMTR">
      <formula>NOT(ISERROR(SEARCH("BMTR",F236)))</formula>
    </cfRule>
  </conditionalFormatting>
  <conditionalFormatting sqref="F236">
    <cfRule type="containsText" dxfId="24814" priority="14480" operator="containsText" text="TAXI">
      <formula>NOT(ISERROR(SEARCH("TAXI",F236)))</formula>
    </cfRule>
    <cfRule type="containsText" dxfId="24813" priority="14481" operator="containsText" text="SSMM">
      <formula>NOT(ISERROR(SEARCH("SSMM",F236)))</formula>
    </cfRule>
    <cfRule type="containsText" dxfId="24812" priority="14482" operator="containsText" text="BMTR">
      <formula>NOT(ISERROR(SEARCH("BMTR",F236)))</formula>
    </cfRule>
  </conditionalFormatting>
  <conditionalFormatting sqref="F236">
    <cfRule type="containsText" dxfId="24811" priority="14477" operator="containsText" text="TAXI">
      <formula>NOT(ISERROR(SEARCH("TAXI",F236)))</formula>
    </cfRule>
    <cfRule type="containsText" dxfId="24810" priority="14478" operator="containsText" text="SSMM">
      <formula>NOT(ISERROR(SEARCH("SSMM",F236)))</formula>
    </cfRule>
    <cfRule type="containsText" dxfId="24809" priority="14479" operator="containsText" text="BMTR">
      <formula>NOT(ISERROR(SEARCH("BMTR",F236)))</formula>
    </cfRule>
  </conditionalFormatting>
  <conditionalFormatting sqref="F236">
    <cfRule type="containsText" dxfId="24808" priority="14474" operator="containsText" text="TAXI">
      <formula>NOT(ISERROR(SEARCH("TAXI",F236)))</formula>
    </cfRule>
    <cfRule type="containsText" dxfId="24807" priority="14475" operator="containsText" text="SSMM">
      <formula>NOT(ISERROR(SEARCH("SSMM",F236)))</formula>
    </cfRule>
    <cfRule type="containsText" dxfId="24806" priority="14476" operator="containsText" text="BMTR">
      <formula>NOT(ISERROR(SEARCH("BMTR",F236)))</formula>
    </cfRule>
  </conditionalFormatting>
  <conditionalFormatting sqref="F236">
    <cfRule type="containsText" dxfId="24805" priority="14351" operator="containsText" text="TAXI">
      <formula>NOT(ISERROR(SEARCH("TAXI",F236)))</formula>
    </cfRule>
    <cfRule type="containsText" dxfId="24804" priority="14352" operator="containsText" text="SSMM">
      <formula>NOT(ISERROR(SEARCH("SSMM",F236)))</formula>
    </cfRule>
    <cfRule type="containsText" dxfId="24803" priority="14353" operator="containsText" text="BMTR">
      <formula>NOT(ISERROR(SEARCH("BMTR",F236)))</formula>
    </cfRule>
  </conditionalFormatting>
  <conditionalFormatting sqref="F236">
    <cfRule type="containsText" dxfId="24802" priority="14348" operator="containsText" text="TAXI">
      <formula>NOT(ISERROR(SEARCH("TAXI",F236)))</formula>
    </cfRule>
    <cfRule type="containsText" dxfId="24801" priority="14349" operator="containsText" text="SSMM">
      <formula>NOT(ISERROR(SEARCH("SSMM",F236)))</formula>
    </cfRule>
    <cfRule type="containsText" dxfId="24800" priority="14350" operator="containsText" text="BMTR">
      <formula>NOT(ISERROR(SEARCH("BMTR",F236)))</formula>
    </cfRule>
  </conditionalFormatting>
  <conditionalFormatting sqref="F247">
    <cfRule type="containsText" dxfId="24799" priority="14163" operator="containsText" text="TAXI">
      <formula>NOT(ISERROR(SEARCH("TAXI",F247)))</formula>
    </cfRule>
    <cfRule type="containsText" dxfId="24798" priority="14164" operator="containsText" text="SSMM">
      <formula>NOT(ISERROR(SEARCH("SSMM",F247)))</formula>
    </cfRule>
    <cfRule type="containsText" dxfId="24797" priority="14165" operator="containsText" text="BMTR">
      <formula>NOT(ISERROR(SEARCH("BMTR",F247)))</formula>
    </cfRule>
  </conditionalFormatting>
  <conditionalFormatting sqref="F248">
    <cfRule type="containsText" dxfId="24796" priority="14154" operator="containsText" text="TAXI">
      <formula>NOT(ISERROR(SEARCH("TAXI",F248)))</formula>
    </cfRule>
    <cfRule type="containsText" dxfId="24795" priority="14155" operator="containsText" text="SSMM">
      <formula>NOT(ISERROR(SEARCH("SSMM",F248)))</formula>
    </cfRule>
    <cfRule type="containsText" dxfId="24794" priority="14156" operator="containsText" text="BMTR">
      <formula>NOT(ISERROR(SEARCH("BMTR",F248)))</formula>
    </cfRule>
  </conditionalFormatting>
  <conditionalFormatting sqref="F249:F250">
    <cfRule type="containsText" dxfId="24793" priority="14145" operator="containsText" text="TAXI">
      <formula>NOT(ISERROR(SEARCH("TAXI",F249)))</formula>
    </cfRule>
    <cfRule type="containsText" dxfId="24792" priority="14146" operator="containsText" text="SSMM">
      <formula>NOT(ISERROR(SEARCH("SSMM",F249)))</formula>
    </cfRule>
    <cfRule type="containsText" dxfId="24791" priority="14147" operator="containsText" text="BMTR">
      <formula>NOT(ISERROR(SEARCH("BMTR",F249)))</formula>
    </cfRule>
  </conditionalFormatting>
  <conditionalFormatting sqref="F37">
    <cfRule type="containsText" dxfId="24790" priority="14113" operator="containsText" text="TAXI">
      <formula>NOT(ISERROR(SEARCH("TAXI",F37)))</formula>
    </cfRule>
    <cfRule type="containsText" dxfId="24789" priority="14114" operator="containsText" text="SSMM">
      <formula>NOT(ISERROR(SEARCH("SSMM",F37)))</formula>
    </cfRule>
    <cfRule type="containsText" dxfId="24788" priority="14115" operator="containsText" text="BMTR">
      <formula>NOT(ISERROR(SEARCH("BMTR",F37)))</formula>
    </cfRule>
  </conditionalFormatting>
  <conditionalFormatting sqref="G26:G28 G17:G20 G296:G298 G236:G237 G34:G37 G32 G233 G48 G100:G103 G150:G153 G306:G308 G254 G176 G340 G333:G334 G216:G217 G247:G250 G105 G241 G165 G135:G136 G224 G192:G194 G3:G13 G323:G326 G51 G93:G94 G275:G277 G243 G115 G290:G294 G203:G204 G64:G65 G23:G24 G80:G85 G109:G110 G167 G303 G345:G349 G336 G68:G75 G279:G286 G172:G173 G264:G266 G328:G331 G169:G170 G62 G117:G120 G160:G161 G157:G158 G59 G142:G145 G197:G198 G124:G132">
    <cfRule type="cellIs" dxfId="24787" priority="21914" operator="greaterThan">
      <formula>L3</formula>
    </cfRule>
    <cfRule type="cellIs" dxfId="24786" priority="21915" operator="lessThan">
      <formula>J3</formula>
    </cfRule>
  </conditionalFormatting>
  <conditionalFormatting sqref="E3:E214 E216:E352">
    <cfRule type="cellIs" dxfId="24785" priority="21920" operator="lessThan">
      <formula>J3</formula>
    </cfRule>
    <cfRule type="cellIs" dxfId="24784" priority="21921" operator="greaterThan">
      <formula>L3</formula>
    </cfRule>
  </conditionalFormatting>
  <conditionalFormatting sqref="F38">
    <cfRule type="containsText" dxfId="24783" priority="14099" operator="containsText" text="TAXI">
      <formula>NOT(ISERROR(SEARCH("TAXI",F38)))</formula>
    </cfRule>
    <cfRule type="containsText" dxfId="24782" priority="14100" operator="containsText" text="SSMM">
      <formula>NOT(ISERROR(SEARCH("SSMM",F38)))</formula>
    </cfRule>
    <cfRule type="containsText" dxfId="24781" priority="14101" operator="containsText" text="BMTR">
      <formula>NOT(ISERROR(SEARCH("BMTR",F38)))</formula>
    </cfRule>
  </conditionalFormatting>
  <conditionalFormatting sqref="G38">
    <cfRule type="cellIs" dxfId="24780" priority="14107" operator="greaterThan">
      <formula>L38</formula>
    </cfRule>
    <cfRule type="cellIs" dxfId="24779" priority="14108" operator="lessThan">
      <formula>J38</formula>
    </cfRule>
  </conditionalFormatting>
  <conditionalFormatting sqref="G267 G269">
    <cfRule type="cellIs" dxfId="24778" priority="14081" operator="greaterThan">
      <formula>L267</formula>
    </cfRule>
    <cfRule type="cellIs" dxfId="24777" priority="14082" operator="lessThan">
      <formula>J267</formula>
    </cfRule>
  </conditionalFormatting>
  <conditionalFormatting sqref="F287">
    <cfRule type="containsText" dxfId="24776" priority="14053" operator="containsText" text="TAXI">
      <formula>NOT(ISERROR(SEARCH("TAXI",F287)))</formula>
    </cfRule>
    <cfRule type="containsText" dxfId="24775" priority="14054" operator="containsText" text="SSMM">
      <formula>NOT(ISERROR(SEARCH("SSMM",F287)))</formula>
    </cfRule>
    <cfRule type="containsText" dxfId="24774" priority="14055" operator="containsText" text="BMTR">
      <formula>NOT(ISERROR(SEARCH("BMTR",F287)))</formula>
    </cfRule>
  </conditionalFormatting>
  <conditionalFormatting sqref="G287">
    <cfRule type="cellIs" dxfId="24773" priority="14049" operator="greaterThan">
      <formula>L287</formula>
    </cfRule>
    <cfRule type="cellIs" dxfId="24772" priority="14050" operator="lessThan">
      <formula>J287</formula>
    </cfRule>
  </conditionalFormatting>
  <conditionalFormatting sqref="F39">
    <cfRule type="containsText" dxfId="24771" priority="13997" operator="containsText" text="TAXI">
      <formula>NOT(ISERROR(SEARCH("TAXI",F39)))</formula>
    </cfRule>
    <cfRule type="containsText" dxfId="24770" priority="13998" operator="containsText" text="SSMM">
      <formula>NOT(ISERROR(SEARCH("SSMM",F39)))</formula>
    </cfRule>
    <cfRule type="containsText" dxfId="24769" priority="13999" operator="containsText" text="BMTR">
      <formula>NOT(ISERROR(SEARCH("BMTR",F39)))</formula>
    </cfRule>
  </conditionalFormatting>
  <conditionalFormatting sqref="G39">
    <cfRule type="cellIs" dxfId="24768" priority="14000" operator="greaterThan">
      <formula>L39</formula>
    </cfRule>
    <cfRule type="cellIs" dxfId="24767" priority="14001" operator="lessThan">
      <formula>J39</formula>
    </cfRule>
  </conditionalFormatting>
  <conditionalFormatting sqref="Q25">
    <cfRule type="containsText" dxfId="24766" priority="13938" operator="containsText" text="BMTR">
      <formula>NOT(ISERROR(SEARCH("BMTR",Q25)))</formula>
    </cfRule>
    <cfRule type="containsText" dxfId="24765" priority="13939" operator="containsText" text="TAXI">
      <formula>NOT(ISERROR(SEARCH("TAXI",Q25)))</formula>
    </cfRule>
    <cfRule type="containsText" dxfId="24764" priority="13940" operator="containsText" text="SSMM">
      <formula>NOT(ISERROR(SEARCH("SSMM",Q25)))</formula>
    </cfRule>
    <cfRule type="containsText" dxfId="24763" priority="13941" operator="containsText" text="MEDC">
      <formula>NOT(ISERROR(SEARCH("MEDC",Q25)))</formula>
    </cfRule>
    <cfRule type="containsText" dxfId="24762" priority="13942" operator="containsText" text="APLN">
      <formula>NOT(ISERROR(SEARCH("APLN",Q25)))</formula>
    </cfRule>
  </conditionalFormatting>
  <conditionalFormatting sqref="F25">
    <cfRule type="containsText" dxfId="24761" priority="13935" operator="containsText" text="TAXI">
      <formula>NOT(ISERROR(SEARCH("TAXI",F25)))</formula>
    </cfRule>
    <cfRule type="containsText" dxfId="24760" priority="13936" operator="containsText" text="SSMM">
      <formula>NOT(ISERROR(SEARCH("SSMM",F25)))</formula>
    </cfRule>
    <cfRule type="containsText" dxfId="24759" priority="13937" operator="containsText" text="BMTR">
      <formula>NOT(ISERROR(SEARCH("BMTR",F25)))</formula>
    </cfRule>
  </conditionalFormatting>
  <conditionalFormatting sqref="G25">
    <cfRule type="cellIs" dxfId="24758" priority="13943" operator="greaterThan">
      <formula>L25</formula>
    </cfRule>
    <cfRule type="cellIs" dxfId="24757" priority="13944" operator="lessThan">
      <formula>J25</formula>
    </cfRule>
  </conditionalFormatting>
  <conditionalFormatting sqref="F295">
    <cfRule type="containsText" dxfId="24756" priority="13919" operator="containsText" text="TAXI">
      <formula>NOT(ISERROR(SEARCH("TAXI",F295)))</formula>
    </cfRule>
    <cfRule type="containsText" dxfId="24755" priority="13920" operator="containsText" text="SSMM">
      <formula>NOT(ISERROR(SEARCH("SSMM",F295)))</formula>
    </cfRule>
    <cfRule type="containsText" dxfId="24754" priority="13921" operator="containsText" text="BMTR">
      <formula>NOT(ISERROR(SEARCH("BMTR",F295)))</formula>
    </cfRule>
  </conditionalFormatting>
  <conditionalFormatting sqref="G295">
    <cfRule type="cellIs" dxfId="24753" priority="13927" operator="greaterThan">
      <formula>L295</formula>
    </cfRule>
    <cfRule type="cellIs" dxfId="24752" priority="13928" operator="lessThan">
      <formula>J295</formula>
    </cfRule>
  </conditionalFormatting>
  <conditionalFormatting sqref="F16">
    <cfRule type="containsText" dxfId="24751" priority="13907" operator="containsText" text="TAXI">
      <formula>NOT(ISERROR(SEARCH("TAXI",F16)))</formula>
    </cfRule>
    <cfRule type="containsText" dxfId="24750" priority="13908" operator="containsText" text="SSMM">
      <formula>NOT(ISERROR(SEARCH("SSMM",F16)))</formula>
    </cfRule>
    <cfRule type="containsText" dxfId="24749" priority="13909" operator="containsText" text="BMTR">
      <formula>NOT(ISERROR(SEARCH("BMTR",F16)))</formula>
    </cfRule>
  </conditionalFormatting>
  <conditionalFormatting sqref="G16">
    <cfRule type="cellIs" dxfId="24748" priority="13915" operator="greaterThan">
      <formula>L16</formula>
    </cfRule>
    <cfRule type="cellIs" dxfId="24747" priority="13916" operator="lessThan">
      <formula>J16</formula>
    </cfRule>
  </conditionalFormatting>
  <conditionalFormatting sqref="F329">
    <cfRule type="containsText" dxfId="24746" priority="13857" operator="containsText" text="TAXI">
      <formula>NOT(ISERROR(SEARCH("TAXI",F329)))</formula>
    </cfRule>
    <cfRule type="containsText" dxfId="24745" priority="13858" operator="containsText" text="SSMM">
      <formula>NOT(ISERROR(SEARCH("SSMM",F329)))</formula>
    </cfRule>
    <cfRule type="containsText" dxfId="24744" priority="13859" operator="containsText" text="BMTR">
      <formula>NOT(ISERROR(SEARCH("BMTR",F329)))</formula>
    </cfRule>
  </conditionalFormatting>
  <conditionalFormatting sqref="F345">
    <cfRule type="containsText" dxfId="24743" priority="13841" operator="containsText" text="TAXI">
      <formula>NOT(ISERROR(SEARCH("TAXI",F345)))</formula>
    </cfRule>
    <cfRule type="containsText" dxfId="24742" priority="13842" operator="containsText" text="SSMM">
      <formula>NOT(ISERROR(SEARCH("SSMM",F345)))</formula>
    </cfRule>
    <cfRule type="containsText" dxfId="24741" priority="13843" operator="containsText" text="BMTR">
      <formula>NOT(ISERROR(SEARCH("BMTR",F345)))</formula>
    </cfRule>
  </conditionalFormatting>
  <conditionalFormatting sqref="F346">
    <cfRule type="containsText" dxfId="24740" priority="13829" operator="containsText" text="TAXI">
      <formula>NOT(ISERROR(SEARCH("TAXI",F346)))</formula>
    </cfRule>
    <cfRule type="containsText" dxfId="24739" priority="13830" operator="containsText" text="SSMM">
      <formula>NOT(ISERROR(SEARCH("SSMM",F346)))</formula>
    </cfRule>
    <cfRule type="containsText" dxfId="24738" priority="13831" operator="containsText" text="BMTR">
      <formula>NOT(ISERROR(SEARCH("BMTR",F346)))</formula>
    </cfRule>
  </conditionalFormatting>
  <conditionalFormatting sqref="F299">
    <cfRule type="containsText" dxfId="24737" priority="13817" operator="containsText" text="TAXI">
      <formula>NOT(ISERROR(SEARCH("TAXI",F299)))</formula>
    </cfRule>
    <cfRule type="containsText" dxfId="24736" priority="13818" operator="containsText" text="SSMM">
      <formula>NOT(ISERROR(SEARCH("SSMM",F299)))</formula>
    </cfRule>
    <cfRule type="containsText" dxfId="24735" priority="13819" operator="containsText" text="BMTR">
      <formula>NOT(ISERROR(SEARCH("BMTR",F299)))</formula>
    </cfRule>
  </conditionalFormatting>
  <conditionalFormatting sqref="G299">
    <cfRule type="cellIs" dxfId="24734" priority="13825" operator="greaterThan">
      <formula>L299</formula>
    </cfRule>
    <cfRule type="cellIs" dxfId="24733" priority="13826" operator="lessThan">
      <formula>J299</formula>
    </cfRule>
  </conditionalFormatting>
  <conditionalFormatting sqref="F300">
    <cfRule type="containsText" dxfId="24732" priority="13805" operator="containsText" text="TAXI">
      <formula>NOT(ISERROR(SEARCH("TAXI",F300)))</formula>
    </cfRule>
    <cfRule type="containsText" dxfId="24731" priority="13806" operator="containsText" text="SSMM">
      <formula>NOT(ISERROR(SEARCH("SSMM",F300)))</formula>
    </cfRule>
    <cfRule type="containsText" dxfId="24730" priority="13807" operator="containsText" text="BMTR">
      <formula>NOT(ISERROR(SEARCH("BMTR",F300)))</formula>
    </cfRule>
  </conditionalFormatting>
  <conditionalFormatting sqref="G300">
    <cfRule type="cellIs" dxfId="24729" priority="13813" operator="greaterThan">
      <formula>L300</formula>
    </cfRule>
    <cfRule type="cellIs" dxfId="24728" priority="13814" operator="lessThan">
      <formula>J300</formula>
    </cfRule>
  </conditionalFormatting>
  <conditionalFormatting sqref="F301">
    <cfRule type="containsText" dxfId="24727" priority="13793" operator="containsText" text="TAXI">
      <formula>NOT(ISERROR(SEARCH("TAXI",F301)))</formula>
    </cfRule>
    <cfRule type="containsText" dxfId="24726" priority="13794" operator="containsText" text="SSMM">
      <formula>NOT(ISERROR(SEARCH("SSMM",F301)))</formula>
    </cfRule>
    <cfRule type="containsText" dxfId="24725" priority="13795" operator="containsText" text="BMTR">
      <formula>NOT(ISERROR(SEARCH("BMTR",F301)))</formula>
    </cfRule>
  </conditionalFormatting>
  <conditionalFormatting sqref="G301">
    <cfRule type="cellIs" dxfId="24724" priority="13801" operator="greaterThan">
      <formula>L301</formula>
    </cfRule>
    <cfRule type="cellIs" dxfId="24723" priority="13802" operator="lessThan">
      <formula>J301</formula>
    </cfRule>
  </conditionalFormatting>
  <conditionalFormatting sqref="F302">
    <cfRule type="containsText" dxfId="24722" priority="13781" operator="containsText" text="TAXI">
      <formula>NOT(ISERROR(SEARCH("TAXI",F302)))</formula>
    </cfRule>
    <cfRule type="containsText" dxfId="24721" priority="13782" operator="containsText" text="SSMM">
      <formula>NOT(ISERROR(SEARCH("SSMM",F302)))</formula>
    </cfRule>
    <cfRule type="containsText" dxfId="24720" priority="13783" operator="containsText" text="BMTR">
      <formula>NOT(ISERROR(SEARCH("BMTR",F302)))</formula>
    </cfRule>
  </conditionalFormatting>
  <conditionalFormatting sqref="G302">
    <cfRule type="cellIs" dxfId="24719" priority="13789" operator="greaterThan">
      <formula>L302</formula>
    </cfRule>
    <cfRule type="cellIs" dxfId="24718" priority="13790" operator="lessThan">
      <formula>J302</formula>
    </cfRule>
  </conditionalFormatting>
  <conditionalFormatting sqref="F201">
    <cfRule type="containsText" dxfId="24717" priority="13769" operator="containsText" text="TAXI">
      <formula>NOT(ISERROR(SEARCH("TAXI",F201)))</formula>
    </cfRule>
    <cfRule type="containsText" dxfId="24716" priority="13770" operator="containsText" text="SSMM">
      <formula>NOT(ISERROR(SEARCH("SSMM",F201)))</formula>
    </cfRule>
    <cfRule type="containsText" dxfId="24715" priority="13771" operator="containsText" text="BMTR">
      <formula>NOT(ISERROR(SEARCH("BMTR",F201)))</formula>
    </cfRule>
  </conditionalFormatting>
  <conditionalFormatting sqref="F201">
    <cfRule type="containsText" dxfId="24714" priority="13766" operator="containsText" text="TAXI">
      <formula>NOT(ISERROR(SEARCH("TAXI",F201)))</formula>
    </cfRule>
    <cfRule type="containsText" dxfId="24713" priority="13767" operator="containsText" text="SSMM">
      <formula>NOT(ISERROR(SEARCH("SSMM",F201)))</formula>
    </cfRule>
    <cfRule type="containsText" dxfId="24712" priority="13768" operator="containsText" text="BMTR">
      <formula>NOT(ISERROR(SEARCH("BMTR",F201)))</formula>
    </cfRule>
  </conditionalFormatting>
  <conditionalFormatting sqref="F201">
    <cfRule type="containsText" dxfId="24711" priority="13763" operator="containsText" text="TAXI">
      <formula>NOT(ISERROR(SEARCH("TAXI",F201)))</formula>
    </cfRule>
    <cfRule type="containsText" dxfId="24710" priority="13764" operator="containsText" text="SSMM">
      <formula>NOT(ISERROR(SEARCH("SSMM",F201)))</formula>
    </cfRule>
    <cfRule type="containsText" dxfId="24709" priority="13765" operator="containsText" text="BMTR">
      <formula>NOT(ISERROR(SEARCH("BMTR",F201)))</formula>
    </cfRule>
  </conditionalFormatting>
  <conditionalFormatting sqref="F201">
    <cfRule type="containsText" dxfId="24708" priority="13760" operator="containsText" text="TAXI">
      <formula>NOT(ISERROR(SEARCH("TAXI",F201)))</formula>
    </cfRule>
    <cfRule type="containsText" dxfId="24707" priority="13761" operator="containsText" text="SSMM">
      <formula>NOT(ISERROR(SEARCH("SSMM",F201)))</formula>
    </cfRule>
    <cfRule type="containsText" dxfId="24706" priority="13762" operator="containsText" text="BMTR">
      <formula>NOT(ISERROR(SEARCH("BMTR",F201)))</formula>
    </cfRule>
  </conditionalFormatting>
  <conditionalFormatting sqref="F201">
    <cfRule type="containsText" dxfId="24705" priority="13757" operator="containsText" text="TAXI">
      <formula>NOT(ISERROR(SEARCH("TAXI",F201)))</formula>
    </cfRule>
    <cfRule type="containsText" dxfId="24704" priority="13758" operator="containsText" text="SSMM">
      <formula>NOT(ISERROR(SEARCH("SSMM",F201)))</formula>
    </cfRule>
    <cfRule type="containsText" dxfId="24703" priority="13759" operator="containsText" text="BMTR">
      <formula>NOT(ISERROR(SEARCH("BMTR",F201)))</formula>
    </cfRule>
  </conditionalFormatting>
  <conditionalFormatting sqref="F201">
    <cfRule type="containsText" dxfId="24702" priority="13754" operator="containsText" text="TAXI">
      <formula>NOT(ISERROR(SEARCH("TAXI",F201)))</formula>
    </cfRule>
    <cfRule type="containsText" dxfId="24701" priority="13755" operator="containsText" text="SSMM">
      <formula>NOT(ISERROR(SEARCH("SSMM",F201)))</formula>
    </cfRule>
    <cfRule type="containsText" dxfId="24700" priority="13756" operator="containsText" text="BMTR">
      <formula>NOT(ISERROR(SEARCH("BMTR",F201)))</formula>
    </cfRule>
  </conditionalFormatting>
  <conditionalFormatting sqref="F201">
    <cfRule type="containsText" dxfId="24699" priority="13751" operator="containsText" text="TAXI">
      <formula>NOT(ISERROR(SEARCH("TAXI",F201)))</formula>
    </cfRule>
    <cfRule type="containsText" dxfId="24698" priority="13752" operator="containsText" text="SSMM">
      <formula>NOT(ISERROR(SEARCH("SSMM",F201)))</formula>
    </cfRule>
    <cfRule type="containsText" dxfId="24697" priority="13753" operator="containsText" text="BMTR">
      <formula>NOT(ISERROR(SEARCH("BMTR",F201)))</formula>
    </cfRule>
  </conditionalFormatting>
  <conditionalFormatting sqref="F201">
    <cfRule type="containsText" dxfId="24696" priority="13748" operator="containsText" text="TAXI">
      <formula>NOT(ISERROR(SEARCH("TAXI",F201)))</formula>
    </cfRule>
    <cfRule type="containsText" dxfId="24695" priority="13749" operator="containsText" text="SSMM">
      <formula>NOT(ISERROR(SEARCH("SSMM",F201)))</formula>
    </cfRule>
    <cfRule type="containsText" dxfId="24694" priority="13750" operator="containsText" text="BMTR">
      <formula>NOT(ISERROR(SEARCH("BMTR",F201)))</formula>
    </cfRule>
  </conditionalFormatting>
  <conditionalFormatting sqref="F201">
    <cfRule type="containsText" dxfId="24693" priority="13745" operator="containsText" text="TAXI">
      <formula>NOT(ISERROR(SEARCH("TAXI",F201)))</formula>
    </cfRule>
    <cfRule type="containsText" dxfId="24692" priority="13746" operator="containsText" text="SSMM">
      <formula>NOT(ISERROR(SEARCH("SSMM",F201)))</formula>
    </cfRule>
    <cfRule type="containsText" dxfId="24691" priority="13747" operator="containsText" text="BMTR">
      <formula>NOT(ISERROR(SEARCH("BMTR",F201)))</formula>
    </cfRule>
  </conditionalFormatting>
  <conditionalFormatting sqref="F201">
    <cfRule type="containsText" dxfId="24690" priority="13742" operator="containsText" text="TAXI">
      <formula>NOT(ISERROR(SEARCH("TAXI",F201)))</formula>
    </cfRule>
    <cfRule type="containsText" dxfId="24689" priority="13743" operator="containsText" text="SSMM">
      <formula>NOT(ISERROR(SEARCH("SSMM",F201)))</formula>
    </cfRule>
    <cfRule type="containsText" dxfId="24688" priority="13744" operator="containsText" text="BMTR">
      <formula>NOT(ISERROR(SEARCH("BMTR",F201)))</formula>
    </cfRule>
  </conditionalFormatting>
  <conditionalFormatting sqref="F201">
    <cfRule type="containsText" dxfId="24687" priority="13739" operator="containsText" text="TAXI">
      <formula>NOT(ISERROR(SEARCH("TAXI",F201)))</formula>
    </cfRule>
    <cfRule type="containsText" dxfId="24686" priority="13740" operator="containsText" text="SSMM">
      <formula>NOT(ISERROR(SEARCH("SSMM",F201)))</formula>
    </cfRule>
    <cfRule type="containsText" dxfId="24685" priority="13741" operator="containsText" text="BMTR">
      <formula>NOT(ISERROR(SEARCH("BMTR",F201)))</formula>
    </cfRule>
  </conditionalFormatting>
  <conditionalFormatting sqref="F201">
    <cfRule type="containsText" dxfId="24684" priority="13736" operator="containsText" text="TAXI">
      <formula>NOT(ISERROR(SEARCH("TAXI",F201)))</formula>
    </cfRule>
    <cfRule type="containsText" dxfId="24683" priority="13737" operator="containsText" text="SSMM">
      <formula>NOT(ISERROR(SEARCH("SSMM",F201)))</formula>
    </cfRule>
    <cfRule type="containsText" dxfId="24682" priority="13738" operator="containsText" text="BMTR">
      <formula>NOT(ISERROR(SEARCH("BMTR",F201)))</formula>
    </cfRule>
  </conditionalFormatting>
  <conditionalFormatting sqref="F201">
    <cfRule type="containsText" dxfId="24681" priority="13733" operator="containsText" text="TAXI">
      <formula>NOT(ISERROR(SEARCH("TAXI",F201)))</formula>
    </cfRule>
    <cfRule type="containsText" dxfId="24680" priority="13734" operator="containsText" text="SSMM">
      <formula>NOT(ISERROR(SEARCH("SSMM",F201)))</formula>
    </cfRule>
    <cfRule type="containsText" dxfId="24679" priority="13735" operator="containsText" text="BMTR">
      <formula>NOT(ISERROR(SEARCH("BMTR",F201)))</formula>
    </cfRule>
  </conditionalFormatting>
  <conditionalFormatting sqref="F201">
    <cfRule type="containsText" dxfId="24678" priority="13730" operator="containsText" text="TAXI">
      <formula>NOT(ISERROR(SEARCH("TAXI",F201)))</formula>
    </cfRule>
    <cfRule type="containsText" dxfId="24677" priority="13731" operator="containsText" text="SSMM">
      <formula>NOT(ISERROR(SEARCH("SSMM",F201)))</formula>
    </cfRule>
    <cfRule type="containsText" dxfId="24676" priority="13732" operator="containsText" text="BMTR">
      <formula>NOT(ISERROR(SEARCH("BMTR",F201)))</formula>
    </cfRule>
  </conditionalFormatting>
  <conditionalFormatting sqref="F201">
    <cfRule type="containsText" dxfId="24675" priority="13727" operator="containsText" text="TAXI">
      <formula>NOT(ISERROR(SEARCH("TAXI",F201)))</formula>
    </cfRule>
    <cfRule type="containsText" dxfId="24674" priority="13728" operator="containsText" text="SSMM">
      <formula>NOT(ISERROR(SEARCH("SSMM",F201)))</formula>
    </cfRule>
    <cfRule type="containsText" dxfId="24673" priority="13729" operator="containsText" text="BMTR">
      <formula>NOT(ISERROR(SEARCH("BMTR",F201)))</formula>
    </cfRule>
  </conditionalFormatting>
  <conditionalFormatting sqref="F201">
    <cfRule type="containsText" dxfId="24672" priority="13724" operator="containsText" text="TAXI">
      <formula>NOT(ISERROR(SEARCH("TAXI",F201)))</formula>
    </cfRule>
    <cfRule type="containsText" dxfId="24671" priority="13725" operator="containsText" text="SSMM">
      <formula>NOT(ISERROR(SEARCH("SSMM",F201)))</formula>
    </cfRule>
    <cfRule type="containsText" dxfId="24670" priority="13726" operator="containsText" text="BMTR">
      <formula>NOT(ISERROR(SEARCH("BMTR",F201)))</formula>
    </cfRule>
  </conditionalFormatting>
  <conditionalFormatting sqref="F201">
    <cfRule type="containsText" dxfId="24669" priority="13721" operator="containsText" text="TAXI">
      <formula>NOT(ISERROR(SEARCH("TAXI",F201)))</formula>
    </cfRule>
    <cfRule type="containsText" dxfId="24668" priority="13722" operator="containsText" text="SSMM">
      <formula>NOT(ISERROR(SEARCH("SSMM",F201)))</formula>
    </cfRule>
    <cfRule type="containsText" dxfId="24667" priority="13723" operator="containsText" text="BMTR">
      <formula>NOT(ISERROR(SEARCH("BMTR",F201)))</formula>
    </cfRule>
  </conditionalFormatting>
  <conditionalFormatting sqref="F201">
    <cfRule type="containsText" dxfId="24666" priority="13718" operator="containsText" text="TAXI">
      <formula>NOT(ISERROR(SEARCH("TAXI",F201)))</formula>
    </cfRule>
    <cfRule type="containsText" dxfId="24665" priority="13719" operator="containsText" text="SSMM">
      <formula>NOT(ISERROR(SEARCH("SSMM",F201)))</formula>
    </cfRule>
    <cfRule type="containsText" dxfId="24664" priority="13720" operator="containsText" text="BMTR">
      <formula>NOT(ISERROR(SEARCH("BMTR",F201)))</formula>
    </cfRule>
  </conditionalFormatting>
  <conditionalFormatting sqref="F201">
    <cfRule type="containsText" dxfId="24663" priority="13715" operator="containsText" text="TAXI">
      <formula>NOT(ISERROR(SEARCH("TAXI",F201)))</formula>
    </cfRule>
    <cfRule type="containsText" dxfId="24662" priority="13716" operator="containsText" text="SSMM">
      <formula>NOT(ISERROR(SEARCH("SSMM",F201)))</formula>
    </cfRule>
    <cfRule type="containsText" dxfId="24661" priority="13717" operator="containsText" text="BMTR">
      <formula>NOT(ISERROR(SEARCH("BMTR",F201)))</formula>
    </cfRule>
  </conditionalFormatting>
  <conditionalFormatting sqref="F201">
    <cfRule type="containsText" dxfId="24660" priority="13712" operator="containsText" text="TAXI">
      <formula>NOT(ISERROR(SEARCH("TAXI",F201)))</formula>
    </cfRule>
    <cfRule type="containsText" dxfId="24659" priority="13713" operator="containsText" text="SSMM">
      <formula>NOT(ISERROR(SEARCH("SSMM",F201)))</formula>
    </cfRule>
    <cfRule type="containsText" dxfId="24658" priority="13714" operator="containsText" text="BMTR">
      <formula>NOT(ISERROR(SEARCH("BMTR",F201)))</formula>
    </cfRule>
  </conditionalFormatting>
  <conditionalFormatting sqref="F201">
    <cfRule type="containsText" dxfId="24657" priority="13709" operator="containsText" text="TAXI">
      <formula>NOT(ISERROR(SEARCH("TAXI",F201)))</formula>
    </cfRule>
    <cfRule type="containsText" dxfId="24656" priority="13710" operator="containsText" text="SSMM">
      <formula>NOT(ISERROR(SEARCH("SSMM",F201)))</formula>
    </cfRule>
    <cfRule type="containsText" dxfId="24655" priority="13711" operator="containsText" text="BMTR">
      <formula>NOT(ISERROR(SEARCH("BMTR",F201)))</formula>
    </cfRule>
  </conditionalFormatting>
  <conditionalFormatting sqref="F201">
    <cfRule type="containsText" dxfId="24654" priority="13706" operator="containsText" text="TAXI">
      <formula>NOT(ISERROR(SEARCH("TAXI",F201)))</formula>
    </cfRule>
    <cfRule type="containsText" dxfId="24653" priority="13707" operator="containsText" text="SSMM">
      <formula>NOT(ISERROR(SEARCH("SSMM",F201)))</formula>
    </cfRule>
    <cfRule type="containsText" dxfId="24652" priority="13708" operator="containsText" text="BMTR">
      <formula>NOT(ISERROR(SEARCH("BMTR",F201)))</formula>
    </cfRule>
  </conditionalFormatting>
  <conditionalFormatting sqref="F201">
    <cfRule type="containsText" dxfId="24651" priority="13703" operator="containsText" text="TAXI">
      <formula>NOT(ISERROR(SEARCH("TAXI",F201)))</formula>
    </cfRule>
    <cfRule type="containsText" dxfId="24650" priority="13704" operator="containsText" text="SSMM">
      <formula>NOT(ISERROR(SEARCH("SSMM",F201)))</formula>
    </cfRule>
    <cfRule type="containsText" dxfId="24649" priority="13705" operator="containsText" text="BMTR">
      <formula>NOT(ISERROR(SEARCH("BMTR",F201)))</formula>
    </cfRule>
  </conditionalFormatting>
  <conditionalFormatting sqref="F201">
    <cfRule type="containsText" dxfId="24648" priority="13700" operator="containsText" text="TAXI">
      <formula>NOT(ISERROR(SEARCH("TAXI",F201)))</formula>
    </cfRule>
    <cfRule type="containsText" dxfId="24647" priority="13701" operator="containsText" text="SSMM">
      <formula>NOT(ISERROR(SEARCH("SSMM",F201)))</formula>
    </cfRule>
    <cfRule type="containsText" dxfId="24646" priority="13702" operator="containsText" text="BMTR">
      <formula>NOT(ISERROR(SEARCH("BMTR",F201)))</formula>
    </cfRule>
  </conditionalFormatting>
  <conditionalFormatting sqref="F201">
    <cfRule type="containsText" dxfId="24645" priority="13697" operator="containsText" text="TAXI">
      <formula>NOT(ISERROR(SEARCH("TAXI",F201)))</formula>
    </cfRule>
    <cfRule type="containsText" dxfId="24644" priority="13698" operator="containsText" text="SSMM">
      <formula>NOT(ISERROR(SEARCH("SSMM",F201)))</formula>
    </cfRule>
    <cfRule type="containsText" dxfId="24643" priority="13699" operator="containsText" text="BMTR">
      <formula>NOT(ISERROR(SEARCH("BMTR",F201)))</formula>
    </cfRule>
  </conditionalFormatting>
  <conditionalFormatting sqref="F201">
    <cfRule type="containsText" dxfId="24642" priority="13694" operator="containsText" text="TAXI">
      <formula>NOT(ISERROR(SEARCH("TAXI",F201)))</formula>
    </cfRule>
    <cfRule type="containsText" dxfId="24641" priority="13695" operator="containsText" text="SSMM">
      <formula>NOT(ISERROR(SEARCH("SSMM",F201)))</formula>
    </cfRule>
    <cfRule type="containsText" dxfId="24640" priority="13696" operator="containsText" text="BMTR">
      <formula>NOT(ISERROR(SEARCH("BMTR",F201)))</formula>
    </cfRule>
  </conditionalFormatting>
  <conditionalFormatting sqref="F201">
    <cfRule type="containsText" dxfId="24639" priority="13691" operator="containsText" text="TAXI">
      <formula>NOT(ISERROR(SEARCH("TAXI",F201)))</formula>
    </cfRule>
    <cfRule type="containsText" dxfId="24638" priority="13692" operator="containsText" text="SSMM">
      <formula>NOT(ISERROR(SEARCH("SSMM",F201)))</formula>
    </cfRule>
    <cfRule type="containsText" dxfId="24637" priority="13693" operator="containsText" text="BMTR">
      <formula>NOT(ISERROR(SEARCH("BMTR",F201)))</formula>
    </cfRule>
  </conditionalFormatting>
  <conditionalFormatting sqref="F201">
    <cfRule type="containsText" dxfId="24636" priority="13688" operator="containsText" text="TAXI">
      <formula>NOT(ISERROR(SEARCH("TAXI",F201)))</formula>
    </cfRule>
    <cfRule type="containsText" dxfId="24635" priority="13689" operator="containsText" text="SSMM">
      <formula>NOT(ISERROR(SEARCH("SSMM",F201)))</formula>
    </cfRule>
    <cfRule type="containsText" dxfId="24634" priority="13690" operator="containsText" text="BMTR">
      <formula>NOT(ISERROR(SEARCH("BMTR",F201)))</formula>
    </cfRule>
  </conditionalFormatting>
  <conditionalFormatting sqref="F201">
    <cfRule type="containsText" dxfId="24633" priority="13685" operator="containsText" text="TAXI">
      <formula>NOT(ISERROR(SEARCH("TAXI",F201)))</formula>
    </cfRule>
    <cfRule type="containsText" dxfId="24632" priority="13686" operator="containsText" text="SSMM">
      <formula>NOT(ISERROR(SEARCH("SSMM",F201)))</formula>
    </cfRule>
    <cfRule type="containsText" dxfId="24631" priority="13687" operator="containsText" text="BMTR">
      <formula>NOT(ISERROR(SEARCH("BMTR",F201)))</formula>
    </cfRule>
  </conditionalFormatting>
  <conditionalFormatting sqref="F201">
    <cfRule type="containsText" dxfId="24630" priority="13682" operator="containsText" text="TAXI">
      <formula>NOT(ISERROR(SEARCH("TAXI",F201)))</formula>
    </cfRule>
    <cfRule type="containsText" dxfId="24629" priority="13683" operator="containsText" text="SSMM">
      <formula>NOT(ISERROR(SEARCH("SSMM",F201)))</formula>
    </cfRule>
    <cfRule type="containsText" dxfId="24628" priority="13684" operator="containsText" text="BMTR">
      <formula>NOT(ISERROR(SEARCH("BMTR",F201)))</formula>
    </cfRule>
  </conditionalFormatting>
  <conditionalFormatting sqref="F201">
    <cfRule type="containsText" dxfId="24627" priority="13679" operator="containsText" text="TAXI">
      <formula>NOT(ISERROR(SEARCH("TAXI",F201)))</formula>
    </cfRule>
    <cfRule type="containsText" dxfId="24626" priority="13680" operator="containsText" text="SSMM">
      <formula>NOT(ISERROR(SEARCH("SSMM",F201)))</formula>
    </cfRule>
    <cfRule type="containsText" dxfId="24625" priority="13681" operator="containsText" text="BMTR">
      <formula>NOT(ISERROR(SEARCH("BMTR",F201)))</formula>
    </cfRule>
  </conditionalFormatting>
  <conditionalFormatting sqref="F201">
    <cfRule type="containsText" dxfId="24624" priority="13676" operator="containsText" text="TAXI">
      <formula>NOT(ISERROR(SEARCH("TAXI",F201)))</formula>
    </cfRule>
    <cfRule type="containsText" dxfId="24623" priority="13677" operator="containsText" text="SSMM">
      <formula>NOT(ISERROR(SEARCH("SSMM",F201)))</formula>
    </cfRule>
    <cfRule type="containsText" dxfId="24622" priority="13678" operator="containsText" text="BMTR">
      <formula>NOT(ISERROR(SEARCH("BMTR",F201)))</formula>
    </cfRule>
  </conditionalFormatting>
  <conditionalFormatting sqref="F201">
    <cfRule type="containsText" dxfId="24621" priority="13673" operator="containsText" text="TAXI">
      <formula>NOT(ISERROR(SEARCH("TAXI",F201)))</formula>
    </cfRule>
    <cfRule type="containsText" dxfId="24620" priority="13674" operator="containsText" text="SSMM">
      <formula>NOT(ISERROR(SEARCH("SSMM",F201)))</formula>
    </cfRule>
    <cfRule type="containsText" dxfId="24619" priority="13675" operator="containsText" text="BMTR">
      <formula>NOT(ISERROR(SEARCH("BMTR",F201)))</formula>
    </cfRule>
  </conditionalFormatting>
  <conditionalFormatting sqref="F201">
    <cfRule type="containsText" dxfId="24618" priority="13670" operator="containsText" text="TAXI">
      <formula>NOT(ISERROR(SEARCH("TAXI",F201)))</formula>
    </cfRule>
    <cfRule type="containsText" dxfId="24617" priority="13671" operator="containsText" text="SSMM">
      <formula>NOT(ISERROR(SEARCH("SSMM",F201)))</formula>
    </cfRule>
    <cfRule type="containsText" dxfId="24616" priority="13672" operator="containsText" text="BMTR">
      <formula>NOT(ISERROR(SEARCH("BMTR",F201)))</formula>
    </cfRule>
  </conditionalFormatting>
  <conditionalFormatting sqref="F201">
    <cfRule type="containsText" dxfId="24615" priority="13667" operator="containsText" text="TAXI">
      <formula>NOT(ISERROR(SEARCH("TAXI",F201)))</formula>
    </cfRule>
    <cfRule type="containsText" dxfId="24614" priority="13668" operator="containsText" text="SSMM">
      <formula>NOT(ISERROR(SEARCH("SSMM",F201)))</formula>
    </cfRule>
    <cfRule type="containsText" dxfId="24613" priority="13669" operator="containsText" text="BMTR">
      <formula>NOT(ISERROR(SEARCH("BMTR",F201)))</formula>
    </cfRule>
  </conditionalFormatting>
  <conditionalFormatting sqref="F201">
    <cfRule type="containsText" dxfId="24612" priority="13664" operator="containsText" text="TAXI">
      <formula>NOT(ISERROR(SEARCH("TAXI",F201)))</formula>
    </cfRule>
    <cfRule type="containsText" dxfId="24611" priority="13665" operator="containsText" text="SSMM">
      <formula>NOT(ISERROR(SEARCH("SSMM",F201)))</formula>
    </cfRule>
    <cfRule type="containsText" dxfId="24610" priority="13666" operator="containsText" text="BMTR">
      <formula>NOT(ISERROR(SEARCH("BMTR",F201)))</formula>
    </cfRule>
  </conditionalFormatting>
  <conditionalFormatting sqref="F201">
    <cfRule type="containsText" dxfId="24609" priority="13661" operator="containsText" text="TAXI">
      <formula>NOT(ISERROR(SEARCH("TAXI",F201)))</formula>
    </cfRule>
    <cfRule type="containsText" dxfId="24608" priority="13662" operator="containsText" text="SSMM">
      <formula>NOT(ISERROR(SEARCH("SSMM",F201)))</formula>
    </cfRule>
    <cfRule type="containsText" dxfId="24607" priority="13663" operator="containsText" text="BMTR">
      <formula>NOT(ISERROR(SEARCH("BMTR",F201)))</formula>
    </cfRule>
  </conditionalFormatting>
  <conditionalFormatting sqref="F201">
    <cfRule type="containsText" dxfId="24606" priority="13658" operator="containsText" text="TAXI">
      <formula>NOT(ISERROR(SEARCH("TAXI",F201)))</formula>
    </cfRule>
    <cfRule type="containsText" dxfId="24605" priority="13659" operator="containsText" text="SSMM">
      <formula>NOT(ISERROR(SEARCH("SSMM",F201)))</formula>
    </cfRule>
    <cfRule type="containsText" dxfId="24604" priority="13660" operator="containsText" text="BMTR">
      <formula>NOT(ISERROR(SEARCH("BMTR",F201)))</formula>
    </cfRule>
  </conditionalFormatting>
  <conditionalFormatting sqref="F201">
    <cfRule type="containsText" dxfId="24603" priority="13655" operator="containsText" text="TAXI">
      <formula>NOT(ISERROR(SEARCH("TAXI",F201)))</formula>
    </cfRule>
    <cfRule type="containsText" dxfId="24602" priority="13656" operator="containsText" text="SSMM">
      <formula>NOT(ISERROR(SEARCH("SSMM",F201)))</formula>
    </cfRule>
    <cfRule type="containsText" dxfId="24601" priority="13657" operator="containsText" text="BMTR">
      <formula>NOT(ISERROR(SEARCH("BMTR",F201)))</formula>
    </cfRule>
  </conditionalFormatting>
  <conditionalFormatting sqref="F201">
    <cfRule type="containsText" dxfId="24600" priority="13652" operator="containsText" text="TAXI">
      <formula>NOT(ISERROR(SEARCH("TAXI",F201)))</formula>
    </cfRule>
    <cfRule type="containsText" dxfId="24599" priority="13653" operator="containsText" text="SSMM">
      <formula>NOT(ISERROR(SEARCH("SSMM",F201)))</formula>
    </cfRule>
    <cfRule type="containsText" dxfId="24598" priority="13654" operator="containsText" text="BMTR">
      <formula>NOT(ISERROR(SEARCH("BMTR",F201)))</formula>
    </cfRule>
  </conditionalFormatting>
  <conditionalFormatting sqref="F201">
    <cfRule type="containsText" dxfId="24597" priority="13649" operator="containsText" text="TAXI">
      <formula>NOT(ISERROR(SEARCH("TAXI",F201)))</formula>
    </cfRule>
    <cfRule type="containsText" dxfId="24596" priority="13650" operator="containsText" text="SSMM">
      <formula>NOT(ISERROR(SEARCH("SSMM",F201)))</formula>
    </cfRule>
    <cfRule type="containsText" dxfId="24595" priority="13651" operator="containsText" text="BMTR">
      <formula>NOT(ISERROR(SEARCH("BMTR",F201)))</formula>
    </cfRule>
  </conditionalFormatting>
  <conditionalFormatting sqref="F201">
    <cfRule type="containsText" dxfId="24594" priority="13646" operator="containsText" text="TAXI">
      <formula>NOT(ISERROR(SEARCH("TAXI",F201)))</formula>
    </cfRule>
    <cfRule type="containsText" dxfId="24593" priority="13647" operator="containsText" text="SSMM">
      <formula>NOT(ISERROR(SEARCH("SSMM",F201)))</formula>
    </cfRule>
    <cfRule type="containsText" dxfId="24592" priority="13648" operator="containsText" text="BMTR">
      <formula>NOT(ISERROR(SEARCH("BMTR",F201)))</formula>
    </cfRule>
  </conditionalFormatting>
  <conditionalFormatting sqref="F201">
    <cfRule type="containsText" dxfId="24591" priority="13643" operator="containsText" text="TAXI">
      <formula>NOT(ISERROR(SEARCH("TAXI",F201)))</formula>
    </cfRule>
    <cfRule type="containsText" dxfId="24590" priority="13644" operator="containsText" text="SSMM">
      <formula>NOT(ISERROR(SEARCH("SSMM",F201)))</formula>
    </cfRule>
    <cfRule type="containsText" dxfId="24589" priority="13645" operator="containsText" text="BMTR">
      <formula>NOT(ISERROR(SEARCH("BMTR",F201)))</formula>
    </cfRule>
  </conditionalFormatting>
  <conditionalFormatting sqref="F201">
    <cfRule type="containsText" dxfId="24588" priority="13640" operator="containsText" text="TAXI">
      <formula>NOT(ISERROR(SEARCH("TAXI",F201)))</formula>
    </cfRule>
    <cfRule type="containsText" dxfId="24587" priority="13641" operator="containsText" text="SSMM">
      <formula>NOT(ISERROR(SEARCH("SSMM",F201)))</formula>
    </cfRule>
    <cfRule type="containsText" dxfId="24586" priority="13642" operator="containsText" text="BMTR">
      <formula>NOT(ISERROR(SEARCH("BMTR",F201)))</formula>
    </cfRule>
  </conditionalFormatting>
  <conditionalFormatting sqref="F201">
    <cfRule type="containsText" dxfId="24585" priority="13637" operator="containsText" text="TAXI">
      <formula>NOT(ISERROR(SEARCH("TAXI",F201)))</formula>
    </cfRule>
    <cfRule type="containsText" dxfId="24584" priority="13638" operator="containsText" text="SSMM">
      <formula>NOT(ISERROR(SEARCH("SSMM",F201)))</formula>
    </cfRule>
    <cfRule type="containsText" dxfId="24583" priority="13639" operator="containsText" text="BMTR">
      <formula>NOT(ISERROR(SEARCH("BMTR",F201)))</formula>
    </cfRule>
  </conditionalFormatting>
  <conditionalFormatting sqref="F201">
    <cfRule type="containsText" dxfId="24582" priority="13634" operator="containsText" text="TAXI">
      <formula>NOT(ISERROR(SEARCH("TAXI",F201)))</formula>
    </cfRule>
    <cfRule type="containsText" dxfId="24581" priority="13635" operator="containsText" text="SSMM">
      <formula>NOT(ISERROR(SEARCH("SSMM",F201)))</formula>
    </cfRule>
    <cfRule type="containsText" dxfId="24580" priority="13636" operator="containsText" text="BMTR">
      <formula>NOT(ISERROR(SEARCH("BMTR",F201)))</formula>
    </cfRule>
  </conditionalFormatting>
  <conditionalFormatting sqref="F201">
    <cfRule type="containsText" dxfId="24579" priority="13631" operator="containsText" text="TAXI">
      <formula>NOT(ISERROR(SEARCH("TAXI",F201)))</formula>
    </cfRule>
    <cfRule type="containsText" dxfId="24578" priority="13632" operator="containsText" text="SSMM">
      <formula>NOT(ISERROR(SEARCH("SSMM",F201)))</formula>
    </cfRule>
    <cfRule type="containsText" dxfId="24577" priority="13633" operator="containsText" text="BMTR">
      <formula>NOT(ISERROR(SEARCH("BMTR",F201)))</formula>
    </cfRule>
  </conditionalFormatting>
  <conditionalFormatting sqref="F201">
    <cfRule type="containsText" dxfId="24576" priority="13628" operator="containsText" text="TAXI">
      <formula>NOT(ISERROR(SEARCH("TAXI",F201)))</formula>
    </cfRule>
    <cfRule type="containsText" dxfId="24575" priority="13629" operator="containsText" text="SSMM">
      <formula>NOT(ISERROR(SEARCH("SSMM",F201)))</formula>
    </cfRule>
    <cfRule type="containsText" dxfId="24574" priority="13630" operator="containsText" text="BMTR">
      <formula>NOT(ISERROR(SEARCH("BMTR",F201)))</formula>
    </cfRule>
  </conditionalFormatting>
  <conditionalFormatting sqref="F201">
    <cfRule type="containsText" dxfId="24573" priority="13625" operator="containsText" text="TAXI">
      <formula>NOT(ISERROR(SEARCH("TAXI",F201)))</formula>
    </cfRule>
    <cfRule type="containsText" dxfId="24572" priority="13626" operator="containsText" text="SSMM">
      <formula>NOT(ISERROR(SEARCH("SSMM",F201)))</formula>
    </cfRule>
    <cfRule type="containsText" dxfId="24571" priority="13627" operator="containsText" text="BMTR">
      <formula>NOT(ISERROR(SEARCH("BMTR",F201)))</formula>
    </cfRule>
  </conditionalFormatting>
  <conditionalFormatting sqref="F201">
    <cfRule type="containsText" dxfId="24570" priority="13622" operator="containsText" text="TAXI">
      <formula>NOT(ISERROR(SEARCH("TAXI",F201)))</formula>
    </cfRule>
    <cfRule type="containsText" dxfId="24569" priority="13623" operator="containsText" text="SSMM">
      <formula>NOT(ISERROR(SEARCH("SSMM",F201)))</formula>
    </cfRule>
    <cfRule type="containsText" dxfId="24568" priority="13624" operator="containsText" text="BMTR">
      <formula>NOT(ISERROR(SEARCH("BMTR",F201)))</formula>
    </cfRule>
  </conditionalFormatting>
  <conditionalFormatting sqref="F201">
    <cfRule type="containsText" dxfId="24567" priority="13619" operator="containsText" text="TAXI">
      <formula>NOT(ISERROR(SEARCH("TAXI",F201)))</formula>
    </cfRule>
    <cfRule type="containsText" dxfId="24566" priority="13620" operator="containsText" text="SSMM">
      <formula>NOT(ISERROR(SEARCH("SSMM",F201)))</formula>
    </cfRule>
    <cfRule type="containsText" dxfId="24565" priority="13621" operator="containsText" text="BMTR">
      <formula>NOT(ISERROR(SEARCH("BMTR",F201)))</formula>
    </cfRule>
  </conditionalFormatting>
  <conditionalFormatting sqref="F201">
    <cfRule type="containsText" dxfId="24564" priority="13616" operator="containsText" text="TAXI">
      <formula>NOT(ISERROR(SEARCH("TAXI",F201)))</formula>
    </cfRule>
    <cfRule type="containsText" dxfId="24563" priority="13617" operator="containsText" text="SSMM">
      <formula>NOT(ISERROR(SEARCH("SSMM",F201)))</formula>
    </cfRule>
    <cfRule type="containsText" dxfId="24562" priority="13618" operator="containsText" text="BMTR">
      <formula>NOT(ISERROR(SEARCH("BMTR",F201)))</formula>
    </cfRule>
  </conditionalFormatting>
  <conditionalFormatting sqref="F201">
    <cfRule type="containsText" dxfId="24561" priority="13613" operator="containsText" text="TAXI">
      <formula>NOT(ISERROR(SEARCH("TAXI",F201)))</formula>
    </cfRule>
    <cfRule type="containsText" dxfId="24560" priority="13614" operator="containsText" text="SSMM">
      <formula>NOT(ISERROR(SEARCH("SSMM",F201)))</formula>
    </cfRule>
    <cfRule type="containsText" dxfId="24559" priority="13615" operator="containsText" text="BMTR">
      <formula>NOT(ISERROR(SEARCH("BMTR",F201)))</formula>
    </cfRule>
  </conditionalFormatting>
  <conditionalFormatting sqref="F201">
    <cfRule type="containsText" dxfId="24558" priority="13610" operator="containsText" text="TAXI">
      <formula>NOT(ISERROR(SEARCH("TAXI",F201)))</formula>
    </cfRule>
    <cfRule type="containsText" dxfId="24557" priority="13611" operator="containsText" text="SSMM">
      <formula>NOT(ISERROR(SEARCH("SSMM",F201)))</formula>
    </cfRule>
    <cfRule type="containsText" dxfId="24556" priority="13612" operator="containsText" text="BMTR">
      <formula>NOT(ISERROR(SEARCH("BMTR",F201)))</formula>
    </cfRule>
  </conditionalFormatting>
  <conditionalFormatting sqref="F201">
    <cfRule type="containsText" dxfId="24555" priority="13607" operator="containsText" text="TAXI">
      <formula>NOT(ISERROR(SEARCH("TAXI",F201)))</formula>
    </cfRule>
    <cfRule type="containsText" dxfId="24554" priority="13608" operator="containsText" text="SSMM">
      <formula>NOT(ISERROR(SEARCH("SSMM",F201)))</formula>
    </cfRule>
    <cfRule type="containsText" dxfId="24553" priority="13609" operator="containsText" text="BMTR">
      <formula>NOT(ISERROR(SEARCH("BMTR",F201)))</formula>
    </cfRule>
  </conditionalFormatting>
  <conditionalFormatting sqref="F201">
    <cfRule type="containsText" dxfId="24552" priority="13604" operator="containsText" text="TAXI">
      <formula>NOT(ISERROR(SEARCH("TAXI",F201)))</formula>
    </cfRule>
    <cfRule type="containsText" dxfId="24551" priority="13605" operator="containsText" text="SSMM">
      <formula>NOT(ISERROR(SEARCH("SSMM",F201)))</formula>
    </cfRule>
    <cfRule type="containsText" dxfId="24550" priority="13606" operator="containsText" text="BMTR">
      <formula>NOT(ISERROR(SEARCH("BMTR",F201)))</formula>
    </cfRule>
  </conditionalFormatting>
  <conditionalFormatting sqref="F201">
    <cfRule type="containsText" dxfId="24549" priority="13601" operator="containsText" text="TAXI">
      <formula>NOT(ISERROR(SEARCH("TAXI",F201)))</formula>
    </cfRule>
    <cfRule type="containsText" dxfId="24548" priority="13602" operator="containsText" text="SSMM">
      <formula>NOT(ISERROR(SEARCH("SSMM",F201)))</formula>
    </cfRule>
    <cfRule type="containsText" dxfId="24547" priority="13603" operator="containsText" text="BMTR">
      <formula>NOT(ISERROR(SEARCH("BMTR",F201)))</formula>
    </cfRule>
  </conditionalFormatting>
  <conditionalFormatting sqref="F201">
    <cfRule type="containsText" dxfId="24546" priority="13598" operator="containsText" text="TAXI">
      <formula>NOT(ISERROR(SEARCH("TAXI",F201)))</formula>
    </cfRule>
    <cfRule type="containsText" dxfId="24545" priority="13599" operator="containsText" text="SSMM">
      <formula>NOT(ISERROR(SEARCH("SSMM",F201)))</formula>
    </cfRule>
    <cfRule type="containsText" dxfId="24544" priority="13600" operator="containsText" text="BMTR">
      <formula>NOT(ISERROR(SEARCH("BMTR",F201)))</formula>
    </cfRule>
  </conditionalFormatting>
  <conditionalFormatting sqref="F201">
    <cfRule type="containsText" dxfId="24543" priority="13595" operator="containsText" text="TAXI">
      <formula>NOT(ISERROR(SEARCH("TAXI",F201)))</formula>
    </cfRule>
    <cfRule type="containsText" dxfId="24542" priority="13596" operator="containsText" text="SSMM">
      <formula>NOT(ISERROR(SEARCH("SSMM",F201)))</formula>
    </cfRule>
    <cfRule type="containsText" dxfId="24541" priority="13597" operator="containsText" text="BMTR">
      <formula>NOT(ISERROR(SEARCH("BMTR",F201)))</formula>
    </cfRule>
  </conditionalFormatting>
  <conditionalFormatting sqref="F201">
    <cfRule type="containsText" dxfId="24540" priority="13592" operator="containsText" text="TAXI">
      <formula>NOT(ISERROR(SEARCH("TAXI",F201)))</formula>
    </cfRule>
    <cfRule type="containsText" dxfId="24539" priority="13593" operator="containsText" text="SSMM">
      <formula>NOT(ISERROR(SEARCH("SSMM",F201)))</formula>
    </cfRule>
    <cfRule type="containsText" dxfId="24538" priority="13594" operator="containsText" text="BMTR">
      <formula>NOT(ISERROR(SEARCH("BMTR",F201)))</formula>
    </cfRule>
  </conditionalFormatting>
  <conditionalFormatting sqref="F201">
    <cfRule type="containsText" dxfId="24537" priority="13589" operator="containsText" text="TAXI">
      <formula>NOT(ISERROR(SEARCH("TAXI",F201)))</formula>
    </cfRule>
    <cfRule type="containsText" dxfId="24536" priority="13590" operator="containsText" text="SSMM">
      <formula>NOT(ISERROR(SEARCH("SSMM",F201)))</formula>
    </cfRule>
    <cfRule type="containsText" dxfId="24535" priority="13591" operator="containsText" text="BMTR">
      <formula>NOT(ISERROR(SEARCH("BMTR",F201)))</formula>
    </cfRule>
  </conditionalFormatting>
  <conditionalFormatting sqref="F201">
    <cfRule type="containsText" dxfId="24534" priority="13586" operator="containsText" text="TAXI">
      <formula>NOT(ISERROR(SEARCH("TAXI",F201)))</formula>
    </cfRule>
    <cfRule type="containsText" dxfId="24533" priority="13587" operator="containsText" text="SSMM">
      <formula>NOT(ISERROR(SEARCH("SSMM",F201)))</formula>
    </cfRule>
    <cfRule type="containsText" dxfId="24532" priority="13588" operator="containsText" text="BMTR">
      <formula>NOT(ISERROR(SEARCH("BMTR",F201)))</formula>
    </cfRule>
  </conditionalFormatting>
  <conditionalFormatting sqref="F201">
    <cfRule type="containsText" dxfId="24531" priority="13583" operator="containsText" text="TAXI">
      <formula>NOT(ISERROR(SEARCH("TAXI",F201)))</formula>
    </cfRule>
    <cfRule type="containsText" dxfId="24530" priority="13584" operator="containsText" text="SSMM">
      <formula>NOT(ISERROR(SEARCH("SSMM",F201)))</formula>
    </cfRule>
    <cfRule type="containsText" dxfId="24529" priority="13585" operator="containsText" text="BMTR">
      <formula>NOT(ISERROR(SEARCH("BMTR",F201)))</formula>
    </cfRule>
  </conditionalFormatting>
  <conditionalFormatting sqref="F201">
    <cfRule type="containsText" dxfId="24528" priority="13580" operator="containsText" text="TAXI">
      <formula>NOT(ISERROR(SEARCH("TAXI",F201)))</formula>
    </cfRule>
    <cfRule type="containsText" dxfId="24527" priority="13581" operator="containsText" text="SSMM">
      <formula>NOT(ISERROR(SEARCH("SSMM",F201)))</formula>
    </cfRule>
    <cfRule type="containsText" dxfId="24526" priority="13582" operator="containsText" text="BMTR">
      <formula>NOT(ISERROR(SEARCH("BMTR",F201)))</formula>
    </cfRule>
  </conditionalFormatting>
  <conditionalFormatting sqref="F201">
    <cfRule type="containsText" dxfId="24525" priority="13577" operator="containsText" text="TAXI">
      <formula>NOT(ISERROR(SEARCH("TAXI",F201)))</formula>
    </cfRule>
    <cfRule type="containsText" dxfId="24524" priority="13578" operator="containsText" text="SSMM">
      <formula>NOT(ISERROR(SEARCH("SSMM",F201)))</formula>
    </cfRule>
    <cfRule type="containsText" dxfId="24523" priority="13579" operator="containsText" text="BMTR">
      <formula>NOT(ISERROR(SEARCH("BMTR",F201)))</formula>
    </cfRule>
  </conditionalFormatting>
  <conditionalFormatting sqref="F201">
    <cfRule type="containsText" dxfId="24522" priority="13574" operator="containsText" text="TAXI">
      <formula>NOT(ISERROR(SEARCH("TAXI",F201)))</formula>
    </cfRule>
    <cfRule type="containsText" dxfId="24521" priority="13575" operator="containsText" text="SSMM">
      <formula>NOT(ISERROR(SEARCH("SSMM",F201)))</formula>
    </cfRule>
    <cfRule type="containsText" dxfId="24520" priority="13576" operator="containsText" text="BMTR">
      <formula>NOT(ISERROR(SEARCH("BMTR",F201)))</formula>
    </cfRule>
  </conditionalFormatting>
  <conditionalFormatting sqref="F201">
    <cfRule type="containsText" dxfId="24519" priority="13571" operator="containsText" text="TAXI">
      <formula>NOT(ISERROR(SEARCH("TAXI",F201)))</formula>
    </cfRule>
    <cfRule type="containsText" dxfId="24518" priority="13572" operator="containsText" text="SSMM">
      <formula>NOT(ISERROR(SEARCH("SSMM",F201)))</formula>
    </cfRule>
    <cfRule type="containsText" dxfId="24517" priority="13573" operator="containsText" text="BMTR">
      <formula>NOT(ISERROR(SEARCH("BMTR",F201)))</formula>
    </cfRule>
  </conditionalFormatting>
  <conditionalFormatting sqref="F201">
    <cfRule type="containsText" dxfId="24516" priority="13568" operator="containsText" text="TAXI">
      <formula>NOT(ISERROR(SEARCH("TAXI",F201)))</formula>
    </cfRule>
    <cfRule type="containsText" dxfId="24515" priority="13569" operator="containsText" text="SSMM">
      <formula>NOT(ISERROR(SEARCH("SSMM",F201)))</formula>
    </cfRule>
    <cfRule type="containsText" dxfId="24514" priority="13570" operator="containsText" text="BMTR">
      <formula>NOT(ISERROR(SEARCH("BMTR",F201)))</formula>
    </cfRule>
  </conditionalFormatting>
  <conditionalFormatting sqref="F201">
    <cfRule type="containsText" dxfId="24513" priority="13565" operator="containsText" text="TAXI">
      <formula>NOT(ISERROR(SEARCH("TAXI",F201)))</formula>
    </cfRule>
    <cfRule type="containsText" dxfId="24512" priority="13566" operator="containsText" text="SSMM">
      <formula>NOT(ISERROR(SEARCH("SSMM",F201)))</formula>
    </cfRule>
    <cfRule type="containsText" dxfId="24511" priority="13567" operator="containsText" text="BMTR">
      <formula>NOT(ISERROR(SEARCH("BMTR",F201)))</formula>
    </cfRule>
  </conditionalFormatting>
  <conditionalFormatting sqref="F201">
    <cfRule type="containsText" dxfId="24510" priority="13562" operator="containsText" text="TAXI">
      <formula>NOT(ISERROR(SEARCH("TAXI",F201)))</formula>
    </cfRule>
    <cfRule type="containsText" dxfId="24509" priority="13563" operator="containsText" text="SSMM">
      <formula>NOT(ISERROR(SEARCH("SSMM",F201)))</formula>
    </cfRule>
    <cfRule type="containsText" dxfId="24508" priority="13564" operator="containsText" text="BMTR">
      <formula>NOT(ISERROR(SEARCH("BMTR",F201)))</formula>
    </cfRule>
  </conditionalFormatting>
  <conditionalFormatting sqref="F201">
    <cfRule type="containsText" dxfId="24507" priority="13559" operator="containsText" text="TAXI">
      <formula>NOT(ISERROR(SEARCH("TAXI",F201)))</formula>
    </cfRule>
    <cfRule type="containsText" dxfId="24506" priority="13560" operator="containsText" text="SSMM">
      <formula>NOT(ISERROR(SEARCH("SSMM",F201)))</formula>
    </cfRule>
    <cfRule type="containsText" dxfId="24505" priority="13561" operator="containsText" text="BMTR">
      <formula>NOT(ISERROR(SEARCH("BMTR",F201)))</formula>
    </cfRule>
  </conditionalFormatting>
  <conditionalFormatting sqref="F201">
    <cfRule type="containsText" dxfId="24504" priority="13556" operator="containsText" text="TAXI">
      <formula>NOT(ISERROR(SEARCH("TAXI",F201)))</formula>
    </cfRule>
    <cfRule type="containsText" dxfId="24503" priority="13557" operator="containsText" text="SSMM">
      <formula>NOT(ISERROR(SEARCH("SSMM",F201)))</formula>
    </cfRule>
    <cfRule type="containsText" dxfId="24502" priority="13558" operator="containsText" text="BMTR">
      <formula>NOT(ISERROR(SEARCH("BMTR",F201)))</formula>
    </cfRule>
  </conditionalFormatting>
  <conditionalFormatting sqref="F201">
    <cfRule type="containsText" dxfId="24501" priority="13553" operator="containsText" text="TAXI">
      <formula>NOT(ISERROR(SEARCH("TAXI",F201)))</formula>
    </cfRule>
    <cfRule type="containsText" dxfId="24500" priority="13554" operator="containsText" text="SSMM">
      <formula>NOT(ISERROR(SEARCH("SSMM",F201)))</formula>
    </cfRule>
    <cfRule type="containsText" dxfId="24499" priority="13555" operator="containsText" text="BMTR">
      <formula>NOT(ISERROR(SEARCH("BMTR",F201)))</formula>
    </cfRule>
  </conditionalFormatting>
  <conditionalFormatting sqref="F201">
    <cfRule type="containsText" dxfId="24498" priority="13550" operator="containsText" text="TAXI">
      <formula>NOT(ISERROR(SEARCH("TAXI",F201)))</formula>
    </cfRule>
    <cfRule type="containsText" dxfId="24497" priority="13551" operator="containsText" text="SSMM">
      <formula>NOT(ISERROR(SEARCH("SSMM",F201)))</formula>
    </cfRule>
    <cfRule type="containsText" dxfId="24496" priority="13552" operator="containsText" text="BMTR">
      <formula>NOT(ISERROR(SEARCH("BMTR",F201)))</formula>
    </cfRule>
  </conditionalFormatting>
  <conditionalFormatting sqref="F201">
    <cfRule type="containsText" dxfId="24495" priority="13547" operator="containsText" text="TAXI">
      <formula>NOT(ISERROR(SEARCH("TAXI",F201)))</formula>
    </cfRule>
    <cfRule type="containsText" dxfId="24494" priority="13548" operator="containsText" text="SSMM">
      <formula>NOT(ISERROR(SEARCH("SSMM",F201)))</formula>
    </cfRule>
    <cfRule type="containsText" dxfId="24493" priority="13549" operator="containsText" text="BMTR">
      <formula>NOT(ISERROR(SEARCH("BMTR",F201)))</formula>
    </cfRule>
  </conditionalFormatting>
  <conditionalFormatting sqref="F201">
    <cfRule type="containsText" dxfId="24492" priority="13544" operator="containsText" text="TAXI">
      <formula>NOT(ISERROR(SEARCH("TAXI",F201)))</formula>
    </cfRule>
    <cfRule type="containsText" dxfId="24491" priority="13545" operator="containsText" text="SSMM">
      <formula>NOT(ISERROR(SEARCH("SSMM",F201)))</formula>
    </cfRule>
    <cfRule type="containsText" dxfId="24490" priority="13546" operator="containsText" text="BMTR">
      <formula>NOT(ISERROR(SEARCH("BMTR",F201)))</formula>
    </cfRule>
  </conditionalFormatting>
  <conditionalFormatting sqref="F201">
    <cfRule type="containsText" dxfId="24489" priority="13541" operator="containsText" text="TAXI">
      <formula>NOT(ISERROR(SEARCH("TAXI",F201)))</formula>
    </cfRule>
    <cfRule type="containsText" dxfId="24488" priority="13542" operator="containsText" text="SSMM">
      <formula>NOT(ISERROR(SEARCH("SSMM",F201)))</formula>
    </cfRule>
    <cfRule type="containsText" dxfId="24487" priority="13543" operator="containsText" text="BMTR">
      <formula>NOT(ISERROR(SEARCH("BMTR",F201)))</formula>
    </cfRule>
  </conditionalFormatting>
  <conditionalFormatting sqref="F201">
    <cfRule type="containsText" dxfId="24486" priority="13538" operator="containsText" text="TAXI">
      <formula>NOT(ISERROR(SEARCH("TAXI",F201)))</formula>
    </cfRule>
    <cfRule type="containsText" dxfId="24485" priority="13539" operator="containsText" text="SSMM">
      <formula>NOT(ISERROR(SEARCH("SSMM",F201)))</formula>
    </cfRule>
    <cfRule type="containsText" dxfId="24484" priority="13540" operator="containsText" text="BMTR">
      <formula>NOT(ISERROR(SEARCH("BMTR",F201)))</formula>
    </cfRule>
  </conditionalFormatting>
  <conditionalFormatting sqref="F201">
    <cfRule type="containsText" dxfId="24483" priority="13535" operator="containsText" text="TAXI">
      <formula>NOT(ISERROR(SEARCH("TAXI",F201)))</formula>
    </cfRule>
    <cfRule type="containsText" dxfId="24482" priority="13536" operator="containsText" text="SSMM">
      <formula>NOT(ISERROR(SEARCH("SSMM",F201)))</formula>
    </cfRule>
    <cfRule type="containsText" dxfId="24481" priority="13537" operator="containsText" text="BMTR">
      <formula>NOT(ISERROR(SEARCH("BMTR",F201)))</formula>
    </cfRule>
  </conditionalFormatting>
  <conditionalFormatting sqref="F201">
    <cfRule type="containsText" dxfId="24480" priority="13532" operator="containsText" text="TAXI">
      <formula>NOT(ISERROR(SEARCH("TAXI",F201)))</formula>
    </cfRule>
    <cfRule type="containsText" dxfId="24479" priority="13533" operator="containsText" text="SSMM">
      <formula>NOT(ISERROR(SEARCH("SSMM",F201)))</formula>
    </cfRule>
    <cfRule type="containsText" dxfId="24478" priority="13534" operator="containsText" text="BMTR">
      <formula>NOT(ISERROR(SEARCH("BMTR",F201)))</formula>
    </cfRule>
  </conditionalFormatting>
  <conditionalFormatting sqref="F201">
    <cfRule type="containsText" dxfId="24477" priority="13529" operator="containsText" text="TAXI">
      <formula>NOT(ISERROR(SEARCH("TAXI",F201)))</formula>
    </cfRule>
    <cfRule type="containsText" dxfId="24476" priority="13530" operator="containsText" text="SSMM">
      <formula>NOT(ISERROR(SEARCH("SSMM",F201)))</formula>
    </cfRule>
    <cfRule type="containsText" dxfId="24475" priority="13531" operator="containsText" text="BMTR">
      <formula>NOT(ISERROR(SEARCH("BMTR",F201)))</formula>
    </cfRule>
  </conditionalFormatting>
  <conditionalFormatting sqref="F201">
    <cfRule type="containsText" dxfId="24474" priority="13526" operator="containsText" text="TAXI">
      <formula>NOT(ISERROR(SEARCH("TAXI",F201)))</formula>
    </cfRule>
    <cfRule type="containsText" dxfId="24473" priority="13527" operator="containsText" text="SSMM">
      <formula>NOT(ISERROR(SEARCH("SSMM",F201)))</formula>
    </cfRule>
    <cfRule type="containsText" dxfId="24472" priority="13528" operator="containsText" text="BMTR">
      <formula>NOT(ISERROR(SEARCH("BMTR",F201)))</formula>
    </cfRule>
  </conditionalFormatting>
  <conditionalFormatting sqref="F201">
    <cfRule type="containsText" dxfId="24471" priority="13523" operator="containsText" text="TAXI">
      <formula>NOT(ISERROR(SEARCH("TAXI",F201)))</formula>
    </cfRule>
    <cfRule type="containsText" dxfId="24470" priority="13524" operator="containsText" text="SSMM">
      <formula>NOT(ISERROR(SEARCH("SSMM",F201)))</formula>
    </cfRule>
    <cfRule type="containsText" dxfId="24469" priority="13525" operator="containsText" text="BMTR">
      <formula>NOT(ISERROR(SEARCH("BMTR",F201)))</formula>
    </cfRule>
  </conditionalFormatting>
  <conditionalFormatting sqref="F201">
    <cfRule type="containsText" dxfId="24468" priority="13520" operator="containsText" text="TAXI">
      <formula>NOT(ISERROR(SEARCH("TAXI",F201)))</formula>
    </cfRule>
    <cfRule type="containsText" dxfId="24467" priority="13521" operator="containsText" text="SSMM">
      <formula>NOT(ISERROR(SEARCH("SSMM",F201)))</formula>
    </cfRule>
    <cfRule type="containsText" dxfId="24466" priority="13522" operator="containsText" text="BMTR">
      <formula>NOT(ISERROR(SEARCH("BMTR",F201)))</formula>
    </cfRule>
  </conditionalFormatting>
  <conditionalFormatting sqref="G201">
    <cfRule type="cellIs" dxfId="24465" priority="13777" operator="greaterThan">
      <formula>L201</formula>
    </cfRule>
    <cfRule type="cellIs" dxfId="24464" priority="13778" operator="lessThan">
      <formula>J201</formula>
    </cfRule>
  </conditionalFormatting>
  <conditionalFormatting sqref="F347">
    <cfRule type="containsText" dxfId="24463" priority="13457" operator="containsText" text="TAXI">
      <formula>NOT(ISERROR(SEARCH("TAXI",F347)))</formula>
    </cfRule>
    <cfRule type="containsText" dxfId="24462" priority="13458" operator="containsText" text="SSMM">
      <formula>NOT(ISERROR(SEARCH("SSMM",F347)))</formula>
    </cfRule>
    <cfRule type="containsText" dxfId="24461" priority="13459" operator="containsText" text="BMTR">
      <formula>NOT(ISERROR(SEARCH("BMTR",F347)))</formula>
    </cfRule>
  </conditionalFormatting>
  <conditionalFormatting sqref="F348:F349">
    <cfRule type="containsText" dxfId="24460" priority="13445" operator="containsText" text="TAXI">
      <formula>NOT(ISERROR(SEARCH("TAXI",F348)))</formula>
    </cfRule>
    <cfRule type="containsText" dxfId="24459" priority="13446" operator="containsText" text="SSMM">
      <formula>NOT(ISERROR(SEARCH("SSMM",F348)))</formula>
    </cfRule>
    <cfRule type="containsText" dxfId="24458" priority="13447" operator="containsText" text="BMTR">
      <formula>NOT(ISERROR(SEARCH("BMTR",F348)))</formula>
    </cfRule>
  </conditionalFormatting>
  <conditionalFormatting sqref="F234">
    <cfRule type="containsText" dxfId="24457" priority="13433" operator="containsText" text="TAXI">
      <formula>NOT(ISERROR(SEARCH("TAXI",F234)))</formula>
    </cfRule>
    <cfRule type="containsText" dxfId="24456" priority="13434" operator="containsText" text="SSMM">
      <formula>NOT(ISERROR(SEARCH("SSMM",F234)))</formula>
    </cfRule>
    <cfRule type="containsText" dxfId="24455" priority="13435" operator="containsText" text="BMTR">
      <formula>NOT(ISERROR(SEARCH("BMTR",F234)))</formula>
    </cfRule>
  </conditionalFormatting>
  <conditionalFormatting sqref="G234">
    <cfRule type="cellIs" dxfId="24454" priority="13441" operator="greaterThan">
      <formula>L234</formula>
    </cfRule>
    <cfRule type="cellIs" dxfId="24453" priority="13442" operator="lessThan">
      <formula>J234</formula>
    </cfRule>
  </conditionalFormatting>
  <conditionalFormatting sqref="F272:F274">
    <cfRule type="containsText" dxfId="24452" priority="13421" operator="containsText" text="TAXI">
      <formula>NOT(ISERROR(SEARCH("TAXI",F272)))</formula>
    </cfRule>
    <cfRule type="containsText" dxfId="24451" priority="13422" operator="containsText" text="SSMM">
      <formula>NOT(ISERROR(SEARCH("SSMM",F272)))</formula>
    </cfRule>
    <cfRule type="containsText" dxfId="24450" priority="13423" operator="containsText" text="BMTR">
      <formula>NOT(ISERROR(SEARCH("BMTR",F272)))</formula>
    </cfRule>
  </conditionalFormatting>
  <conditionalFormatting sqref="G272:G274">
    <cfRule type="cellIs" dxfId="24449" priority="13424" operator="greaterThan">
      <formula>L272</formula>
    </cfRule>
    <cfRule type="cellIs" dxfId="24448" priority="13425" operator="lessThan">
      <formula>J272</formula>
    </cfRule>
  </conditionalFormatting>
  <conditionalFormatting sqref="F174">
    <cfRule type="containsText" dxfId="24447" priority="13397" operator="containsText" text="TAXI">
      <formula>NOT(ISERROR(SEARCH("TAXI",F174)))</formula>
    </cfRule>
    <cfRule type="containsText" dxfId="24446" priority="13398" operator="containsText" text="SSMM">
      <formula>NOT(ISERROR(SEARCH("SSMM",F174)))</formula>
    </cfRule>
    <cfRule type="containsText" dxfId="24445" priority="13399" operator="containsText" text="BMTR">
      <formula>NOT(ISERROR(SEARCH("BMTR",F174)))</formula>
    </cfRule>
  </conditionalFormatting>
  <conditionalFormatting sqref="G174">
    <cfRule type="cellIs" dxfId="24444" priority="13405" operator="greaterThan">
      <formula>L174</formula>
    </cfRule>
    <cfRule type="cellIs" dxfId="24443" priority="13406" operator="lessThan">
      <formula>J174</formula>
    </cfRule>
  </conditionalFormatting>
  <conditionalFormatting sqref="F140">
    <cfRule type="containsText" dxfId="24442" priority="13385" operator="containsText" text="TAXI">
      <formula>NOT(ISERROR(SEARCH("TAXI",F140)))</formula>
    </cfRule>
    <cfRule type="containsText" dxfId="24441" priority="13386" operator="containsText" text="SSMM">
      <formula>NOT(ISERROR(SEARCH("SSMM",F140)))</formula>
    </cfRule>
    <cfRule type="containsText" dxfId="24440" priority="13387" operator="containsText" text="BMTR">
      <formula>NOT(ISERROR(SEARCH("BMTR",F140)))</formula>
    </cfRule>
  </conditionalFormatting>
  <conditionalFormatting sqref="G140">
    <cfRule type="cellIs" dxfId="24439" priority="13393" operator="greaterThan">
      <formula>L140</formula>
    </cfRule>
    <cfRule type="cellIs" dxfId="24438" priority="13394" operator="lessThan">
      <formula>J140</formula>
    </cfRule>
  </conditionalFormatting>
  <conditionalFormatting sqref="G97">
    <cfRule type="cellIs" dxfId="24437" priority="13371" operator="greaterThan">
      <formula>L97</formula>
    </cfRule>
    <cfRule type="cellIs" dxfId="24436" priority="13372" operator="lessThan">
      <formula>J97</formula>
    </cfRule>
  </conditionalFormatting>
  <conditionalFormatting sqref="F251:F252">
    <cfRule type="containsText" dxfId="24435" priority="13359" operator="containsText" text="TAXI">
      <formula>NOT(ISERROR(SEARCH("TAXI",F251)))</formula>
    </cfRule>
    <cfRule type="containsText" dxfId="24434" priority="13360" operator="containsText" text="SSMM">
      <formula>NOT(ISERROR(SEARCH("SSMM",F251)))</formula>
    </cfRule>
    <cfRule type="containsText" dxfId="24433" priority="13361" operator="containsText" text="BMTR">
      <formula>NOT(ISERROR(SEARCH("BMTR",F251)))</formula>
    </cfRule>
  </conditionalFormatting>
  <conditionalFormatting sqref="G251:G252">
    <cfRule type="cellIs" dxfId="24432" priority="13367" operator="greaterThan">
      <formula>L251</formula>
    </cfRule>
    <cfRule type="cellIs" dxfId="24431" priority="13368" operator="lessThan">
      <formula>J251</formula>
    </cfRule>
  </conditionalFormatting>
  <conditionalFormatting sqref="F33">
    <cfRule type="containsText" dxfId="24430" priority="13335" operator="containsText" text="TAXI">
      <formula>NOT(ISERROR(SEARCH("TAXI",F33)))</formula>
    </cfRule>
    <cfRule type="containsText" dxfId="24429" priority="13336" operator="containsText" text="SSMM">
      <formula>NOT(ISERROR(SEARCH("SSMM",F33)))</formula>
    </cfRule>
    <cfRule type="containsText" dxfId="24428" priority="13337" operator="containsText" text="BMTR">
      <formula>NOT(ISERROR(SEARCH("BMTR",F33)))</formula>
    </cfRule>
  </conditionalFormatting>
  <conditionalFormatting sqref="G33">
    <cfRule type="cellIs" dxfId="24427" priority="13343" operator="greaterThan">
      <formula>L33</formula>
    </cfRule>
    <cfRule type="cellIs" dxfId="24426" priority="13344" operator="lessThan">
      <formula>J33</formula>
    </cfRule>
  </conditionalFormatting>
  <conditionalFormatting sqref="F30:F31">
    <cfRule type="containsText" dxfId="24425" priority="12909" operator="containsText" text="TAXI">
      <formula>NOT(ISERROR(SEARCH("TAXI",F30)))</formula>
    </cfRule>
    <cfRule type="containsText" dxfId="24424" priority="12910" operator="containsText" text="SSMM">
      <formula>NOT(ISERROR(SEARCH("SSMM",F30)))</formula>
    </cfRule>
    <cfRule type="containsText" dxfId="24423" priority="12911" operator="containsText" text="BMTR">
      <formula>NOT(ISERROR(SEARCH("BMTR",F30)))</formula>
    </cfRule>
  </conditionalFormatting>
  <conditionalFormatting sqref="G30:G31">
    <cfRule type="cellIs" dxfId="24422" priority="12917" operator="greaterThan">
      <formula>L30</formula>
    </cfRule>
    <cfRule type="cellIs" dxfId="24421" priority="12918" operator="lessThan">
      <formula>J30</formula>
    </cfRule>
  </conditionalFormatting>
  <conditionalFormatting sqref="F149">
    <cfRule type="containsText" dxfId="24420" priority="12902" operator="containsText" text="TAXI">
      <formula>NOT(ISERROR(SEARCH("TAXI",F149)))</formula>
    </cfRule>
    <cfRule type="containsText" dxfId="24419" priority="12903" operator="containsText" text="SSMM">
      <formula>NOT(ISERROR(SEARCH("SSMM",F149)))</formula>
    </cfRule>
    <cfRule type="containsText" dxfId="24418" priority="12904" operator="containsText" text="BMTR">
      <formula>NOT(ISERROR(SEARCH("BMTR",F149)))</formula>
    </cfRule>
  </conditionalFormatting>
  <conditionalFormatting sqref="G149">
    <cfRule type="cellIs" dxfId="24417" priority="12905" operator="greaterThan">
      <formula>L149</formula>
    </cfRule>
    <cfRule type="cellIs" dxfId="24416" priority="12906" operator="lessThan">
      <formula>J149</formula>
    </cfRule>
  </conditionalFormatting>
  <conditionalFormatting sqref="F304">
    <cfRule type="containsText" dxfId="24415" priority="12895" operator="containsText" text="TAXI">
      <formula>NOT(ISERROR(SEARCH("TAXI",F304)))</formula>
    </cfRule>
    <cfRule type="containsText" dxfId="24414" priority="12896" operator="containsText" text="SSMM">
      <formula>NOT(ISERROR(SEARCH("SSMM",F304)))</formula>
    </cfRule>
    <cfRule type="containsText" dxfId="24413" priority="12897" operator="containsText" text="BMTR">
      <formula>NOT(ISERROR(SEARCH("BMTR",F304)))</formula>
    </cfRule>
  </conditionalFormatting>
  <conditionalFormatting sqref="G304">
    <cfRule type="cellIs" dxfId="24412" priority="12898" operator="greaterThan">
      <formula>L304</formula>
    </cfRule>
    <cfRule type="cellIs" dxfId="24411" priority="12899" operator="lessThan">
      <formula>J304</formula>
    </cfRule>
  </conditionalFormatting>
  <conditionalFormatting sqref="G104">
    <cfRule type="cellIs" dxfId="24410" priority="12877" operator="greaterThan">
      <formula>L104</formula>
    </cfRule>
    <cfRule type="cellIs" dxfId="24409" priority="12878" operator="lessThan">
      <formula>J104</formula>
    </cfRule>
  </conditionalFormatting>
  <conditionalFormatting sqref="G270">
    <cfRule type="cellIs" dxfId="24408" priority="12858" operator="greaterThan">
      <formula>L270</formula>
    </cfRule>
    <cfRule type="cellIs" dxfId="24407" priority="12859" operator="lessThan">
      <formula>J270</formula>
    </cfRule>
  </conditionalFormatting>
  <conditionalFormatting sqref="F29">
    <cfRule type="containsText" dxfId="24406" priority="12839" operator="containsText" text="TAXI">
      <formula>NOT(ISERROR(SEARCH("TAXI",F29)))</formula>
    </cfRule>
    <cfRule type="containsText" dxfId="24405" priority="12840" operator="containsText" text="SSMM">
      <formula>NOT(ISERROR(SEARCH("SSMM",F29)))</formula>
    </cfRule>
    <cfRule type="containsText" dxfId="24404" priority="12841" operator="containsText" text="BMTR">
      <formula>NOT(ISERROR(SEARCH("BMTR",F29)))</formula>
    </cfRule>
  </conditionalFormatting>
  <conditionalFormatting sqref="G29">
    <cfRule type="cellIs" dxfId="24403" priority="12842" operator="greaterThan">
      <formula>L29</formula>
    </cfRule>
    <cfRule type="cellIs" dxfId="24402" priority="12843" operator="lessThan">
      <formula>J29</formula>
    </cfRule>
  </conditionalFormatting>
  <conditionalFormatting sqref="F253">
    <cfRule type="containsText" dxfId="24401" priority="12825" operator="containsText" text="TAXI">
      <formula>NOT(ISERROR(SEARCH("TAXI",F253)))</formula>
    </cfRule>
    <cfRule type="containsText" dxfId="24400" priority="12826" operator="containsText" text="SSMM">
      <formula>NOT(ISERROR(SEARCH("SSMM",F253)))</formula>
    </cfRule>
    <cfRule type="containsText" dxfId="24399" priority="12827" operator="containsText" text="BMTR">
      <formula>NOT(ISERROR(SEARCH("BMTR",F253)))</formula>
    </cfRule>
  </conditionalFormatting>
  <conditionalFormatting sqref="G253">
    <cfRule type="cellIs" dxfId="24398" priority="12828" operator="greaterThan">
      <formula>L253</formula>
    </cfRule>
    <cfRule type="cellIs" dxfId="24397" priority="12829" operator="lessThan">
      <formula>J253</formula>
    </cfRule>
  </conditionalFormatting>
  <conditionalFormatting sqref="F309">
    <cfRule type="containsText" dxfId="24396" priority="12818" operator="containsText" text="TAXI">
      <formula>NOT(ISERROR(SEARCH("TAXI",F309)))</formula>
    </cfRule>
    <cfRule type="containsText" dxfId="24395" priority="12819" operator="containsText" text="SSMM">
      <formula>NOT(ISERROR(SEARCH("SSMM",F309)))</formula>
    </cfRule>
    <cfRule type="containsText" dxfId="24394" priority="12820" operator="containsText" text="BMTR">
      <formula>NOT(ISERROR(SEARCH("BMTR",F309)))</formula>
    </cfRule>
  </conditionalFormatting>
  <conditionalFormatting sqref="G309">
    <cfRule type="cellIs" dxfId="24393" priority="12821" operator="greaterThan">
      <formula>L309</formula>
    </cfRule>
    <cfRule type="cellIs" dxfId="24392" priority="12822" operator="lessThan">
      <formula>J309</formula>
    </cfRule>
  </conditionalFormatting>
  <conditionalFormatting sqref="F257">
    <cfRule type="containsText" dxfId="24391" priority="12811" operator="containsText" text="TAXI">
      <formula>NOT(ISERROR(SEARCH("TAXI",F257)))</formula>
    </cfRule>
    <cfRule type="containsText" dxfId="24390" priority="12812" operator="containsText" text="SSMM">
      <formula>NOT(ISERROR(SEARCH("SSMM",F257)))</formula>
    </cfRule>
    <cfRule type="containsText" dxfId="24389" priority="12813" operator="containsText" text="BMTR">
      <formula>NOT(ISERROR(SEARCH("BMTR",F257)))</formula>
    </cfRule>
  </conditionalFormatting>
  <conditionalFormatting sqref="G257">
    <cfRule type="cellIs" dxfId="24388" priority="12814" operator="greaterThan">
      <formula>L257</formula>
    </cfRule>
    <cfRule type="cellIs" dxfId="24387" priority="12815" operator="lessThan">
      <formula>J257</formula>
    </cfRule>
  </conditionalFormatting>
  <conditionalFormatting sqref="G350">
    <cfRule type="cellIs" dxfId="24386" priority="12807" operator="greaterThan">
      <formula>L350</formula>
    </cfRule>
    <cfRule type="cellIs" dxfId="24385" priority="12808" operator="lessThan">
      <formula>J350</formula>
    </cfRule>
  </conditionalFormatting>
  <conditionalFormatting sqref="G351">
    <cfRule type="cellIs" dxfId="24384" priority="12803" operator="greaterThan">
      <formula>L351</formula>
    </cfRule>
    <cfRule type="cellIs" dxfId="24383" priority="12804" operator="lessThan">
      <formula>J351</formula>
    </cfRule>
  </conditionalFormatting>
  <conditionalFormatting sqref="F53">
    <cfRule type="containsText" dxfId="24382" priority="12786" operator="containsText" text="TAXI">
      <formula>NOT(ISERROR(SEARCH("TAXI",F53)))</formula>
    </cfRule>
    <cfRule type="containsText" dxfId="24381" priority="12787" operator="containsText" text="SSMM">
      <formula>NOT(ISERROR(SEARCH("SSMM",F53)))</formula>
    </cfRule>
    <cfRule type="containsText" dxfId="24380" priority="12788" operator="containsText" text="BMTR">
      <formula>NOT(ISERROR(SEARCH("BMTR",F53)))</formula>
    </cfRule>
  </conditionalFormatting>
  <conditionalFormatting sqref="G53">
    <cfRule type="cellIs" dxfId="24379" priority="12789" operator="greaterThan">
      <formula>L53</formula>
    </cfRule>
    <cfRule type="cellIs" dxfId="24378" priority="12790" operator="lessThan">
      <formula>J53</formula>
    </cfRule>
  </conditionalFormatting>
  <conditionalFormatting sqref="F138:F139">
    <cfRule type="containsText" dxfId="24377" priority="12779" operator="containsText" text="TAXI">
      <formula>NOT(ISERROR(SEARCH("TAXI",F138)))</formula>
    </cfRule>
    <cfRule type="containsText" dxfId="24376" priority="12780" operator="containsText" text="SSMM">
      <formula>NOT(ISERROR(SEARCH("SSMM",F138)))</formula>
    </cfRule>
    <cfRule type="containsText" dxfId="24375" priority="12781" operator="containsText" text="BMTR">
      <formula>NOT(ISERROR(SEARCH("BMTR",F138)))</formula>
    </cfRule>
  </conditionalFormatting>
  <conditionalFormatting sqref="G138:G139">
    <cfRule type="cellIs" dxfId="24374" priority="12782" operator="greaterThan">
      <formula>L138</formula>
    </cfRule>
    <cfRule type="cellIs" dxfId="24373" priority="12783" operator="lessThan">
      <formula>J138</formula>
    </cfRule>
  </conditionalFormatting>
  <conditionalFormatting sqref="F244">
    <cfRule type="containsText" dxfId="24372" priority="12772" operator="containsText" text="TAXI">
      <formula>NOT(ISERROR(SEARCH("TAXI",F244)))</formula>
    </cfRule>
    <cfRule type="containsText" dxfId="24371" priority="12773" operator="containsText" text="SSMM">
      <formula>NOT(ISERROR(SEARCH("SSMM",F244)))</formula>
    </cfRule>
    <cfRule type="containsText" dxfId="24370" priority="12774" operator="containsText" text="BMTR">
      <formula>NOT(ISERROR(SEARCH("BMTR",F244)))</formula>
    </cfRule>
  </conditionalFormatting>
  <conditionalFormatting sqref="G244">
    <cfRule type="cellIs" dxfId="24369" priority="12775" operator="greaterThan">
      <formula>L244</formula>
    </cfRule>
    <cfRule type="cellIs" dxfId="24368" priority="12776" operator="lessThan">
      <formula>J244</formula>
    </cfRule>
  </conditionalFormatting>
  <conditionalFormatting sqref="F208">
    <cfRule type="containsText" dxfId="24367" priority="12765" operator="containsText" text="TAXI">
      <formula>NOT(ISERROR(SEARCH("TAXI",F208)))</formula>
    </cfRule>
    <cfRule type="containsText" dxfId="24366" priority="12766" operator="containsText" text="SSMM">
      <formula>NOT(ISERROR(SEARCH("SSMM",F208)))</formula>
    </cfRule>
    <cfRule type="containsText" dxfId="24365" priority="12767" operator="containsText" text="BMTR">
      <formula>NOT(ISERROR(SEARCH("BMTR",F208)))</formula>
    </cfRule>
  </conditionalFormatting>
  <conditionalFormatting sqref="F208">
    <cfRule type="containsText" dxfId="24364" priority="12762" operator="containsText" text="TAXI">
      <formula>NOT(ISERROR(SEARCH("TAXI",F208)))</formula>
    </cfRule>
    <cfRule type="containsText" dxfId="24363" priority="12763" operator="containsText" text="SSMM">
      <formula>NOT(ISERROR(SEARCH("SSMM",F208)))</formula>
    </cfRule>
    <cfRule type="containsText" dxfId="24362" priority="12764" operator="containsText" text="BMTR">
      <formula>NOT(ISERROR(SEARCH("BMTR",F208)))</formula>
    </cfRule>
  </conditionalFormatting>
  <conditionalFormatting sqref="F208">
    <cfRule type="containsText" dxfId="24361" priority="12759" operator="containsText" text="TAXI">
      <formula>NOT(ISERROR(SEARCH("TAXI",F208)))</formula>
    </cfRule>
    <cfRule type="containsText" dxfId="24360" priority="12760" operator="containsText" text="SSMM">
      <formula>NOT(ISERROR(SEARCH("SSMM",F208)))</formula>
    </cfRule>
    <cfRule type="containsText" dxfId="24359" priority="12761" operator="containsText" text="BMTR">
      <formula>NOT(ISERROR(SEARCH("BMTR",F208)))</formula>
    </cfRule>
  </conditionalFormatting>
  <conditionalFormatting sqref="F208">
    <cfRule type="containsText" dxfId="24358" priority="12756" operator="containsText" text="TAXI">
      <formula>NOT(ISERROR(SEARCH("TAXI",F208)))</formula>
    </cfRule>
    <cfRule type="containsText" dxfId="24357" priority="12757" operator="containsText" text="SSMM">
      <formula>NOT(ISERROR(SEARCH("SSMM",F208)))</formula>
    </cfRule>
    <cfRule type="containsText" dxfId="24356" priority="12758" operator="containsText" text="BMTR">
      <formula>NOT(ISERROR(SEARCH("BMTR",F208)))</formula>
    </cfRule>
  </conditionalFormatting>
  <conditionalFormatting sqref="F208">
    <cfRule type="containsText" dxfId="24355" priority="12753" operator="containsText" text="TAXI">
      <formula>NOT(ISERROR(SEARCH("TAXI",F208)))</formula>
    </cfRule>
    <cfRule type="containsText" dxfId="24354" priority="12754" operator="containsText" text="SSMM">
      <formula>NOT(ISERROR(SEARCH("SSMM",F208)))</formula>
    </cfRule>
    <cfRule type="containsText" dxfId="24353" priority="12755" operator="containsText" text="BMTR">
      <formula>NOT(ISERROR(SEARCH("BMTR",F208)))</formula>
    </cfRule>
  </conditionalFormatting>
  <conditionalFormatting sqref="F208">
    <cfRule type="containsText" dxfId="24352" priority="12750" operator="containsText" text="TAXI">
      <formula>NOT(ISERROR(SEARCH("TAXI",F208)))</formula>
    </cfRule>
    <cfRule type="containsText" dxfId="24351" priority="12751" operator="containsText" text="SSMM">
      <formula>NOT(ISERROR(SEARCH("SSMM",F208)))</formula>
    </cfRule>
    <cfRule type="containsText" dxfId="24350" priority="12752" operator="containsText" text="BMTR">
      <formula>NOT(ISERROR(SEARCH("BMTR",F208)))</formula>
    </cfRule>
  </conditionalFormatting>
  <conditionalFormatting sqref="F208">
    <cfRule type="containsText" dxfId="24349" priority="12747" operator="containsText" text="TAXI">
      <formula>NOT(ISERROR(SEARCH("TAXI",F208)))</formula>
    </cfRule>
    <cfRule type="containsText" dxfId="24348" priority="12748" operator="containsText" text="SSMM">
      <formula>NOT(ISERROR(SEARCH("SSMM",F208)))</formula>
    </cfRule>
    <cfRule type="containsText" dxfId="24347" priority="12749" operator="containsText" text="BMTR">
      <formula>NOT(ISERROR(SEARCH("BMTR",F208)))</formula>
    </cfRule>
  </conditionalFormatting>
  <conditionalFormatting sqref="F208">
    <cfRule type="containsText" dxfId="24346" priority="12744" operator="containsText" text="TAXI">
      <formula>NOT(ISERROR(SEARCH("TAXI",F208)))</formula>
    </cfRule>
    <cfRule type="containsText" dxfId="24345" priority="12745" operator="containsText" text="SSMM">
      <formula>NOT(ISERROR(SEARCH("SSMM",F208)))</formula>
    </cfRule>
    <cfRule type="containsText" dxfId="24344" priority="12746" operator="containsText" text="BMTR">
      <formula>NOT(ISERROR(SEARCH("BMTR",F208)))</formula>
    </cfRule>
  </conditionalFormatting>
  <conditionalFormatting sqref="F208">
    <cfRule type="containsText" dxfId="24343" priority="12741" operator="containsText" text="TAXI">
      <formula>NOT(ISERROR(SEARCH("TAXI",F208)))</formula>
    </cfRule>
    <cfRule type="containsText" dxfId="24342" priority="12742" operator="containsText" text="SSMM">
      <formula>NOT(ISERROR(SEARCH("SSMM",F208)))</formula>
    </cfRule>
    <cfRule type="containsText" dxfId="24341" priority="12743" operator="containsText" text="BMTR">
      <formula>NOT(ISERROR(SEARCH("BMTR",F208)))</formula>
    </cfRule>
  </conditionalFormatting>
  <conditionalFormatting sqref="F208">
    <cfRule type="containsText" dxfId="24340" priority="12738" operator="containsText" text="TAXI">
      <formula>NOT(ISERROR(SEARCH("TAXI",F208)))</formula>
    </cfRule>
    <cfRule type="containsText" dxfId="24339" priority="12739" operator="containsText" text="SSMM">
      <formula>NOT(ISERROR(SEARCH("SSMM",F208)))</formula>
    </cfRule>
    <cfRule type="containsText" dxfId="24338" priority="12740" operator="containsText" text="BMTR">
      <formula>NOT(ISERROR(SEARCH("BMTR",F208)))</formula>
    </cfRule>
  </conditionalFormatting>
  <conditionalFormatting sqref="F208">
    <cfRule type="containsText" dxfId="24337" priority="12735" operator="containsText" text="TAXI">
      <formula>NOT(ISERROR(SEARCH("TAXI",F208)))</formula>
    </cfRule>
    <cfRule type="containsText" dxfId="24336" priority="12736" operator="containsText" text="SSMM">
      <formula>NOT(ISERROR(SEARCH("SSMM",F208)))</formula>
    </cfRule>
    <cfRule type="containsText" dxfId="24335" priority="12737" operator="containsText" text="BMTR">
      <formula>NOT(ISERROR(SEARCH("BMTR",F208)))</formula>
    </cfRule>
  </conditionalFormatting>
  <conditionalFormatting sqref="F208">
    <cfRule type="containsText" dxfId="24334" priority="12732" operator="containsText" text="TAXI">
      <formula>NOT(ISERROR(SEARCH("TAXI",F208)))</formula>
    </cfRule>
    <cfRule type="containsText" dxfId="24333" priority="12733" operator="containsText" text="SSMM">
      <formula>NOT(ISERROR(SEARCH("SSMM",F208)))</formula>
    </cfRule>
    <cfRule type="containsText" dxfId="24332" priority="12734" operator="containsText" text="BMTR">
      <formula>NOT(ISERROR(SEARCH("BMTR",F208)))</formula>
    </cfRule>
  </conditionalFormatting>
  <conditionalFormatting sqref="F208">
    <cfRule type="containsText" dxfId="24331" priority="12729" operator="containsText" text="TAXI">
      <formula>NOT(ISERROR(SEARCH("TAXI",F208)))</formula>
    </cfRule>
    <cfRule type="containsText" dxfId="24330" priority="12730" operator="containsText" text="SSMM">
      <formula>NOT(ISERROR(SEARCH("SSMM",F208)))</formula>
    </cfRule>
    <cfRule type="containsText" dxfId="24329" priority="12731" operator="containsText" text="BMTR">
      <formula>NOT(ISERROR(SEARCH("BMTR",F208)))</formula>
    </cfRule>
  </conditionalFormatting>
  <conditionalFormatting sqref="F208">
    <cfRule type="containsText" dxfId="24328" priority="12726" operator="containsText" text="TAXI">
      <formula>NOT(ISERROR(SEARCH("TAXI",F208)))</formula>
    </cfRule>
    <cfRule type="containsText" dxfId="24327" priority="12727" operator="containsText" text="SSMM">
      <formula>NOT(ISERROR(SEARCH("SSMM",F208)))</formula>
    </cfRule>
    <cfRule type="containsText" dxfId="24326" priority="12728" operator="containsText" text="BMTR">
      <formula>NOT(ISERROR(SEARCH("BMTR",F208)))</formula>
    </cfRule>
  </conditionalFormatting>
  <conditionalFormatting sqref="F208">
    <cfRule type="containsText" dxfId="24325" priority="12723" operator="containsText" text="TAXI">
      <formula>NOT(ISERROR(SEARCH("TAXI",F208)))</formula>
    </cfRule>
    <cfRule type="containsText" dxfId="24324" priority="12724" operator="containsText" text="SSMM">
      <formula>NOT(ISERROR(SEARCH("SSMM",F208)))</formula>
    </cfRule>
    <cfRule type="containsText" dxfId="24323" priority="12725" operator="containsText" text="BMTR">
      <formula>NOT(ISERROR(SEARCH("BMTR",F208)))</formula>
    </cfRule>
  </conditionalFormatting>
  <conditionalFormatting sqref="F208">
    <cfRule type="containsText" dxfId="24322" priority="12720" operator="containsText" text="TAXI">
      <formula>NOT(ISERROR(SEARCH("TAXI",F208)))</formula>
    </cfRule>
    <cfRule type="containsText" dxfId="24321" priority="12721" operator="containsText" text="SSMM">
      <formula>NOT(ISERROR(SEARCH("SSMM",F208)))</formula>
    </cfRule>
    <cfRule type="containsText" dxfId="24320" priority="12722" operator="containsText" text="BMTR">
      <formula>NOT(ISERROR(SEARCH("BMTR",F208)))</formula>
    </cfRule>
  </conditionalFormatting>
  <conditionalFormatting sqref="F208">
    <cfRule type="containsText" dxfId="24319" priority="12717" operator="containsText" text="TAXI">
      <formula>NOT(ISERROR(SEARCH("TAXI",F208)))</formula>
    </cfRule>
    <cfRule type="containsText" dxfId="24318" priority="12718" operator="containsText" text="SSMM">
      <formula>NOT(ISERROR(SEARCH("SSMM",F208)))</formula>
    </cfRule>
    <cfRule type="containsText" dxfId="24317" priority="12719" operator="containsText" text="BMTR">
      <formula>NOT(ISERROR(SEARCH("BMTR",F208)))</formula>
    </cfRule>
  </conditionalFormatting>
  <conditionalFormatting sqref="F208">
    <cfRule type="containsText" dxfId="24316" priority="12714" operator="containsText" text="TAXI">
      <formula>NOT(ISERROR(SEARCH("TAXI",F208)))</formula>
    </cfRule>
    <cfRule type="containsText" dxfId="24315" priority="12715" operator="containsText" text="SSMM">
      <formula>NOT(ISERROR(SEARCH("SSMM",F208)))</formula>
    </cfRule>
    <cfRule type="containsText" dxfId="24314" priority="12716" operator="containsText" text="BMTR">
      <formula>NOT(ISERROR(SEARCH("BMTR",F208)))</formula>
    </cfRule>
  </conditionalFormatting>
  <conditionalFormatting sqref="F208">
    <cfRule type="containsText" dxfId="24313" priority="12711" operator="containsText" text="TAXI">
      <formula>NOT(ISERROR(SEARCH("TAXI",F208)))</formula>
    </cfRule>
    <cfRule type="containsText" dxfId="24312" priority="12712" operator="containsText" text="SSMM">
      <formula>NOT(ISERROR(SEARCH("SSMM",F208)))</formula>
    </cfRule>
    <cfRule type="containsText" dxfId="24311" priority="12713" operator="containsText" text="BMTR">
      <formula>NOT(ISERROR(SEARCH("BMTR",F208)))</formula>
    </cfRule>
  </conditionalFormatting>
  <conditionalFormatting sqref="F208">
    <cfRule type="containsText" dxfId="24310" priority="12708" operator="containsText" text="TAXI">
      <formula>NOT(ISERROR(SEARCH("TAXI",F208)))</formula>
    </cfRule>
    <cfRule type="containsText" dxfId="24309" priority="12709" operator="containsText" text="SSMM">
      <formula>NOT(ISERROR(SEARCH("SSMM",F208)))</formula>
    </cfRule>
    <cfRule type="containsText" dxfId="24308" priority="12710" operator="containsText" text="BMTR">
      <formula>NOT(ISERROR(SEARCH("BMTR",F208)))</formula>
    </cfRule>
  </conditionalFormatting>
  <conditionalFormatting sqref="F208">
    <cfRule type="containsText" dxfId="24307" priority="12705" operator="containsText" text="TAXI">
      <formula>NOT(ISERROR(SEARCH("TAXI",F208)))</formula>
    </cfRule>
    <cfRule type="containsText" dxfId="24306" priority="12706" operator="containsText" text="SSMM">
      <formula>NOT(ISERROR(SEARCH("SSMM",F208)))</formula>
    </cfRule>
    <cfRule type="containsText" dxfId="24305" priority="12707" operator="containsText" text="BMTR">
      <formula>NOT(ISERROR(SEARCH("BMTR",F208)))</formula>
    </cfRule>
  </conditionalFormatting>
  <conditionalFormatting sqref="F208">
    <cfRule type="containsText" dxfId="24304" priority="12702" operator="containsText" text="TAXI">
      <formula>NOT(ISERROR(SEARCH("TAXI",F208)))</formula>
    </cfRule>
    <cfRule type="containsText" dxfId="24303" priority="12703" operator="containsText" text="SSMM">
      <formula>NOT(ISERROR(SEARCH("SSMM",F208)))</formula>
    </cfRule>
    <cfRule type="containsText" dxfId="24302" priority="12704" operator="containsText" text="BMTR">
      <formula>NOT(ISERROR(SEARCH("BMTR",F208)))</formula>
    </cfRule>
  </conditionalFormatting>
  <conditionalFormatting sqref="F208">
    <cfRule type="containsText" dxfId="24301" priority="12699" operator="containsText" text="TAXI">
      <formula>NOT(ISERROR(SEARCH("TAXI",F208)))</formula>
    </cfRule>
    <cfRule type="containsText" dxfId="24300" priority="12700" operator="containsText" text="SSMM">
      <formula>NOT(ISERROR(SEARCH("SSMM",F208)))</formula>
    </cfRule>
    <cfRule type="containsText" dxfId="24299" priority="12701" operator="containsText" text="BMTR">
      <formula>NOT(ISERROR(SEARCH("BMTR",F208)))</formula>
    </cfRule>
  </conditionalFormatting>
  <conditionalFormatting sqref="F208">
    <cfRule type="containsText" dxfId="24298" priority="12696" operator="containsText" text="TAXI">
      <formula>NOT(ISERROR(SEARCH("TAXI",F208)))</formula>
    </cfRule>
    <cfRule type="containsText" dxfId="24297" priority="12697" operator="containsText" text="SSMM">
      <formula>NOT(ISERROR(SEARCH("SSMM",F208)))</formula>
    </cfRule>
    <cfRule type="containsText" dxfId="24296" priority="12698" operator="containsText" text="BMTR">
      <formula>NOT(ISERROR(SEARCH("BMTR",F208)))</formula>
    </cfRule>
  </conditionalFormatting>
  <conditionalFormatting sqref="F208">
    <cfRule type="containsText" dxfId="24295" priority="12693" operator="containsText" text="TAXI">
      <formula>NOT(ISERROR(SEARCH("TAXI",F208)))</formula>
    </cfRule>
    <cfRule type="containsText" dxfId="24294" priority="12694" operator="containsText" text="SSMM">
      <formula>NOT(ISERROR(SEARCH("SSMM",F208)))</formula>
    </cfRule>
    <cfRule type="containsText" dxfId="24293" priority="12695" operator="containsText" text="BMTR">
      <formula>NOT(ISERROR(SEARCH("BMTR",F208)))</formula>
    </cfRule>
  </conditionalFormatting>
  <conditionalFormatting sqref="F208">
    <cfRule type="containsText" dxfId="24292" priority="12690" operator="containsText" text="TAXI">
      <formula>NOT(ISERROR(SEARCH("TAXI",F208)))</formula>
    </cfRule>
    <cfRule type="containsText" dxfId="24291" priority="12691" operator="containsText" text="SSMM">
      <formula>NOT(ISERROR(SEARCH("SSMM",F208)))</formula>
    </cfRule>
    <cfRule type="containsText" dxfId="24290" priority="12692" operator="containsText" text="BMTR">
      <formula>NOT(ISERROR(SEARCH("BMTR",F208)))</formula>
    </cfRule>
  </conditionalFormatting>
  <conditionalFormatting sqref="F208">
    <cfRule type="containsText" dxfId="24289" priority="12687" operator="containsText" text="TAXI">
      <formula>NOT(ISERROR(SEARCH("TAXI",F208)))</formula>
    </cfRule>
    <cfRule type="containsText" dxfId="24288" priority="12688" operator="containsText" text="SSMM">
      <formula>NOT(ISERROR(SEARCH("SSMM",F208)))</formula>
    </cfRule>
    <cfRule type="containsText" dxfId="24287" priority="12689" operator="containsText" text="BMTR">
      <formula>NOT(ISERROR(SEARCH("BMTR",F208)))</formula>
    </cfRule>
  </conditionalFormatting>
  <conditionalFormatting sqref="F208">
    <cfRule type="containsText" dxfId="24286" priority="12684" operator="containsText" text="TAXI">
      <formula>NOT(ISERROR(SEARCH("TAXI",F208)))</formula>
    </cfRule>
    <cfRule type="containsText" dxfId="24285" priority="12685" operator="containsText" text="SSMM">
      <formula>NOT(ISERROR(SEARCH("SSMM",F208)))</formula>
    </cfRule>
    <cfRule type="containsText" dxfId="24284" priority="12686" operator="containsText" text="BMTR">
      <formula>NOT(ISERROR(SEARCH("BMTR",F208)))</formula>
    </cfRule>
  </conditionalFormatting>
  <conditionalFormatting sqref="F208">
    <cfRule type="containsText" dxfId="24283" priority="12681" operator="containsText" text="TAXI">
      <formula>NOT(ISERROR(SEARCH("TAXI",F208)))</formula>
    </cfRule>
    <cfRule type="containsText" dxfId="24282" priority="12682" operator="containsText" text="SSMM">
      <formula>NOT(ISERROR(SEARCH("SSMM",F208)))</formula>
    </cfRule>
    <cfRule type="containsText" dxfId="24281" priority="12683" operator="containsText" text="BMTR">
      <formula>NOT(ISERROR(SEARCH("BMTR",F208)))</formula>
    </cfRule>
  </conditionalFormatting>
  <conditionalFormatting sqref="F208">
    <cfRule type="containsText" dxfId="24280" priority="12678" operator="containsText" text="TAXI">
      <formula>NOT(ISERROR(SEARCH("TAXI",F208)))</formula>
    </cfRule>
    <cfRule type="containsText" dxfId="24279" priority="12679" operator="containsText" text="SSMM">
      <formula>NOT(ISERROR(SEARCH("SSMM",F208)))</formula>
    </cfRule>
    <cfRule type="containsText" dxfId="24278" priority="12680" operator="containsText" text="BMTR">
      <formula>NOT(ISERROR(SEARCH("BMTR",F208)))</formula>
    </cfRule>
  </conditionalFormatting>
  <conditionalFormatting sqref="F208">
    <cfRule type="containsText" dxfId="24277" priority="12675" operator="containsText" text="TAXI">
      <formula>NOT(ISERROR(SEARCH("TAXI",F208)))</formula>
    </cfRule>
    <cfRule type="containsText" dxfId="24276" priority="12676" operator="containsText" text="SSMM">
      <formula>NOT(ISERROR(SEARCH("SSMM",F208)))</formula>
    </cfRule>
    <cfRule type="containsText" dxfId="24275" priority="12677" operator="containsText" text="BMTR">
      <formula>NOT(ISERROR(SEARCH("BMTR",F208)))</formula>
    </cfRule>
  </conditionalFormatting>
  <conditionalFormatting sqref="F208">
    <cfRule type="containsText" dxfId="24274" priority="12672" operator="containsText" text="TAXI">
      <formula>NOT(ISERROR(SEARCH("TAXI",F208)))</formula>
    </cfRule>
    <cfRule type="containsText" dxfId="24273" priority="12673" operator="containsText" text="SSMM">
      <formula>NOT(ISERROR(SEARCH("SSMM",F208)))</formula>
    </cfRule>
    <cfRule type="containsText" dxfId="24272" priority="12674" operator="containsText" text="BMTR">
      <formula>NOT(ISERROR(SEARCH("BMTR",F208)))</formula>
    </cfRule>
  </conditionalFormatting>
  <conditionalFormatting sqref="F208">
    <cfRule type="containsText" dxfId="24271" priority="12669" operator="containsText" text="TAXI">
      <formula>NOT(ISERROR(SEARCH("TAXI",F208)))</formula>
    </cfRule>
    <cfRule type="containsText" dxfId="24270" priority="12670" operator="containsText" text="SSMM">
      <formula>NOT(ISERROR(SEARCH("SSMM",F208)))</formula>
    </cfRule>
    <cfRule type="containsText" dxfId="24269" priority="12671" operator="containsText" text="BMTR">
      <formula>NOT(ISERROR(SEARCH("BMTR",F208)))</formula>
    </cfRule>
  </conditionalFormatting>
  <conditionalFormatting sqref="F208">
    <cfRule type="containsText" dxfId="24268" priority="12666" operator="containsText" text="TAXI">
      <formula>NOT(ISERROR(SEARCH("TAXI",F208)))</formula>
    </cfRule>
    <cfRule type="containsText" dxfId="24267" priority="12667" operator="containsText" text="SSMM">
      <formula>NOT(ISERROR(SEARCH("SSMM",F208)))</formula>
    </cfRule>
    <cfRule type="containsText" dxfId="24266" priority="12668" operator="containsText" text="BMTR">
      <formula>NOT(ISERROR(SEARCH("BMTR",F208)))</formula>
    </cfRule>
  </conditionalFormatting>
  <conditionalFormatting sqref="F208">
    <cfRule type="containsText" dxfId="24265" priority="12663" operator="containsText" text="TAXI">
      <formula>NOT(ISERROR(SEARCH("TAXI",F208)))</formula>
    </cfRule>
    <cfRule type="containsText" dxfId="24264" priority="12664" operator="containsText" text="SSMM">
      <formula>NOT(ISERROR(SEARCH("SSMM",F208)))</formula>
    </cfRule>
    <cfRule type="containsText" dxfId="24263" priority="12665" operator="containsText" text="BMTR">
      <formula>NOT(ISERROR(SEARCH("BMTR",F208)))</formula>
    </cfRule>
  </conditionalFormatting>
  <conditionalFormatting sqref="F208">
    <cfRule type="containsText" dxfId="24262" priority="12660" operator="containsText" text="TAXI">
      <formula>NOT(ISERROR(SEARCH("TAXI",F208)))</formula>
    </cfRule>
    <cfRule type="containsText" dxfId="24261" priority="12661" operator="containsText" text="SSMM">
      <formula>NOT(ISERROR(SEARCH("SSMM",F208)))</formula>
    </cfRule>
    <cfRule type="containsText" dxfId="24260" priority="12662" operator="containsText" text="BMTR">
      <formula>NOT(ISERROR(SEARCH("BMTR",F208)))</formula>
    </cfRule>
  </conditionalFormatting>
  <conditionalFormatting sqref="F208">
    <cfRule type="containsText" dxfId="24259" priority="12657" operator="containsText" text="TAXI">
      <formula>NOT(ISERROR(SEARCH("TAXI",F208)))</formula>
    </cfRule>
    <cfRule type="containsText" dxfId="24258" priority="12658" operator="containsText" text="SSMM">
      <formula>NOT(ISERROR(SEARCH("SSMM",F208)))</formula>
    </cfRule>
    <cfRule type="containsText" dxfId="24257" priority="12659" operator="containsText" text="BMTR">
      <formula>NOT(ISERROR(SEARCH("BMTR",F208)))</formula>
    </cfRule>
  </conditionalFormatting>
  <conditionalFormatting sqref="F208">
    <cfRule type="containsText" dxfId="24256" priority="12654" operator="containsText" text="TAXI">
      <formula>NOT(ISERROR(SEARCH("TAXI",F208)))</formula>
    </cfRule>
    <cfRule type="containsText" dxfId="24255" priority="12655" operator="containsText" text="SSMM">
      <formula>NOT(ISERROR(SEARCH("SSMM",F208)))</formula>
    </cfRule>
    <cfRule type="containsText" dxfId="24254" priority="12656" operator="containsText" text="BMTR">
      <formula>NOT(ISERROR(SEARCH("BMTR",F208)))</formula>
    </cfRule>
  </conditionalFormatting>
  <conditionalFormatting sqref="F208">
    <cfRule type="containsText" dxfId="24253" priority="12651" operator="containsText" text="TAXI">
      <formula>NOT(ISERROR(SEARCH("TAXI",F208)))</formula>
    </cfRule>
    <cfRule type="containsText" dxfId="24252" priority="12652" operator="containsText" text="SSMM">
      <formula>NOT(ISERROR(SEARCH("SSMM",F208)))</formula>
    </cfRule>
    <cfRule type="containsText" dxfId="24251" priority="12653" operator="containsText" text="BMTR">
      <formula>NOT(ISERROR(SEARCH("BMTR",F208)))</formula>
    </cfRule>
  </conditionalFormatting>
  <conditionalFormatting sqref="F208">
    <cfRule type="containsText" dxfId="24250" priority="12648" operator="containsText" text="TAXI">
      <formula>NOT(ISERROR(SEARCH("TAXI",F208)))</formula>
    </cfRule>
    <cfRule type="containsText" dxfId="24249" priority="12649" operator="containsText" text="SSMM">
      <formula>NOT(ISERROR(SEARCH("SSMM",F208)))</formula>
    </cfRule>
    <cfRule type="containsText" dxfId="24248" priority="12650" operator="containsText" text="BMTR">
      <formula>NOT(ISERROR(SEARCH("BMTR",F208)))</formula>
    </cfRule>
  </conditionalFormatting>
  <conditionalFormatting sqref="F208">
    <cfRule type="containsText" dxfId="24247" priority="12645" operator="containsText" text="TAXI">
      <formula>NOT(ISERROR(SEARCH("TAXI",F208)))</formula>
    </cfRule>
    <cfRule type="containsText" dxfId="24246" priority="12646" operator="containsText" text="SSMM">
      <formula>NOT(ISERROR(SEARCH("SSMM",F208)))</formula>
    </cfRule>
    <cfRule type="containsText" dxfId="24245" priority="12647" operator="containsText" text="BMTR">
      <formula>NOT(ISERROR(SEARCH("BMTR",F208)))</formula>
    </cfRule>
  </conditionalFormatting>
  <conditionalFormatting sqref="F208">
    <cfRule type="containsText" dxfId="24244" priority="12642" operator="containsText" text="TAXI">
      <formula>NOT(ISERROR(SEARCH("TAXI",F208)))</formula>
    </cfRule>
    <cfRule type="containsText" dxfId="24243" priority="12643" operator="containsText" text="SSMM">
      <formula>NOT(ISERROR(SEARCH("SSMM",F208)))</formula>
    </cfRule>
    <cfRule type="containsText" dxfId="24242" priority="12644" operator="containsText" text="BMTR">
      <formula>NOT(ISERROR(SEARCH("BMTR",F208)))</formula>
    </cfRule>
  </conditionalFormatting>
  <conditionalFormatting sqref="F208">
    <cfRule type="containsText" dxfId="24241" priority="12639" operator="containsText" text="TAXI">
      <formula>NOT(ISERROR(SEARCH("TAXI",F208)))</formula>
    </cfRule>
    <cfRule type="containsText" dxfId="24240" priority="12640" operator="containsText" text="SSMM">
      <formula>NOT(ISERROR(SEARCH("SSMM",F208)))</formula>
    </cfRule>
    <cfRule type="containsText" dxfId="24239" priority="12641" operator="containsText" text="BMTR">
      <formula>NOT(ISERROR(SEARCH("BMTR",F208)))</formula>
    </cfRule>
  </conditionalFormatting>
  <conditionalFormatting sqref="F208">
    <cfRule type="containsText" dxfId="24238" priority="12636" operator="containsText" text="TAXI">
      <formula>NOT(ISERROR(SEARCH("TAXI",F208)))</formula>
    </cfRule>
    <cfRule type="containsText" dxfId="24237" priority="12637" operator="containsText" text="SSMM">
      <formula>NOT(ISERROR(SEARCH("SSMM",F208)))</formula>
    </cfRule>
    <cfRule type="containsText" dxfId="24236" priority="12638" operator="containsText" text="BMTR">
      <formula>NOT(ISERROR(SEARCH("BMTR",F208)))</formula>
    </cfRule>
  </conditionalFormatting>
  <conditionalFormatting sqref="F208">
    <cfRule type="containsText" dxfId="24235" priority="12633" operator="containsText" text="TAXI">
      <formula>NOT(ISERROR(SEARCH("TAXI",F208)))</formula>
    </cfRule>
    <cfRule type="containsText" dxfId="24234" priority="12634" operator="containsText" text="SSMM">
      <formula>NOT(ISERROR(SEARCH("SSMM",F208)))</formula>
    </cfRule>
    <cfRule type="containsText" dxfId="24233" priority="12635" operator="containsText" text="BMTR">
      <formula>NOT(ISERROR(SEARCH("BMTR",F208)))</formula>
    </cfRule>
  </conditionalFormatting>
  <conditionalFormatting sqref="F208">
    <cfRule type="containsText" dxfId="24232" priority="12630" operator="containsText" text="TAXI">
      <formula>NOT(ISERROR(SEARCH("TAXI",F208)))</formula>
    </cfRule>
    <cfRule type="containsText" dxfId="24231" priority="12631" operator="containsText" text="SSMM">
      <formula>NOT(ISERROR(SEARCH("SSMM",F208)))</formula>
    </cfRule>
    <cfRule type="containsText" dxfId="24230" priority="12632" operator="containsText" text="BMTR">
      <formula>NOT(ISERROR(SEARCH("BMTR",F208)))</formula>
    </cfRule>
  </conditionalFormatting>
  <conditionalFormatting sqref="F208">
    <cfRule type="containsText" dxfId="24229" priority="12627" operator="containsText" text="TAXI">
      <formula>NOT(ISERROR(SEARCH("TAXI",F208)))</formula>
    </cfRule>
    <cfRule type="containsText" dxfId="24228" priority="12628" operator="containsText" text="SSMM">
      <formula>NOT(ISERROR(SEARCH("SSMM",F208)))</formula>
    </cfRule>
    <cfRule type="containsText" dxfId="24227" priority="12629" operator="containsText" text="BMTR">
      <formula>NOT(ISERROR(SEARCH("BMTR",F208)))</formula>
    </cfRule>
  </conditionalFormatting>
  <conditionalFormatting sqref="F208">
    <cfRule type="containsText" dxfId="24226" priority="12624" operator="containsText" text="TAXI">
      <formula>NOT(ISERROR(SEARCH("TAXI",F208)))</formula>
    </cfRule>
    <cfRule type="containsText" dxfId="24225" priority="12625" operator="containsText" text="SSMM">
      <formula>NOT(ISERROR(SEARCH("SSMM",F208)))</formula>
    </cfRule>
    <cfRule type="containsText" dxfId="24224" priority="12626" operator="containsText" text="BMTR">
      <formula>NOT(ISERROR(SEARCH("BMTR",F208)))</formula>
    </cfRule>
  </conditionalFormatting>
  <conditionalFormatting sqref="F208">
    <cfRule type="containsText" dxfId="24223" priority="12621" operator="containsText" text="TAXI">
      <formula>NOT(ISERROR(SEARCH("TAXI",F208)))</formula>
    </cfRule>
    <cfRule type="containsText" dxfId="24222" priority="12622" operator="containsText" text="SSMM">
      <formula>NOT(ISERROR(SEARCH("SSMM",F208)))</formula>
    </cfRule>
    <cfRule type="containsText" dxfId="24221" priority="12623" operator="containsText" text="BMTR">
      <formula>NOT(ISERROR(SEARCH("BMTR",F208)))</formula>
    </cfRule>
  </conditionalFormatting>
  <conditionalFormatting sqref="F208">
    <cfRule type="containsText" dxfId="24220" priority="12618" operator="containsText" text="TAXI">
      <formula>NOT(ISERROR(SEARCH("TAXI",F208)))</formula>
    </cfRule>
    <cfRule type="containsText" dxfId="24219" priority="12619" operator="containsText" text="SSMM">
      <formula>NOT(ISERROR(SEARCH("SSMM",F208)))</formula>
    </cfRule>
    <cfRule type="containsText" dxfId="24218" priority="12620" operator="containsText" text="BMTR">
      <formula>NOT(ISERROR(SEARCH("BMTR",F208)))</formula>
    </cfRule>
  </conditionalFormatting>
  <conditionalFormatting sqref="F208">
    <cfRule type="containsText" dxfId="24217" priority="12615" operator="containsText" text="TAXI">
      <formula>NOT(ISERROR(SEARCH("TAXI",F208)))</formula>
    </cfRule>
    <cfRule type="containsText" dxfId="24216" priority="12616" operator="containsText" text="SSMM">
      <formula>NOT(ISERROR(SEARCH("SSMM",F208)))</formula>
    </cfRule>
    <cfRule type="containsText" dxfId="24215" priority="12617" operator="containsText" text="BMTR">
      <formula>NOT(ISERROR(SEARCH("BMTR",F208)))</formula>
    </cfRule>
  </conditionalFormatting>
  <conditionalFormatting sqref="F208">
    <cfRule type="containsText" dxfId="24214" priority="12612" operator="containsText" text="TAXI">
      <formula>NOT(ISERROR(SEARCH("TAXI",F208)))</formula>
    </cfRule>
    <cfRule type="containsText" dxfId="24213" priority="12613" operator="containsText" text="SSMM">
      <formula>NOT(ISERROR(SEARCH("SSMM",F208)))</formula>
    </cfRule>
    <cfRule type="containsText" dxfId="24212" priority="12614" operator="containsText" text="BMTR">
      <formula>NOT(ISERROR(SEARCH("BMTR",F208)))</formula>
    </cfRule>
  </conditionalFormatting>
  <conditionalFormatting sqref="F208">
    <cfRule type="containsText" dxfId="24211" priority="12609" operator="containsText" text="TAXI">
      <formula>NOT(ISERROR(SEARCH("TAXI",F208)))</formula>
    </cfRule>
    <cfRule type="containsText" dxfId="24210" priority="12610" operator="containsText" text="SSMM">
      <formula>NOT(ISERROR(SEARCH("SSMM",F208)))</formula>
    </cfRule>
    <cfRule type="containsText" dxfId="24209" priority="12611" operator="containsText" text="BMTR">
      <formula>NOT(ISERROR(SEARCH("BMTR",F208)))</formula>
    </cfRule>
  </conditionalFormatting>
  <conditionalFormatting sqref="F208">
    <cfRule type="containsText" dxfId="24208" priority="12606" operator="containsText" text="TAXI">
      <formula>NOT(ISERROR(SEARCH("TAXI",F208)))</formula>
    </cfRule>
    <cfRule type="containsText" dxfId="24207" priority="12607" operator="containsText" text="SSMM">
      <formula>NOT(ISERROR(SEARCH("SSMM",F208)))</formula>
    </cfRule>
    <cfRule type="containsText" dxfId="24206" priority="12608" operator="containsText" text="BMTR">
      <formula>NOT(ISERROR(SEARCH("BMTR",F208)))</formula>
    </cfRule>
  </conditionalFormatting>
  <conditionalFormatting sqref="F208">
    <cfRule type="containsText" dxfId="24205" priority="12603" operator="containsText" text="TAXI">
      <formula>NOT(ISERROR(SEARCH("TAXI",F208)))</formula>
    </cfRule>
    <cfRule type="containsText" dxfId="24204" priority="12604" operator="containsText" text="SSMM">
      <formula>NOT(ISERROR(SEARCH("SSMM",F208)))</formula>
    </cfRule>
    <cfRule type="containsText" dxfId="24203" priority="12605" operator="containsText" text="BMTR">
      <formula>NOT(ISERROR(SEARCH("BMTR",F208)))</formula>
    </cfRule>
  </conditionalFormatting>
  <conditionalFormatting sqref="F208">
    <cfRule type="containsText" dxfId="24202" priority="12600" operator="containsText" text="TAXI">
      <formula>NOT(ISERROR(SEARCH("TAXI",F208)))</formula>
    </cfRule>
    <cfRule type="containsText" dxfId="24201" priority="12601" operator="containsText" text="SSMM">
      <formula>NOT(ISERROR(SEARCH("SSMM",F208)))</formula>
    </cfRule>
    <cfRule type="containsText" dxfId="24200" priority="12602" operator="containsText" text="BMTR">
      <formula>NOT(ISERROR(SEARCH("BMTR",F208)))</formula>
    </cfRule>
  </conditionalFormatting>
  <conditionalFormatting sqref="F208">
    <cfRule type="containsText" dxfId="24199" priority="12597" operator="containsText" text="TAXI">
      <formula>NOT(ISERROR(SEARCH("TAXI",F208)))</formula>
    </cfRule>
    <cfRule type="containsText" dxfId="24198" priority="12598" operator="containsText" text="SSMM">
      <formula>NOT(ISERROR(SEARCH("SSMM",F208)))</formula>
    </cfRule>
    <cfRule type="containsText" dxfId="24197" priority="12599" operator="containsText" text="BMTR">
      <formula>NOT(ISERROR(SEARCH("BMTR",F208)))</formula>
    </cfRule>
  </conditionalFormatting>
  <conditionalFormatting sqref="F208">
    <cfRule type="containsText" dxfId="24196" priority="12594" operator="containsText" text="TAXI">
      <formula>NOT(ISERROR(SEARCH("TAXI",F208)))</formula>
    </cfRule>
    <cfRule type="containsText" dxfId="24195" priority="12595" operator="containsText" text="SSMM">
      <formula>NOT(ISERROR(SEARCH("SSMM",F208)))</formula>
    </cfRule>
    <cfRule type="containsText" dxfId="24194" priority="12596" operator="containsText" text="BMTR">
      <formula>NOT(ISERROR(SEARCH("BMTR",F208)))</formula>
    </cfRule>
  </conditionalFormatting>
  <conditionalFormatting sqref="F208">
    <cfRule type="containsText" dxfId="24193" priority="12591" operator="containsText" text="TAXI">
      <formula>NOT(ISERROR(SEARCH("TAXI",F208)))</formula>
    </cfRule>
    <cfRule type="containsText" dxfId="24192" priority="12592" operator="containsText" text="SSMM">
      <formula>NOT(ISERROR(SEARCH("SSMM",F208)))</formula>
    </cfRule>
    <cfRule type="containsText" dxfId="24191" priority="12593" operator="containsText" text="BMTR">
      <formula>NOT(ISERROR(SEARCH("BMTR",F208)))</formula>
    </cfRule>
  </conditionalFormatting>
  <conditionalFormatting sqref="F208">
    <cfRule type="containsText" dxfId="24190" priority="12588" operator="containsText" text="TAXI">
      <formula>NOT(ISERROR(SEARCH("TAXI",F208)))</formula>
    </cfRule>
    <cfRule type="containsText" dxfId="24189" priority="12589" operator="containsText" text="SSMM">
      <formula>NOT(ISERROR(SEARCH("SSMM",F208)))</formula>
    </cfRule>
    <cfRule type="containsText" dxfId="24188" priority="12590" operator="containsText" text="BMTR">
      <formula>NOT(ISERROR(SEARCH("BMTR",F208)))</formula>
    </cfRule>
  </conditionalFormatting>
  <conditionalFormatting sqref="F208">
    <cfRule type="containsText" dxfId="24187" priority="12585" operator="containsText" text="TAXI">
      <formula>NOT(ISERROR(SEARCH("TAXI",F208)))</formula>
    </cfRule>
    <cfRule type="containsText" dxfId="24186" priority="12586" operator="containsText" text="SSMM">
      <formula>NOT(ISERROR(SEARCH("SSMM",F208)))</formula>
    </cfRule>
    <cfRule type="containsText" dxfId="24185" priority="12587" operator="containsText" text="BMTR">
      <formula>NOT(ISERROR(SEARCH("BMTR",F208)))</formula>
    </cfRule>
  </conditionalFormatting>
  <conditionalFormatting sqref="F208">
    <cfRule type="containsText" dxfId="24184" priority="12582" operator="containsText" text="TAXI">
      <formula>NOT(ISERROR(SEARCH("TAXI",F208)))</formula>
    </cfRule>
    <cfRule type="containsText" dxfId="24183" priority="12583" operator="containsText" text="SSMM">
      <formula>NOT(ISERROR(SEARCH("SSMM",F208)))</formula>
    </cfRule>
    <cfRule type="containsText" dxfId="24182" priority="12584" operator="containsText" text="BMTR">
      <formula>NOT(ISERROR(SEARCH("BMTR",F208)))</formula>
    </cfRule>
  </conditionalFormatting>
  <conditionalFormatting sqref="F208">
    <cfRule type="containsText" dxfId="24181" priority="12579" operator="containsText" text="TAXI">
      <formula>NOT(ISERROR(SEARCH("TAXI",F208)))</formula>
    </cfRule>
    <cfRule type="containsText" dxfId="24180" priority="12580" operator="containsText" text="SSMM">
      <formula>NOT(ISERROR(SEARCH("SSMM",F208)))</formula>
    </cfRule>
    <cfRule type="containsText" dxfId="24179" priority="12581" operator="containsText" text="BMTR">
      <formula>NOT(ISERROR(SEARCH("BMTR",F208)))</formula>
    </cfRule>
  </conditionalFormatting>
  <conditionalFormatting sqref="F208">
    <cfRule type="containsText" dxfId="24178" priority="12576" operator="containsText" text="TAXI">
      <formula>NOT(ISERROR(SEARCH("TAXI",F208)))</formula>
    </cfRule>
    <cfRule type="containsText" dxfId="24177" priority="12577" operator="containsText" text="SSMM">
      <formula>NOT(ISERROR(SEARCH("SSMM",F208)))</formula>
    </cfRule>
    <cfRule type="containsText" dxfId="24176" priority="12578" operator="containsText" text="BMTR">
      <formula>NOT(ISERROR(SEARCH("BMTR",F208)))</formula>
    </cfRule>
  </conditionalFormatting>
  <conditionalFormatting sqref="F208">
    <cfRule type="containsText" dxfId="24175" priority="12573" operator="containsText" text="TAXI">
      <formula>NOT(ISERROR(SEARCH("TAXI",F208)))</formula>
    </cfRule>
    <cfRule type="containsText" dxfId="24174" priority="12574" operator="containsText" text="SSMM">
      <formula>NOT(ISERROR(SEARCH("SSMM",F208)))</formula>
    </cfRule>
    <cfRule type="containsText" dxfId="24173" priority="12575" operator="containsText" text="BMTR">
      <formula>NOT(ISERROR(SEARCH("BMTR",F208)))</formula>
    </cfRule>
  </conditionalFormatting>
  <conditionalFormatting sqref="F208">
    <cfRule type="containsText" dxfId="24172" priority="12570" operator="containsText" text="TAXI">
      <formula>NOT(ISERROR(SEARCH("TAXI",F208)))</formula>
    </cfRule>
    <cfRule type="containsText" dxfId="24171" priority="12571" operator="containsText" text="SSMM">
      <formula>NOT(ISERROR(SEARCH("SSMM",F208)))</formula>
    </cfRule>
    <cfRule type="containsText" dxfId="24170" priority="12572" operator="containsText" text="BMTR">
      <formula>NOT(ISERROR(SEARCH("BMTR",F208)))</formula>
    </cfRule>
  </conditionalFormatting>
  <conditionalFormatting sqref="F208">
    <cfRule type="containsText" dxfId="24169" priority="12567" operator="containsText" text="TAXI">
      <formula>NOT(ISERROR(SEARCH("TAXI",F208)))</formula>
    </cfRule>
    <cfRule type="containsText" dxfId="24168" priority="12568" operator="containsText" text="SSMM">
      <formula>NOT(ISERROR(SEARCH("SSMM",F208)))</formula>
    </cfRule>
    <cfRule type="containsText" dxfId="24167" priority="12569" operator="containsText" text="BMTR">
      <formula>NOT(ISERROR(SEARCH("BMTR",F208)))</formula>
    </cfRule>
  </conditionalFormatting>
  <conditionalFormatting sqref="F208">
    <cfRule type="containsText" dxfId="24166" priority="12564" operator="containsText" text="TAXI">
      <formula>NOT(ISERROR(SEARCH("TAXI",F208)))</formula>
    </cfRule>
    <cfRule type="containsText" dxfId="24165" priority="12565" operator="containsText" text="SSMM">
      <formula>NOT(ISERROR(SEARCH("SSMM",F208)))</formula>
    </cfRule>
    <cfRule type="containsText" dxfId="24164" priority="12566" operator="containsText" text="BMTR">
      <formula>NOT(ISERROR(SEARCH("BMTR",F208)))</formula>
    </cfRule>
  </conditionalFormatting>
  <conditionalFormatting sqref="F208">
    <cfRule type="containsText" dxfId="24163" priority="12561" operator="containsText" text="TAXI">
      <formula>NOT(ISERROR(SEARCH("TAXI",F208)))</formula>
    </cfRule>
    <cfRule type="containsText" dxfId="24162" priority="12562" operator="containsText" text="SSMM">
      <formula>NOT(ISERROR(SEARCH("SSMM",F208)))</formula>
    </cfRule>
    <cfRule type="containsText" dxfId="24161" priority="12563" operator="containsText" text="BMTR">
      <formula>NOT(ISERROR(SEARCH("BMTR",F208)))</formula>
    </cfRule>
  </conditionalFormatting>
  <conditionalFormatting sqref="F208">
    <cfRule type="containsText" dxfId="24160" priority="12558" operator="containsText" text="TAXI">
      <formula>NOT(ISERROR(SEARCH("TAXI",F208)))</formula>
    </cfRule>
    <cfRule type="containsText" dxfId="24159" priority="12559" operator="containsText" text="SSMM">
      <formula>NOT(ISERROR(SEARCH("SSMM",F208)))</formula>
    </cfRule>
    <cfRule type="containsText" dxfId="24158" priority="12560" operator="containsText" text="BMTR">
      <formula>NOT(ISERROR(SEARCH("BMTR",F208)))</formula>
    </cfRule>
  </conditionalFormatting>
  <conditionalFormatting sqref="F208">
    <cfRule type="containsText" dxfId="24157" priority="12555" operator="containsText" text="TAXI">
      <formula>NOT(ISERROR(SEARCH("TAXI",F208)))</formula>
    </cfRule>
    <cfRule type="containsText" dxfId="24156" priority="12556" operator="containsText" text="SSMM">
      <formula>NOT(ISERROR(SEARCH("SSMM",F208)))</formula>
    </cfRule>
    <cfRule type="containsText" dxfId="24155" priority="12557" operator="containsText" text="BMTR">
      <formula>NOT(ISERROR(SEARCH("BMTR",F208)))</formula>
    </cfRule>
  </conditionalFormatting>
  <conditionalFormatting sqref="F208">
    <cfRule type="containsText" dxfId="24154" priority="12552" operator="containsText" text="TAXI">
      <formula>NOT(ISERROR(SEARCH("TAXI",F208)))</formula>
    </cfRule>
    <cfRule type="containsText" dxfId="24153" priority="12553" operator="containsText" text="SSMM">
      <formula>NOT(ISERROR(SEARCH("SSMM",F208)))</formula>
    </cfRule>
    <cfRule type="containsText" dxfId="24152" priority="12554" operator="containsText" text="BMTR">
      <formula>NOT(ISERROR(SEARCH("BMTR",F208)))</formula>
    </cfRule>
  </conditionalFormatting>
  <conditionalFormatting sqref="F208">
    <cfRule type="containsText" dxfId="24151" priority="12549" operator="containsText" text="TAXI">
      <formula>NOT(ISERROR(SEARCH("TAXI",F208)))</formula>
    </cfRule>
    <cfRule type="containsText" dxfId="24150" priority="12550" operator="containsText" text="SSMM">
      <formula>NOT(ISERROR(SEARCH("SSMM",F208)))</formula>
    </cfRule>
    <cfRule type="containsText" dxfId="24149" priority="12551" operator="containsText" text="BMTR">
      <formula>NOT(ISERROR(SEARCH("BMTR",F208)))</formula>
    </cfRule>
  </conditionalFormatting>
  <conditionalFormatting sqref="F208">
    <cfRule type="containsText" dxfId="24148" priority="12546" operator="containsText" text="TAXI">
      <formula>NOT(ISERROR(SEARCH("TAXI",F208)))</formula>
    </cfRule>
    <cfRule type="containsText" dxfId="24147" priority="12547" operator="containsText" text="SSMM">
      <formula>NOT(ISERROR(SEARCH("SSMM",F208)))</formula>
    </cfRule>
    <cfRule type="containsText" dxfId="24146" priority="12548" operator="containsText" text="BMTR">
      <formula>NOT(ISERROR(SEARCH("BMTR",F208)))</formula>
    </cfRule>
  </conditionalFormatting>
  <conditionalFormatting sqref="F208">
    <cfRule type="containsText" dxfId="24145" priority="12543" operator="containsText" text="TAXI">
      <formula>NOT(ISERROR(SEARCH("TAXI",F208)))</formula>
    </cfRule>
    <cfRule type="containsText" dxfId="24144" priority="12544" operator="containsText" text="SSMM">
      <formula>NOT(ISERROR(SEARCH("SSMM",F208)))</formula>
    </cfRule>
    <cfRule type="containsText" dxfId="24143" priority="12545" operator="containsText" text="BMTR">
      <formula>NOT(ISERROR(SEARCH("BMTR",F208)))</formula>
    </cfRule>
  </conditionalFormatting>
  <conditionalFormatting sqref="F208">
    <cfRule type="containsText" dxfId="24142" priority="12540" operator="containsText" text="TAXI">
      <formula>NOT(ISERROR(SEARCH("TAXI",F208)))</formula>
    </cfRule>
    <cfRule type="containsText" dxfId="24141" priority="12541" operator="containsText" text="SSMM">
      <formula>NOT(ISERROR(SEARCH("SSMM",F208)))</formula>
    </cfRule>
    <cfRule type="containsText" dxfId="24140" priority="12542" operator="containsText" text="BMTR">
      <formula>NOT(ISERROR(SEARCH("BMTR",F208)))</formula>
    </cfRule>
  </conditionalFormatting>
  <conditionalFormatting sqref="F208">
    <cfRule type="containsText" dxfId="24139" priority="12537" operator="containsText" text="TAXI">
      <formula>NOT(ISERROR(SEARCH("TAXI",F208)))</formula>
    </cfRule>
    <cfRule type="containsText" dxfId="24138" priority="12538" operator="containsText" text="SSMM">
      <formula>NOT(ISERROR(SEARCH("SSMM",F208)))</formula>
    </cfRule>
    <cfRule type="containsText" dxfId="24137" priority="12539" operator="containsText" text="BMTR">
      <formula>NOT(ISERROR(SEARCH("BMTR",F208)))</formula>
    </cfRule>
  </conditionalFormatting>
  <conditionalFormatting sqref="F208">
    <cfRule type="containsText" dxfId="24136" priority="12534" operator="containsText" text="TAXI">
      <formula>NOT(ISERROR(SEARCH("TAXI",F208)))</formula>
    </cfRule>
    <cfRule type="containsText" dxfId="24135" priority="12535" operator="containsText" text="SSMM">
      <formula>NOT(ISERROR(SEARCH("SSMM",F208)))</formula>
    </cfRule>
    <cfRule type="containsText" dxfId="24134" priority="12536" operator="containsText" text="BMTR">
      <formula>NOT(ISERROR(SEARCH("BMTR",F208)))</formula>
    </cfRule>
  </conditionalFormatting>
  <conditionalFormatting sqref="F208">
    <cfRule type="containsText" dxfId="24133" priority="12531" operator="containsText" text="TAXI">
      <formula>NOT(ISERROR(SEARCH("TAXI",F208)))</formula>
    </cfRule>
    <cfRule type="containsText" dxfId="24132" priority="12532" operator="containsText" text="SSMM">
      <formula>NOT(ISERROR(SEARCH("SSMM",F208)))</formula>
    </cfRule>
    <cfRule type="containsText" dxfId="24131" priority="12533" operator="containsText" text="BMTR">
      <formula>NOT(ISERROR(SEARCH("BMTR",F208)))</formula>
    </cfRule>
  </conditionalFormatting>
  <conditionalFormatting sqref="F208">
    <cfRule type="containsText" dxfId="24130" priority="12528" operator="containsText" text="TAXI">
      <formula>NOT(ISERROR(SEARCH("TAXI",F208)))</formula>
    </cfRule>
    <cfRule type="containsText" dxfId="24129" priority="12529" operator="containsText" text="SSMM">
      <formula>NOT(ISERROR(SEARCH("SSMM",F208)))</formula>
    </cfRule>
    <cfRule type="containsText" dxfId="24128" priority="12530" operator="containsText" text="BMTR">
      <formula>NOT(ISERROR(SEARCH("BMTR",F208)))</formula>
    </cfRule>
  </conditionalFormatting>
  <conditionalFormatting sqref="F208">
    <cfRule type="containsText" dxfId="24127" priority="12525" operator="containsText" text="TAXI">
      <formula>NOT(ISERROR(SEARCH("TAXI",F208)))</formula>
    </cfRule>
    <cfRule type="containsText" dxfId="24126" priority="12526" operator="containsText" text="SSMM">
      <formula>NOT(ISERROR(SEARCH("SSMM",F208)))</formula>
    </cfRule>
    <cfRule type="containsText" dxfId="24125" priority="12527" operator="containsText" text="BMTR">
      <formula>NOT(ISERROR(SEARCH("BMTR",F208)))</formula>
    </cfRule>
  </conditionalFormatting>
  <conditionalFormatting sqref="F208">
    <cfRule type="containsText" dxfId="24124" priority="12522" operator="containsText" text="TAXI">
      <formula>NOT(ISERROR(SEARCH("TAXI",F208)))</formula>
    </cfRule>
    <cfRule type="containsText" dxfId="24123" priority="12523" operator="containsText" text="SSMM">
      <formula>NOT(ISERROR(SEARCH("SSMM",F208)))</formula>
    </cfRule>
    <cfRule type="containsText" dxfId="24122" priority="12524" operator="containsText" text="BMTR">
      <formula>NOT(ISERROR(SEARCH("BMTR",F208)))</formula>
    </cfRule>
  </conditionalFormatting>
  <conditionalFormatting sqref="F208">
    <cfRule type="containsText" dxfId="24121" priority="12519" operator="containsText" text="TAXI">
      <formula>NOT(ISERROR(SEARCH("TAXI",F208)))</formula>
    </cfRule>
    <cfRule type="containsText" dxfId="24120" priority="12520" operator="containsText" text="SSMM">
      <formula>NOT(ISERROR(SEARCH("SSMM",F208)))</formula>
    </cfRule>
    <cfRule type="containsText" dxfId="24119" priority="12521" operator="containsText" text="BMTR">
      <formula>NOT(ISERROR(SEARCH("BMTR",F208)))</formula>
    </cfRule>
  </conditionalFormatting>
  <conditionalFormatting sqref="F208">
    <cfRule type="containsText" dxfId="24118" priority="12516" operator="containsText" text="TAXI">
      <formula>NOT(ISERROR(SEARCH("TAXI",F208)))</formula>
    </cfRule>
    <cfRule type="containsText" dxfId="24117" priority="12517" operator="containsText" text="SSMM">
      <formula>NOT(ISERROR(SEARCH("SSMM",F208)))</formula>
    </cfRule>
    <cfRule type="containsText" dxfId="24116" priority="12518" operator="containsText" text="BMTR">
      <formula>NOT(ISERROR(SEARCH("BMTR",F208)))</formula>
    </cfRule>
  </conditionalFormatting>
  <conditionalFormatting sqref="F208">
    <cfRule type="containsText" dxfId="24115" priority="12513" operator="containsText" text="TAXI">
      <formula>NOT(ISERROR(SEARCH("TAXI",F208)))</formula>
    </cfRule>
    <cfRule type="containsText" dxfId="24114" priority="12514" operator="containsText" text="SSMM">
      <formula>NOT(ISERROR(SEARCH("SSMM",F208)))</formula>
    </cfRule>
    <cfRule type="containsText" dxfId="24113" priority="12515" operator="containsText" text="BMTR">
      <formula>NOT(ISERROR(SEARCH("BMTR",F208)))</formula>
    </cfRule>
  </conditionalFormatting>
  <conditionalFormatting sqref="F208">
    <cfRule type="containsText" dxfId="24112" priority="12510" operator="containsText" text="TAXI">
      <formula>NOT(ISERROR(SEARCH("TAXI",F208)))</formula>
    </cfRule>
    <cfRule type="containsText" dxfId="24111" priority="12511" operator="containsText" text="SSMM">
      <formula>NOT(ISERROR(SEARCH("SSMM",F208)))</formula>
    </cfRule>
    <cfRule type="containsText" dxfId="24110" priority="12512" operator="containsText" text="BMTR">
      <formula>NOT(ISERROR(SEARCH("BMTR",F208)))</formula>
    </cfRule>
  </conditionalFormatting>
  <conditionalFormatting sqref="F208">
    <cfRule type="containsText" dxfId="24109" priority="12507" operator="containsText" text="TAXI">
      <formula>NOT(ISERROR(SEARCH("TAXI",F208)))</formula>
    </cfRule>
    <cfRule type="containsText" dxfId="24108" priority="12508" operator="containsText" text="SSMM">
      <formula>NOT(ISERROR(SEARCH("SSMM",F208)))</formula>
    </cfRule>
    <cfRule type="containsText" dxfId="24107" priority="12509" operator="containsText" text="BMTR">
      <formula>NOT(ISERROR(SEARCH("BMTR",F208)))</formula>
    </cfRule>
  </conditionalFormatting>
  <conditionalFormatting sqref="F208">
    <cfRule type="containsText" dxfId="24106" priority="12504" operator="containsText" text="TAXI">
      <formula>NOT(ISERROR(SEARCH("TAXI",F208)))</formula>
    </cfRule>
    <cfRule type="containsText" dxfId="24105" priority="12505" operator="containsText" text="SSMM">
      <formula>NOT(ISERROR(SEARCH("SSMM",F208)))</formula>
    </cfRule>
    <cfRule type="containsText" dxfId="24104" priority="12506" operator="containsText" text="BMTR">
      <formula>NOT(ISERROR(SEARCH("BMTR",F208)))</formula>
    </cfRule>
  </conditionalFormatting>
  <conditionalFormatting sqref="F208">
    <cfRule type="containsText" dxfId="24103" priority="12501" operator="containsText" text="TAXI">
      <formula>NOT(ISERROR(SEARCH("TAXI",F208)))</formula>
    </cfRule>
    <cfRule type="containsText" dxfId="24102" priority="12502" operator="containsText" text="SSMM">
      <formula>NOT(ISERROR(SEARCH("SSMM",F208)))</formula>
    </cfRule>
    <cfRule type="containsText" dxfId="24101" priority="12503" operator="containsText" text="BMTR">
      <formula>NOT(ISERROR(SEARCH("BMTR",F208)))</formula>
    </cfRule>
  </conditionalFormatting>
  <conditionalFormatting sqref="F208">
    <cfRule type="containsText" dxfId="24100" priority="12498" operator="containsText" text="TAXI">
      <formula>NOT(ISERROR(SEARCH("TAXI",F208)))</formula>
    </cfRule>
    <cfRule type="containsText" dxfId="24099" priority="12499" operator="containsText" text="SSMM">
      <formula>NOT(ISERROR(SEARCH("SSMM",F208)))</formula>
    </cfRule>
    <cfRule type="containsText" dxfId="24098" priority="12500" operator="containsText" text="BMTR">
      <formula>NOT(ISERROR(SEARCH("BMTR",F208)))</formula>
    </cfRule>
  </conditionalFormatting>
  <conditionalFormatting sqref="F208">
    <cfRule type="containsText" dxfId="24097" priority="12495" operator="containsText" text="TAXI">
      <formula>NOT(ISERROR(SEARCH("TAXI",F208)))</formula>
    </cfRule>
    <cfRule type="containsText" dxfId="24096" priority="12496" operator="containsText" text="SSMM">
      <formula>NOT(ISERROR(SEARCH("SSMM",F208)))</formula>
    </cfRule>
    <cfRule type="containsText" dxfId="24095" priority="12497" operator="containsText" text="BMTR">
      <formula>NOT(ISERROR(SEARCH("BMTR",F208)))</formula>
    </cfRule>
  </conditionalFormatting>
  <conditionalFormatting sqref="F208">
    <cfRule type="containsText" dxfId="24094" priority="12492" operator="containsText" text="TAXI">
      <formula>NOT(ISERROR(SEARCH("TAXI",F208)))</formula>
    </cfRule>
    <cfRule type="containsText" dxfId="24093" priority="12493" operator="containsText" text="SSMM">
      <formula>NOT(ISERROR(SEARCH("SSMM",F208)))</formula>
    </cfRule>
    <cfRule type="containsText" dxfId="24092" priority="12494" operator="containsText" text="BMTR">
      <formula>NOT(ISERROR(SEARCH("BMTR",F208)))</formula>
    </cfRule>
  </conditionalFormatting>
  <conditionalFormatting sqref="F208">
    <cfRule type="containsText" dxfId="24091" priority="12489" operator="containsText" text="TAXI">
      <formula>NOT(ISERROR(SEARCH("TAXI",F208)))</formula>
    </cfRule>
    <cfRule type="containsText" dxfId="24090" priority="12490" operator="containsText" text="SSMM">
      <formula>NOT(ISERROR(SEARCH("SSMM",F208)))</formula>
    </cfRule>
    <cfRule type="containsText" dxfId="24089" priority="12491" operator="containsText" text="BMTR">
      <formula>NOT(ISERROR(SEARCH("BMTR",F208)))</formula>
    </cfRule>
  </conditionalFormatting>
  <conditionalFormatting sqref="F208">
    <cfRule type="containsText" dxfId="24088" priority="12486" operator="containsText" text="TAXI">
      <formula>NOT(ISERROR(SEARCH("TAXI",F208)))</formula>
    </cfRule>
    <cfRule type="containsText" dxfId="24087" priority="12487" operator="containsText" text="SSMM">
      <formula>NOT(ISERROR(SEARCH("SSMM",F208)))</formula>
    </cfRule>
    <cfRule type="containsText" dxfId="24086" priority="12488" operator="containsText" text="BMTR">
      <formula>NOT(ISERROR(SEARCH("BMTR",F208)))</formula>
    </cfRule>
  </conditionalFormatting>
  <conditionalFormatting sqref="F208">
    <cfRule type="containsText" dxfId="24085" priority="12483" operator="containsText" text="TAXI">
      <formula>NOT(ISERROR(SEARCH("TAXI",F208)))</formula>
    </cfRule>
    <cfRule type="containsText" dxfId="24084" priority="12484" operator="containsText" text="SSMM">
      <formula>NOT(ISERROR(SEARCH("SSMM",F208)))</formula>
    </cfRule>
    <cfRule type="containsText" dxfId="24083" priority="12485" operator="containsText" text="BMTR">
      <formula>NOT(ISERROR(SEARCH("BMTR",F208)))</formula>
    </cfRule>
  </conditionalFormatting>
  <conditionalFormatting sqref="F208">
    <cfRule type="containsText" dxfId="24082" priority="12480" operator="containsText" text="TAXI">
      <formula>NOT(ISERROR(SEARCH("TAXI",F208)))</formula>
    </cfRule>
    <cfRule type="containsText" dxfId="24081" priority="12481" operator="containsText" text="SSMM">
      <formula>NOT(ISERROR(SEARCH("SSMM",F208)))</formula>
    </cfRule>
    <cfRule type="containsText" dxfId="24080" priority="12482" operator="containsText" text="BMTR">
      <formula>NOT(ISERROR(SEARCH("BMTR",F208)))</formula>
    </cfRule>
  </conditionalFormatting>
  <conditionalFormatting sqref="F208">
    <cfRule type="containsText" dxfId="24079" priority="12477" operator="containsText" text="TAXI">
      <formula>NOT(ISERROR(SEARCH("TAXI",F208)))</formula>
    </cfRule>
    <cfRule type="containsText" dxfId="24078" priority="12478" operator="containsText" text="SSMM">
      <formula>NOT(ISERROR(SEARCH("SSMM",F208)))</formula>
    </cfRule>
    <cfRule type="containsText" dxfId="24077" priority="12479" operator="containsText" text="BMTR">
      <formula>NOT(ISERROR(SEARCH("BMTR",F208)))</formula>
    </cfRule>
  </conditionalFormatting>
  <conditionalFormatting sqref="F208">
    <cfRule type="containsText" dxfId="24076" priority="12474" operator="containsText" text="TAXI">
      <formula>NOT(ISERROR(SEARCH("TAXI",F208)))</formula>
    </cfRule>
    <cfRule type="containsText" dxfId="24075" priority="12475" operator="containsText" text="SSMM">
      <formula>NOT(ISERROR(SEARCH("SSMM",F208)))</formula>
    </cfRule>
    <cfRule type="containsText" dxfId="24074" priority="12476" operator="containsText" text="BMTR">
      <formula>NOT(ISERROR(SEARCH("BMTR",F208)))</formula>
    </cfRule>
  </conditionalFormatting>
  <conditionalFormatting sqref="F208">
    <cfRule type="containsText" dxfId="24073" priority="12471" operator="containsText" text="TAXI">
      <formula>NOT(ISERROR(SEARCH("TAXI",F208)))</formula>
    </cfRule>
    <cfRule type="containsText" dxfId="24072" priority="12472" operator="containsText" text="SSMM">
      <formula>NOT(ISERROR(SEARCH("SSMM",F208)))</formula>
    </cfRule>
    <cfRule type="containsText" dxfId="24071" priority="12473" operator="containsText" text="BMTR">
      <formula>NOT(ISERROR(SEARCH("BMTR",F208)))</formula>
    </cfRule>
  </conditionalFormatting>
  <conditionalFormatting sqref="F208">
    <cfRule type="containsText" dxfId="24070" priority="12468" operator="containsText" text="TAXI">
      <formula>NOT(ISERROR(SEARCH("TAXI",F208)))</formula>
    </cfRule>
    <cfRule type="containsText" dxfId="24069" priority="12469" operator="containsText" text="SSMM">
      <formula>NOT(ISERROR(SEARCH("SSMM",F208)))</formula>
    </cfRule>
    <cfRule type="containsText" dxfId="24068" priority="12470" operator="containsText" text="BMTR">
      <formula>NOT(ISERROR(SEARCH("BMTR",F208)))</formula>
    </cfRule>
  </conditionalFormatting>
  <conditionalFormatting sqref="F208">
    <cfRule type="containsText" dxfId="24067" priority="12465" operator="containsText" text="TAXI">
      <formula>NOT(ISERROR(SEARCH("TAXI",F208)))</formula>
    </cfRule>
    <cfRule type="containsText" dxfId="24066" priority="12466" operator="containsText" text="SSMM">
      <formula>NOT(ISERROR(SEARCH("SSMM",F208)))</formula>
    </cfRule>
    <cfRule type="containsText" dxfId="24065" priority="12467" operator="containsText" text="BMTR">
      <formula>NOT(ISERROR(SEARCH("BMTR",F208)))</formula>
    </cfRule>
  </conditionalFormatting>
  <conditionalFormatting sqref="F208">
    <cfRule type="containsText" dxfId="24064" priority="12462" operator="containsText" text="TAXI">
      <formula>NOT(ISERROR(SEARCH("TAXI",F208)))</formula>
    </cfRule>
    <cfRule type="containsText" dxfId="24063" priority="12463" operator="containsText" text="SSMM">
      <formula>NOT(ISERROR(SEARCH("SSMM",F208)))</formula>
    </cfRule>
    <cfRule type="containsText" dxfId="24062" priority="12464" operator="containsText" text="BMTR">
      <formula>NOT(ISERROR(SEARCH("BMTR",F208)))</formula>
    </cfRule>
  </conditionalFormatting>
  <conditionalFormatting sqref="F208">
    <cfRule type="containsText" dxfId="24061" priority="12459" operator="containsText" text="TAXI">
      <formula>NOT(ISERROR(SEARCH("TAXI",F208)))</formula>
    </cfRule>
    <cfRule type="containsText" dxfId="24060" priority="12460" operator="containsText" text="SSMM">
      <formula>NOT(ISERROR(SEARCH("SSMM",F208)))</formula>
    </cfRule>
    <cfRule type="containsText" dxfId="24059" priority="12461" operator="containsText" text="BMTR">
      <formula>NOT(ISERROR(SEARCH("BMTR",F208)))</formula>
    </cfRule>
  </conditionalFormatting>
  <conditionalFormatting sqref="F208">
    <cfRule type="containsText" dxfId="24058" priority="12456" operator="containsText" text="TAXI">
      <formula>NOT(ISERROR(SEARCH("TAXI",F208)))</formula>
    </cfRule>
    <cfRule type="containsText" dxfId="24057" priority="12457" operator="containsText" text="SSMM">
      <formula>NOT(ISERROR(SEARCH("SSMM",F208)))</formula>
    </cfRule>
    <cfRule type="containsText" dxfId="24056" priority="12458" operator="containsText" text="BMTR">
      <formula>NOT(ISERROR(SEARCH("BMTR",F208)))</formula>
    </cfRule>
  </conditionalFormatting>
  <conditionalFormatting sqref="F208">
    <cfRule type="containsText" dxfId="24055" priority="12453" operator="containsText" text="TAXI">
      <formula>NOT(ISERROR(SEARCH("TAXI",F208)))</formula>
    </cfRule>
    <cfRule type="containsText" dxfId="24054" priority="12454" operator="containsText" text="SSMM">
      <formula>NOT(ISERROR(SEARCH("SSMM",F208)))</formula>
    </cfRule>
    <cfRule type="containsText" dxfId="24053" priority="12455" operator="containsText" text="BMTR">
      <formula>NOT(ISERROR(SEARCH("BMTR",F208)))</formula>
    </cfRule>
  </conditionalFormatting>
  <conditionalFormatting sqref="F208">
    <cfRule type="containsText" dxfId="24052" priority="12450" operator="containsText" text="TAXI">
      <formula>NOT(ISERROR(SEARCH("TAXI",F208)))</formula>
    </cfRule>
    <cfRule type="containsText" dxfId="24051" priority="12451" operator="containsText" text="SSMM">
      <formula>NOT(ISERROR(SEARCH("SSMM",F208)))</formula>
    </cfRule>
    <cfRule type="containsText" dxfId="24050" priority="12452" operator="containsText" text="BMTR">
      <formula>NOT(ISERROR(SEARCH("BMTR",F208)))</formula>
    </cfRule>
  </conditionalFormatting>
  <conditionalFormatting sqref="F208">
    <cfRule type="containsText" dxfId="24049" priority="12447" operator="containsText" text="TAXI">
      <formula>NOT(ISERROR(SEARCH("TAXI",F208)))</formula>
    </cfRule>
    <cfRule type="containsText" dxfId="24048" priority="12448" operator="containsText" text="SSMM">
      <formula>NOT(ISERROR(SEARCH("SSMM",F208)))</formula>
    </cfRule>
    <cfRule type="containsText" dxfId="24047" priority="12449" operator="containsText" text="BMTR">
      <formula>NOT(ISERROR(SEARCH("BMTR",F208)))</formula>
    </cfRule>
  </conditionalFormatting>
  <conditionalFormatting sqref="F208">
    <cfRule type="containsText" dxfId="24046" priority="12444" operator="containsText" text="TAXI">
      <formula>NOT(ISERROR(SEARCH("TAXI",F208)))</formula>
    </cfRule>
    <cfRule type="containsText" dxfId="24045" priority="12445" operator="containsText" text="SSMM">
      <formula>NOT(ISERROR(SEARCH("SSMM",F208)))</formula>
    </cfRule>
    <cfRule type="containsText" dxfId="24044" priority="12446" operator="containsText" text="BMTR">
      <formula>NOT(ISERROR(SEARCH("BMTR",F208)))</formula>
    </cfRule>
  </conditionalFormatting>
  <conditionalFormatting sqref="F208">
    <cfRule type="containsText" dxfId="24043" priority="12441" operator="containsText" text="TAXI">
      <formula>NOT(ISERROR(SEARCH("TAXI",F208)))</formula>
    </cfRule>
    <cfRule type="containsText" dxfId="24042" priority="12442" operator="containsText" text="SSMM">
      <formula>NOT(ISERROR(SEARCH("SSMM",F208)))</formula>
    </cfRule>
    <cfRule type="containsText" dxfId="24041" priority="12443" operator="containsText" text="BMTR">
      <formula>NOT(ISERROR(SEARCH("BMTR",F208)))</formula>
    </cfRule>
  </conditionalFormatting>
  <conditionalFormatting sqref="F208">
    <cfRule type="containsText" dxfId="24040" priority="12438" operator="containsText" text="TAXI">
      <formula>NOT(ISERROR(SEARCH("TAXI",F208)))</formula>
    </cfRule>
    <cfRule type="containsText" dxfId="24039" priority="12439" operator="containsText" text="SSMM">
      <formula>NOT(ISERROR(SEARCH("SSMM",F208)))</formula>
    </cfRule>
    <cfRule type="containsText" dxfId="24038" priority="12440" operator="containsText" text="BMTR">
      <formula>NOT(ISERROR(SEARCH("BMTR",F208)))</formula>
    </cfRule>
  </conditionalFormatting>
  <conditionalFormatting sqref="F208">
    <cfRule type="containsText" dxfId="24037" priority="12435" operator="containsText" text="TAXI">
      <formula>NOT(ISERROR(SEARCH("TAXI",F208)))</formula>
    </cfRule>
    <cfRule type="containsText" dxfId="24036" priority="12436" operator="containsText" text="SSMM">
      <formula>NOT(ISERROR(SEARCH("SSMM",F208)))</formula>
    </cfRule>
    <cfRule type="containsText" dxfId="24035" priority="12437" operator="containsText" text="BMTR">
      <formula>NOT(ISERROR(SEARCH("BMTR",F208)))</formula>
    </cfRule>
  </conditionalFormatting>
  <conditionalFormatting sqref="F208">
    <cfRule type="containsText" dxfId="24034" priority="12432" operator="containsText" text="TAXI">
      <formula>NOT(ISERROR(SEARCH("TAXI",F208)))</formula>
    </cfRule>
    <cfRule type="containsText" dxfId="24033" priority="12433" operator="containsText" text="SSMM">
      <formula>NOT(ISERROR(SEARCH("SSMM",F208)))</formula>
    </cfRule>
    <cfRule type="containsText" dxfId="24032" priority="12434" operator="containsText" text="BMTR">
      <formula>NOT(ISERROR(SEARCH("BMTR",F208)))</formula>
    </cfRule>
  </conditionalFormatting>
  <conditionalFormatting sqref="F208">
    <cfRule type="containsText" dxfId="24031" priority="12429" operator="containsText" text="TAXI">
      <formula>NOT(ISERROR(SEARCH("TAXI",F208)))</formula>
    </cfRule>
    <cfRule type="containsText" dxfId="24030" priority="12430" operator="containsText" text="SSMM">
      <formula>NOT(ISERROR(SEARCH("SSMM",F208)))</formula>
    </cfRule>
    <cfRule type="containsText" dxfId="24029" priority="12431" operator="containsText" text="BMTR">
      <formula>NOT(ISERROR(SEARCH("BMTR",F208)))</formula>
    </cfRule>
  </conditionalFormatting>
  <conditionalFormatting sqref="F208">
    <cfRule type="containsText" dxfId="24028" priority="12426" operator="containsText" text="TAXI">
      <formula>NOT(ISERROR(SEARCH("TAXI",F208)))</formula>
    </cfRule>
    <cfRule type="containsText" dxfId="24027" priority="12427" operator="containsText" text="SSMM">
      <formula>NOT(ISERROR(SEARCH("SSMM",F208)))</formula>
    </cfRule>
    <cfRule type="containsText" dxfId="24026" priority="12428" operator="containsText" text="BMTR">
      <formula>NOT(ISERROR(SEARCH("BMTR",F208)))</formula>
    </cfRule>
  </conditionalFormatting>
  <conditionalFormatting sqref="F208">
    <cfRule type="containsText" dxfId="24025" priority="12423" operator="containsText" text="TAXI">
      <formula>NOT(ISERROR(SEARCH("TAXI",F208)))</formula>
    </cfRule>
    <cfRule type="containsText" dxfId="24024" priority="12424" operator="containsText" text="SSMM">
      <formula>NOT(ISERROR(SEARCH("SSMM",F208)))</formula>
    </cfRule>
    <cfRule type="containsText" dxfId="24023" priority="12425" operator="containsText" text="BMTR">
      <formula>NOT(ISERROR(SEARCH("BMTR",F208)))</formula>
    </cfRule>
  </conditionalFormatting>
  <conditionalFormatting sqref="F208">
    <cfRule type="containsText" dxfId="24022" priority="12420" operator="containsText" text="TAXI">
      <formula>NOT(ISERROR(SEARCH("TAXI",F208)))</formula>
    </cfRule>
    <cfRule type="containsText" dxfId="24021" priority="12421" operator="containsText" text="SSMM">
      <formula>NOT(ISERROR(SEARCH("SSMM",F208)))</formula>
    </cfRule>
    <cfRule type="containsText" dxfId="24020" priority="12422" operator="containsText" text="BMTR">
      <formula>NOT(ISERROR(SEARCH("BMTR",F208)))</formula>
    </cfRule>
  </conditionalFormatting>
  <conditionalFormatting sqref="F208">
    <cfRule type="containsText" dxfId="24019" priority="12417" operator="containsText" text="TAXI">
      <formula>NOT(ISERROR(SEARCH("TAXI",F208)))</formula>
    </cfRule>
    <cfRule type="containsText" dxfId="24018" priority="12418" operator="containsText" text="SSMM">
      <formula>NOT(ISERROR(SEARCH("SSMM",F208)))</formula>
    </cfRule>
    <cfRule type="containsText" dxfId="24017" priority="12419" operator="containsText" text="BMTR">
      <formula>NOT(ISERROR(SEARCH("BMTR",F208)))</formula>
    </cfRule>
  </conditionalFormatting>
  <conditionalFormatting sqref="F208">
    <cfRule type="containsText" dxfId="24016" priority="12414" operator="containsText" text="TAXI">
      <formula>NOT(ISERROR(SEARCH("TAXI",F208)))</formula>
    </cfRule>
    <cfRule type="containsText" dxfId="24015" priority="12415" operator="containsText" text="SSMM">
      <formula>NOT(ISERROR(SEARCH("SSMM",F208)))</formula>
    </cfRule>
    <cfRule type="containsText" dxfId="24014" priority="12416" operator="containsText" text="BMTR">
      <formula>NOT(ISERROR(SEARCH("BMTR",F208)))</formula>
    </cfRule>
  </conditionalFormatting>
  <conditionalFormatting sqref="F208">
    <cfRule type="containsText" dxfId="24013" priority="12411" operator="containsText" text="TAXI">
      <formula>NOT(ISERROR(SEARCH("TAXI",F208)))</formula>
    </cfRule>
    <cfRule type="containsText" dxfId="24012" priority="12412" operator="containsText" text="SSMM">
      <formula>NOT(ISERROR(SEARCH("SSMM",F208)))</formula>
    </cfRule>
    <cfRule type="containsText" dxfId="24011" priority="12413" operator="containsText" text="BMTR">
      <formula>NOT(ISERROR(SEARCH("BMTR",F208)))</formula>
    </cfRule>
  </conditionalFormatting>
  <conditionalFormatting sqref="F208">
    <cfRule type="containsText" dxfId="24010" priority="12408" operator="containsText" text="TAXI">
      <formula>NOT(ISERROR(SEARCH("TAXI",F208)))</formula>
    </cfRule>
    <cfRule type="containsText" dxfId="24009" priority="12409" operator="containsText" text="SSMM">
      <formula>NOT(ISERROR(SEARCH("SSMM",F208)))</formula>
    </cfRule>
    <cfRule type="containsText" dxfId="24008" priority="12410" operator="containsText" text="BMTR">
      <formula>NOT(ISERROR(SEARCH("BMTR",F208)))</formula>
    </cfRule>
  </conditionalFormatting>
  <conditionalFormatting sqref="F208">
    <cfRule type="containsText" dxfId="24007" priority="12405" operator="containsText" text="TAXI">
      <formula>NOT(ISERROR(SEARCH("TAXI",F208)))</formula>
    </cfRule>
    <cfRule type="containsText" dxfId="24006" priority="12406" operator="containsText" text="SSMM">
      <formula>NOT(ISERROR(SEARCH("SSMM",F208)))</formula>
    </cfRule>
    <cfRule type="containsText" dxfId="24005" priority="12407" operator="containsText" text="BMTR">
      <formula>NOT(ISERROR(SEARCH("BMTR",F208)))</formula>
    </cfRule>
  </conditionalFormatting>
  <conditionalFormatting sqref="F208">
    <cfRule type="containsText" dxfId="24004" priority="12402" operator="containsText" text="TAXI">
      <formula>NOT(ISERROR(SEARCH("TAXI",F208)))</formula>
    </cfRule>
    <cfRule type="containsText" dxfId="24003" priority="12403" operator="containsText" text="SSMM">
      <formula>NOT(ISERROR(SEARCH("SSMM",F208)))</formula>
    </cfRule>
    <cfRule type="containsText" dxfId="24002" priority="12404" operator="containsText" text="BMTR">
      <formula>NOT(ISERROR(SEARCH("BMTR",F208)))</formula>
    </cfRule>
  </conditionalFormatting>
  <conditionalFormatting sqref="F208">
    <cfRule type="containsText" dxfId="24001" priority="12399" operator="containsText" text="TAXI">
      <formula>NOT(ISERROR(SEARCH("TAXI",F208)))</formula>
    </cfRule>
    <cfRule type="containsText" dxfId="24000" priority="12400" operator="containsText" text="SSMM">
      <formula>NOT(ISERROR(SEARCH("SSMM",F208)))</formula>
    </cfRule>
    <cfRule type="containsText" dxfId="23999" priority="12401" operator="containsText" text="BMTR">
      <formula>NOT(ISERROR(SEARCH("BMTR",F208)))</formula>
    </cfRule>
  </conditionalFormatting>
  <conditionalFormatting sqref="F208">
    <cfRule type="containsText" dxfId="23998" priority="12396" operator="containsText" text="TAXI">
      <formula>NOT(ISERROR(SEARCH("TAXI",F208)))</formula>
    </cfRule>
    <cfRule type="containsText" dxfId="23997" priority="12397" operator="containsText" text="SSMM">
      <formula>NOT(ISERROR(SEARCH("SSMM",F208)))</formula>
    </cfRule>
    <cfRule type="containsText" dxfId="23996" priority="12398" operator="containsText" text="BMTR">
      <formula>NOT(ISERROR(SEARCH("BMTR",F208)))</formula>
    </cfRule>
  </conditionalFormatting>
  <conditionalFormatting sqref="F208">
    <cfRule type="containsText" dxfId="23995" priority="12393" operator="containsText" text="TAXI">
      <formula>NOT(ISERROR(SEARCH("TAXI",F208)))</formula>
    </cfRule>
    <cfRule type="containsText" dxfId="23994" priority="12394" operator="containsText" text="SSMM">
      <formula>NOT(ISERROR(SEARCH("SSMM",F208)))</formula>
    </cfRule>
    <cfRule type="containsText" dxfId="23993" priority="12395" operator="containsText" text="BMTR">
      <formula>NOT(ISERROR(SEARCH("BMTR",F208)))</formula>
    </cfRule>
  </conditionalFormatting>
  <conditionalFormatting sqref="F208">
    <cfRule type="containsText" dxfId="23992" priority="12390" operator="containsText" text="TAXI">
      <formula>NOT(ISERROR(SEARCH("TAXI",F208)))</formula>
    </cfRule>
    <cfRule type="containsText" dxfId="23991" priority="12391" operator="containsText" text="SSMM">
      <formula>NOT(ISERROR(SEARCH("SSMM",F208)))</formula>
    </cfRule>
    <cfRule type="containsText" dxfId="23990" priority="12392" operator="containsText" text="BMTR">
      <formula>NOT(ISERROR(SEARCH("BMTR",F208)))</formula>
    </cfRule>
  </conditionalFormatting>
  <conditionalFormatting sqref="F208">
    <cfRule type="containsText" dxfId="23989" priority="12387" operator="containsText" text="TAXI">
      <formula>NOT(ISERROR(SEARCH("TAXI",F208)))</formula>
    </cfRule>
    <cfRule type="containsText" dxfId="23988" priority="12388" operator="containsText" text="SSMM">
      <formula>NOT(ISERROR(SEARCH("SSMM",F208)))</formula>
    </cfRule>
    <cfRule type="containsText" dxfId="23987" priority="12389" operator="containsText" text="BMTR">
      <formula>NOT(ISERROR(SEARCH("BMTR",F208)))</formula>
    </cfRule>
  </conditionalFormatting>
  <conditionalFormatting sqref="F208">
    <cfRule type="containsText" dxfId="23986" priority="12384" operator="containsText" text="TAXI">
      <formula>NOT(ISERROR(SEARCH("TAXI",F208)))</formula>
    </cfRule>
    <cfRule type="containsText" dxfId="23985" priority="12385" operator="containsText" text="SSMM">
      <formula>NOT(ISERROR(SEARCH("SSMM",F208)))</formula>
    </cfRule>
    <cfRule type="containsText" dxfId="23984" priority="12386" operator="containsText" text="BMTR">
      <formula>NOT(ISERROR(SEARCH("BMTR",F208)))</formula>
    </cfRule>
  </conditionalFormatting>
  <conditionalFormatting sqref="F208">
    <cfRule type="containsText" dxfId="23983" priority="12381" operator="containsText" text="TAXI">
      <formula>NOT(ISERROR(SEARCH("TAXI",F208)))</formula>
    </cfRule>
    <cfRule type="containsText" dxfId="23982" priority="12382" operator="containsText" text="SSMM">
      <formula>NOT(ISERROR(SEARCH("SSMM",F208)))</formula>
    </cfRule>
    <cfRule type="containsText" dxfId="23981" priority="12383" operator="containsText" text="BMTR">
      <formula>NOT(ISERROR(SEARCH("BMTR",F208)))</formula>
    </cfRule>
  </conditionalFormatting>
  <conditionalFormatting sqref="F208">
    <cfRule type="containsText" dxfId="23980" priority="12378" operator="containsText" text="TAXI">
      <formula>NOT(ISERROR(SEARCH("TAXI",F208)))</formula>
    </cfRule>
    <cfRule type="containsText" dxfId="23979" priority="12379" operator="containsText" text="SSMM">
      <formula>NOT(ISERROR(SEARCH("SSMM",F208)))</formula>
    </cfRule>
    <cfRule type="containsText" dxfId="23978" priority="12380" operator="containsText" text="BMTR">
      <formula>NOT(ISERROR(SEARCH("BMTR",F208)))</formula>
    </cfRule>
  </conditionalFormatting>
  <conditionalFormatting sqref="F208">
    <cfRule type="containsText" dxfId="23977" priority="12375" operator="containsText" text="TAXI">
      <formula>NOT(ISERROR(SEARCH("TAXI",F208)))</formula>
    </cfRule>
    <cfRule type="containsText" dxfId="23976" priority="12376" operator="containsText" text="SSMM">
      <formula>NOT(ISERROR(SEARCH("SSMM",F208)))</formula>
    </cfRule>
    <cfRule type="containsText" dxfId="23975" priority="12377" operator="containsText" text="BMTR">
      <formula>NOT(ISERROR(SEARCH("BMTR",F208)))</formula>
    </cfRule>
  </conditionalFormatting>
  <conditionalFormatting sqref="G208">
    <cfRule type="cellIs" dxfId="23974" priority="12768" operator="greaterThan">
      <formula>L208</formula>
    </cfRule>
    <cfRule type="cellIs" dxfId="23973" priority="12769" operator="lessThan">
      <formula>J208</formula>
    </cfRule>
  </conditionalFormatting>
  <conditionalFormatting sqref="F66">
    <cfRule type="containsText" dxfId="23972" priority="12361" operator="containsText" text="TAXI">
      <formula>NOT(ISERROR(SEARCH("TAXI",F66)))</formula>
    </cfRule>
    <cfRule type="containsText" dxfId="23971" priority="12362" operator="containsText" text="SSMM">
      <formula>NOT(ISERROR(SEARCH("SSMM",F66)))</formula>
    </cfRule>
    <cfRule type="containsText" dxfId="23970" priority="12363" operator="containsText" text="BMTR">
      <formula>NOT(ISERROR(SEARCH("BMTR",F66)))</formula>
    </cfRule>
  </conditionalFormatting>
  <conditionalFormatting sqref="G66">
    <cfRule type="cellIs" dxfId="23969" priority="12364" operator="greaterThan">
      <formula>L66</formula>
    </cfRule>
    <cfRule type="cellIs" dxfId="23968" priority="12365" operator="lessThan">
      <formula>J66</formula>
    </cfRule>
  </conditionalFormatting>
  <conditionalFormatting sqref="F260">
    <cfRule type="containsText" dxfId="23967" priority="12354" operator="containsText" text="TAXI">
      <formula>NOT(ISERROR(SEARCH("TAXI",F260)))</formula>
    </cfRule>
    <cfRule type="containsText" dxfId="23966" priority="12355" operator="containsText" text="SSMM">
      <formula>NOT(ISERROR(SEARCH("SSMM",F260)))</formula>
    </cfRule>
    <cfRule type="containsText" dxfId="23965" priority="12356" operator="containsText" text="BMTR">
      <formula>NOT(ISERROR(SEARCH("BMTR",F260)))</formula>
    </cfRule>
  </conditionalFormatting>
  <conditionalFormatting sqref="G260">
    <cfRule type="cellIs" dxfId="23964" priority="12357" operator="greaterThan">
      <formula>L260</formula>
    </cfRule>
    <cfRule type="cellIs" dxfId="23963" priority="12358" operator="lessThan">
      <formula>J260</formula>
    </cfRule>
  </conditionalFormatting>
  <conditionalFormatting sqref="F177">
    <cfRule type="containsText" dxfId="23962" priority="12347" operator="containsText" text="TAXI">
      <formula>NOT(ISERROR(SEARCH("TAXI",F177)))</formula>
    </cfRule>
    <cfRule type="containsText" dxfId="23961" priority="12348" operator="containsText" text="SSMM">
      <formula>NOT(ISERROR(SEARCH("SSMM",F177)))</formula>
    </cfRule>
    <cfRule type="containsText" dxfId="23960" priority="12349" operator="containsText" text="BMTR">
      <formula>NOT(ISERROR(SEARCH("BMTR",F177)))</formula>
    </cfRule>
  </conditionalFormatting>
  <conditionalFormatting sqref="F177">
    <cfRule type="containsText" dxfId="23959" priority="12344" operator="containsText" text="TAXI">
      <formula>NOT(ISERROR(SEARCH("TAXI",F177)))</formula>
    </cfRule>
    <cfRule type="containsText" dxfId="23958" priority="12345" operator="containsText" text="SSMM">
      <formula>NOT(ISERROR(SEARCH("SSMM",F177)))</formula>
    </cfRule>
    <cfRule type="containsText" dxfId="23957" priority="12346" operator="containsText" text="BMTR">
      <formula>NOT(ISERROR(SEARCH("BMTR",F177)))</formula>
    </cfRule>
  </conditionalFormatting>
  <conditionalFormatting sqref="F177">
    <cfRule type="containsText" dxfId="23956" priority="12341" operator="containsText" text="TAXI">
      <formula>NOT(ISERROR(SEARCH("TAXI",F177)))</formula>
    </cfRule>
    <cfRule type="containsText" dxfId="23955" priority="12342" operator="containsText" text="SSMM">
      <formula>NOT(ISERROR(SEARCH("SSMM",F177)))</formula>
    </cfRule>
    <cfRule type="containsText" dxfId="23954" priority="12343" operator="containsText" text="BMTR">
      <formula>NOT(ISERROR(SEARCH("BMTR",F177)))</formula>
    </cfRule>
  </conditionalFormatting>
  <conditionalFormatting sqref="F177">
    <cfRule type="containsText" dxfId="23953" priority="12338" operator="containsText" text="TAXI">
      <formula>NOT(ISERROR(SEARCH("TAXI",F177)))</formula>
    </cfRule>
    <cfRule type="containsText" dxfId="23952" priority="12339" operator="containsText" text="SSMM">
      <formula>NOT(ISERROR(SEARCH("SSMM",F177)))</formula>
    </cfRule>
    <cfRule type="containsText" dxfId="23951" priority="12340" operator="containsText" text="BMTR">
      <formula>NOT(ISERROR(SEARCH("BMTR",F177)))</formula>
    </cfRule>
  </conditionalFormatting>
  <conditionalFormatting sqref="F177">
    <cfRule type="containsText" dxfId="23950" priority="12335" operator="containsText" text="TAXI">
      <formula>NOT(ISERROR(SEARCH("TAXI",F177)))</formula>
    </cfRule>
    <cfRule type="containsText" dxfId="23949" priority="12336" operator="containsText" text="SSMM">
      <formula>NOT(ISERROR(SEARCH("SSMM",F177)))</formula>
    </cfRule>
    <cfRule type="containsText" dxfId="23948" priority="12337" operator="containsText" text="BMTR">
      <formula>NOT(ISERROR(SEARCH("BMTR",F177)))</formula>
    </cfRule>
  </conditionalFormatting>
  <conditionalFormatting sqref="F177">
    <cfRule type="containsText" dxfId="23947" priority="12332" operator="containsText" text="TAXI">
      <formula>NOT(ISERROR(SEARCH("TAXI",F177)))</formula>
    </cfRule>
    <cfRule type="containsText" dxfId="23946" priority="12333" operator="containsText" text="SSMM">
      <formula>NOT(ISERROR(SEARCH("SSMM",F177)))</formula>
    </cfRule>
    <cfRule type="containsText" dxfId="23945" priority="12334" operator="containsText" text="BMTR">
      <formula>NOT(ISERROR(SEARCH("BMTR",F177)))</formula>
    </cfRule>
  </conditionalFormatting>
  <conditionalFormatting sqref="F177">
    <cfRule type="containsText" dxfId="23944" priority="12329" operator="containsText" text="TAXI">
      <formula>NOT(ISERROR(SEARCH("TAXI",F177)))</formula>
    </cfRule>
    <cfRule type="containsText" dxfId="23943" priority="12330" operator="containsText" text="SSMM">
      <formula>NOT(ISERROR(SEARCH("SSMM",F177)))</formula>
    </cfRule>
    <cfRule type="containsText" dxfId="23942" priority="12331" operator="containsText" text="BMTR">
      <formula>NOT(ISERROR(SEARCH("BMTR",F177)))</formula>
    </cfRule>
  </conditionalFormatting>
  <conditionalFormatting sqref="F177">
    <cfRule type="containsText" dxfId="23941" priority="12326" operator="containsText" text="TAXI">
      <formula>NOT(ISERROR(SEARCH("TAXI",F177)))</formula>
    </cfRule>
    <cfRule type="containsText" dxfId="23940" priority="12327" operator="containsText" text="SSMM">
      <formula>NOT(ISERROR(SEARCH("SSMM",F177)))</formula>
    </cfRule>
    <cfRule type="containsText" dxfId="23939" priority="12328" operator="containsText" text="BMTR">
      <formula>NOT(ISERROR(SEARCH("BMTR",F177)))</formula>
    </cfRule>
  </conditionalFormatting>
  <conditionalFormatting sqref="F177">
    <cfRule type="containsText" dxfId="23938" priority="12323" operator="containsText" text="TAXI">
      <formula>NOT(ISERROR(SEARCH("TAXI",F177)))</formula>
    </cfRule>
    <cfRule type="containsText" dxfId="23937" priority="12324" operator="containsText" text="SSMM">
      <formula>NOT(ISERROR(SEARCH("SSMM",F177)))</formula>
    </cfRule>
    <cfRule type="containsText" dxfId="23936" priority="12325" operator="containsText" text="BMTR">
      <formula>NOT(ISERROR(SEARCH("BMTR",F177)))</formula>
    </cfRule>
  </conditionalFormatting>
  <conditionalFormatting sqref="F177">
    <cfRule type="containsText" dxfId="23935" priority="12320" operator="containsText" text="TAXI">
      <formula>NOT(ISERROR(SEARCH("TAXI",F177)))</formula>
    </cfRule>
    <cfRule type="containsText" dxfId="23934" priority="12321" operator="containsText" text="SSMM">
      <formula>NOT(ISERROR(SEARCH("SSMM",F177)))</formula>
    </cfRule>
    <cfRule type="containsText" dxfId="23933" priority="12322" operator="containsText" text="BMTR">
      <formula>NOT(ISERROR(SEARCH("BMTR",F177)))</formula>
    </cfRule>
  </conditionalFormatting>
  <conditionalFormatting sqref="F177">
    <cfRule type="containsText" dxfId="23932" priority="12317" operator="containsText" text="TAXI">
      <formula>NOT(ISERROR(SEARCH("TAXI",F177)))</formula>
    </cfRule>
    <cfRule type="containsText" dxfId="23931" priority="12318" operator="containsText" text="SSMM">
      <formula>NOT(ISERROR(SEARCH("SSMM",F177)))</formula>
    </cfRule>
    <cfRule type="containsText" dxfId="23930" priority="12319" operator="containsText" text="BMTR">
      <formula>NOT(ISERROR(SEARCH("BMTR",F177)))</formula>
    </cfRule>
  </conditionalFormatting>
  <conditionalFormatting sqref="F177">
    <cfRule type="containsText" dxfId="23929" priority="12314" operator="containsText" text="TAXI">
      <formula>NOT(ISERROR(SEARCH("TAXI",F177)))</formula>
    </cfRule>
    <cfRule type="containsText" dxfId="23928" priority="12315" operator="containsText" text="SSMM">
      <formula>NOT(ISERROR(SEARCH("SSMM",F177)))</formula>
    </cfRule>
    <cfRule type="containsText" dxfId="23927" priority="12316" operator="containsText" text="BMTR">
      <formula>NOT(ISERROR(SEARCH("BMTR",F177)))</formula>
    </cfRule>
  </conditionalFormatting>
  <conditionalFormatting sqref="F177">
    <cfRule type="containsText" dxfId="23926" priority="12311" operator="containsText" text="TAXI">
      <formula>NOT(ISERROR(SEARCH("TAXI",F177)))</formula>
    </cfRule>
    <cfRule type="containsText" dxfId="23925" priority="12312" operator="containsText" text="SSMM">
      <formula>NOT(ISERROR(SEARCH("SSMM",F177)))</formula>
    </cfRule>
    <cfRule type="containsText" dxfId="23924" priority="12313" operator="containsText" text="BMTR">
      <formula>NOT(ISERROR(SEARCH("BMTR",F177)))</formula>
    </cfRule>
  </conditionalFormatting>
  <conditionalFormatting sqref="F177">
    <cfRule type="containsText" dxfId="23923" priority="12308" operator="containsText" text="TAXI">
      <formula>NOT(ISERROR(SEARCH("TAXI",F177)))</formula>
    </cfRule>
    <cfRule type="containsText" dxfId="23922" priority="12309" operator="containsText" text="SSMM">
      <formula>NOT(ISERROR(SEARCH("SSMM",F177)))</formula>
    </cfRule>
    <cfRule type="containsText" dxfId="23921" priority="12310" operator="containsText" text="BMTR">
      <formula>NOT(ISERROR(SEARCH("BMTR",F177)))</formula>
    </cfRule>
  </conditionalFormatting>
  <conditionalFormatting sqref="F177">
    <cfRule type="containsText" dxfId="23920" priority="12305" operator="containsText" text="TAXI">
      <formula>NOT(ISERROR(SEARCH("TAXI",F177)))</formula>
    </cfRule>
    <cfRule type="containsText" dxfId="23919" priority="12306" operator="containsText" text="SSMM">
      <formula>NOT(ISERROR(SEARCH("SSMM",F177)))</formula>
    </cfRule>
    <cfRule type="containsText" dxfId="23918" priority="12307" operator="containsText" text="BMTR">
      <formula>NOT(ISERROR(SEARCH("BMTR",F177)))</formula>
    </cfRule>
  </conditionalFormatting>
  <conditionalFormatting sqref="F177">
    <cfRule type="containsText" dxfId="23917" priority="12302" operator="containsText" text="TAXI">
      <formula>NOT(ISERROR(SEARCH("TAXI",F177)))</formula>
    </cfRule>
    <cfRule type="containsText" dxfId="23916" priority="12303" operator="containsText" text="SSMM">
      <formula>NOT(ISERROR(SEARCH("SSMM",F177)))</formula>
    </cfRule>
    <cfRule type="containsText" dxfId="23915" priority="12304" operator="containsText" text="BMTR">
      <formula>NOT(ISERROR(SEARCH("BMTR",F177)))</formula>
    </cfRule>
  </conditionalFormatting>
  <conditionalFormatting sqref="F177">
    <cfRule type="containsText" dxfId="23914" priority="12299" operator="containsText" text="TAXI">
      <formula>NOT(ISERROR(SEARCH("TAXI",F177)))</formula>
    </cfRule>
    <cfRule type="containsText" dxfId="23913" priority="12300" operator="containsText" text="SSMM">
      <formula>NOT(ISERROR(SEARCH("SSMM",F177)))</formula>
    </cfRule>
    <cfRule type="containsText" dxfId="23912" priority="12301" operator="containsText" text="BMTR">
      <formula>NOT(ISERROR(SEARCH("BMTR",F177)))</formula>
    </cfRule>
  </conditionalFormatting>
  <conditionalFormatting sqref="F177">
    <cfRule type="containsText" dxfId="23911" priority="12296" operator="containsText" text="TAXI">
      <formula>NOT(ISERROR(SEARCH("TAXI",F177)))</formula>
    </cfRule>
    <cfRule type="containsText" dxfId="23910" priority="12297" operator="containsText" text="SSMM">
      <formula>NOT(ISERROR(SEARCH("SSMM",F177)))</formula>
    </cfRule>
    <cfRule type="containsText" dxfId="23909" priority="12298" operator="containsText" text="BMTR">
      <formula>NOT(ISERROR(SEARCH("BMTR",F177)))</formula>
    </cfRule>
  </conditionalFormatting>
  <conditionalFormatting sqref="F177">
    <cfRule type="containsText" dxfId="23908" priority="12293" operator="containsText" text="TAXI">
      <formula>NOT(ISERROR(SEARCH("TAXI",F177)))</formula>
    </cfRule>
    <cfRule type="containsText" dxfId="23907" priority="12294" operator="containsText" text="SSMM">
      <formula>NOT(ISERROR(SEARCH("SSMM",F177)))</formula>
    </cfRule>
    <cfRule type="containsText" dxfId="23906" priority="12295" operator="containsText" text="BMTR">
      <formula>NOT(ISERROR(SEARCH("BMTR",F177)))</formula>
    </cfRule>
  </conditionalFormatting>
  <conditionalFormatting sqref="F177">
    <cfRule type="containsText" dxfId="23905" priority="12290" operator="containsText" text="TAXI">
      <formula>NOT(ISERROR(SEARCH("TAXI",F177)))</formula>
    </cfRule>
    <cfRule type="containsText" dxfId="23904" priority="12291" operator="containsText" text="SSMM">
      <formula>NOT(ISERROR(SEARCH("SSMM",F177)))</formula>
    </cfRule>
    <cfRule type="containsText" dxfId="23903" priority="12292" operator="containsText" text="BMTR">
      <formula>NOT(ISERROR(SEARCH("BMTR",F177)))</formula>
    </cfRule>
  </conditionalFormatting>
  <conditionalFormatting sqref="F177">
    <cfRule type="containsText" dxfId="23902" priority="12287" operator="containsText" text="TAXI">
      <formula>NOT(ISERROR(SEARCH("TAXI",F177)))</formula>
    </cfRule>
    <cfRule type="containsText" dxfId="23901" priority="12288" operator="containsText" text="SSMM">
      <formula>NOT(ISERROR(SEARCH("SSMM",F177)))</formula>
    </cfRule>
    <cfRule type="containsText" dxfId="23900" priority="12289" operator="containsText" text="BMTR">
      <formula>NOT(ISERROR(SEARCH("BMTR",F177)))</formula>
    </cfRule>
  </conditionalFormatting>
  <conditionalFormatting sqref="F177">
    <cfRule type="containsText" dxfId="23899" priority="12284" operator="containsText" text="TAXI">
      <formula>NOT(ISERROR(SEARCH("TAXI",F177)))</formula>
    </cfRule>
    <cfRule type="containsText" dxfId="23898" priority="12285" operator="containsText" text="SSMM">
      <formula>NOT(ISERROR(SEARCH("SSMM",F177)))</formula>
    </cfRule>
    <cfRule type="containsText" dxfId="23897" priority="12286" operator="containsText" text="BMTR">
      <formula>NOT(ISERROR(SEARCH("BMTR",F177)))</formula>
    </cfRule>
  </conditionalFormatting>
  <conditionalFormatting sqref="F177">
    <cfRule type="containsText" dxfId="23896" priority="12281" operator="containsText" text="TAXI">
      <formula>NOT(ISERROR(SEARCH("TAXI",F177)))</formula>
    </cfRule>
    <cfRule type="containsText" dxfId="23895" priority="12282" operator="containsText" text="SSMM">
      <formula>NOT(ISERROR(SEARCH("SSMM",F177)))</formula>
    </cfRule>
    <cfRule type="containsText" dxfId="23894" priority="12283" operator="containsText" text="BMTR">
      <formula>NOT(ISERROR(SEARCH("BMTR",F177)))</formula>
    </cfRule>
  </conditionalFormatting>
  <conditionalFormatting sqref="F177">
    <cfRule type="containsText" dxfId="23893" priority="12278" operator="containsText" text="TAXI">
      <formula>NOT(ISERROR(SEARCH("TAXI",F177)))</formula>
    </cfRule>
    <cfRule type="containsText" dxfId="23892" priority="12279" operator="containsText" text="SSMM">
      <formula>NOT(ISERROR(SEARCH("SSMM",F177)))</formula>
    </cfRule>
    <cfRule type="containsText" dxfId="23891" priority="12280" operator="containsText" text="BMTR">
      <formula>NOT(ISERROR(SEARCH("BMTR",F177)))</formula>
    </cfRule>
  </conditionalFormatting>
  <conditionalFormatting sqref="F177">
    <cfRule type="containsText" dxfId="23890" priority="12275" operator="containsText" text="TAXI">
      <formula>NOT(ISERROR(SEARCH("TAXI",F177)))</formula>
    </cfRule>
    <cfRule type="containsText" dxfId="23889" priority="12276" operator="containsText" text="SSMM">
      <formula>NOT(ISERROR(SEARCH("SSMM",F177)))</formula>
    </cfRule>
    <cfRule type="containsText" dxfId="23888" priority="12277" operator="containsText" text="BMTR">
      <formula>NOT(ISERROR(SEARCH("BMTR",F177)))</formula>
    </cfRule>
  </conditionalFormatting>
  <conditionalFormatting sqref="F177">
    <cfRule type="containsText" dxfId="23887" priority="12272" operator="containsText" text="TAXI">
      <formula>NOT(ISERROR(SEARCH("TAXI",F177)))</formula>
    </cfRule>
    <cfRule type="containsText" dxfId="23886" priority="12273" operator="containsText" text="SSMM">
      <formula>NOT(ISERROR(SEARCH("SSMM",F177)))</formula>
    </cfRule>
    <cfRule type="containsText" dxfId="23885" priority="12274" operator="containsText" text="BMTR">
      <formula>NOT(ISERROR(SEARCH("BMTR",F177)))</formula>
    </cfRule>
  </conditionalFormatting>
  <conditionalFormatting sqref="F177">
    <cfRule type="containsText" dxfId="23884" priority="12269" operator="containsText" text="TAXI">
      <formula>NOT(ISERROR(SEARCH("TAXI",F177)))</formula>
    </cfRule>
    <cfRule type="containsText" dxfId="23883" priority="12270" operator="containsText" text="SSMM">
      <formula>NOT(ISERROR(SEARCH("SSMM",F177)))</formula>
    </cfRule>
    <cfRule type="containsText" dxfId="23882" priority="12271" operator="containsText" text="BMTR">
      <formula>NOT(ISERROR(SEARCH("BMTR",F177)))</formula>
    </cfRule>
  </conditionalFormatting>
  <conditionalFormatting sqref="F177">
    <cfRule type="containsText" dxfId="23881" priority="12266" operator="containsText" text="TAXI">
      <formula>NOT(ISERROR(SEARCH("TAXI",F177)))</formula>
    </cfRule>
    <cfRule type="containsText" dxfId="23880" priority="12267" operator="containsText" text="SSMM">
      <formula>NOT(ISERROR(SEARCH("SSMM",F177)))</formula>
    </cfRule>
    <cfRule type="containsText" dxfId="23879" priority="12268" operator="containsText" text="BMTR">
      <formula>NOT(ISERROR(SEARCH("BMTR",F177)))</formula>
    </cfRule>
  </conditionalFormatting>
  <conditionalFormatting sqref="F177">
    <cfRule type="containsText" dxfId="23878" priority="12263" operator="containsText" text="TAXI">
      <formula>NOT(ISERROR(SEARCH("TAXI",F177)))</formula>
    </cfRule>
    <cfRule type="containsText" dxfId="23877" priority="12264" operator="containsText" text="SSMM">
      <formula>NOT(ISERROR(SEARCH("SSMM",F177)))</formula>
    </cfRule>
    <cfRule type="containsText" dxfId="23876" priority="12265" operator="containsText" text="BMTR">
      <formula>NOT(ISERROR(SEARCH("BMTR",F177)))</formula>
    </cfRule>
  </conditionalFormatting>
  <conditionalFormatting sqref="F177">
    <cfRule type="containsText" dxfId="23875" priority="12260" operator="containsText" text="TAXI">
      <formula>NOT(ISERROR(SEARCH("TAXI",F177)))</formula>
    </cfRule>
    <cfRule type="containsText" dxfId="23874" priority="12261" operator="containsText" text="SSMM">
      <formula>NOT(ISERROR(SEARCH("SSMM",F177)))</formula>
    </cfRule>
    <cfRule type="containsText" dxfId="23873" priority="12262" operator="containsText" text="BMTR">
      <formula>NOT(ISERROR(SEARCH("BMTR",F177)))</formula>
    </cfRule>
  </conditionalFormatting>
  <conditionalFormatting sqref="F177">
    <cfRule type="containsText" dxfId="23872" priority="12257" operator="containsText" text="TAXI">
      <formula>NOT(ISERROR(SEARCH("TAXI",F177)))</formula>
    </cfRule>
    <cfRule type="containsText" dxfId="23871" priority="12258" operator="containsText" text="SSMM">
      <formula>NOT(ISERROR(SEARCH("SSMM",F177)))</formula>
    </cfRule>
    <cfRule type="containsText" dxfId="23870" priority="12259" operator="containsText" text="BMTR">
      <formula>NOT(ISERROR(SEARCH("BMTR",F177)))</formula>
    </cfRule>
  </conditionalFormatting>
  <conditionalFormatting sqref="F177">
    <cfRule type="containsText" dxfId="23869" priority="12254" operator="containsText" text="TAXI">
      <formula>NOT(ISERROR(SEARCH("TAXI",F177)))</formula>
    </cfRule>
    <cfRule type="containsText" dxfId="23868" priority="12255" operator="containsText" text="SSMM">
      <formula>NOT(ISERROR(SEARCH("SSMM",F177)))</formula>
    </cfRule>
    <cfRule type="containsText" dxfId="23867" priority="12256" operator="containsText" text="BMTR">
      <formula>NOT(ISERROR(SEARCH("BMTR",F177)))</formula>
    </cfRule>
  </conditionalFormatting>
  <conditionalFormatting sqref="F177">
    <cfRule type="containsText" dxfId="23866" priority="12251" operator="containsText" text="TAXI">
      <formula>NOT(ISERROR(SEARCH("TAXI",F177)))</formula>
    </cfRule>
    <cfRule type="containsText" dxfId="23865" priority="12252" operator="containsText" text="SSMM">
      <formula>NOT(ISERROR(SEARCH("SSMM",F177)))</formula>
    </cfRule>
    <cfRule type="containsText" dxfId="23864" priority="12253" operator="containsText" text="BMTR">
      <formula>NOT(ISERROR(SEARCH("BMTR",F177)))</formula>
    </cfRule>
  </conditionalFormatting>
  <conditionalFormatting sqref="F177">
    <cfRule type="containsText" dxfId="23863" priority="12248" operator="containsText" text="TAXI">
      <formula>NOT(ISERROR(SEARCH("TAXI",F177)))</formula>
    </cfRule>
    <cfRule type="containsText" dxfId="23862" priority="12249" operator="containsText" text="SSMM">
      <formula>NOT(ISERROR(SEARCH("SSMM",F177)))</formula>
    </cfRule>
    <cfRule type="containsText" dxfId="23861" priority="12250" operator="containsText" text="BMTR">
      <formula>NOT(ISERROR(SEARCH("BMTR",F177)))</formula>
    </cfRule>
  </conditionalFormatting>
  <conditionalFormatting sqref="F177">
    <cfRule type="containsText" dxfId="23860" priority="12245" operator="containsText" text="TAXI">
      <formula>NOT(ISERROR(SEARCH("TAXI",F177)))</formula>
    </cfRule>
    <cfRule type="containsText" dxfId="23859" priority="12246" operator="containsText" text="SSMM">
      <formula>NOT(ISERROR(SEARCH("SSMM",F177)))</formula>
    </cfRule>
    <cfRule type="containsText" dxfId="23858" priority="12247" operator="containsText" text="BMTR">
      <formula>NOT(ISERROR(SEARCH("BMTR",F177)))</formula>
    </cfRule>
  </conditionalFormatting>
  <conditionalFormatting sqref="F177">
    <cfRule type="containsText" dxfId="23857" priority="12242" operator="containsText" text="TAXI">
      <formula>NOT(ISERROR(SEARCH("TAXI",F177)))</formula>
    </cfRule>
    <cfRule type="containsText" dxfId="23856" priority="12243" operator="containsText" text="SSMM">
      <formula>NOT(ISERROR(SEARCH("SSMM",F177)))</formula>
    </cfRule>
    <cfRule type="containsText" dxfId="23855" priority="12244" operator="containsText" text="BMTR">
      <formula>NOT(ISERROR(SEARCH("BMTR",F177)))</formula>
    </cfRule>
  </conditionalFormatting>
  <conditionalFormatting sqref="F177">
    <cfRule type="containsText" dxfId="23854" priority="12239" operator="containsText" text="TAXI">
      <formula>NOT(ISERROR(SEARCH("TAXI",F177)))</formula>
    </cfRule>
    <cfRule type="containsText" dxfId="23853" priority="12240" operator="containsText" text="SSMM">
      <formula>NOT(ISERROR(SEARCH("SSMM",F177)))</formula>
    </cfRule>
    <cfRule type="containsText" dxfId="23852" priority="12241" operator="containsText" text="BMTR">
      <formula>NOT(ISERROR(SEARCH("BMTR",F177)))</formula>
    </cfRule>
  </conditionalFormatting>
  <conditionalFormatting sqref="F177">
    <cfRule type="containsText" dxfId="23851" priority="12236" operator="containsText" text="TAXI">
      <formula>NOT(ISERROR(SEARCH("TAXI",F177)))</formula>
    </cfRule>
    <cfRule type="containsText" dxfId="23850" priority="12237" operator="containsText" text="SSMM">
      <formula>NOT(ISERROR(SEARCH("SSMM",F177)))</formula>
    </cfRule>
    <cfRule type="containsText" dxfId="23849" priority="12238" operator="containsText" text="BMTR">
      <formula>NOT(ISERROR(SEARCH("BMTR",F177)))</formula>
    </cfRule>
  </conditionalFormatting>
  <conditionalFormatting sqref="G177">
    <cfRule type="cellIs" dxfId="23848" priority="12350" operator="greaterThan">
      <formula>L177</formula>
    </cfRule>
    <cfRule type="cellIs" dxfId="23847" priority="12351" operator="lessThan">
      <formula>J177</formula>
    </cfRule>
  </conditionalFormatting>
  <conditionalFormatting sqref="F116">
    <cfRule type="containsText" dxfId="23846" priority="12222" operator="containsText" text="TAXI">
      <formula>NOT(ISERROR(SEARCH("TAXI",F116)))</formula>
    </cfRule>
    <cfRule type="containsText" dxfId="23845" priority="12223" operator="containsText" text="SSMM">
      <formula>NOT(ISERROR(SEARCH("SSMM",F116)))</formula>
    </cfRule>
    <cfRule type="containsText" dxfId="23844" priority="12224" operator="containsText" text="BMTR">
      <formula>NOT(ISERROR(SEARCH("BMTR",F116)))</formula>
    </cfRule>
  </conditionalFormatting>
  <conditionalFormatting sqref="G116">
    <cfRule type="cellIs" dxfId="23843" priority="12225" operator="greaterThan">
      <formula>L116</formula>
    </cfRule>
    <cfRule type="cellIs" dxfId="23842" priority="12226" operator="lessThan">
      <formula>J116</formula>
    </cfRule>
  </conditionalFormatting>
  <conditionalFormatting sqref="F154 F156">
    <cfRule type="containsText" dxfId="23841" priority="12215" operator="containsText" text="TAXI">
      <formula>NOT(ISERROR(SEARCH("TAXI",F154)))</formula>
    </cfRule>
    <cfRule type="containsText" dxfId="23840" priority="12216" operator="containsText" text="SSMM">
      <formula>NOT(ISERROR(SEARCH("SSMM",F154)))</formula>
    </cfRule>
    <cfRule type="containsText" dxfId="23839" priority="12217" operator="containsText" text="BMTR">
      <formula>NOT(ISERROR(SEARCH("BMTR",F154)))</formula>
    </cfRule>
  </conditionalFormatting>
  <conditionalFormatting sqref="G154 G156">
    <cfRule type="cellIs" dxfId="23838" priority="12218" operator="greaterThan">
      <formula>L154</formula>
    </cfRule>
    <cfRule type="cellIs" dxfId="23837" priority="12219" operator="lessThan">
      <formula>J154</formula>
    </cfRule>
  </conditionalFormatting>
  <conditionalFormatting sqref="F328">
    <cfRule type="containsText" dxfId="23836" priority="12208" operator="containsText" text="TAXI">
      <formula>NOT(ISERROR(SEARCH("TAXI",F328)))</formula>
    </cfRule>
    <cfRule type="containsText" dxfId="23835" priority="12209" operator="containsText" text="SSMM">
      <formula>NOT(ISERROR(SEARCH("SSMM",F328)))</formula>
    </cfRule>
    <cfRule type="containsText" dxfId="23834" priority="12210" operator="containsText" text="BMTR">
      <formula>NOT(ISERROR(SEARCH("BMTR",F328)))</formula>
    </cfRule>
  </conditionalFormatting>
  <conditionalFormatting sqref="G335">
    <cfRule type="cellIs" dxfId="23833" priority="12183" operator="greaterThan">
      <formula>L335</formula>
    </cfRule>
    <cfRule type="cellIs" dxfId="23832" priority="12184" operator="lessThan">
      <formula>J335</formula>
    </cfRule>
  </conditionalFormatting>
  <conditionalFormatting sqref="F305">
    <cfRule type="containsText" dxfId="23831" priority="12172" operator="containsText" text="TAXI">
      <formula>NOT(ISERROR(SEARCH("TAXI",F305)))</formula>
    </cfRule>
    <cfRule type="containsText" dxfId="23830" priority="12173" operator="containsText" text="SSMM">
      <formula>NOT(ISERROR(SEARCH("SSMM",F305)))</formula>
    </cfRule>
    <cfRule type="containsText" dxfId="23829" priority="12174" operator="containsText" text="BMTR">
      <formula>NOT(ISERROR(SEARCH("BMTR",F305)))</formula>
    </cfRule>
  </conditionalFormatting>
  <conditionalFormatting sqref="G305">
    <cfRule type="cellIs" dxfId="23828" priority="12175" operator="greaterThan">
      <formula>L305</formula>
    </cfRule>
    <cfRule type="cellIs" dxfId="23827" priority="12176" operator="lessThan">
      <formula>J305</formula>
    </cfRule>
  </conditionalFormatting>
  <conditionalFormatting sqref="F254">
    <cfRule type="containsText" dxfId="23826" priority="12169" operator="containsText" text="TAXI">
      <formula>NOT(ISERROR(SEARCH("TAXI",F254)))</formula>
    </cfRule>
    <cfRule type="containsText" dxfId="23825" priority="12170" operator="containsText" text="SSMM">
      <formula>NOT(ISERROR(SEARCH("SSMM",F254)))</formula>
    </cfRule>
    <cfRule type="containsText" dxfId="23824" priority="12171" operator="containsText" text="BMTR">
      <formula>NOT(ISERROR(SEARCH("BMTR",F254)))</formula>
    </cfRule>
  </conditionalFormatting>
  <conditionalFormatting sqref="F121">
    <cfRule type="containsText" dxfId="23823" priority="12159" operator="containsText" text="TAXI">
      <formula>NOT(ISERROR(SEARCH("TAXI",F121)))</formula>
    </cfRule>
    <cfRule type="containsText" dxfId="23822" priority="12160" operator="containsText" text="SSMM">
      <formula>NOT(ISERROR(SEARCH("SSMM",F121)))</formula>
    </cfRule>
    <cfRule type="containsText" dxfId="23821" priority="12161" operator="containsText" text="BMTR">
      <formula>NOT(ISERROR(SEARCH("BMTR",F121)))</formula>
    </cfRule>
  </conditionalFormatting>
  <conditionalFormatting sqref="G121">
    <cfRule type="cellIs" dxfId="23820" priority="12162" operator="greaterThan">
      <formula>L121</formula>
    </cfRule>
    <cfRule type="cellIs" dxfId="23819" priority="12163" operator="lessThan">
      <formula>J121</formula>
    </cfRule>
  </conditionalFormatting>
  <conditionalFormatting sqref="M334:M335 M216:M217 M165 M135:M136 M224 M97 M241 M93:M94 M138:M140 M269:M270 M272:M277 M243:M244 M149:M154 M233:M234 M64:M66 M236:M237 M80:M85 M192:M194 M247:M254 M109:M110 M167 M201 M290:M309 M142:M145 M176:M177 M208 M257 M68:M75 M279:M287 M172:M174 M264:M267 M328:M330 M100:M105 M169:M170 M62 M115:M121 M160:M161 M156:M158 M59 M197:M198 M124:M132 M260 M203:M204">
    <cfRule type="cellIs" dxfId="23818" priority="12158" operator="lessThan">
      <formula>0.25</formula>
    </cfRule>
  </conditionalFormatting>
  <conditionalFormatting sqref="F219">
    <cfRule type="containsText" dxfId="23817" priority="12024" operator="containsText" text="TAXI">
      <formula>NOT(ISERROR(SEARCH("TAXI",F219)))</formula>
    </cfRule>
    <cfRule type="containsText" dxfId="23816" priority="12025" operator="containsText" text="SSMM">
      <formula>NOT(ISERROR(SEARCH("SSMM",F219)))</formula>
    </cfRule>
    <cfRule type="containsText" dxfId="23815" priority="12026" operator="containsText" text="BMTR">
      <formula>NOT(ISERROR(SEARCH("BMTR",F219)))</formula>
    </cfRule>
  </conditionalFormatting>
  <conditionalFormatting sqref="F219">
    <cfRule type="containsText" dxfId="23814" priority="12021" operator="containsText" text="TAXI">
      <formula>NOT(ISERROR(SEARCH("TAXI",F219)))</formula>
    </cfRule>
    <cfRule type="containsText" dxfId="23813" priority="12022" operator="containsText" text="SSMM">
      <formula>NOT(ISERROR(SEARCH("SSMM",F219)))</formula>
    </cfRule>
    <cfRule type="containsText" dxfId="23812" priority="12023" operator="containsText" text="BMTR">
      <formula>NOT(ISERROR(SEARCH("BMTR",F219)))</formula>
    </cfRule>
  </conditionalFormatting>
  <conditionalFormatting sqref="F219">
    <cfRule type="containsText" dxfId="23811" priority="12018" operator="containsText" text="TAXI">
      <formula>NOT(ISERROR(SEARCH("TAXI",F219)))</formula>
    </cfRule>
    <cfRule type="containsText" dxfId="23810" priority="12019" operator="containsText" text="SSMM">
      <formula>NOT(ISERROR(SEARCH("SSMM",F219)))</formula>
    </cfRule>
    <cfRule type="containsText" dxfId="23809" priority="12020" operator="containsText" text="BMTR">
      <formula>NOT(ISERROR(SEARCH("BMTR",F219)))</formula>
    </cfRule>
  </conditionalFormatting>
  <conditionalFormatting sqref="F219">
    <cfRule type="containsText" dxfId="23808" priority="12015" operator="containsText" text="TAXI">
      <formula>NOT(ISERROR(SEARCH("TAXI",F219)))</formula>
    </cfRule>
    <cfRule type="containsText" dxfId="23807" priority="12016" operator="containsText" text="SSMM">
      <formula>NOT(ISERROR(SEARCH("SSMM",F219)))</formula>
    </cfRule>
    <cfRule type="containsText" dxfId="23806" priority="12017" operator="containsText" text="BMTR">
      <formula>NOT(ISERROR(SEARCH("BMTR",F219)))</formula>
    </cfRule>
  </conditionalFormatting>
  <conditionalFormatting sqref="F219">
    <cfRule type="containsText" dxfId="23805" priority="12012" operator="containsText" text="TAXI">
      <formula>NOT(ISERROR(SEARCH("TAXI",F219)))</formula>
    </cfRule>
    <cfRule type="containsText" dxfId="23804" priority="12013" operator="containsText" text="SSMM">
      <formula>NOT(ISERROR(SEARCH("SSMM",F219)))</formula>
    </cfRule>
    <cfRule type="containsText" dxfId="23803" priority="12014" operator="containsText" text="BMTR">
      <formula>NOT(ISERROR(SEARCH("BMTR",F219)))</formula>
    </cfRule>
  </conditionalFormatting>
  <conditionalFormatting sqref="F219">
    <cfRule type="containsText" dxfId="23802" priority="12009" operator="containsText" text="TAXI">
      <formula>NOT(ISERROR(SEARCH("TAXI",F219)))</formula>
    </cfRule>
    <cfRule type="containsText" dxfId="23801" priority="12010" operator="containsText" text="SSMM">
      <formula>NOT(ISERROR(SEARCH("SSMM",F219)))</formula>
    </cfRule>
    <cfRule type="containsText" dxfId="23800" priority="12011" operator="containsText" text="BMTR">
      <formula>NOT(ISERROR(SEARCH("BMTR",F219)))</formula>
    </cfRule>
  </conditionalFormatting>
  <conditionalFormatting sqref="F219">
    <cfRule type="containsText" dxfId="23799" priority="12006" operator="containsText" text="TAXI">
      <formula>NOT(ISERROR(SEARCH("TAXI",F219)))</formula>
    </cfRule>
    <cfRule type="containsText" dxfId="23798" priority="12007" operator="containsText" text="SSMM">
      <formula>NOT(ISERROR(SEARCH("SSMM",F219)))</formula>
    </cfRule>
    <cfRule type="containsText" dxfId="23797" priority="12008" operator="containsText" text="BMTR">
      <formula>NOT(ISERROR(SEARCH("BMTR",F219)))</formula>
    </cfRule>
  </conditionalFormatting>
  <conditionalFormatting sqref="F219">
    <cfRule type="containsText" dxfId="23796" priority="12003" operator="containsText" text="TAXI">
      <formula>NOT(ISERROR(SEARCH("TAXI",F219)))</formula>
    </cfRule>
    <cfRule type="containsText" dxfId="23795" priority="12004" operator="containsText" text="SSMM">
      <formula>NOT(ISERROR(SEARCH("SSMM",F219)))</formula>
    </cfRule>
    <cfRule type="containsText" dxfId="23794" priority="12005" operator="containsText" text="BMTR">
      <formula>NOT(ISERROR(SEARCH("BMTR",F219)))</formula>
    </cfRule>
  </conditionalFormatting>
  <conditionalFormatting sqref="F219">
    <cfRule type="containsText" dxfId="23793" priority="12000" operator="containsText" text="TAXI">
      <formula>NOT(ISERROR(SEARCH("TAXI",F219)))</formula>
    </cfRule>
    <cfRule type="containsText" dxfId="23792" priority="12001" operator="containsText" text="SSMM">
      <formula>NOT(ISERROR(SEARCH("SSMM",F219)))</formula>
    </cfRule>
    <cfRule type="containsText" dxfId="23791" priority="12002" operator="containsText" text="BMTR">
      <formula>NOT(ISERROR(SEARCH("BMTR",F219)))</formula>
    </cfRule>
  </conditionalFormatting>
  <conditionalFormatting sqref="F219">
    <cfRule type="containsText" dxfId="23790" priority="11997" operator="containsText" text="TAXI">
      <formula>NOT(ISERROR(SEARCH("TAXI",F219)))</formula>
    </cfRule>
    <cfRule type="containsText" dxfId="23789" priority="11998" operator="containsText" text="SSMM">
      <formula>NOT(ISERROR(SEARCH("SSMM",F219)))</formula>
    </cfRule>
    <cfRule type="containsText" dxfId="23788" priority="11999" operator="containsText" text="BMTR">
      <formula>NOT(ISERROR(SEARCH("BMTR",F219)))</formula>
    </cfRule>
  </conditionalFormatting>
  <conditionalFormatting sqref="F219">
    <cfRule type="containsText" dxfId="23787" priority="11994" operator="containsText" text="TAXI">
      <formula>NOT(ISERROR(SEARCH("TAXI",F219)))</formula>
    </cfRule>
    <cfRule type="containsText" dxfId="23786" priority="11995" operator="containsText" text="SSMM">
      <formula>NOT(ISERROR(SEARCH("SSMM",F219)))</formula>
    </cfRule>
    <cfRule type="containsText" dxfId="23785" priority="11996" operator="containsText" text="BMTR">
      <formula>NOT(ISERROR(SEARCH("BMTR",F219)))</formula>
    </cfRule>
  </conditionalFormatting>
  <conditionalFormatting sqref="F219">
    <cfRule type="containsText" dxfId="23784" priority="11991" operator="containsText" text="TAXI">
      <formula>NOT(ISERROR(SEARCH("TAXI",F219)))</formula>
    </cfRule>
    <cfRule type="containsText" dxfId="23783" priority="11992" operator="containsText" text="SSMM">
      <formula>NOT(ISERROR(SEARCH("SSMM",F219)))</formula>
    </cfRule>
    <cfRule type="containsText" dxfId="23782" priority="11993" operator="containsText" text="BMTR">
      <formula>NOT(ISERROR(SEARCH("BMTR",F219)))</formula>
    </cfRule>
  </conditionalFormatting>
  <conditionalFormatting sqref="F219">
    <cfRule type="containsText" dxfId="23781" priority="11988" operator="containsText" text="TAXI">
      <formula>NOT(ISERROR(SEARCH("TAXI",F219)))</formula>
    </cfRule>
    <cfRule type="containsText" dxfId="23780" priority="11989" operator="containsText" text="SSMM">
      <formula>NOT(ISERROR(SEARCH("SSMM",F219)))</formula>
    </cfRule>
    <cfRule type="containsText" dxfId="23779" priority="11990" operator="containsText" text="BMTR">
      <formula>NOT(ISERROR(SEARCH("BMTR",F219)))</formula>
    </cfRule>
  </conditionalFormatting>
  <conditionalFormatting sqref="F219">
    <cfRule type="containsText" dxfId="23778" priority="11985" operator="containsText" text="TAXI">
      <formula>NOT(ISERROR(SEARCH("TAXI",F219)))</formula>
    </cfRule>
    <cfRule type="containsText" dxfId="23777" priority="11986" operator="containsText" text="SSMM">
      <formula>NOT(ISERROR(SEARCH("SSMM",F219)))</formula>
    </cfRule>
    <cfRule type="containsText" dxfId="23776" priority="11987" operator="containsText" text="BMTR">
      <formula>NOT(ISERROR(SEARCH("BMTR",F219)))</formula>
    </cfRule>
  </conditionalFormatting>
  <conditionalFormatting sqref="F219">
    <cfRule type="containsText" dxfId="23775" priority="11982" operator="containsText" text="TAXI">
      <formula>NOT(ISERROR(SEARCH("TAXI",F219)))</formula>
    </cfRule>
    <cfRule type="containsText" dxfId="23774" priority="11983" operator="containsText" text="SSMM">
      <formula>NOT(ISERROR(SEARCH("SSMM",F219)))</formula>
    </cfRule>
    <cfRule type="containsText" dxfId="23773" priority="11984" operator="containsText" text="BMTR">
      <formula>NOT(ISERROR(SEARCH("BMTR",F219)))</formula>
    </cfRule>
  </conditionalFormatting>
  <conditionalFormatting sqref="F219">
    <cfRule type="containsText" dxfId="23772" priority="11979" operator="containsText" text="TAXI">
      <formula>NOT(ISERROR(SEARCH("TAXI",F219)))</formula>
    </cfRule>
    <cfRule type="containsText" dxfId="23771" priority="11980" operator="containsText" text="SSMM">
      <formula>NOT(ISERROR(SEARCH("SSMM",F219)))</formula>
    </cfRule>
    <cfRule type="containsText" dxfId="23770" priority="11981" operator="containsText" text="BMTR">
      <formula>NOT(ISERROR(SEARCH("BMTR",F219)))</formula>
    </cfRule>
  </conditionalFormatting>
  <conditionalFormatting sqref="F219">
    <cfRule type="containsText" dxfId="23769" priority="11976" operator="containsText" text="TAXI">
      <formula>NOT(ISERROR(SEARCH("TAXI",F219)))</formula>
    </cfRule>
    <cfRule type="containsText" dxfId="23768" priority="11977" operator="containsText" text="SSMM">
      <formula>NOT(ISERROR(SEARCH("SSMM",F219)))</formula>
    </cfRule>
    <cfRule type="containsText" dxfId="23767" priority="11978" operator="containsText" text="BMTR">
      <formula>NOT(ISERROR(SEARCH("BMTR",F219)))</formula>
    </cfRule>
  </conditionalFormatting>
  <conditionalFormatting sqref="F219">
    <cfRule type="containsText" dxfId="23766" priority="11973" operator="containsText" text="TAXI">
      <formula>NOT(ISERROR(SEARCH("TAXI",F219)))</formula>
    </cfRule>
    <cfRule type="containsText" dxfId="23765" priority="11974" operator="containsText" text="SSMM">
      <formula>NOT(ISERROR(SEARCH("SSMM",F219)))</formula>
    </cfRule>
    <cfRule type="containsText" dxfId="23764" priority="11975" operator="containsText" text="BMTR">
      <formula>NOT(ISERROR(SEARCH("BMTR",F219)))</formula>
    </cfRule>
  </conditionalFormatting>
  <conditionalFormatting sqref="F219">
    <cfRule type="containsText" dxfId="23763" priority="11970" operator="containsText" text="TAXI">
      <formula>NOT(ISERROR(SEARCH("TAXI",F219)))</formula>
    </cfRule>
    <cfRule type="containsText" dxfId="23762" priority="11971" operator="containsText" text="SSMM">
      <formula>NOT(ISERROR(SEARCH("SSMM",F219)))</formula>
    </cfRule>
    <cfRule type="containsText" dxfId="23761" priority="11972" operator="containsText" text="BMTR">
      <formula>NOT(ISERROR(SEARCH("BMTR",F219)))</formula>
    </cfRule>
  </conditionalFormatting>
  <conditionalFormatting sqref="F219">
    <cfRule type="containsText" dxfId="23760" priority="11967" operator="containsText" text="TAXI">
      <formula>NOT(ISERROR(SEARCH("TAXI",F219)))</formula>
    </cfRule>
    <cfRule type="containsText" dxfId="23759" priority="11968" operator="containsText" text="SSMM">
      <formula>NOT(ISERROR(SEARCH("SSMM",F219)))</formula>
    </cfRule>
    <cfRule type="containsText" dxfId="23758" priority="11969" operator="containsText" text="BMTR">
      <formula>NOT(ISERROR(SEARCH("BMTR",F219)))</formula>
    </cfRule>
  </conditionalFormatting>
  <conditionalFormatting sqref="F219">
    <cfRule type="containsText" dxfId="23757" priority="11964" operator="containsText" text="TAXI">
      <formula>NOT(ISERROR(SEARCH("TAXI",F219)))</formula>
    </cfRule>
    <cfRule type="containsText" dxfId="23756" priority="11965" operator="containsText" text="SSMM">
      <formula>NOT(ISERROR(SEARCH("SSMM",F219)))</formula>
    </cfRule>
    <cfRule type="containsText" dxfId="23755" priority="11966" operator="containsText" text="BMTR">
      <formula>NOT(ISERROR(SEARCH("BMTR",F219)))</formula>
    </cfRule>
  </conditionalFormatting>
  <conditionalFormatting sqref="F219">
    <cfRule type="containsText" dxfId="23754" priority="11961" operator="containsText" text="TAXI">
      <formula>NOT(ISERROR(SEARCH("TAXI",F219)))</formula>
    </cfRule>
    <cfRule type="containsText" dxfId="23753" priority="11962" operator="containsText" text="SSMM">
      <formula>NOT(ISERROR(SEARCH("SSMM",F219)))</formula>
    </cfRule>
    <cfRule type="containsText" dxfId="23752" priority="11963" operator="containsText" text="BMTR">
      <formula>NOT(ISERROR(SEARCH("BMTR",F219)))</formula>
    </cfRule>
  </conditionalFormatting>
  <conditionalFormatting sqref="F219">
    <cfRule type="containsText" dxfId="23751" priority="11958" operator="containsText" text="TAXI">
      <formula>NOT(ISERROR(SEARCH("TAXI",F219)))</formula>
    </cfRule>
    <cfRule type="containsText" dxfId="23750" priority="11959" operator="containsText" text="SSMM">
      <formula>NOT(ISERROR(SEARCH("SSMM",F219)))</formula>
    </cfRule>
    <cfRule type="containsText" dxfId="23749" priority="11960" operator="containsText" text="BMTR">
      <formula>NOT(ISERROR(SEARCH("BMTR",F219)))</formula>
    </cfRule>
  </conditionalFormatting>
  <conditionalFormatting sqref="F219">
    <cfRule type="containsText" dxfId="23748" priority="11955" operator="containsText" text="TAXI">
      <formula>NOT(ISERROR(SEARCH("TAXI",F219)))</formula>
    </cfRule>
    <cfRule type="containsText" dxfId="23747" priority="11956" operator="containsText" text="SSMM">
      <formula>NOT(ISERROR(SEARCH("SSMM",F219)))</formula>
    </cfRule>
    <cfRule type="containsText" dxfId="23746" priority="11957" operator="containsText" text="BMTR">
      <formula>NOT(ISERROR(SEARCH("BMTR",F219)))</formula>
    </cfRule>
  </conditionalFormatting>
  <conditionalFormatting sqref="F219">
    <cfRule type="containsText" dxfId="23745" priority="11952" operator="containsText" text="TAXI">
      <formula>NOT(ISERROR(SEARCH("TAXI",F219)))</formula>
    </cfRule>
    <cfRule type="containsText" dxfId="23744" priority="11953" operator="containsText" text="SSMM">
      <formula>NOT(ISERROR(SEARCH("SSMM",F219)))</formula>
    </cfRule>
    <cfRule type="containsText" dxfId="23743" priority="11954" operator="containsText" text="BMTR">
      <formula>NOT(ISERROR(SEARCH("BMTR",F219)))</formula>
    </cfRule>
  </conditionalFormatting>
  <conditionalFormatting sqref="F219">
    <cfRule type="containsText" dxfId="23742" priority="11949" operator="containsText" text="TAXI">
      <formula>NOT(ISERROR(SEARCH("TAXI",F219)))</formula>
    </cfRule>
    <cfRule type="containsText" dxfId="23741" priority="11950" operator="containsText" text="SSMM">
      <formula>NOT(ISERROR(SEARCH("SSMM",F219)))</formula>
    </cfRule>
    <cfRule type="containsText" dxfId="23740" priority="11951" operator="containsText" text="BMTR">
      <formula>NOT(ISERROR(SEARCH("BMTR",F219)))</formula>
    </cfRule>
  </conditionalFormatting>
  <conditionalFormatting sqref="F219">
    <cfRule type="containsText" dxfId="23739" priority="11946" operator="containsText" text="TAXI">
      <formula>NOT(ISERROR(SEARCH("TAXI",F219)))</formula>
    </cfRule>
    <cfRule type="containsText" dxfId="23738" priority="11947" operator="containsText" text="SSMM">
      <formula>NOT(ISERROR(SEARCH("SSMM",F219)))</formula>
    </cfRule>
    <cfRule type="containsText" dxfId="23737" priority="11948" operator="containsText" text="BMTR">
      <formula>NOT(ISERROR(SEARCH("BMTR",F219)))</formula>
    </cfRule>
  </conditionalFormatting>
  <conditionalFormatting sqref="F219">
    <cfRule type="containsText" dxfId="23736" priority="11943" operator="containsText" text="TAXI">
      <formula>NOT(ISERROR(SEARCH("TAXI",F219)))</formula>
    </cfRule>
    <cfRule type="containsText" dxfId="23735" priority="11944" operator="containsText" text="SSMM">
      <formula>NOT(ISERROR(SEARCH("SSMM",F219)))</formula>
    </cfRule>
    <cfRule type="containsText" dxfId="23734" priority="11945" operator="containsText" text="BMTR">
      <formula>NOT(ISERROR(SEARCH("BMTR",F219)))</formula>
    </cfRule>
  </conditionalFormatting>
  <conditionalFormatting sqref="F219">
    <cfRule type="containsText" dxfId="23733" priority="11940" operator="containsText" text="TAXI">
      <formula>NOT(ISERROR(SEARCH("TAXI",F219)))</formula>
    </cfRule>
    <cfRule type="containsText" dxfId="23732" priority="11941" operator="containsText" text="SSMM">
      <formula>NOT(ISERROR(SEARCH("SSMM",F219)))</formula>
    </cfRule>
    <cfRule type="containsText" dxfId="23731" priority="11942" operator="containsText" text="BMTR">
      <formula>NOT(ISERROR(SEARCH("BMTR",F219)))</formula>
    </cfRule>
  </conditionalFormatting>
  <conditionalFormatting sqref="F219">
    <cfRule type="containsText" dxfId="23730" priority="11937" operator="containsText" text="TAXI">
      <formula>NOT(ISERROR(SEARCH("TAXI",F219)))</formula>
    </cfRule>
    <cfRule type="containsText" dxfId="23729" priority="11938" operator="containsText" text="SSMM">
      <formula>NOT(ISERROR(SEARCH("SSMM",F219)))</formula>
    </cfRule>
    <cfRule type="containsText" dxfId="23728" priority="11939" operator="containsText" text="BMTR">
      <formula>NOT(ISERROR(SEARCH("BMTR",F219)))</formula>
    </cfRule>
  </conditionalFormatting>
  <conditionalFormatting sqref="F219">
    <cfRule type="containsText" dxfId="23727" priority="11934" operator="containsText" text="TAXI">
      <formula>NOT(ISERROR(SEARCH("TAXI",F219)))</formula>
    </cfRule>
    <cfRule type="containsText" dxfId="23726" priority="11935" operator="containsText" text="SSMM">
      <formula>NOT(ISERROR(SEARCH("SSMM",F219)))</formula>
    </cfRule>
    <cfRule type="containsText" dxfId="23725" priority="11936" operator="containsText" text="BMTR">
      <formula>NOT(ISERROR(SEARCH("BMTR",F219)))</formula>
    </cfRule>
  </conditionalFormatting>
  <conditionalFormatting sqref="F219">
    <cfRule type="containsText" dxfId="23724" priority="11931" operator="containsText" text="TAXI">
      <formula>NOT(ISERROR(SEARCH("TAXI",F219)))</formula>
    </cfRule>
    <cfRule type="containsText" dxfId="23723" priority="11932" operator="containsText" text="SSMM">
      <formula>NOT(ISERROR(SEARCH("SSMM",F219)))</formula>
    </cfRule>
    <cfRule type="containsText" dxfId="23722" priority="11933" operator="containsText" text="BMTR">
      <formula>NOT(ISERROR(SEARCH("BMTR",F219)))</formula>
    </cfRule>
  </conditionalFormatting>
  <conditionalFormatting sqref="F219">
    <cfRule type="containsText" dxfId="23721" priority="11928" operator="containsText" text="TAXI">
      <formula>NOT(ISERROR(SEARCH("TAXI",F219)))</formula>
    </cfRule>
    <cfRule type="containsText" dxfId="23720" priority="11929" operator="containsText" text="SSMM">
      <formula>NOT(ISERROR(SEARCH("SSMM",F219)))</formula>
    </cfRule>
    <cfRule type="containsText" dxfId="23719" priority="11930" operator="containsText" text="BMTR">
      <formula>NOT(ISERROR(SEARCH("BMTR",F219)))</formula>
    </cfRule>
  </conditionalFormatting>
  <conditionalFormatting sqref="F219">
    <cfRule type="containsText" dxfId="23718" priority="11925" operator="containsText" text="TAXI">
      <formula>NOT(ISERROR(SEARCH("TAXI",F219)))</formula>
    </cfRule>
    <cfRule type="containsText" dxfId="23717" priority="11926" operator="containsText" text="SSMM">
      <formula>NOT(ISERROR(SEARCH("SSMM",F219)))</formula>
    </cfRule>
    <cfRule type="containsText" dxfId="23716" priority="11927" operator="containsText" text="BMTR">
      <formula>NOT(ISERROR(SEARCH("BMTR",F219)))</formula>
    </cfRule>
  </conditionalFormatting>
  <conditionalFormatting sqref="F219">
    <cfRule type="containsText" dxfId="23715" priority="11922" operator="containsText" text="TAXI">
      <formula>NOT(ISERROR(SEARCH("TAXI",F219)))</formula>
    </cfRule>
    <cfRule type="containsText" dxfId="23714" priority="11923" operator="containsText" text="SSMM">
      <formula>NOT(ISERROR(SEARCH("SSMM",F219)))</formula>
    </cfRule>
    <cfRule type="containsText" dxfId="23713" priority="11924" operator="containsText" text="BMTR">
      <formula>NOT(ISERROR(SEARCH("BMTR",F219)))</formula>
    </cfRule>
  </conditionalFormatting>
  <conditionalFormatting sqref="F219">
    <cfRule type="containsText" dxfId="23712" priority="11919" operator="containsText" text="TAXI">
      <formula>NOT(ISERROR(SEARCH("TAXI",F219)))</formula>
    </cfRule>
    <cfRule type="containsText" dxfId="23711" priority="11920" operator="containsText" text="SSMM">
      <formula>NOT(ISERROR(SEARCH("SSMM",F219)))</formula>
    </cfRule>
    <cfRule type="containsText" dxfId="23710" priority="11921" operator="containsText" text="BMTR">
      <formula>NOT(ISERROR(SEARCH("BMTR",F219)))</formula>
    </cfRule>
  </conditionalFormatting>
  <conditionalFormatting sqref="F219">
    <cfRule type="containsText" dxfId="23709" priority="11916" operator="containsText" text="TAXI">
      <formula>NOT(ISERROR(SEARCH("TAXI",F219)))</formula>
    </cfRule>
    <cfRule type="containsText" dxfId="23708" priority="11917" operator="containsText" text="SSMM">
      <formula>NOT(ISERROR(SEARCH("SSMM",F219)))</formula>
    </cfRule>
    <cfRule type="containsText" dxfId="23707" priority="11918" operator="containsText" text="BMTR">
      <formula>NOT(ISERROR(SEARCH("BMTR",F219)))</formula>
    </cfRule>
  </conditionalFormatting>
  <conditionalFormatting sqref="F219">
    <cfRule type="containsText" dxfId="23706" priority="11913" operator="containsText" text="TAXI">
      <formula>NOT(ISERROR(SEARCH("TAXI",F219)))</formula>
    </cfRule>
    <cfRule type="containsText" dxfId="23705" priority="11914" operator="containsText" text="SSMM">
      <formula>NOT(ISERROR(SEARCH("SSMM",F219)))</formula>
    </cfRule>
    <cfRule type="containsText" dxfId="23704" priority="11915" operator="containsText" text="BMTR">
      <formula>NOT(ISERROR(SEARCH("BMTR",F219)))</formula>
    </cfRule>
  </conditionalFormatting>
  <conditionalFormatting sqref="F219">
    <cfRule type="containsText" dxfId="23703" priority="11910" operator="containsText" text="TAXI">
      <formula>NOT(ISERROR(SEARCH("TAXI",F219)))</formula>
    </cfRule>
    <cfRule type="containsText" dxfId="23702" priority="11911" operator="containsText" text="SSMM">
      <formula>NOT(ISERROR(SEARCH("SSMM",F219)))</formula>
    </cfRule>
    <cfRule type="containsText" dxfId="23701" priority="11912" operator="containsText" text="BMTR">
      <formula>NOT(ISERROR(SEARCH("BMTR",F219)))</formula>
    </cfRule>
  </conditionalFormatting>
  <conditionalFormatting sqref="F219">
    <cfRule type="containsText" dxfId="23700" priority="11907" operator="containsText" text="TAXI">
      <formula>NOT(ISERROR(SEARCH("TAXI",F219)))</formula>
    </cfRule>
    <cfRule type="containsText" dxfId="23699" priority="11908" operator="containsText" text="SSMM">
      <formula>NOT(ISERROR(SEARCH("SSMM",F219)))</formula>
    </cfRule>
    <cfRule type="containsText" dxfId="23698" priority="11909" operator="containsText" text="BMTR">
      <formula>NOT(ISERROR(SEARCH("BMTR",F219)))</formula>
    </cfRule>
  </conditionalFormatting>
  <conditionalFormatting sqref="G219">
    <cfRule type="cellIs" dxfId="23697" priority="12027" operator="greaterThan">
      <formula>L219</formula>
    </cfRule>
    <cfRule type="cellIs" dxfId="23696" priority="12028" operator="lessThan">
      <formula>J219</formula>
    </cfRule>
  </conditionalFormatting>
  <conditionalFormatting sqref="M219">
    <cfRule type="cellIs" dxfId="23695" priority="11906" operator="lessThan">
      <formula>0.25</formula>
    </cfRule>
  </conditionalFormatting>
  <conditionalFormatting sqref="G339">
    <cfRule type="cellIs" dxfId="23694" priority="11894" operator="greaterThan">
      <formula>L339</formula>
    </cfRule>
    <cfRule type="cellIs" dxfId="23693" priority="11895" operator="lessThan">
      <formula>J339</formula>
    </cfRule>
  </conditionalFormatting>
  <conditionalFormatting sqref="F189">
    <cfRule type="containsText" dxfId="23692" priority="11879" operator="containsText" text="TAXI">
      <formula>NOT(ISERROR(SEARCH("TAXI",F189)))</formula>
    </cfRule>
    <cfRule type="containsText" dxfId="23691" priority="11880" operator="containsText" text="SSMM">
      <formula>NOT(ISERROR(SEARCH("SSMM",F189)))</formula>
    </cfRule>
    <cfRule type="containsText" dxfId="23690" priority="11881" operator="containsText" text="BMTR">
      <formula>NOT(ISERROR(SEARCH("BMTR",F189)))</formula>
    </cfRule>
  </conditionalFormatting>
  <conditionalFormatting sqref="F189">
    <cfRule type="containsText" dxfId="23689" priority="11876" operator="containsText" text="TAXI">
      <formula>NOT(ISERROR(SEARCH("TAXI",F189)))</formula>
    </cfRule>
    <cfRule type="containsText" dxfId="23688" priority="11877" operator="containsText" text="SSMM">
      <formula>NOT(ISERROR(SEARCH("SSMM",F189)))</formula>
    </cfRule>
    <cfRule type="containsText" dxfId="23687" priority="11878" operator="containsText" text="BMTR">
      <formula>NOT(ISERROR(SEARCH("BMTR",F189)))</formula>
    </cfRule>
  </conditionalFormatting>
  <conditionalFormatting sqref="F189">
    <cfRule type="containsText" dxfId="23686" priority="11873" operator="containsText" text="TAXI">
      <formula>NOT(ISERROR(SEARCH("TAXI",F189)))</formula>
    </cfRule>
    <cfRule type="containsText" dxfId="23685" priority="11874" operator="containsText" text="SSMM">
      <formula>NOT(ISERROR(SEARCH("SSMM",F189)))</formula>
    </cfRule>
    <cfRule type="containsText" dxfId="23684" priority="11875" operator="containsText" text="BMTR">
      <formula>NOT(ISERROR(SEARCH("BMTR",F189)))</formula>
    </cfRule>
  </conditionalFormatting>
  <conditionalFormatting sqref="F189">
    <cfRule type="containsText" dxfId="23683" priority="11870" operator="containsText" text="TAXI">
      <formula>NOT(ISERROR(SEARCH("TAXI",F189)))</formula>
    </cfRule>
    <cfRule type="containsText" dxfId="23682" priority="11871" operator="containsText" text="SSMM">
      <formula>NOT(ISERROR(SEARCH("SSMM",F189)))</formula>
    </cfRule>
    <cfRule type="containsText" dxfId="23681" priority="11872" operator="containsText" text="BMTR">
      <formula>NOT(ISERROR(SEARCH("BMTR",F189)))</formula>
    </cfRule>
  </conditionalFormatting>
  <conditionalFormatting sqref="F189">
    <cfRule type="containsText" dxfId="23680" priority="11867" operator="containsText" text="TAXI">
      <formula>NOT(ISERROR(SEARCH("TAXI",F189)))</formula>
    </cfRule>
    <cfRule type="containsText" dxfId="23679" priority="11868" operator="containsText" text="SSMM">
      <formula>NOT(ISERROR(SEARCH("SSMM",F189)))</formula>
    </cfRule>
    <cfRule type="containsText" dxfId="23678" priority="11869" operator="containsText" text="BMTR">
      <formula>NOT(ISERROR(SEARCH("BMTR",F189)))</formula>
    </cfRule>
  </conditionalFormatting>
  <conditionalFormatting sqref="F189">
    <cfRule type="containsText" dxfId="23677" priority="11864" operator="containsText" text="TAXI">
      <formula>NOT(ISERROR(SEARCH("TAXI",F189)))</formula>
    </cfRule>
    <cfRule type="containsText" dxfId="23676" priority="11865" operator="containsText" text="SSMM">
      <formula>NOT(ISERROR(SEARCH("SSMM",F189)))</formula>
    </cfRule>
    <cfRule type="containsText" dxfId="23675" priority="11866" operator="containsText" text="BMTR">
      <formula>NOT(ISERROR(SEARCH("BMTR",F189)))</formula>
    </cfRule>
  </conditionalFormatting>
  <conditionalFormatting sqref="F189">
    <cfRule type="containsText" dxfId="23674" priority="11861" operator="containsText" text="TAXI">
      <formula>NOT(ISERROR(SEARCH("TAXI",F189)))</formula>
    </cfRule>
    <cfRule type="containsText" dxfId="23673" priority="11862" operator="containsText" text="SSMM">
      <formula>NOT(ISERROR(SEARCH("SSMM",F189)))</formula>
    </cfRule>
    <cfRule type="containsText" dxfId="23672" priority="11863" operator="containsText" text="BMTR">
      <formula>NOT(ISERROR(SEARCH("BMTR",F189)))</formula>
    </cfRule>
  </conditionalFormatting>
  <conditionalFormatting sqref="F189">
    <cfRule type="containsText" dxfId="23671" priority="11858" operator="containsText" text="TAXI">
      <formula>NOT(ISERROR(SEARCH("TAXI",F189)))</formula>
    </cfRule>
    <cfRule type="containsText" dxfId="23670" priority="11859" operator="containsText" text="SSMM">
      <formula>NOT(ISERROR(SEARCH("SSMM",F189)))</formula>
    </cfRule>
    <cfRule type="containsText" dxfId="23669" priority="11860" operator="containsText" text="BMTR">
      <formula>NOT(ISERROR(SEARCH("BMTR",F189)))</formula>
    </cfRule>
  </conditionalFormatting>
  <conditionalFormatting sqref="F189">
    <cfRule type="containsText" dxfId="23668" priority="11855" operator="containsText" text="TAXI">
      <formula>NOT(ISERROR(SEARCH("TAXI",F189)))</formula>
    </cfRule>
    <cfRule type="containsText" dxfId="23667" priority="11856" operator="containsText" text="SSMM">
      <formula>NOT(ISERROR(SEARCH("SSMM",F189)))</formula>
    </cfRule>
    <cfRule type="containsText" dxfId="23666" priority="11857" operator="containsText" text="BMTR">
      <formula>NOT(ISERROR(SEARCH("BMTR",F189)))</formula>
    </cfRule>
  </conditionalFormatting>
  <conditionalFormatting sqref="F189">
    <cfRule type="containsText" dxfId="23665" priority="11852" operator="containsText" text="TAXI">
      <formula>NOT(ISERROR(SEARCH("TAXI",F189)))</formula>
    </cfRule>
    <cfRule type="containsText" dxfId="23664" priority="11853" operator="containsText" text="SSMM">
      <formula>NOT(ISERROR(SEARCH("SSMM",F189)))</formula>
    </cfRule>
    <cfRule type="containsText" dxfId="23663" priority="11854" operator="containsText" text="BMTR">
      <formula>NOT(ISERROR(SEARCH("BMTR",F189)))</formula>
    </cfRule>
  </conditionalFormatting>
  <conditionalFormatting sqref="F189">
    <cfRule type="containsText" dxfId="23662" priority="11849" operator="containsText" text="TAXI">
      <formula>NOT(ISERROR(SEARCH("TAXI",F189)))</formula>
    </cfRule>
    <cfRule type="containsText" dxfId="23661" priority="11850" operator="containsText" text="SSMM">
      <formula>NOT(ISERROR(SEARCH("SSMM",F189)))</formula>
    </cfRule>
    <cfRule type="containsText" dxfId="23660" priority="11851" operator="containsText" text="BMTR">
      <formula>NOT(ISERROR(SEARCH("BMTR",F189)))</formula>
    </cfRule>
  </conditionalFormatting>
  <conditionalFormatting sqref="F189">
    <cfRule type="containsText" dxfId="23659" priority="11846" operator="containsText" text="TAXI">
      <formula>NOT(ISERROR(SEARCH("TAXI",F189)))</formula>
    </cfRule>
    <cfRule type="containsText" dxfId="23658" priority="11847" operator="containsText" text="SSMM">
      <formula>NOT(ISERROR(SEARCH("SSMM",F189)))</formula>
    </cfRule>
    <cfRule type="containsText" dxfId="23657" priority="11848" operator="containsText" text="BMTR">
      <formula>NOT(ISERROR(SEARCH("BMTR",F189)))</formula>
    </cfRule>
  </conditionalFormatting>
  <conditionalFormatting sqref="F189">
    <cfRule type="containsText" dxfId="23656" priority="11843" operator="containsText" text="TAXI">
      <formula>NOT(ISERROR(SEARCH("TAXI",F189)))</formula>
    </cfRule>
    <cfRule type="containsText" dxfId="23655" priority="11844" operator="containsText" text="SSMM">
      <formula>NOT(ISERROR(SEARCH("SSMM",F189)))</formula>
    </cfRule>
    <cfRule type="containsText" dxfId="23654" priority="11845" operator="containsText" text="BMTR">
      <formula>NOT(ISERROR(SEARCH("BMTR",F189)))</formula>
    </cfRule>
  </conditionalFormatting>
  <conditionalFormatting sqref="F189">
    <cfRule type="containsText" dxfId="23653" priority="11840" operator="containsText" text="TAXI">
      <formula>NOT(ISERROR(SEARCH("TAXI",F189)))</formula>
    </cfRule>
    <cfRule type="containsText" dxfId="23652" priority="11841" operator="containsText" text="SSMM">
      <formula>NOT(ISERROR(SEARCH("SSMM",F189)))</formula>
    </cfRule>
    <cfRule type="containsText" dxfId="23651" priority="11842" operator="containsText" text="BMTR">
      <formula>NOT(ISERROR(SEARCH("BMTR",F189)))</formula>
    </cfRule>
  </conditionalFormatting>
  <conditionalFormatting sqref="F189">
    <cfRule type="containsText" dxfId="23650" priority="11837" operator="containsText" text="TAXI">
      <formula>NOT(ISERROR(SEARCH("TAXI",F189)))</formula>
    </cfRule>
    <cfRule type="containsText" dxfId="23649" priority="11838" operator="containsText" text="SSMM">
      <formula>NOT(ISERROR(SEARCH("SSMM",F189)))</formula>
    </cfRule>
    <cfRule type="containsText" dxfId="23648" priority="11839" operator="containsText" text="BMTR">
      <formula>NOT(ISERROR(SEARCH("BMTR",F189)))</formula>
    </cfRule>
  </conditionalFormatting>
  <conditionalFormatting sqref="F189">
    <cfRule type="containsText" dxfId="23647" priority="11834" operator="containsText" text="TAXI">
      <formula>NOT(ISERROR(SEARCH("TAXI",F189)))</formula>
    </cfRule>
    <cfRule type="containsText" dxfId="23646" priority="11835" operator="containsText" text="SSMM">
      <formula>NOT(ISERROR(SEARCH("SSMM",F189)))</formula>
    </cfRule>
    <cfRule type="containsText" dxfId="23645" priority="11836" operator="containsText" text="BMTR">
      <formula>NOT(ISERROR(SEARCH("BMTR",F189)))</formula>
    </cfRule>
  </conditionalFormatting>
  <conditionalFormatting sqref="F189">
    <cfRule type="containsText" dxfId="23644" priority="11831" operator="containsText" text="TAXI">
      <formula>NOT(ISERROR(SEARCH("TAXI",F189)))</formula>
    </cfRule>
    <cfRule type="containsText" dxfId="23643" priority="11832" operator="containsText" text="SSMM">
      <formula>NOT(ISERROR(SEARCH("SSMM",F189)))</formula>
    </cfRule>
    <cfRule type="containsText" dxfId="23642" priority="11833" operator="containsText" text="BMTR">
      <formula>NOT(ISERROR(SEARCH("BMTR",F189)))</formula>
    </cfRule>
  </conditionalFormatting>
  <conditionalFormatting sqref="F189">
    <cfRule type="containsText" dxfId="23641" priority="11828" operator="containsText" text="TAXI">
      <formula>NOT(ISERROR(SEARCH("TAXI",F189)))</formula>
    </cfRule>
    <cfRule type="containsText" dxfId="23640" priority="11829" operator="containsText" text="SSMM">
      <formula>NOT(ISERROR(SEARCH("SSMM",F189)))</formula>
    </cfRule>
    <cfRule type="containsText" dxfId="23639" priority="11830" operator="containsText" text="BMTR">
      <formula>NOT(ISERROR(SEARCH("BMTR",F189)))</formula>
    </cfRule>
  </conditionalFormatting>
  <conditionalFormatting sqref="F189">
    <cfRule type="containsText" dxfId="23638" priority="11825" operator="containsText" text="TAXI">
      <formula>NOT(ISERROR(SEARCH("TAXI",F189)))</formula>
    </cfRule>
    <cfRule type="containsText" dxfId="23637" priority="11826" operator="containsText" text="SSMM">
      <formula>NOT(ISERROR(SEARCH("SSMM",F189)))</formula>
    </cfRule>
    <cfRule type="containsText" dxfId="23636" priority="11827" operator="containsText" text="BMTR">
      <formula>NOT(ISERROR(SEARCH("BMTR",F189)))</formula>
    </cfRule>
  </conditionalFormatting>
  <conditionalFormatting sqref="F189">
    <cfRule type="containsText" dxfId="23635" priority="11822" operator="containsText" text="TAXI">
      <formula>NOT(ISERROR(SEARCH("TAXI",F189)))</formula>
    </cfRule>
    <cfRule type="containsText" dxfId="23634" priority="11823" operator="containsText" text="SSMM">
      <formula>NOT(ISERROR(SEARCH("SSMM",F189)))</formula>
    </cfRule>
    <cfRule type="containsText" dxfId="23633" priority="11824" operator="containsText" text="BMTR">
      <formula>NOT(ISERROR(SEARCH("BMTR",F189)))</formula>
    </cfRule>
  </conditionalFormatting>
  <conditionalFormatting sqref="F189">
    <cfRule type="containsText" dxfId="23632" priority="11819" operator="containsText" text="TAXI">
      <formula>NOT(ISERROR(SEARCH("TAXI",F189)))</formula>
    </cfRule>
    <cfRule type="containsText" dxfId="23631" priority="11820" operator="containsText" text="SSMM">
      <formula>NOT(ISERROR(SEARCH("SSMM",F189)))</formula>
    </cfRule>
    <cfRule type="containsText" dxfId="23630" priority="11821" operator="containsText" text="BMTR">
      <formula>NOT(ISERROR(SEARCH("BMTR",F189)))</formula>
    </cfRule>
  </conditionalFormatting>
  <conditionalFormatting sqref="F189">
    <cfRule type="containsText" dxfId="23629" priority="11816" operator="containsText" text="TAXI">
      <formula>NOT(ISERROR(SEARCH("TAXI",F189)))</formula>
    </cfRule>
    <cfRule type="containsText" dxfId="23628" priority="11817" operator="containsText" text="SSMM">
      <formula>NOT(ISERROR(SEARCH("SSMM",F189)))</formula>
    </cfRule>
    <cfRule type="containsText" dxfId="23627" priority="11818" operator="containsText" text="BMTR">
      <formula>NOT(ISERROR(SEARCH("BMTR",F189)))</formula>
    </cfRule>
  </conditionalFormatting>
  <conditionalFormatting sqref="F189">
    <cfRule type="containsText" dxfId="23626" priority="11813" operator="containsText" text="TAXI">
      <formula>NOT(ISERROR(SEARCH("TAXI",F189)))</formula>
    </cfRule>
    <cfRule type="containsText" dxfId="23625" priority="11814" operator="containsText" text="SSMM">
      <formula>NOT(ISERROR(SEARCH("SSMM",F189)))</formula>
    </cfRule>
    <cfRule type="containsText" dxfId="23624" priority="11815" operator="containsText" text="BMTR">
      <formula>NOT(ISERROR(SEARCH("BMTR",F189)))</formula>
    </cfRule>
  </conditionalFormatting>
  <conditionalFormatting sqref="F189">
    <cfRule type="containsText" dxfId="23623" priority="11810" operator="containsText" text="TAXI">
      <formula>NOT(ISERROR(SEARCH("TAXI",F189)))</formula>
    </cfRule>
    <cfRule type="containsText" dxfId="23622" priority="11811" operator="containsText" text="SSMM">
      <formula>NOT(ISERROR(SEARCH("SSMM",F189)))</formula>
    </cfRule>
    <cfRule type="containsText" dxfId="23621" priority="11812" operator="containsText" text="BMTR">
      <formula>NOT(ISERROR(SEARCH("BMTR",F189)))</formula>
    </cfRule>
  </conditionalFormatting>
  <conditionalFormatting sqref="F189">
    <cfRule type="containsText" dxfId="23620" priority="11807" operator="containsText" text="TAXI">
      <formula>NOT(ISERROR(SEARCH("TAXI",F189)))</formula>
    </cfRule>
    <cfRule type="containsText" dxfId="23619" priority="11808" operator="containsText" text="SSMM">
      <formula>NOT(ISERROR(SEARCH("SSMM",F189)))</formula>
    </cfRule>
    <cfRule type="containsText" dxfId="23618" priority="11809" operator="containsText" text="BMTR">
      <formula>NOT(ISERROR(SEARCH("BMTR",F189)))</formula>
    </cfRule>
  </conditionalFormatting>
  <conditionalFormatting sqref="F189">
    <cfRule type="containsText" dxfId="23617" priority="11804" operator="containsText" text="TAXI">
      <formula>NOT(ISERROR(SEARCH("TAXI",F189)))</formula>
    </cfRule>
    <cfRule type="containsText" dxfId="23616" priority="11805" operator="containsText" text="SSMM">
      <formula>NOT(ISERROR(SEARCH("SSMM",F189)))</formula>
    </cfRule>
    <cfRule type="containsText" dxfId="23615" priority="11806" operator="containsText" text="BMTR">
      <formula>NOT(ISERROR(SEARCH("BMTR",F189)))</formula>
    </cfRule>
  </conditionalFormatting>
  <conditionalFormatting sqref="F189">
    <cfRule type="containsText" dxfId="23614" priority="11801" operator="containsText" text="TAXI">
      <formula>NOT(ISERROR(SEARCH("TAXI",F189)))</formula>
    </cfRule>
    <cfRule type="containsText" dxfId="23613" priority="11802" operator="containsText" text="SSMM">
      <formula>NOT(ISERROR(SEARCH("SSMM",F189)))</formula>
    </cfRule>
    <cfRule type="containsText" dxfId="23612" priority="11803" operator="containsText" text="BMTR">
      <formula>NOT(ISERROR(SEARCH("BMTR",F189)))</formula>
    </cfRule>
  </conditionalFormatting>
  <conditionalFormatting sqref="F189">
    <cfRule type="containsText" dxfId="23611" priority="11798" operator="containsText" text="TAXI">
      <formula>NOT(ISERROR(SEARCH("TAXI",F189)))</formula>
    </cfRule>
    <cfRule type="containsText" dxfId="23610" priority="11799" operator="containsText" text="SSMM">
      <formula>NOT(ISERROR(SEARCH("SSMM",F189)))</formula>
    </cfRule>
    <cfRule type="containsText" dxfId="23609" priority="11800" operator="containsText" text="BMTR">
      <formula>NOT(ISERROR(SEARCH("BMTR",F189)))</formula>
    </cfRule>
  </conditionalFormatting>
  <conditionalFormatting sqref="F189">
    <cfRule type="containsText" dxfId="23608" priority="11795" operator="containsText" text="TAXI">
      <formula>NOT(ISERROR(SEARCH("TAXI",F189)))</formula>
    </cfRule>
    <cfRule type="containsText" dxfId="23607" priority="11796" operator="containsText" text="SSMM">
      <formula>NOT(ISERROR(SEARCH("SSMM",F189)))</formula>
    </cfRule>
    <cfRule type="containsText" dxfId="23606" priority="11797" operator="containsText" text="BMTR">
      <formula>NOT(ISERROR(SEARCH("BMTR",F189)))</formula>
    </cfRule>
  </conditionalFormatting>
  <conditionalFormatting sqref="F189">
    <cfRule type="containsText" dxfId="23605" priority="11792" operator="containsText" text="TAXI">
      <formula>NOT(ISERROR(SEARCH("TAXI",F189)))</formula>
    </cfRule>
    <cfRule type="containsText" dxfId="23604" priority="11793" operator="containsText" text="SSMM">
      <formula>NOT(ISERROR(SEARCH("SSMM",F189)))</formula>
    </cfRule>
    <cfRule type="containsText" dxfId="23603" priority="11794" operator="containsText" text="BMTR">
      <formula>NOT(ISERROR(SEARCH("BMTR",F189)))</formula>
    </cfRule>
  </conditionalFormatting>
  <conditionalFormatting sqref="F189">
    <cfRule type="containsText" dxfId="23602" priority="11789" operator="containsText" text="TAXI">
      <formula>NOT(ISERROR(SEARCH("TAXI",F189)))</formula>
    </cfRule>
    <cfRule type="containsText" dxfId="23601" priority="11790" operator="containsText" text="SSMM">
      <formula>NOT(ISERROR(SEARCH("SSMM",F189)))</formula>
    </cfRule>
    <cfRule type="containsText" dxfId="23600" priority="11791" operator="containsText" text="BMTR">
      <formula>NOT(ISERROR(SEARCH("BMTR",F189)))</formula>
    </cfRule>
  </conditionalFormatting>
  <conditionalFormatting sqref="F189">
    <cfRule type="containsText" dxfId="23599" priority="11786" operator="containsText" text="TAXI">
      <formula>NOT(ISERROR(SEARCH("TAXI",F189)))</formula>
    </cfRule>
    <cfRule type="containsText" dxfId="23598" priority="11787" operator="containsText" text="SSMM">
      <formula>NOT(ISERROR(SEARCH("SSMM",F189)))</formula>
    </cfRule>
    <cfRule type="containsText" dxfId="23597" priority="11788" operator="containsText" text="BMTR">
      <formula>NOT(ISERROR(SEARCH("BMTR",F189)))</formula>
    </cfRule>
  </conditionalFormatting>
  <conditionalFormatting sqref="F189">
    <cfRule type="containsText" dxfId="23596" priority="11783" operator="containsText" text="TAXI">
      <formula>NOT(ISERROR(SEARCH("TAXI",F189)))</formula>
    </cfRule>
    <cfRule type="containsText" dxfId="23595" priority="11784" operator="containsText" text="SSMM">
      <formula>NOT(ISERROR(SEARCH("SSMM",F189)))</formula>
    </cfRule>
    <cfRule type="containsText" dxfId="23594" priority="11785" operator="containsText" text="BMTR">
      <formula>NOT(ISERROR(SEARCH("BMTR",F189)))</formula>
    </cfRule>
  </conditionalFormatting>
  <conditionalFormatting sqref="F189">
    <cfRule type="containsText" dxfId="23593" priority="11780" operator="containsText" text="TAXI">
      <formula>NOT(ISERROR(SEARCH("TAXI",F189)))</formula>
    </cfRule>
    <cfRule type="containsText" dxfId="23592" priority="11781" operator="containsText" text="SSMM">
      <formula>NOT(ISERROR(SEARCH("SSMM",F189)))</formula>
    </cfRule>
    <cfRule type="containsText" dxfId="23591" priority="11782" operator="containsText" text="BMTR">
      <formula>NOT(ISERROR(SEARCH("BMTR",F189)))</formula>
    </cfRule>
  </conditionalFormatting>
  <conditionalFormatting sqref="F189">
    <cfRule type="containsText" dxfId="23590" priority="11777" operator="containsText" text="TAXI">
      <formula>NOT(ISERROR(SEARCH("TAXI",F189)))</formula>
    </cfRule>
    <cfRule type="containsText" dxfId="23589" priority="11778" operator="containsText" text="SSMM">
      <formula>NOT(ISERROR(SEARCH("SSMM",F189)))</formula>
    </cfRule>
    <cfRule type="containsText" dxfId="23588" priority="11779" operator="containsText" text="BMTR">
      <formula>NOT(ISERROR(SEARCH("BMTR",F189)))</formula>
    </cfRule>
  </conditionalFormatting>
  <conditionalFormatting sqref="F189">
    <cfRule type="containsText" dxfId="23587" priority="11774" operator="containsText" text="TAXI">
      <formula>NOT(ISERROR(SEARCH("TAXI",F189)))</formula>
    </cfRule>
    <cfRule type="containsText" dxfId="23586" priority="11775" operator="containsText" text="SSMM">
      <formula>NOT(ISERROR(SEARCH("SSMM",F189)))</formula>
    </cfRule>
    <cfRule type="containsText" dxfId="23585" priority="11776" operator="containsText" text="BMTR">
      <formula>NOT(ISERROR(SEARCH("BMTR",F189)))</formula>
    </cfRule>
  </conditionalFormatting>
  <conditionalFormatting sqref="F189">
    <cfRule type="containsText" dxfId="23584" priority="11771" operator="containsText" text="TAXI">
      <formula>NOT(ISERROR(SEARCH("TAXI",F189)))</formula>
    </cfRule>
    <cfRule type="containsText" dxfId="23583" priority="11772" operator="containsText" text="SSMM">
      <formula>NOT(ISERROR(SEARCH("SSMM",F189)))</formula>
    </cfRule>
    <cfRule type="containsText" dxfId="23582" priority="11773" operator="containsText" text="BMTR">
      <formula>NOT(ISERROR(SEARCH("BMTR",F189)))</formula>
    </cfRule>
  </conditionalFormatting>
  <conditionalFormatting sqref="F189">
    <cfRule type="containsText" dxfId="23581" priority="11768" operator="containsText" text="TAXI">
      <formula>NOT(ISERROR(SEARCH("TAXI",F189)))</formula>
    </cfRule>
    <cfRule type="containsText" dxfId="23580" priority="11769" operator="containsText" text="SSMM">
      <formula>NOT(ISERROR(SEARCH("SSMM",F189)))</formula>
    </cfRule>
    <cfRule type="containsText" dxfId="23579" priority="11770" operator="containsText" text="BMTR">
      <formula>NOT(ISERROR(SEARCH("BMTR",F189)))</formula>
    </cfRule>
  </conditionalFormatting>
  <conditionalFormatting sqref="G189">
    <cfRule type="cellIs" dxfId="23578" priority="11882" operator="greaterThan">
      <formula>L189</formula>
    </cfRule>
    <cfRule type="cellIs" dxfId="23577" priority="11883" operator="lessThan">
      <formula>J189</formula>
    </cfRule>
  </conditionalFormatting>
  <conditionalFormatting sqref="M189">
    <cfRule type="cellIs" dxfId="23576" priority="11767" operator="lessThan">
      <formula>0.25</formula>
    </cfRule>
  </conditionalFormatting>
  <conditionalFormatting sqref="F310:F311">
    <cfRule type="containsText" dxfId="23575" priority="11760" operator="containsText" text="TAXI">
      <formula>NOT(ISERROR(SEARCH("TAXI",F310)))</formula>
    </cfRule>
    <cfRule type="containsText" dxfId="23574" priority="11761" operator="containsText" text="SSMM">
      <formula>NOT(ISERROR(SEARCH("SSMM",F310)))</formula>
    </cfRule>
    <cfRule type="containsText" dxfId="23573" priority="11762" operator="containsText" text="BMTR">
      <formula>NOT(ISERROR(SEARCH("BMTR",F310)))</formula>
    </cfRule>
  </conditionalFormatting>
  <conditionalFormatting sqref="G310:G311">
    <cfRule type="cellIs" dxfId="23572" priority="11763" operator="greaterThan">
      <formula>L310</formula>
    </cfRule>
    <cfRule type="cellIs" dxfId="23571" priority="11764" operator="lessThan">
      <formula>J310</formula>
    </cfRule>
  </conditionalFormatting>
  <conditionalFormatting sqref="M310:M311">
    <cfRule type="cellIs" dxfId="23570" priority="11759" operator="lessThan">
      <formula>0.25</formula>
    </cfRule>
  </conditionalFormatting>
  <conditionalFormatting sqref="F78">
    <cfRule type="containsText" dxfId="23569" priority="11748" operator="containsText" text="TAXI">
      <formula>NOT(ISERROR(SEARCH("TAXI",F78)))</formula>
    </cfRule>
    <cfRule type="containsText" dxfId="23568" priority="11749" operator="containsText" text="SSMM">
      <formula>NOT(ISERROR(SEARCH("SSMM",F78)))</formula>
    </cfRule>
    <cfRule type="containsText" dxfId="23567" priority="11750" operator="containsText" text="BMTR">
      <formula>NOT(ISERROR(SEARCH("BMTR",F78)))</formula>
    </cfRule>
  </conditionalFormatting>
  <conditionalFormatting sqref="G78">
    <cfRule type="cellIs" dxfId="23566" priority="11751" operator="greaterThan">
      <formula>L78</formula>
    </cfRule>
    <cfRule type="cellIs" dxfId="23565" priority="11752" operator="lessThan">
      <formula>J78</formula>
    </cfRule>
  </conditionalFormatting>
  <conditionalFormatting sqref="M78">
    <cfRule type="cellIs" dxfId="23564" priority="11747" operator="lessThan">
      <formula>0.25</formula>
    </cfRule>
  </conditionalFormatting>
  <conditionalFormatting sqref="G332">
    <cfRule type="cellIs" dxfId="23563" priority="11704" operator="greaterThan">
      <formula>L332</formula>
    </cfRule>
    <cfRule type="cellIs" dxfId="23562" priority="11705" operator="lessThan">
      <formula>J332</formula>
    </cfRule>
  </conditionalFormatting>
  <conditionalFormatting sqref="G352">
    <cfRule type="cellIs" dxfId="23561" priority="11700" operator="greaterThan">
      <formula>L352</formula>
    </cfRule>
    <cfRule type="cellIs" dxfId="23560" priority="11701" operator="lessThan">
      <formula>J352</formula>
    </cfRule>
  </conditionalFormatting>
  <conditionalFormatting sqref="F312">
    <cfRule type="containsText" dxfId="23559" priority="11685" operator="containsText" text="TAXI">
      <formula>NOT(ISERROR(SEARCH("TAXI",F312)))</formula>
    </cfRule>
    <cfRule type="containsText" dxfId="23558" priority="11686" operator="containsText" text="SSMM">
      <formula>NOT(ISERROR(SEARCH("SSMM",F312)))</formula>
    </cfRule>
    <cfRule type="containsText" dxfId="23557" priority="11687" operator="containsText" text="BMTR">
      <formula>NOT(ISERROR(SEARCH("BMTR",F312)))</formula>
    </cfRule>
  </conditionalFormatting>
  <conditionalFormatting sqref="G312">
    <cfRule type="cellIs" dxfId="23556" priority="11688" operator="greaterThan">
      <formula>L312</formula>
    </cfRule>
    <cfRule type="cellIs" dxfId="23555" priority="11689" operator="lessThan">
      <formula>J312</formula>
    </cfRule>
  </conditionalFormatting>
  <conditionalFormatting sqref="M312">
    <cfRule type="cellIs" dxfId="23554" priority="11684" operator="lessThan">
      <formula>0.25</formula>
    </cfRule>
  </conditionalFormatting>
  <conditionalFormatting sqref="G341 G343">
    <cfRule type="cellIs" dxfId="23553" priority="11680" operator="greaterThan">
      <formula>L341</formula>
    </cfRule>
    <cfRule type="cellIs" dxfId="23552" priority="11681" operator="lessThan">
      <formula>J341</formula>
    </cfRule>
  </conditionalFormatting>
  <conditionalFormatting sqref="F112">
    <cfRule type="containsText" dxfId="23551" priority="11275" operator="containsText" text="TAXI">
      <formula>NOT(ISERROR(SEARCH("TAXI",F112)))</formula>
    </cfRule>
    <cfRule type="containsText" dxfId="23550" priority="11276" operator="containsText" text="SSMM">
      <formula>NOT(ISERROR(SEARCH("SSMM",F112)))</formula>
    </cfRule>
    <cfRule type="containsText" dxfId="23549" priority="11277" operator="containsText" text="BMTR">
      <formula>NOT(ISERROR(SEARCH("BMTR",F112)))</formula>
    </cfRule>
  </conditionalFormatting>
  <conditionalFormatting sqref="G112">
    <cfRule type="cellIs" dxfId="23548" priority="11278" operator="greaterThan">
      <formula>L112</formula>
    </cfRule>
    <cfRule type="cellIs" dxfId="23547" priority="11279" operator="lessThan">
      <formula>J112</formula>
    </cfRule>
  </conditionalFormatting>
  <conditionalFormatting sqref="M112">
    <cfRule type="cellIs" dxfId="23546" priority="11274" operator="lessThan">
      <formula>0.25</formula>
    </cfRule>
  </conditionalFormatting>
  <conditionalFormatting sqref="F87">
    <cfRule type="containsText" dxfId="23545" priority="11267" operator="containsText" text="TAXI">
      <formula>NOT(ISERROR(SEARCH("TAXI",F87)))</formula>
    </cfRule>
    <cfRule type="containsText" dxfId="23544" priority="11268" operator="containsText" text="SSMM">
      <formula>NOT(ISERROR(SEARCH("SSMM",F87)))</formula>
    </cfRule>
    <cfRule type="containsText" dxfId="23543" priority="11269" operator="containsText" text="BMTR">
      <formula>NOT(ISERROR(SEARCH("BMTR",F87)))</formula>
    </cfRule>
  </conditionalFormatting>
  <conditionalFormatting sqref="G87">
    <cfRule type="cellIs" dxfId="23542" priority="11270" operator="greaterThan">
      <formula>L87</formula>
    </cfRule>
    <cfRule type="cellIs" dxfId="23541" priority="11271" operator="lessThan">
      <formula>J87</formula>
    </cfRule>
  </conditionalFormatting>
  <conditionalFormatting sqref="M87">
    <cfRule type="cellIs" dxfId="23540" priority="11266" operator="lessThan">
      <formula>0.25</formula>
    </cfRule>
  </conditionalFormatting>
  <conditionalFormatting sqref="F212">
    <cfRule type="containsText" dxfId="23539" priority="11259" operator="containsText" text="TAXI">
      <formula>NOT(ISERROR(SEARCH("TAXI",F212)))</formula>
    </cfRule>
    <cfRule type="containsText" dxfId="23538" priority="11260" operator="containsText" text="SSMM">
      <formula>NOT(ISERROR(SEARCH("SSMM",F212)))</formula>
    </cfRule>
    <cfRule type="containsText" dxfId="23537" priority="11261" operator="containsText" text="BMTR">
      <formula>NOT(ISERROR(SEARCH("BMTR",F212)))</formula>
    </cfRule>
  </conditionalFormatting>
  <conditionalFormatting sqref="F212">
    <cfRule type="containsText" dxfId="23536" priority="11256" operator="containsText" text="TAXI">
      <formula>NOT(ISERROR(SEARCH("TAXI",F212)))</formula>
    </cfRule>
    <cfRule type="containsText" dxfId="23535" priority="11257" operator="containsText" text="SSMM">
      <formula>NOT(ISERROR(SEARCH("SSMM",F212)))</formula>
    </cfRule>
    <cfRule type="containsText" dxfId="23534" priority="11258" operator="containsText" text="BMTR">
      <formula>NOT(ISERROR(SEARCH("BMTR",F212)))</formula>
    </cfRule>
  </conditionalFormatting>
  <conditionalFormatting sqref="F212">
    <cfRule type="containsText" dxfId="23533" priority="11253" operator="containsText" text="TAXI">
      <formula>NOT(ISERROR(SEARCH("TAXI",F212)))</formula>
    </cfRule>
    <cfRule type="containsText" dxfId="23532" priority="11254" operator="containsText" text="SSMM">
      <formula>NOT(ISERROR(SEARCH("SSMM",F212)))</formula>
    </cfRule>
    <cfRule type="containsText" dxfId="23531" priority="11255" operator="containsText" text="BMTR">
      <formula>NOT(ISERROR(SEARCH("BMTR",F212)))</formula>
    </cfRule>
  </conditionalFormatting>
  <conditionalFormatting sqref="F212">
    <cfRule type="containsText" dxfId="23530" priority="11250" operator="containsText" text="TAXI">
      <formula>NOT(ISERROR(SEARCH("TAXI",F212)))</formula>
    </cfRule>
    <cfRule type="containsText" dxfId="23529" priority="11251" operator="containsText" text="SSMM">
      <formula>NOT(ISERROR(SEARCH("SSMM",F212)))</formula>
    </cfRule>
    <cfRule type="containsText" dxfId="23528" priority="11252" operator="containsText" text="BMTR">
      <formula>NOT(ISERROR(SEARCH("BMTR",F212)))</formula>
    </cfRule>
  </conditionalFormatting>
  <conditionalFormatting sqref="F212">
    <cfRule type="containsText" dxfId="23527" priority="11247" operator="containsText" text="TAXI">
      <formula>NOT(ISERROR(SEARCH("TAXI",F212)))</formula>
    </cfRule>
    <cfRule type="containsText" dxfId="23526" priority="11248" operator="containsText" text="SSMM">
      <formula>NOT(ISERROR(SEARCH("SSMM",F212)))</formula>
    </cfRule>
    <cfRule type="containsText" dxfId="23525" priority="11249" operator="containsText" text="BMTR">
      <formula>NOT(ISERROR(SEARCH("BMTR",F212)))</formula>
    </cfRule>
  </conditionalFormatting>
  <conditionalFormatting sqref="F212">
    <cfRule type="containsText" dxfId="23524" priority="11244" operator="containsText" text="TAXI">
      <formula>NOT(ISERROR(SEARCH("TAXI",F212)))</formula>
    </cfRule>
    <cfRule type="containsText" dxfId="23523" priority="11245" operator="containsText" text="SSMM">
      <formula>NOT(ISERROR(SEARCH("SSMM",F212)))</formula>
    </cfRule>
    <cfRule type="containsText" dxfId="23522" priority="11246" operator="containsText" text="BMTR">
      <formula>NOT(ISERROR(SEARCH("BMTR",F212)))</formula>
    </cfRule>
  </conditionalFormatting>
  <conditionalFormatting sqref="F212">
    <cfRule type="containsText" dxfId="23521" priority="11241" operator="containsText" text="TAXI">
      <formula>NOT(ISERROR(SEARCH("TAXI",F212)))</formula>
    </cfRule>
    <cfRule type="containsText" dxfId="23520" priority="11242" operator="containsText" text="SSMM">
      <formula>NOT(ISERROR(SEARCH("SSMM",F212)))</formula>
    </cfRule>
    <cfRule type="containsText" dxfId="23519" priority="11243" operator="containsText" text="BMTR">
      <formula>NOT(ISERROR(SEARCH("BMTR",F212)))</formula>
    </cfRule>
  </conditionalFormatting>
  <conditionalFormatting sqref="F212">
    <cfRule type="containsText" dxfId="23518" priority="11238" operator="containsText" text="TAXI">
      <formula>NOT(ISERROR(SEARCH("TAXI",F212)))</formula>
    </cfRule>
    <cfRule type="containsText" dxfId="23517" priority="11239" operator="containsText" text="SSMM">
      <formula>NOT(ISERROR(SEARCH("SSMM",F212)))</formula>
    </cfRule>
    <cfRule type="containsText" dxfId="23516" priority="11240" operator="containsText" text="BMTR">
      <formula>NOT(ISERROR(SEARCH("BMTR",F212)))</formula>
    </cfRule>
  </conditionalFormatting>
  <conditionalFormatting sqref="F212">
    <cfRule type="containsText" dxfId="23515" priority="11235" operator="containsText" text="TAXI">
      <formula>NOT(ISERROR(SEARCH("TAXI",F212)))</formula>
    </cfRule>
    <cfRule type="containsText" dxfId="23514" priority="11236" operator="containsText" text="SSMM">
      <formula>NOT(ISERROR(SEARCH("SSMM",F212)))</formula>
    </cfRule>
    <cfRule type="containsText" dxfId="23513" priority="11237" operator="containsText" text="BMTR">
      <formula>NOT(ISERROR(SEARCH("BMTR",F212)))</formula>
    </cfRule>
  </conditionalFormatting>
  <conditionalFormatting sqref="F212">
    <cfRule type="containsText" dxfId="23512" priority="11232" operator="containsText" text="TAXI">
      <formula>NOT(ISERROR(SEARCH("TAXI",F212)))</formula>
    </cfRule>
    <cfRule type="containsText" dxfId="23511" priority="11233" operator="containsText" text="SSMM">
      <formula>NOT(ISERROR(SEARCH("SSMM",F212)))</formula>
    </cfRule>
    <cfRule type="containsText" dxfId="23510" priority="11234" operator="containsText" text="BMTR">
      <formula>NOT(ISERROR(SEARCH("BMTR",F212)))</formula>
    </cfRule>
  </conditionalFormatting>
  <conditionalFormatting sqref="F212">
    <cfRule type="containsText" dxfId="23509" priority="11229" operator="containsText" text="TAXI">
      <formula>NOT(ISERROR(SEARCH("TAXI",F212)))</formula>
    </cfRule>
    <cfRule type="containsText" dxfId="23508" priority="11230" operator="containsText" text="SSMM">
      <formula>NOT(ISERROR(SEARCH("SSMM",F212)))</formula>
    </cfRule>
    <cfRule type="containsText" dxfId="23507" priority="11231" operator="containsText" text="BMTR">
      <formula>NOT(ISERROR(SEARCH("BMTR",F212)))</formula>
    </cfRule>
  </conditionalFormatting>
  <conditionalFormatting sqref="F212">
    <cfRule type="containsText" dxfId="23506" priority="11226" operator="containsText" text="TAXI">
      <formula>NOT(ISERROR(SEARCH("TAXI",F212)))</formula>
    </cfRule>
    <cfRule type="containsText" dxfId="23505" priority="11227" operator="containsText" text="SSMM">
      <formula>NOT(ISERROR(SEARCH("SSMM",F212)))</formula>
    </cfRule>
    <cfRule type="containsText" dxfId="23504" priority="11228" operator="containsText" text="BMTR">
      <formula>NOT(ISERROR(SEARCH("BMTR",F212)))</formula>
    </cfRule>
  </conditionalFormatting>
  <conditionalFormatting sqref="F212">
    <cfRule type="containsText" dxfId="23503" priority="11223" operator="containsText" text="TAXI">
      <formula>NOT(ISERROR(SEARCH("TAXI",F212)))</formula>
    </cfRule>
    <cfRule type="containsText" dxfId="23502" priority="11224" operator="containsText" text="SSMM">
      <formula>NOT(ISERROR(SEARCH("SSMM",F212)))</formula>
    </cfRule>
    <cfRule type="containsText" dxfId="23501" priority="11225" operator="containsText" text="BMTR">
      <formula>NOT(ISERROR(SEARCH("BMTR",F212)))</formula>
    </cfRule>
  </conditionalFormatting>
  <conditionalFormatting sqref="F212">
    <cfRule type="containsText" dxfId="23500" priority="11220" operator="containsText" text="TAXI">
      <formula>NOT(ISERROR(SEARCH("TAXI",F212)))</formula>
    </cfRule>
    <cfRule type="containsText" dxfId="23499" priority="11221" operator="containsText" text="SSMM">
      <formula>NOT(ISERROR(SEARCH("SSMM",F212)))</formula>
    </cfRule>
    <cfRule type="containsText" dxfId="23498" priority="11222" operator="containsText" text="BMTR">
      <formula>NOT(ISERROR(SEARCH("BMTR",F212)))</formula>
    </cfRule>
  </conditionalFormatting>
  <conditionalFormatting sqref="F212">
    <cfRule type="containsText" dxfId="23497" priority="11217" operator="containsText" text="TAXI">
      <formula>NOT(ISERROR(SEARCH("TAXI",F212)))</formula>
    </cfRule>
    <cfRule type="containsText" dxfId="23496" priority="11218" operator="containsText" text="SSMM">
      <formula>NOT(ISERROR(SEARCH("SSMM",F212)))</formula>
    </cfRule>
    <cfRule type="containsText" dxfId="23495" priority="11219" operator="containsText" text="BMTR">
      <formula>NOT(ISERROR(SEARCH("BMTR",F212)))</formula>
    </cfRule>
  </conditionalFormatting>
  <conditionalFormatting sqref="F212">
    <cfRule type="containsText" dxfId="23494" priority="11214" operator="containsText" text="TAXI">
      <formula>NOT(ISERROR(SEARCH("TAXI",F212)))</formula>
    </cfRule>
    <cfRule type="containsText" dxfId="23493" priority="11215" operator="containsText" text="SSMM">
      <formula>NOT(ISERROR(SEARCH("SSMM",F212)))</formula>
    </cfRule>
    <cfRule type="containsText" dxfId="23492" priority="11216" operator="containsText" text="BMTR">
      <formula>NOT(ISERROR(SEARCH("BMTR",F212)))</formula>
    </cfRule>
  </conditionalFormatting>
  <conditionalFormatting sqref="F212">
    <cfRule type="containsText" dxfId="23491" priority="11211" operator="containsText" text="TAXI">
      <formula>NOT(ISERROR(SEARCH("TAXI",F212)))</formula>
    </cfRule>
    <cfRule type="containsText" dxfId="23490" priority="11212" operator="containsText" text="SSMM">
      <formula>NOT(ISERROR(SEARCH("SSMM",F212)))</formula>
    </cfRule>
    <cfRule type="containsText" dxfId="23489" priority="11213" operator="containsText" text="BMTR">
      <formula>NOT(ISERROR(SEARCH("BMTR",F212)))</formula>
    </cfRule>
  </conditionalFormatting>
  <conditionalFormatting sqref="F212">
    <cfRule type="containsText" dxfId="23488" priority="11208" operator="containsText" text="TAXI">
      <formula>NOT(ISERROR(SEARCH("TAXI",F212)))</formula>
    </cfRule>
    <cfRule type="containsText" dxfId="23487" priority="11209" operator="containsText" text="SSMM">
      <formula>NOT(ISERROR(SEARCH("SSMM",F212)))</formula>
    </cfRule>
    <cfRule type="containsText" dxfId="23486" priority="11210" operator="containsText" text="BMTR">
      <formula>NOT(ISERROR(SEARCH("BMTR",F212)))</formula>
    </cfRule>
  </conditionalFormatting>
  <conditionalFormatting sqref="F212">
    <cfRule type="containsText" dxfId="23485" priority="11205" operator="containsText" text="TAXI">
      <formula>NOT(ISERROR(SEARCH("TAXI",F212)))</formula>
    </cfRule>
    <cfRule type="containsText" dxfId="23484" priority="11206" operator="containsText" text="SSMM">
      <formula>NOT(ISERROR(SEARCH("SSMM",F212)))</formula>
    </cfRule>
    <cfRule type="containsText" dxfId="23483" priority="11207" operator="containsText" text="BMTR">
      <formula>NOT(ISERROR(SEARCH("BMTR",F212)))</formula>
    </cfRule>
  </conditionalFormatting>
  <conditionalFormatting sqref="F212">
    <cfRule type="containsText" dxfId="23482" priority="11202" operator="containsText" text="TAXI">
      <formula>NOT(ISERROR(SEARCH("TAXI",F212)))</formula>
    </cfRule>
    <cfRule type="containsText" dxfId="23481" priority="11203" operator="containsText" text="SSMM">
      <formula>NOT(ISERROR(SEARCH("SSMM",F212)))</formula>
    </cfRule>
    <cfRule type="containsText" dxfId="23480" priority="11204" operator="containsText" text="BMTR">
      <formula>NOT(ISERROR(SEARCH("BMTR",F212)))</formula>
    </cfRule>
  </conditionalFormatting>
  <conditionalFormatting sqref="F212">
    <cfRule type="containsText" dxfId="23479" priority="11199" operator="containsText" text="TAXI">
      <formula>NOT(ISERROR(SEARCH("TAXI",F212)))</formula>
    </cfRule>
    <cfRule type="containsText" dxfId="23478" priority="11200" operator="containsText" text="SSMM">
      <formula>NOT(ISERROR(SEARCH("SSMM",F212)))</formula>
    </cfRule>
    <cfRule type="containsText" dxfId="23477" priority="11201" operator="containsText" text="BMTR">
      <formula>NOT(ISERROR(SEARCH("BMTR",F212)))</formula>
    </cfRule>
  </conditionalFormatting>
  <conditionalFormatting sqref="F212">
    <cfRule type="containsText" dxfId="23476" priority="11196" operator="containsText" text="TAXI">
      <formula>NOT(ISERROR(SEARCH("TAXI",F212)))</formula>
    </cfRule>
    <cfRule type="containsText" dxfId="23475" priority="11197" operator="containsText" text="SSMM">
      <formula>NOT(ISERROR(SEARCH("SSMM",F212)))</formula>
    </cfRule>
    <cfRule type="containsText" dxfId="23474" priority="11198" operator="containsText" text="BMTR">
      <formula>NOT(ISERROR(SEARCH("BMTR",F212)))</formula>
    </cfRule>
  </conditionalFormatting>
  <conditionalFormatting sqref="F212">
    <cfRule type="containsText" dxfId="23473" priority="11193" operator="containsText" text="TAXI">
      <formula>NOT(ISERROR(SEARCH("TAXI",F212)))</formula>
    </cfRule>
    <cfRule type="containsText" dxfId="23472" priority="11194" operator="containsText" text="SSMM">
      <formula>NOT(ISERROR(SEARCH("SSMM",F212)))</formula>
    </cfRule>
    <cfRule type="containsText" dxfId="23471" priority="11195" operator="containsText" text="BMTR">
      <formula>NOT(ISERROR(SEARCH("BMTR",F212)))</formula>
    </cfRule>
  </conditionalFormatting>
  <conditionalFormatting sqref="F212">
    <cfRule type="containsText" dxfId="23470" priority="11190" operator="containsText" text="TAXI">
      <formula>NOT(ISERROR(SEARCH("TAXI",F212)))</formula>
    </cfRule>
    <cfRule type="containsText" dxfId="23469" priority="11191" operator="containsText" text="SSMM">
      <formula>NOT(ISERROR(SEARCH("SSMM",F212)))</formula>
    </cfRule>
    <cfRule type="containsText" dxfId="23468" priority="11192" operator="containsText" text="BMTR">
      <formula>NOT(ISERROR(SEARCH("BMTR",F212)))</formula>
    </cfRule>
  </conditionalFormatting>
  <conditionalFormatting sqref="F212">
    <cfRule type="containsText" dxfId="23467" priority="11187" operator="containsText" text="TAXI">
      <formula>NOT(ISERROR(SEARCH("TAXI",F212)))</formula>
    </cfRule>
    <cfRule type="containsText" dxfId="23466" priority="11188" operator="containsText" text="SSMM">
      <formula>NOT(ISERROR(SEARCH("SSMM",F212)))</formula>
    </cfRule>
    <cfRule type="containsText" dxfId="23465" priority="11189" operator="containsText" text="BMTR">
      <formula>NOT(ISERROR(SEARCH("BMTR",F212)))</formula>
    </cfRule>
  </conditionalFormatting>
  <conditionalFormatting sqref="F212">
    <cfRule type="containsText" dxfId="23464" priority="11184" operator="containsText" text="TAXI">
      <formula>NOT(ISERROR(SEARCH("TAXI",F212)))</formula>
    </cfRule>
    <cfRule type="containsText" dxfId="23463" priority="11185" operator="containsText" text="SSMM">
      <formula>NOT(ISERROR(SEARCH("SSMM",F212)))</formula>
    </cfRule>
    <cfRule type="containsText" dxfId="23462" priority="11186" operator="containsText" text="BMTR">
      <formula>NOT(ISERROR(SEARCH("BMTR",F212)))</formula>
    </cfRule>
  </conditionalFormatting>
  <conditionalFormatting sqref="F212">
    <cfRule type="containsText" dxfId="23461" priority="11181" operator="containsText" text="TAXI">
      <formula>NOT(ISERROR(SEARCH("TAXI",F212)))</formula>
    </cfRule>
    <cfRule type="containsText" dxfId="23460" priority="11182" operator="containsText" text="SSMM">
      <formula>NOT(ISERROR(SEARCH("SSMM",F212)))</formula>
    </cfRule>
    <cfRule type="containsText" dxfId="23459" priority="11183" operator="containsText" text="BMTR">
      <formula>NOT(ISERROR(SEARCH("BMTR",F212)))</formula>
    </cfRule>
  </conditionalFormatting>
  <conditionalFormatting sqref="F212">
    <cfRule type="containsText" dxfId="23458" priority="11178" operator="containsText" text="TAXI">
      <formula>NOT(ISERROR(SEARCH("TAXI",F212)))</formula>
    </cfRule>
    <cfRule type="containsText" dxfId="23457" priority="11179" operator="containsText" text="SSMM">
      <formula>NOT(ISERROR(SEARCH("SSMM",F212)))</formula>
    </cfRule>
    <cfRule type="containsText" dxfId="23456" priority="11180" operator="containsText" text="BMTR">
      <formula>NOT(ISERROR(SEARCH("BMTR",F212)))</formula>
    </cfRule>
  </conditionalFormatting>
  <conditionalFormatting sqref="F212">
    <cfRule type="containsText" dxfId="23455" priority="11175" operator="containsText" text="TAXI">
      <formula>NOT(ISERROR(SEARCH("TAXI",F212)))</formula>
    </cfRule>
    <cfRule type="containsText" dxfId="23454" priority="11176" operator="containsText" text="SSMM">
      <formula>NOT(ISERROR(SEARCH("SSMM",F212)))</formula>
    </cfRule>
    <cfRule type="containsText" dxfId="23453" priority="11177" operator="containsText" text="BMTR">
      <formula>NOT(ISERROR(SEARCH("BMTR",F212)))</formula>
    </cfRule>
  </conditionalFormatting>
  <conditionalFormatting sqref="F212">
    <cfRule type="containsText" dxfId="23452" priority="11172" operator="containsText" text="TAXI">
      <formula>NOT(ISERROR(SEARCH("TAXI",F212)))</formula>
    </cfRule>
    <cfRule type="containsText" dxfId="23451" priority="11173" operator="containsText" text="SSMM">
      <formula>NOT(ISERROR(SEARCH("SSMM",F212)))</formula>
    </cfRule>
    <cfRule type="containsText" dxfId="23450" priority="11174" operator="containsText" text="BMTR">
      <formula>NOT(ISERROR(SEARCH("BMTR",F212)))</formula>
    </cfRule>
  </conditionalFormatting>
  <conditionalFormatting sqref="F212">
    <cfRule type="containsText" dxfId="23449" priority="11169" operator="containsText" text="TAXI">
      <formula>NOT(ISERROR(SEARCH("TAXI",F212)))</formula>
    </cfRule>
    <cfRule type="containsText" dxfId="23448" priority="11170" operator="containsText" text="SSMM">
      <formula>NOT(ISERROR(SEARCH("SSMM",F212)))</formula>
    </cfRule>
    <cfRule type="containsText" dxfId="23447" priority="11171" operator="containsText" text="BMTR">
      <formula>NOT(ISERROR(SEARCH("BMTR",F212)))</formula>
    </cfRule>
  </conditionalFormatting>
  <conditionalFormatting sqref="F212">
    <cfRule type="containsText" dxfId="23446" priority="11166" operator="containsText" text="TAXI">
      <formula>NOT(ISERROR(SEARCH("TAXI",F212)))</formula>
    </cfRule>
    <cfRule type="containsText" dxfId="23445" priority="11167" operator="containsText" text="SSMM">
      <formula>NOT(ISERROR(SEARCH("SSMM",F212)))</formula>
    </cfRule>
    <cfRule type="containsText" dxfId="23444" priority="11168" operator="containsText" text="BMTR">
      <formula>NOT(ISERROR(SEARCH("BMTR",F212)))</formula>
    </cfRule>
  </conditionalFormatting>
  <conditionalFormatting sqref="F212">
    <cfRule type="containsText" dxfId="23443" priority="11163" operator="containsText" text="TAXI">
      <formula>NOT(ISERROR(SEARCH("TAXI",F212)))</formula>
    </cfRule>
    <cfRule type="containsText" dxfId="23442" priority="11164" operator="containsText" text="SSMM">
      <formula>NOT(ISERROR(SEARCH("SSMM",F212)))</formula>
    </cfRule>
    <cfRule type="containsText" dxfId="23441" priority="11165" operator="containsText" text="BMTR">
      <formula>NOT(ISERROR(SEARCH("BMTR",F212)))</formula>
    </cfRule>
  </conditionalFormatting>
  <conditionalFormatting sqref="F212">
    <cfRule type="containsText" dxfId="23440" priority="11160" operator="containsText" text="TAXI">
      <formula>NOT(ISERROR(SEARCH("TAXI",F212)))</formula>
    </cfRule>
    <cfRule type="containsText" dxfId="23439" priority="11161" operator="containsText" text="SSMM">
      <formula>NOT(ISERROR(SEARCH("SSMM",F212)))</formula>
    </cfRule>
    <cfRule type="containsText" dxfId="23438" priority="11162" operator="containsText" text="BMTR">
      <formula>NOT(ISERROR(SEARCH("BMTR",F212)))</formula>
    </cfRule>
  </conditionalFormatting>
  <conditionalFormatting sqref="F212">
    <cfRule type="containsText" dxfId="23437" priority="11157" operator="containsText" text="TAXI">
      <formula>NOT(ISERROR(SEARCH("TAXI",F212)))</formula>
    </cfRule>
    <cfRule type="containsText" dxfId="23436" priority="11158" operator="containsText" text="SSMM">
      <formula>NOT(ISERROR(SEARCH("SSMM",F212)))</formula>
    </cfRule>
    <cfRule type="containsText" dxfId="23435" priority="11159" operator="containsText" text="BMTR">
      <formula>NOT(ISERROR(SEARCH("BMTR",F212)))</formula>
    </cfRule>
  </conditionalFormatting>
  <conditionalFormatting sqref="F212">
    <cfRule type="containsText" dxfId="23434" priority="11154" operator="containsText" text="TAXI">
      <formula>NOT(ISERROR(SEARCH("TAXI",F212)))</formula>
    </cfRule>
    <cfRule type="containsText" dxfId="23433" priority="11155" operator="containsText" text="SSMM">
      <formula>NOT(ISERROR(SEARCH("SSMM",F212)))</formula>
    </cfRule>
    <cfRule type="containsText" dxfId="23432" priority="11156" operator="containsText" text="BMTR">
      <formula>NOT(ISERROR(SEARCH("BMTR",F212)))</formula>
    </cfRule>
  </conditionalFormatting>
  <conditionalFormatting sqref="F212">
    <cfRule type="containsText" dxfId="23431" priority="11151" operator="containsText" text="TAXI">
      <formula>NOT(ISERROR(SEARCH("TAXI",F212)))</formula>
    </cfRule>
    <cfRule type="containsText" dxfId="23430" priority="11152" operator="containsText" text="SSMM">
      <formula>NOT(ISERROR(SEARCH("SSMM",F212)))</formula>
    </cfRule>
    <cfRule type="containsText" dxfId="23429" priority="11153" operator="containsText" text="BMTR">
      <formula>NOT(ISERROR(SEARCH("BMTR",F212)))</formula>
    </cfRule>
  </conditionalFormatting>
  <conditionalFormatting sqref="F212">
    <cfRule type="containsText" dxfId="23428" priority="11148" operator="containsText" text="TAXI">
      <formula>NOT(ISERROR(SEARCH("TAXI",F212)))</formula>
    </cfRule>
    <cfRule type="containsText" dxfId="23427" priority="11149" operator="containsText" text="SSMM">
      <formula>NOT(ISERROR(SEARCH("SSMM",F212)))</formula>
    </cfRule>
    <cfRule type="containsText" dxfId="23426" priority="11150" operator="containsText" text="BMTR">
      <formula>NOT(ISERROR(SEARCH("BMTR",F212)))</formula>
    </cfRule>
  </conditionalFormatting>
  <conditionalFormatting sqref="F212">
    <cfRule type="containsText" dxfId="23425" priority="11145" operator="containsText" text="TAXI">
      <formula>NOT(ISERROR(SEARCH("TAXI",F212)))</formula>
    </cfRule>
    <cfRule type="containsText" dxfId="23424" priority="11146" operator="containsText" text="SSMM">
      <formula>NOT(ISERROR(SEARCH("SSMM",F212)))</formula>
    </cfRule>
    <cfRule type="containsText" dxfId="23423" priority="11147" operator="containsText" text="BMTR">
      <formula>NOT(ISERROR(SEARCH("BMTR",F212)))</formula>
    </cfRule>
  </conditionalFormatting>
  <conditionalFormatting sqref="F212">
    <cfRule type="containsText" dxfId="23422" priority="11142" operator="containsText" text="TAXI">
      <formula>NOT(ISERROR(SEARCH("TAXI",F212)))</formula>
    </cfRule>
    <cfRule type="containsText" dxfId="23421" priority="11143" operator="containsText" text="SSMM">
      <formula>NOT(ISERROR(SEARCH("SSMM",F212)))</formula>
    </cfRule>
    <cfRule type="containsText" dxfId="23420" priority="11144" operator="containsText" text="BMTR">
      <formula>NOT(ISERROR(SEARCH("BMTR",F212)))</formula>
    </cfRule>
  </conditionalFormatting>
  <conditionalFormatting sqref="F212">
    <cfRule type="containsText" dxfId="23419" priority="11139" operator="containsText" text="TAXI">
      <formula>NOT(ISERROR(SEARCH("TAXI",F212)))</formula>
    </cfRule>
    <cfRule type="containsText" dxfId="23418" priority="11140" operator="containsText" text="SSMM">
      <formula>NOT(ISERROR(SEARCH("SSMM",F212)))</formula>
    </cfRule>
    <cfRule type="containsText" dxfId="23417" priority="11141" operator="containsText" text="BMTR">
      <formula>NOT(ISERROR(SEARCH("BMTR",F212)))</formula>
    </cfRule>
  </conditionalFormatting>
  <conditionalFormatting sqref="F212">
    <cfRule type="containsText" dxfId="23416" priority="11136" operator="containsText" text="TAXI">
      <formula>NOT(ISERROR(SEARCH("TAXI",F212)))</formula>
    </cfRule>
    <cfRule type="containsText" dxfId="23415" priority="11137" operator="containsText" text="SSMM">
      <formula>NOT(ISERROR(SEARCH("SSMM",F212)))</formula>
    </cfRule>
    <cfRule type="containsText" dxfId="23414" priority="11138" operator="containsText" text="BMTR">
      <formula>NOT(ISERROR(SEARCH("BMTR",F212)))</formula>
    </cfRule>
  </conditionalFormatting>
  <conditionalFormatting sqref="F212">
    <cfRule type="containsText" dxfId="23413" priority="11133" operator="containsText" text="TAXI">
      <formula>NOT(ISERROR(SEARCH("TAXI",F212)))</formula>
    </cfRule>
    <cfRule type="containsText" dxfId="23412" priority="11134" operator="containsText" text="SSMM">
      <formula>NOT(ISERROR(SEARCH("SSMM",F212)))</formula>
    </cfRule>
    <cfRule type="containsText" dxfId="23411" priority="11135" operator="containsText" text="BMTR">
      <formula>NOT(ISERROR(SEARCH("BMTR",F212)))</formula>
    </cfRule>
  </conditionalFormatting>
  <conditionalFormatting sqref="F212">
    <cfRule type="containsText" dxfId="23410" priority="11130" operator="containsText" text="TAXI">
      <formula>NOT(ISERROR(SEARCH("TAXI",F212)))</formula>
    </cfRule>
    <cfRule type="containsText" dxfId="23409" priority="11131" operator="containsText" text="SSMM">
      <formula>NOT(ISERROR(SEARCH("SSMM",F212)))</formula>
    </cfRule>
    <cfRule type="containsText" dxfId="23408" priority="11132" operator="containsText" text="BMTR">
      <formula>NOT(ISERROR(SEARCH("BMTR",F212)))</formula>
    </cfRule>
  </conditionalFormatting>
  <conditionalFormatting sqref="F212">
    <cfRule type="containsText" dxfId="23407" priority="11127" operator="containsText" text="TAXI">
      <formula>NOT(ISERROR(SEARCH("TAXI",F212)))</formula>
    </cfRule>
    <cfRule type="containsText" dxfId="23406" priority="11128" operator="containsText" text="SSMM">
      <formula>NOT(ISERROR(SEARCH("SSMM",F212)))</formula>
    </cfRule>
    <cfRule type="containsText" dxfId="23405" priority="11129" operator="containsText" text="BMTR">
      <formula>NOT(ISERROR(SEARCH("BMTR",F212)))</formula>
    </cfRule>
  </conditionalFormatting>
  <conditionalFormatting sqref="F212">
    <cfRule type="containsText" dxfId="23404" priority="11124" operator="containsText" text="TAXI">
      <formula>NOT(ISERROR(SEARCH("TAXI",F212)))</formula>
    </cfRule>
    <cfRule type="containsText" dxfId="23403" priority="11125" operator="containsText" text="SSMM">
      <formula>NOT(ISERROR(SEARCH("SSMM",F212)))</formula>
    </cfRule>
    <cfRule type="containsText" dxfId="23402" priority="11126" operator="containsText" text="BMTR">
      <formula>NOT(ISERROR(SEARCH("BMTR",F212)))</formula>
    </cfRule>
  </conditionalFormatting>
  <conditionalFormatting sqref="F212">
    <cfRule type="containsText" dxfId="23401" priority="11121" operator="containsText" text="TAXI">
      <formula>NOT(ISERROR(SEARCH("TAXI",F212)))</formula>
    </cfRule>
    <cfRule type="containsText" dxfId="23400" priority="11122" operator="containsText" text="SSMM">
      <formula>NOT(ISERROR(SEARCH("SSMM",F212)))</formula>
    </cfRule>
    <cfRule type="containsText" dxfId="23399" priority="11123" operator="containsText" text="BMTR">
      <formula>NOT(ISERROR(SEARCH("BMTR",F212)))</formula>
    </cfRule>
  </conditionalFormatting>
  <conditionalFormatting sqref="F212">
    <cfRule type="containsText" dxfId="23398" priority="11118" operator="containsText" text="TAXI">
      <formula>NOT(ISERROR(SEARCH("TAXI",F212)))</formula>
    </cfRule>
    <cfRule type="containsText" dxfId="23397" priority="11119" operator="containsText" text="SSMM">
      <formula>NOT(ISERROR(SEARCH("SSMM",F212)))</formula>
    </cfRule>
    <cfRule type="containsText" dxfId="23396" priority="11120" operator="containsText" text="BMTR">
      <formula>NOT(ISERROR(SEARCH("BMTR",F212)))</formula>
    </cfRule>
  </conditionalFormatting>
  <conditionalFormatting sqref="F212">
    <cfRule type="containsText" dxfId="23395" priority="11115" operator="containsText" text="TAXI">
      <formula>NOT(ISERROR(SEARCH("TAXI",F212)))</formula>
    </cfRule>
    <cfRule type="containsText" dxfId="23394" priority="11116" operator="containsText" text="SSMM">
      <formula>NOT(ISERROR(SEARCH("SSMM",F212)))</formula>
    </cfRule>
    <cfRule type="containsText" dxfId="23393" priority="11117" operator="containsText" text="BMTR">
      <formula>NOT(ISERROR(SEARCH("BMTR",F212)))</formula>
    </cfRule>
  </conditionalFormatting>
  <conditionalFormatting sqref="F212">
    <cfRule type="containsText" dxfId="23392" priority="11112" operator="containsText" text="TAXI">
      <formula>NOT(ISERROR(SEARCH("TAXI",F212)))</formula>
    </cfRule>
    <cfRule type="containsText" dxfId="23391" priority="11113" operator="containsText" text="SSMM">
      <formula>NOT(ISERROR(SEARCH("SSMM",F212)))</formula>
    </cfRule>
    <cfRule type="containsText" dxfId="23390" priority="11114" operator="containsText" text="BMTR">
      <formula>NOT(ISERROR(SEARCH("BMTR",F212)))</formula>
    </cfRule>
  </conditionalFormatting>
  <conditionalFormatting sqref="F212">
    <cfRule type="containsText" dxfId="23389" priority="11109" operator="containsText" text="TAXI">
      <formula>NOT(ISERROR(SEARCH("TAXI",F212)))</formula>
    </cfRule>
    <cfRule type="containsText" dxfId="23388" priority="11110" operator="containsText" text="SSMM">
      <formula>NOT(ISERROR(SEARCH("SSMM",F212)))</formula>
    </cfRule>
    <cfRule type="containsText" dxfId="23387" priority="11111" operator="containsText" text="BMTR">
      <formula>NOT(ISERROR(SEARCH("BMTR",F212)))</formula>
    </cfRule>
  </conditionalFormatting>
  <conditionalFormatting sqref="F212">
    <cfRule type="containsText" dxfId="23386" priority="11106" operator="containsText" text="TAXI">
      <formula>NOT(ISERROR(SEARCH("TAXI",F212)))</formula>
    </cfRule>
    <cfRule type="containsText" dxfId="23385" priority="11107" operator="containsText" text="SSMM">
      <formula>NOT(ISERROR(SEARCH("SSMM",F212)))</formula>
    </cfRule>
    <cfRule type="containsText" dxfId="23384" priority="11108" operator="containsText" text="BMTR">
      <formula>NOT(ISERROR(SEARCH("BMTR",F212)))</formula>
    </cfRule>
  </conditionalFormatting>
  <conditionalFormatting sqref="F212">
    <cfRule type="containsText" dxfId="23383" priority="11103" operator="containsText" text="TAXI">
      <formula>NOT(ISERROR(SEARCH("TAXI",F212)))</formula>
    </cfRule>
    <cfRule type="containsText" dxfId="23382" priority="11104" operator="containsText" text="SSMM">
      <formula>NOT(ISERROR(SEARCH("SSMM",F212)))</formula>
    </cfRule>
    <cfRule type="containsText" dxfId="23381" priority="11105" operator="containsText" text="BMTR">
      <formula>NOT(ISERROR(SEARCH("BMTR",F212)))</formula>
    </cfRule>
  </conditionalFormatting>
  <conditionalFormatting sqref="F212">
    <cfRule type="containsText" dxfId="23380" priority="11100" operator="containsText" text="TAXI">
      <formula>NOT(ISERROR(SEARCH("TAXI",F212)))</formula>
    </cfRule>
    <cfRule type="containsText" dxfId="23379" priority="11101" operator="containsText" text="SSMM">
      <formula>NOT(ISERROR(SEARCH("SSMM",F212)))</formula>
    </cfRule>
    <cfRule type="containsText" dxfId="23378" priority="11102" operator="containsText" text="BMTR">
      <formula>NOT(ISERROR(SEARCH("BMTR",F212)))</formula>
    </cfRule>
  </conditionalFormatting>
  <conditionalFormatting sqref="F212">
    <cfRule type="containsText" dxfId="23377" priority="11097" operator="containsText" text="TAXI">
      <formula>NOT(ISERROR(SEARCH("TAXI",F212)))</formula>
    </cfRule>
    <cfRule type="containsText" dxfId="23376" priority="11098" operator="containsText" text="SSMM">
      <formula>NOT(ISERROR(SEARCH("SSMM",F212)))</formula>
    </cfRule>
    <cfRule type="containsText" dxfId="23375" priority="11099" operator="containsText" text="BMTR">
      <formula>NOT(ISERROR(SEARCH("BMTR",F212)))</formula>
    </cfRule>
  </conditionalFormatting>
  <conditionalFormatting sqref="F212">
    <cfRule type="containsText" dxfId="23374" priority="11094" operator="containsText" text="TAXI">
      <formula>NOT(ISERROR(SEARCH("TAXI",F212)))</formula>
    </cfRule>
    <cfRule type="containsText" dxfId="23373" priority="11095" operator="containsText" text="SSMM">
      <formula>NOT(ISERROR(SEARCH("SSMM",F212)))</formula>
    </cfRule>
    <cfRule type="containsText" dxfId="23372" priority="11096" operator="containsText" text="BMTR">
      <formula>NOT(ISERROR(SEARCH("BMTR",F212)))</formula>
    </cfRule>
  </conditionalFormatting>
  <conditionalFormatting sqref="F212">
    <cfRule type="containsText" dxfId="23371" priority="11091" operator="containsText" text="TAXI">
      <formula>NOT(ISERROR(SEARCH("TAXI",F212)))</formula>
    </cfRule>
    <cfRule type="containsText" dxfId="23370" priority="11092" operator="containsText" text="SSMM">
      <formula>NOT(ISERROR(SEARCH("SSMM",F212)))</formula>
    </cfRule>
    <cfRule type="containsText" dxfId="23369" priority="11093" operator="containsText" text="BMTR">
      <formula>NOT(ISERROR(SEARCH("BMTR",F212)))</formula>
    </cfRule>
  </conditionalFormatting>
  <conditionalFormatting sqref="F212">
    <cfRule type="containsText" dxfId="23368" priority="11088" operator="containsText" text="TAXI">
      <formula>NOT(ISERROR(SEARCH("TAXI",F212)))</formula>
    </cfRule>
    <cfRule type="containsText" dxfId="23367" priority="11089" operator="containsText" text="SSMM">
      <formula>NOT(ISERROR(SEARCH("SSMM",F212)))</formula>
    </cfRule>
    <cfRule type="containsText" dxfId="23366" priority="11090" operator="containsText" text="BMTR">
      <formula>NOT(ISERROR(SEARCH("BMTR",F212)))</formula>
    </cfRule>
  </conditionalFormatting>
  <conditionalFormatting sqref="F212">
    <cfRule type="containsText" dxfId="23365" priority="11085" operator="containsText" text="TAXI">
      <formula>NOT(ISERROR(SEARCH("TAXI",F212)))</formula>
    </cfRule>
    <cfRule type="containsText" dxfId="23364" priority="11086" operator="containsText" text="SSMM">
      <formula>NOT(ISERROR(SEARCH("SSMM",F212)))</formula>
    </cfRule>
    <cfRule type="containsText" dxfId="23363" priority="11087" operator="containsText" text="BMTR">
      <formula>NOT(ISERROR(SEARCH("BMTR",F212)))</formula>
    </cfRule>
  </conditionalFormatting>
  <conditionalFormatting sqref="F212">
    <cfRule type="containsText" dxfId="23362" priority="11082" operator="containsText" text="TAXI">
      <formula>NOT(ISERROR(SEARCH("TAXI",F212)))</formula>
    </cfRule>
    <cfRule type="containsText" dxfId="23361" priority="11083" operator="containsText" text="SSMM">
      <formula>NOT(ISERROR(SEARCH("SSMM",F212)))</formula>
    </cfRule>
    <cfRule type="containsText" dxfId="23360" priority="11084" operator="containsText" text="BMTR">
      <formula>NOT(ISERROR(SEARCH("BMTR",F212)))</formula>
    </cfRule>
  </conditionalFormatting>
  <conditionalFormatting sqref="F212">
    <cfRule type="containsText" dxfId="23359" priority="11079" operator="containsText" text="TAXI">
      <formula>NOT(ISERROR(SEARCH("TAXI",F212)))</formula>
    </cfRule>
    <cfRule type="containsText" dxfId="23358" priority="11080" operator="containsText" text="SSMM">
      <formula>NOT(ISERROR(SEARCH("SSMM",F212)))</formula>
    </cfRule>
    <cfRule type="containsText" dxfId="23357" priority="11081" operator="containsText" text="BMTR">
      <formula>NOT(ISERROR(SEARCH("BMTR",F212)))</formula>
    </cfRule>
  </conditionalFormatting>
  <conditionalFormatting sqref="F212">
    <cfRule type="containsText" dxfId="23356" priority="11076" operator="containsText" text="TAXI">
      <formula>NOT(ISERROR(SEARCH("TAXI",F212)))</formula>
    </cfRule>
    <cfRule type="containsText" dxfId="23355" priority="11077" operator="containsText" text="SSMM">
      <formula>NOT(ISERROR(SEARCH("SSMM",F212)))</formula>
    </cfRule>
    <cfRule type="containsText" dxfId="23354" priority="11078" operator="containsText" text="BMTR">
      <formula>NOT(ISERROR(SEARCH("BMTR",F212)))</formula>
    </cfRule>
  </conditionalFormatting>
  <conditionalFormatting sqref="F212">
    <cfRule type="containsText" dxfId="23353" priority="11073" operator="containsText" text="TAXI">
      <formula>NOT(ISERROR(SEARCH("TAXI",F212)))</formula>
    </cfRule>
    <cfRule type="containsText" dxfId="23352" priority="11074" operator="containsText" text="SSMM">
      <formula>NOT(ISERROR(SEARCH("SSMM",F212)))</formula>
    </cfRule>
    <cfRule type="containsText" dxfId="23351" priority="11075" operator="containsText" text="BMTR">
      <formula>NOT(ISERROR(SEARCH("BMTR",F212)))</formula>
    </cfRule>
  </conditionalFormatting>
  <conditionalFormatting sqref="F212">
    <cfRule type="containsText" dxfId="23350" priority="11070" operator="containsText" text="TAXI">
      <formula>NOT(ISERROR(SEARCH("TAXI",F212)))</formula>
    </cfRule>
    <cfRule type="containsText" dxfId="23349" priority="11071" operator="containsText" text="SSMM">
      <formula>NOT(ISERROR(SEARCH("SSMM",F212)))</formula>
    </cfRule>
    <cfRule type="containsText" dxfId="23348" priority="11072" operator="containsText" text="BMTR">
      <formula>NOT(ISERROR(SEARCH("BMTR",F212)))</formula>
    </cfRule>
  </conditionalFormatting>
  <conditionalFormatting sqref="F212">
    <cfRule type="containsText" dxfId="23347" priority="11067" operator="containsText" text="TAXI">
      <formula>NOT(ISERROR(SEARCH("TAXI",F212)))</formula>
    </cfRule>
    <cfRule type="containsText" dxfId="23346" priority="11068" operator="containsText" text="SSMM">
      <formula>NOT(ISERROR(SEARCH("SSMM",F212)))</formula>
    </cfRule>
    <cfRule type="containsText" dxfId="23345" priority="11069" operator="containsText" text="BMTR">
      <formula>NOT(ISERROR(SEARCH("BMTR",F212)))</formula>
    </cfRule>
  </conditionalFormatting>
  <conditionalFormatting sqref="F212">
    <cfRule type="containsText" dxfId="23344" priority="11064" operator="containsText" text="TAXI">
      <formula>NOT(ISERROR(SEARCH("TAXI",F212)))</formula>
    </cfRule>
    <cfRule type="containsText" dxfId="23343" priority="11065" operator="containsText" text="SSMM">
      <formula>NOT(ISERROR(SEARCH("SSMM",F212)))</formula>
    </cfRule>
    <cfRule type="containsText" dxfId="23342" priority="11066" operator="containsText" text="BMTR">
      <formula>NOT(ISERROR(SEARCH("BMTR",F212)))</formula>
    </cfRule>
  </conditionalFormatting>
  <conditionalFormatting sqref="F212">
    <cfRule type="containsText" dxfId="23341" priority="11061" operator="containsText" text="TAXI">
      <formula>NOT(ISERROR(SEARCH("TAXI",F212)))</formula>
    </cfRule>
    <cfRule type="containsText" dxfId="23340" priority="11062" operator="containsText" text="SSMM">
      <formula>NOT(ISERROR(SEARCH("SSMM",F212)))</formula>
    </cfRule>
    <cfRule type="containsText" dxfId="23339" priority="11063" operator="containsText" text="BMTR">
      <formula>NOT(ISERROR(SEARCH("BMTR",F212)))</formula>
    </cfRule>
  </conditionalFormatting>
  <conditionalFormatting sqref="F212">
    <cfRule type="containsText" dxfId="23338" priority="11058" operator="containsText" text="TAXI">
      <formula>NOT(ISERROR(SEARCH("TAXI",F212)))</formula>
    </cfRule>
    <cfRule type="containsText" dxfId="23337" priority="11059" operator="containsText" text="SSMM">
      <formula>NOT(ISERROR(SEARCH("SSMM",F212)))</formula>
    </cfRule>
    <cfRule type="containsText" dxfId="23336" priority="11060" operator="containsText" text="BMTR">
      <formula>NOT(ISERROR(SEARCH("BMTR",F212)))</formula>
    </cfRule>
  </conditionalFormatting>
  <conditionalFormatting sqref="F212">
    <cfRule type="containsText" dxfId="23335" priority="11055" operator="containsText" text="TAXI">
      <formula>NOT(ISERROR(SEARCH("TAXI",F212)))</formula>
    </cfRule>
    <cfRule type="containsText" dxfId="23334" priority="11056" operator="containsText" text="SSMM">
      <formula>NOT(ISERROR(SEARCH("SSMM",F212)))</formula>
    </cfRule>
    <cfRule type="containsText" dxfId="23333" priority="11057" operator="containsText" text="BMTR">
      <formula>NOT(ISERROR(SEARCH("BMTR",F212)))</formula>
    </cfRule>
  </conditionalFormatting>
  <conditionalFormatting sqref="F212">
    <cfRule type="containsText" dxfId="23332" priority="11052" operator="containsText" text="TAXI">
      <formula>NOT(ISERROR(SEARCH("TAXI",F212)))</formula>
    </cfRule>
    <cfRule type="containsText" dxfId="23331" priority="11053" operator="containsText" text="SSMM">
      <formula>NOT(ISERROR(SEARCH("SSMM",F212)))</formula>
    </cfRule>
    <cfRule type="containsText" dxfId="23330" priority="11054" operator="containsText" text="BMTR">
      <formula>NOT(ISERROR(SEARCH("BMTR",F212)))</formula>
    </cfRule>
  </conditionalFormatting>
  <conditionalFormatting sqref="F212">
    <cfRule type="containsText" dxfId="23329" priority="11049" operator="containsText" text="TAXI">
      <formula>NOT(ISERROR(SEARCH("TAXI",F212)))</formula>
    </cfRule>
    <cfRule type="containsText" dxfId="23328" priority="11050" operator="containsText" text="SSMM">
      <formula>NOT(ISERROR(SEARCH("SSMM",F212)))</formula>
    </cfRule>
    <cfRule type="containsText" dxfId="23327" priority="11051" operator="containsText" text="BMTR">
      <formula>NOT(ISERROR(SEARCH("BMTR",F212)))</formula>
    </cfRule>
  </conditionalFormatting>
  <conditionalFormatting sqref="F212">
    <cfRule type="containsText" dxfId="23326" priority="11046" operator="containsText" text="TAXI">
      <formula>NOT(ISERROR(SEARCH("TAXI",F212)))</formula>
    </cfRule>
    <cfRule type="containsText" dxfId="23325" priority="11047" operator="containsText" text="SSMM">
      <formula>NOT(ISERROR(SEARCH("SSMM",F212)))</formula>
    </cfRule>
    <cfRule type="containsText" dxfId="23324" priority="11048" operator="containsText" text="BMTR">
      <formula>NOT(ISERROR(SEARCH("BMTR",F212)))</formula>
    </cfRule>
  </conditionalFormatting>
  <conditionalFormatting sqref="F212">
    <cfRule type="containsText" dxfId="23323" priority="11043" operator="containsText" text="TAXI">
      <formula>NOT(ISERROR(SEARCH("TAXI",F212)))</formula>
    </cfRule>
    <cfRule type="containsText" dxfId="23322" priority="11044" operator="containsText" text="SSMM">
      <formula>NOT(ISERROR(SEARCH("SSMM",F212)))</formula>
    </cfRule>
    <cfRule type="containsText" dxfId="23321" priority="11045" operator="containsText" text="BMTR">
      <formula>NOT(ISERROR(SEARCH("BMTR",F212)))</formula>
    </cfRule>
  </conditionalFormatting>
  <conditionalFormatting sqref="F212">
    <cfRule type="containsText" dxfId="23320" priority="11040" operator="containsText" text="TAXI">
      <formula>NOT(ISERROR(SEARCH("TAXI",F212)))</formula>
    </cfRule>
    <cfRule type="containsText" dxfId="23319" priority="11041" operator="containsText" text="SSMM">
      <formula>NOT(ISERROR(SEARCH("SSMM",F212)))</formula>
    </cfRule>
    <cfRule type="containsText" dxfId="23318" priority="11042" operator="containsText" text="BMTR">
      <formula>NOT(ISERROR(SEARCH("BMTR",F212)))</formula>
    </cfRule>
  </conditionalFormatting>
  <conditionalFormatting sqref="F212">
    <cfRule type="containsText" dxfId="23317" priority="11037" operator="containsText" text="TAXI">
      <formula>NOT(ISERROR(SEARCH("TAXI",F212)))</formula>
    </cfRule>
    <cfRule type="containsText" dxfId="23316" priority="11038" operator="containsText" text="SSMM">
      <formula>NOT(ISERROR(SEARCH("SSMM",F212)))</formula>
    </cfRule>
    <cfRule type="containsText" dxfId="23315" priority="11039" operator="containsText" text="BMTR">
      <formula>NOT(ISERROR(SEARCH("BMTR",F212)))</formula>
    </cfRule>
  </conditionalFormatting>
  <conditionalFormatting sqref="F212">
    <cfRule type="containsText" dxfId="23314" priority="11034" operator="containsText" text="TAXI">
      <formula>NOT(ISERROR(SEARCH("TAXI",F212)))</formula>
    </cfRule>
    <cfRule type="containsText" dxfId="23313" priority="11035" operator="containsText" text="SSMM">
      <formula>NOT(ISERROR(SEARCH("SSMM",F212)))</formula>
    </cfRule>
    <cfRule type="containsText" dxfId="23312" priority="11036" operator="containsText" text="BMTR">
      <formula>NOT(ISERROR(SEARCH("BMTR",F212)))</formula>
    </cfRule>
  </conditionalFormatting>
  <conditionalFormatting sqref="F212">
    <cfRule type="containsText" dxfId="23311" priority="11031" operator="containsText" text="TAXI">
      <formula>NOT(ISERROR(SEARCH("TAXI",F212)))</formula>
    </cfRule>
    <cfRule type="containsText" dxfId="23310" priority="11032" operator="containsText" text="SSMM">
      <formula>NOT(ISERROR(SEARCH("SSMM",F212)))</formula>
    </cfRule>
    <cfRule type="containsText" dxfId="23309" priority="11033" operator="containsText" text="BMTR">
      <formula>NOT(ISERROR(SEARCH("BMTR",F212)))</formula>
    </cfRule>
  </conditionalFormatting>
  <conditionalFormatting sqref="F212">
    <cfRule type="containsText" dxfId="23308" priority="11028" operator="containsText" text="TAXI">
      <formula>NOT(ISERROR(SEARCH("TAXI",F212)))</formula>
    </cfRule>
    <cfRule type="containsText" dxfId="23307" priority="11029" operator="containsText" text="SSMM">
      <formula>NOT(ISERROR(SEARCH("SSMM",F212)))</formula>
    </cfRule>
    <cfRule type="containsText" dxfId="23306" priority="11030" operator="containsText" text="BMTR">
      <formula>NOT(ISERROR(SEARCH("BMTR",F212)))</formula>
    </cfRule>
  </conditionalFormatting>
  <conditionalFormatting sqref="F212">
    <cfRule type="containsText" dxfId="23305" priority="11025" operator="containsText" text="TAXI">
      <formula>NOT(ISERROR(SEARCH("TAXI",F212)))</formula>
    </cfRule>
    <cfRule type="containsText" dxfId="23304" priority="11026" operator="containsText" text="SSMM">
      <formula>NOT(ISERROR(SEARCH("SSMM",F212)))</formula>
    </cfRule>
    <cfRule type="containsText" dxfId="23303" priority="11027" operator="containsText" text="BMTR">
      <formula>NOT(ISERROR(SEARCH("BMTR",F212)))</formula>
    </cfRule>
  </conditionalFormatting>
  <conditionalFormatting sqref="F212">
    <cfRule type="containsText" dxfId="23302" priority="11022" operator="containsText" text="TAXI">
      <formula>NOT(ISERROR(SEARCH("TAXI",F212)))</formula>
    </cfRule>
    <cfRule type="containsText" dxfId="23301" priority="11023" operator="containsText" text="SSMM">
      <formula>NOT(ISERROR(SEARCH("SSMM",F212)))</formula>
    </cfRule>
    <cfRule type="containsText" dxfId="23300" priority="11024" operator="containsText" text="BMTR">
      <formula>NOT(ISERROR(SEARCH("BMTR",F212)))</formula>
    </cfRule>
  </conditionalFormatting>
  <conditionalFormatting sqref="F212">
    <cfRule type="containsText" dxfId="23299" priority="11019" operator="containsText" text="TAXI">
      <formula>NOT(ISERROR(SEARCH("TAXI",F212)))</formula>
    </cfRule>
    <cfRule type="containsText" dxfId="23298" priority="11020" operator="containsText" text="SSMM">
      <formula>NOT(ISERROR(SEARCH("SSMM",F212)))</formula>
    </cfRule>
    <cfRule type="containsText" dxfId="23297" priority="11021" operator="containsText" text="BMTR">
      <formula>NOT(ISERROR(SEARCH("BMTR",F212)))</formula>
    </cfRule>
  </conditionalFormatting>
  <conditionalFormatting sqref="F212">
    <cfRule type="containsText" dxfId="23296" priority="11016" operator="containsText" text="TAXI">
      <formula>NOT(ISERROR(SEARCH("TAXI",F212)))</formula>
    </cfRule>
    <cfRule type="containsText" dxfId="23295" priority="11017" operator="containsText" text="SSMM">
      <formula>NOT(ISERROR(SEARCH("SSMM",F212)))</formula>
    </cfRule>
    <cfRule type="containsText" dxfId="23294" priority="11018" operator="containsText" text="BMTR">
      <formula>NOT(ISERROR(SEARCH("BMTR",F212)))</formula>
    </cfRule>
  </conditionalFormatting>
  <conditionalFormatting sqref="F212">
    <cfRule type="containsText" dxfId="23293" priority="11013" operator="containsText" text="TAXI">
      <formula>NOT(ISERROR(SEARCH("TAXI",F212)))</formula>
    </cfRule>
    <cfRule type="containsText" dxfId="23292" priority="11014" operator="containsText" text="SSMM">
      <formula>NOT(ISERROR(SEARCH("SSMM",F212)))</formula>
    </cfRule>
    <cfRule type="containsText" dxfId="23291" priority="11015" operator="containsText" text="BMTR">
      <formula>NOT(ISERROR(SEARCH("BMTR",F212)))</formula>
    </cfRule>
  </conditionalFormatting>
  <conditionalFormatting sqref="F212">
    <cfRule type="containsText" dxfId="23290" priority="11010" operator="containsText" text="TAXI">
      <formula>NOT(ISERROR(SEARCH("TAXI",F212)))</formula>
    </cfRule>
    <cfRule type="containsText" dxfId="23289" priority="11011" operator="containsText" text="SSMM">
      <formula>NOT(ISERROR(SEARCH("SSMM",F212)))</formula>
    </cfRule>
    <cfRule type="containsText" dxfId="23288" priority="11012" operator="containsText" text="BMTR">
      <formula>NOT(ISERROR(SEARCH("BMTR",F212)))</formula>
    </cfRule>
  </conditionalFormatting>
  <conditionalFormatting sqref="F212">
    <cfRule type="containsText" dxfId="23287" priority="11007" operator="containsText" text="TAXI">
      <formula>NOT(ISERROR(SEARCH("TAXI",F212)))</formula>
    </cfRule>
    <cfRule type="containsText" dxfId="23286" priority="11008" operator="containsText" text="SSMM">
      <formula>NOT(ISERROR(SEARCH("SSMM",F212)))</formula>
    </cfRule>
    <cfRule type="containsText" dxfId="23285" priority="11009" operator="containsText" text="BMTR">
      <formula>NOT(ISERROR(SEARCH("BMTR",F212)))</formula>
    </cfRule>
  </conditionalFormatting>
  <conditionalFormatting sqref="F212">
    <cfRule type="containsText" dxfId="23284" priority="11004" operator="containsText" text="TAXI">
      <formula>NOT(ISERROR(SEARCH("TAXI",F212)))</formula>
    </cfRule>
    <cfRule type="containsText" dxfId="23283" priority="11005" operator="containsText" text="SSMM">
      <formula>NOT(ISERROR(SEARCH("SSMM",F212)))</formula>
    </cfRule>
    <cfRule type="containsText" dxfId="23282" priority="11006" operator="containsText" text="BMTR">
      <formula>NOT(ISERROR(SEARCH("BMTR",F212)))</formula>
    </cfRule>
  </conditionalFormatting>
  <conditionalFormatting sqref="F212">
    <cfRule type="containsText" dxfId="23281" priority="11001" operator="containsText" text="TAXI">
      <formula>NOT(ISERROR(SEARCH("TAXI",F212)))</formula>
    </cfRule>
    <cfRule type="containsText" dxfId="23280" priority="11002" operator="containsText" text="SSMM">
      <formula>NOT(ISERROR(SEARCH("SSMM",F212)))</formula>
    </cfRule>
    <cfRule type="containsText" dxfId="23279" priority="11003" operator="containsText" text="BMTR">
      <formula>NOT(ISERROR(SEARCH("BMTR",F212)))</formula>
    </cfRule>
  </conditionalFormatting>
  <conditionalFormatting sqref="F212">
    <cfRule type="containsText" dxfId="23278" priority="10998" operator="containsText" text="TAXI">
      <formula>NOT(ISERROR(SEARCH("TAXI",F212)))</formula>
    </cfRule>
    <cfRule type="containsText" dxfId="23277" priority="10999" operator="containsText" text="SSMM">
      <formula>NOT(ISERROR(SEARCH("SSMM",F212)))</formula>
    </cfRule>
    <cfRule type="containsText" dxfId="23276" priority="11000" operator="containsText" text="BMTR">
      <formula>NOT(ISERROR(SEARCH("BMTR",F212)))</formula>
    </cfRule>
  </conditionalFormatting>
  <conditionalFormatting sqref="F212">
    <cfRule type="containsText" dxfId="23275" priority="10995" operator="containsText" text="TAXI">
      <formula>NOT(ISERROR(SEARCH("TAXI",F212)))</formula>
    </cfRule>
    <cfRule type="containsText" dxfId="23274" priority="10996" operator="containsText" text="SSMM">
      <formula>NOT(ISERROR(SEARCH("SSMM",F212)))</formula>
    </cfRule>
    <cfRule type="containsText" dxfId="23273" priority="10997" operator="containsText" text="BMTR">
      <formula>NOT(ISERROR(SEARCH("BMTR",F212)))</formula>
    </cfRule>
  </conditionalFormatting>
  <conditionalFormatting sqref="F212">
    <cfRule type="containsText" dxfId="23272" priority="10992" operator="containsText" text="TAXI">
      <formula>NOT(ISERROR(SEARCH("TAXI",F212)))</formula>
    </cfRule>
    <cfRule type="containsText" dxfId="23271" priority="10993" operator="containsText" text="SSMM">
      <formula>NOT(ISERROR(SEARCH("SSMM",F212)))</formula>
    </cfRule>
    <cfRule type="containsText" dxfId="23270" priority="10994" operator="containsText" text="BMTR">
      <formula>NOT(ISERROR(SEARCH("BMTR",F212)))</formula>
    </cfRule>
  </conditionalFormatting>
  <conditionalFormatting sqref="F212">
    <cfRule type="containsText" dxfId="23269" priority="10989" operator="containsText" text="TAXI">
      <formula>NOT(ISERROR(SEARCH("TAXI",F212)))</formula>
    </cfRule>
    <cfRule type="containsText" dxfId="23268" priority="10990" operator="containsText" text="SSMM">
      <formula>NOT(ISERROR(SEARCH("SSMM",F212)))</formula>
    </cfRule>
    <cfRule type="containsText" dxfId="23267" priority="10991" operator="containsText" text="BMTR">
      <formula>NOT(ISERROR(SEARCH("BMTR",F212)))</formula>
    </cfRule>
  </conditionalFormatting>
  <conditionalFormatting sqref="F212">
    <cfRule type="containsText" dxfId="23266" priority="10986" operator="containsText" text="TAXI">
      <formula>NOT(ISERROR(SEARCH("TAXI",F212)))</formula>
    </cfRule>
    <cfRule type="containsText" dxfId="23265" priority="10987" operator="containsText" text="SSMM">
      <formula>NOT(ISERROR(SEARCH("SSMM",F212)))</formula>
    </cfRule>
    <cfRule type="containsText" dxfId="23264" priority="10988" operator="containsText" text="BMTR">
      <formula>NOT(ISERROR(SEARCH("BMTR",F212)))</formula>
    </cfRule>
  </conditionalFormatting>
  <conditionalFormatting sqref="F212">
    <cfRule type="containsText" dxfId="23263" priority="10983" operator="containsText" text="TAXI">
      <formula>NOT(ISERROR(SEARCH("TAXI",F212)))</formula>
    </cfRule>
    <cfRule type="containsText" dxfId="23262" priority="10984" operator="containsText" text="SSMM">
      <formula>NOT(ISERROR(SEARCH("SSMM",F212)))</formula>
    </cfRule>
    <cfRule type="containsText" dxfId="23261" priority="10985" operator="containsText" text="BMTR">
      <formula>NOT(ISERROR(SEARCH("BMTR",F212)))</formula>
    </cfRule>
  </conditionalFormatting>
  <conditionalFormatting sqref="F212">
    <cfRule type="containsText" dxfId="23260" priority="10980" operator="containsText" text="TAXI">
      <formula>NOT(ISERROR(SEARCH("TAXI",F212)))</formula>
    </cfRule>
    <cfRule type="containsText" dxfId="23259" priority="10981" operator="containsText" text="SSMM">
      <formula>NOT(ISERROR(SEARCH("SSMM",F212)))</formula>
    </cfRule>
    <cfRule type="containsText" dxfId="23258" priority="10982" operator="containsText" text="BMTR">
      <formula>NOT(ISERROR(SEARCH("BMTR",F212)))</formula>
    </cfRule>
  </conditionalFormatting>
  <conditionalFormatting sqref="F212">
    <cfRule type="containsText" dxfId="23257" priority="10977" operator="containsText" text="TAXI">
      <formula>NOT(ISERROR(SEARCH("TAXI",F212)))</formula>
    </cfRule>
    <cfRule type="containsText" dxfId="23256" priority="10978" operator="containsText" text="SSMM">
      <formula>NOT(ISERROR(SEARCH("SSMM",F212)))</formula>
    </cfRule>
    <cfRule type="containsText" dxfId="23255" priority="10979" operator="containsText" text="BMTR">
      <formula>NOT(ISERROR(SEARCH("BMTR",F212)))</formula>
    </cfRule>
  </conditionalFormatting>
  <conditionalFormatting sqref="F212">
    <cfRule type="containsText" dxfId="23254" priority="10974" operator="containsText" text="TAXI">
      <formula>NOT(ISERROR(SEARCH("TAXI",F212)))</formula>
    </cfRule>
    <cfRule type="containsText" dxfId="23253" priority="10975" operator="containsText" text="SSMM">
      <formula>NOT(ISERROR(SEARCH("SSMM",F212)))</formula>
    </cfRule>
    <cfRule type="containsText" dxfId="23252" priority="10976" operator="containsText" text="BMTR">
      <formula>NOT(ISERROR(SEARCH("BMTR",F212)))</formula>
    </cfRule>
  </conditionalFormatting>
  <conditionalFormatting sqref="F212">
    <cfRule type="containsText" dxfId="23251" priority="10971" operator="containsText" text="TAXI">
      <formula>NOT(ISERROR(SEARCH("TAXI",F212)))</formula>
    </cfRule>
    <cfRule type="containsText" dxfId="23250" priority="10972" operator="containsText" text="SSMM">
      <formula>NOT(ISERROR(SEARCH("SSMM",F212)))</formula>
    </cfRule>
    <cfRule type="containsText" dxfId="23249" priority="10973" operator="containsText" text="BMTR">
      <formula>NOT(ISERROR(SEARCH("BMTR",F212)))</formula>
    </cfRule>
  </conditionalFormatting>
  <conditionalFormatting sqref="F212">
    <cfRule type="containsText" dxfId="23248" priority="10968" operator="containsText" text="TAXI">
      <formula>NOT(ISERROR(SEARCH("TAXI",F212)))</formula>
    </cfRule>
    <cfRule type="containsText" dxfId="23247" priority="10969" operator="containsText" text="SSMM">
      <formula>NOT(ISERROR(SEARCH("SSMM",F212)))</formula>
    </cfRule>
    <cfRule type="containsText" dxfId="23246" priority="10970" operator="containsText" text="BMTR">
      <formula>NOT(ISERROR(SEARCH("BMTR",F212)))</formula>
    </cfRule>
  </conditionalFormatting>
  <conditionalFormatting sqref="F212">
    <cfRule type="containsText" dxfId="23245" priority="10965" operator="containsText" text="TAXI">
      <formula>NOT(ISERROR(SEARCH("TAXI",F212)))</formula>
    </cfRule>
    <cfRule type="containsText" dxfId="23244" priority="10966" operator="containsText" text="SSMM">
      <formula>NOT(ISERROR(SEARCH("SSMM",F212)))</formula>
    </cfRule>
    <cfRule type="containsText" dxfId="23243" priority="10967" operator="containsText" text="BMTR">
      <formula>NOT(ISERROR(SEARCH("BMTR",F212)))</formula>
    </cfRule>
  </conditionalFormatting>
  <conditionalFormatting sqref="F212">
    <cfRule type="containsText" dxfId="23242" priority="10962" operator="containsText" text="TAXI">
      <formula>NOT(ISERROR(SEARCH("TAXI",F212)))</formula>
    </cfRule>
    <cfRule type="containsText" dxfId="23241" priority="10963" operator="containsText" text="SSMM">
      <formula>NOT(ISERROR(SEARCH("SSMM",F212)))</formula>
    </cfRule>
    <cfRule type="containsText" dxfId="23240" priority="10964" operator="containsText" text="BMTR">
      <formula>NOT(ISERROR(SEARCH("BMTR",F212)))</formula>
    </cfRule>
  </conditionalFormatting>
  <conditionalFormatting sqref="F212">
    <cfRule type="containsText" dxfId="23239" priority="10959" operator="containsText" text="TAXI">
      <formula>NOT(ISERROR(SEARCH("TAXI",F212)))</formula>
    </cfRule>
    <cfRule type="containsText" dxfId="23238" priority="10960" operator="containsText" text="SSMM">
      <formula>NOT(ISERROR(SEARCH("SSMM",F212)))</formula>
    </cfRule>
    <cfRule type="containsText" dxfId="23237" priority="10961" operator="containsText" text="BMTR">
      <formula>NOT(ISERROR(SEARCH("BMTR",F212)))</formula>
    </cfRule>
  </conditionalFormatting>
  <conditionalFormatting sqref="F212">
    <cfRule type="containsText" dxfId="23236" priority="10956" operator="containsText" text="TAXI">
      <formula>NOT(ISERROR(SEARCH("TAXI",F212)))</formula>
    </cfRule>
    <cfRule type="containsText" dxfId="23235" priority="10957" operator="containsText" text="SSMM">
      <formula>NOT(ISERROR(SEARCH("SSMM",F212)))</formula>
    </cfRule>
    <cfRule type="containsText" dxfId="23234" priority="10958" operator="containsText" text="BMTR">
      <formula>NOT(ISERROR(SEARCH("BMTR",F212)))</formula>
    </cfRule>
  </conditionalFormatting>
  <conditionalFormatting sqref="F212">
    <cfRule type="containsText" dxfId="23233" priority="10953" operator="containsText" text="TAXI">
      <formula>NOT(ISERROR(SEARCH("TAXI",F212)))</formula>
    </cfRule>
    <cfRule type="containsText" dxfId="23232" priority="10954" operator="containsText" text="SSMM">
      <formula>NOT(ISERROR(SEARCH("SSMM",F212)))</formula>
    </cfRule>
    <cfRule type="containsText" dxfId="23231" priority="10955" operator="containsText" text="BMTR">
      <formula>NOT(ISERROR(SEARCH("BMTR",F212)))</formula>
    </cfRule>
  </conditionalFormatting>
  <conditionalFormatting sqref="F212">
    <cfRule type="containsText" dxfId="23230" priority="10950" operator="containsText" text="TAXI">
      <formula>NOT(ISERROR(SEARCH("TAXI",F212)))</formula>
    </cfRule>
    <cfRule type="containsText" dxfId="23229" priority="10951" operator="containsText" text="SSMM">
      <formula>NOT(ISERROR(SEARCH("SSMM",F212)))</formula>
    </cfRule>
    <cfRule type="containsText" dxfId="23228" priority="10952" operator="containsText" text="BMTR">
      <formula>NOT(ISERROR(SEARCH("BMTR",F212)))</formula>
    </cfRule>
  </conditionalFormatting>
  <conditionalFormatting sqref="F212">
    <cfRule type="containsText" dxfId="23227" priority="10947" operator="containsText" text="TAXI">
      <formula>NOT(ISERROR(SEARCH("TAXI",F212)))</formula>
    </cfRule>
    <cfRule type="containsText" dxfId="23226" priority="10948" operator="containsText" text="SSMM">
      <formula>NOT(ISERROR(SEARCH("SSMM",F212)))</formula>
    </cfRule>
    <cfRule type="containsText" dxfId="23225" priority="10949" operator="containsText" text="BMTR">
      <formula>NOT(ISERROR(SEARCH("BMTR",F212)))</formula>
    </cfRule>
  </conditionalFormatting>
  <conditionalFormatting sqref="F212">
    <cfRule type="containsText" dxfId="23224" priority="10944" operator="containsText" text="TAXI">
      <formula>NOT(ISERROR(SEARCH("TAXI",F212)))</formula>
    </cfRule>
    <cfRule type="containsText" dxfId="23223" priority="10945" operator="containsText" text="SSMM">
      <formula>NOT(ISERROR(SEARCH("SSMM",F212)))</formula>
    </cfRule>
    <cfRule type="containsText" dxfId="23222" priority="10946" operator="containsText" text="BMTR">
      <formula>NOT(ISERROR(SEARCH("BMTR",F212)))</formula>
    </cfRule>
  </conditionalFormatting>
  <conditionalFormatting sqref="F212">
    <cfRule type="containsText" dxfId="23221" priority="10941" operator="containsText" text="TAXI">
      <formula>NOT(ISERROR(SEARCH("TAXI",F212)))</formula>
    </cfRule>
    <cfRule type="containsText" dxfId="23220" priority="10942" operator="containsText" text="SSMM">
      <formula>NOT(ISERROR(SEARCH("SSMM",F212)))</formula>
    </cfRule>
    <cfRule type="containsText" dxfId="23219" priority="10943" operator="containsText" text="BMTR">
      <formula>NOT(ISERROR(SEARCH("BMTR",F212)))</formula>
    </cfRule>
  </conditionalFormatting>
  <conditionalFormatting sqref="F212">
    <cfRule type="containsText" dxfId="23218" priority="10938" operator="containsText" text="TAXI">
      <formula>NOT(ISERROR(SEARCH("TAXI",F212)))</formula>
    </cfRule>
    <cfRule type="containsText" dxfId="23217" priority="10939" operator="containsText" text="SSMM">
      <formula>NOT(ISERROR(SEARCH("SSMM",F212)))</formula>
    </cfRule>
    <cfRule type="containsText" dxfId="23216" priority="10940" operator="containsText" text="BMTR">
      <formula>NOT(ISERROR(SEARCH("BMTR",F212)))</formula>
    </cfRule>
  </conditionalFormatting>
  <conditionalFormatting sqref="F212">
    <cfRule type="containsText" dxfId="23215" priority="10935" operator="containsText" text="TAXI">
      <formula>NOT(ISERROR(SEARCH("TAXI",F212)))</formula>
    </cfRule>
    <cfRule type="containsText" dxfId="23214" priority="10936" operator="containsText" text="SSMM">
      <formula>NOT(ISERROR(SEARCH("SSMM",F212)))</formula>
    </cfRule>
    <cfRule type="containsText" dxfId="23213" priority="10937" operator="containsText" text="BMTR">
      <formula>NOT(ISERROR(SEARCH("BMTR",F212)))</formula>
    </cfRule>
  </conditionalFormatting>
  <conditionalFormatting sqref="F212">
    <cfRule type="containsText" dxfId="23212" priority="10932" operator="containsText" text="TAXI">
      <formula>NOT(ISERROR(SEARCH("TAXI",F212)))</formula>
    </cfRule>
    <cfRule type="containsText" dxfId="23211" priority="10933" operator="containsText" text="SSMM">
      <formula>NOT(ISERROR(SEARCH("SSMM",F212)))</formula>
    </cfRule>
    <cfRule type="containsText" dxfId="23210" priority="10934" operator="containsText" text="BMTR">
      <formula>NOT(ISERROR(SEARCH("BMTR",F212)))</formula>
    </cfRule>
  </conditionalFormatting>
  <conditionalFormatting sqref="F212">
    <cfRule type="containsText" dxfId="23209" priority="10929" operator="containsText" text="TAXI">
      <formula>NOT(ISERROR(SEARCH("TAXI",F212)))</formula>
    </cfRule>
    <cfRule type="containsText" dxfId="23208" priority="10930" operator="containsText" text="SSMM">
      <formula>NOT(ISERROR(SEARCH("SSMM",F212)))</formula>
    </cfRule>
    <cfRule type="containsText" dxfId="23207" priority="10931" operator="containsText" text="BMTR">
      <formula>NOT(ISERROR(SEARCH("BMTR",F212)))</formula>
    </cfRule>
  </conditionalFormatting>
  <conditionalFormatting sqref="F212">
    <cfRule type="containsText" dxfId="23206" priority="10926" operator="containsText" text="TAXI">
      <formula>NOT(ISERROR(SEARCH("TAXI",F212)))</formula>
    </cfRule>
    <cfRule type="containsText" dxfId="23205" priority="10927" operator="containsText" text="SSMM">
      <formula>NOT(ISERROR(SEARCH("SSMM",F212)))</formula>
    </cfRule>
    <cfRule type="containsText" dxfId="23204" priority="10928" operator="containsText" text="BMTR">
      <formula>NOT(ISERROR(SEARCH("BMTR",F212)))</formula>
    </cfRule>
  </conditionalFormatting>
  <conditionalFormatting sqref="F212">
    <cfRule type="containsText" dxfId="23203" priority="10923" operator="containsText" text="TAXI">
      <formula>NOT(ISERROR(SEARCH("TAXI",F212)))</formula>
    </cfRule>
    <cfRule type="containsText" dxfId="23202" priority="10924" operator="containsText" text="SSMM">
      <formula>NOT(ISERROR(SEARCH("SSMM",F212)))</formula>
    </cfRule>
    <cfRule type="containsText" dxfId="23201" priority="10925" operator="containsText" text="BMTR">
      <formula>NOT(ISERROR(SEARCH("BMTR",F212)))</formula>
    </cfRule>
  </conditionalFormatting>
  <conditionalFormatting sqref="F212">
    <cfRule type="containsText" dxfId="23200" priority="10920" operator="containsText" text="TAXI">
      <formula>NOT(ISERROR(SEARCH("TAXI",F212)))</formula>
    </cfRule>
    <cfRule type="containsText" dxfId="23199" priority="10921" operator="containsText" text="SSMM">
      <formula>NOT(ISERROR(SEARCH("SSMM",F212)))</formula>
    </cfRule>
    <cfRule type="containsText" dxfId="23198" priority="10922" operator="containsText" text="BMTR">
      <formula>NOT(ISERROR(SEARCH("BMTR",F212)))</formula>
    </cfRule>
  </conditionalFormatting>
  <conditionalFormatting sqref="F212">
    <cfRule type="containsText" dxfId="23197" priority="10917" operator="containsText" text="TAXI">
      <formula>NOT(ISERROR(SEARCH("TAXI",F212)))</formula>
    </cfRule>
    <cfRule type="containsText" dxfId="23196" priority="10918" operator="containsText" text="SSMM">
      <formula>NOT(ISERROR(SEARCH("SSMM",F212)))</formula>
    </cfRule>
    <cfRule type="containsText" dxfId="23195" priority="10919" operator="containsText" text="BMTR">
      <formula>NOT(ISERROR(SEARCH("BMTR",F212)))</formula>
    </cfRule>
  </conditionalFormatting>
  <conditionalFormatting sqref="F212">
    <cfRule type="containsText" dxfId="23194" priority="10914" operator="containsText" text="TAXI">
      <formula>NOT(ISERROR(SEARCH("TAXI",F212)))</formula>
    </cfRule>
    <cfRule type="containsText" dxfId="23193" priority="10915" operator="containsText" text="SSMM">
      <formula>NOT(ISERROR(SEARCH("SSMM",F212)))</formula>
    </cfRule>
    <cfRule type="containsText" dxfId="23192" priority="10916" operator="containsText" text="BMTR">
      <formula>NOT(ISERROR(SEARCH("BMTR",F212)))</formula>
    </cfRule>
  </conditionalFormatting>
  <conditionalFormatting sqref="F212">
    <cfRule type="containsText" dxfId="23191" priority="10911" operator="containsText" text="TAXI">
      <formula>NOT(ISERROR(SEARCH("TAXI",F212)))</formula>
    </cfRule>
    <cfRule type="containsText" dxfId="23190" priority="10912" operator="containsText" text="SSMM">
      <formula>NOT(ISERROR(SEARCH("SSMM",F212)))</formula>
    </cfRule>
    <cfRule type="containsText" dxfId="23189" priority="10913" operator="containsText" text="BMTR">
      <formula>NOT(ISERROR(SEARCH("BMTR",F212)))</formula>
    </cfRule>
  </conditionalFormatting>
  <conditionalFormatting sqref="F212">
    <cfRule type="containsText" dxfId="23188" priority="10908" operator="containsText" text="TAXI">
      <formula>NOT(ISERROR(SEARCH("TAXI",F212)))</formula>
    </cfRule>
    <cfRule type="containsText" dxfId="23187" priority="10909" operator="containsText" text="SSMM">
      <formula>NOT(ISERROR(SEARCH("SSMM",F212)))</formula>
    </cfRule>
    <cfRule type="containsText" dxfId="23186" priority="10910" operator="containsText" text="BMTR">
      <formula>NOT(ISERROR(SEARCH("BMTR",F212)))</formula>
    </cfRule>
  </conditionalFormatting>
  <conditionalFormatting sqref="F212">
    <cfRule type="containsText" dxfId="23185" priority="10905" operator="containsText" text="TAXI">
      <formula>NOT(ISERROR(SEARCH("TAXI",F212)))</formula>
    </cfRule>
    <cfRule type="containsText" dxfId="23184" priority="10906" operator="containsText" text="SSMM">
      <formula>NOT(ISERROR(SEARCH("SSMM",F212)))</formula>
    </cfRule>
    <cfRule type="containsText" dxfId="23183" priority="10907" operator="containsText" text="BMTR">
      <formula>NOT(ISERROR(SEARCH("BMTR",F212)))</formula>
    </cfRule>
  </conditionalFormatting>
  <conditionalFormatting sqref="F212">
    <cfRule type="containsText" dxfId="23182" priority="10902" operator="containsText" text="TAXI">
      <formula>NOT(ISERROR(SEARCH("TAXI",F212)))</formula>
    </cfRule>
    <cfRule type="containsText" dxfId="23181" priority="10903" operator="containsText" text="SSMM">
      <formula>NOT(ISERROR(SEARCH("SSMM",F212)))</formula>
    </cfRule>
    <cfRule type="containsText" dxfId="23180" priority="10904" operator="containsText" text="BMTR">
      <formula>NOT(ISERROR(SEARCH("BMTR",F212)))</formula>
    </cfRule>
  </conditionalFormatting>
  <conditionalFormatting sqref="F212">
    <cfRule type="containsText" dxfId="23179" priority="10899" operator="containsText" text="TAXI">
      <formula>NOT(ISERROR(SEARCH("TAXI",F212)))</formula>
    </cfRule>
    <cfRule type="containsText" dxfId="23178" priority="10900" operator="containsText" text="SSMM">
      <formula>NOT(ISERROR(SEARCH("SSMM",F212)))</formula>
    </cfRule>
    <cfRule type="containsText" dxfId="23177" priority="10901" operator="containsText" text="BMTR">
      <formula>NOT(ISERROR(SEARCH("BMTR",F212)))</formula>
    </cfRule>
  </conditionalFormatting>
  <conditionalFormatting sqref="F212">
    <cfRule type="containsText" dxfId="23176" priority="10896" operator="containsText" text="TAXI">
      <formula>NOT(ISERROR(SEARCH("TAXI",F212)))</formula>
    </cfRule>
    <cfRule type="containsText" dxfId="23175" priority="10897" operator="containsText" text="SSMM">
      <formula>NOT(ISERROR(SEARCH("SSMM",F212)))</formula>
    </cfRule>
    <cfRule type="containsText" dxfId="23174" priority="10898" operator="containsText" text="BMTR">
      <formula>NOT(ISERROR(SEARCH("BMTR",F212)))</formula>
    </cfRule>
  </conditionalFormatting>
  <conditionalFormatting sqref="F212">
    <cfRule type="containsText" dxfId="23173" priority="10893" operator="containsText" text="TAXI">
      <formula>NOT(ISERROR(SEARCH("TAXI",F212)))</formula>
    </cfRule>
    <cfRule type="containsText" dxfId="23172" priority="10894" operator="containsText" text="SSMM">
      <formula>NOT(ISERROR(SEARCH("SSMM",F212)))</formula>
    </cfRule>
    <cfRule type="containsText" dxfId="23171" priority="10895" operator="containsText" text="BMTR">
      <formula>NOT(ISERROR(SEARCH("BMTR",F212)))</formula>
    </cfRule>
  </conditionalFormatting>
  <conditionalFormatting sqref="F212">
    <cfRule type="containsText" dxfId="23170" priority="10890" operator="containsText" text="TAXI">
      <formula>NOT(ISERROR(SEARCH("TAXI",F212)))</formula>
    </cfRule>
    <cfRule type="containsText" dxfId="23169" priority="10891" operator="containsText" text="SSMM">
      <formula>NOT(ISERROR(SEARCH("SSMM",F212)))</formula>
    </cfRule>
    <cfRule type="containsText" dxfId="23168" priority="10892" operator="containsText" text="BMTR">
      <formula>NOT(ISERROR(SEARCH("BMTR",F212)))</formula>
    </cfRule>
  </conditionalFormatting>
  <conditionalFormatting sqref="F212">
    <cfRule type="containsText" dxfId="23167" priority="10887" operator="containsText" text="TAXI">
      <formula>NOT(ISERROR(SEARCH("TAXI",F212)))</formula>
    </cfRule>
    <cfRule type="containsText" dxfId="23166" priority="10888" operator="containsText" text="SSMM">
      <formula>NOT(ISERROR(SEARCH("SSMM",F212)))</formula>
    </cfRule>
    <cfRule type="containsText" dxfId="23165" priority="10889" operator="containsText" text="BMTR">
      <formula>NOT(ISERROR(SEARCH("BMTR",F212)))</formula>
    </cfRule>
  </conditionalFormatting>
  <conditionalFormatting sqref="F212">
    <cfRule type="containsText" dxfId="23164" priority="10884" operator="containsText" text="TAXI">
      <formula>NOT(ISERROR(SEARCH("TAXI",F212)))</formula>
    </cfRule>
    <cfRule type="containsText" dxfId="23163" priority="10885" operator="containsText" text="SSMM">
      <formula>NOT(ISERROR(SEARCH("SSMM",F212)))</formula>
    </cfRule>
    <cfRule type="containsText" dxfId="23162" priority="10886" operator="containsText" text="BMTR">
      <formula>NOT(ISERROR(SEARCH("BMTR",F212)))</formula>
    </cfRule>
  </conditionalFormatting>
  <conditionalFormatting sqref="F212">
    <cfRule type="containsText" dxfId="23161" priority="10881" operator="containsText" text="TAXI">
      <formula>NOT(ISERROR(SEARCH("TAXI",F212)))</formula>
    </cfRule>
    <cfRule type="containsText" dxfId="23160" priority="10882" operator="containsText" text="SSMM">
      <formula>NOT(ISERROR(SEARCH("SSMM",F212)))</formula>
    </cfRule>
    <cfRule type="containsText" dxfId="23159" priority="10883" operator="containsText" text="BMTR">
      <formula>NOT(ISERROR(SEARCH("BMTR",F212)))</formula>
    </cfRule>
  </conditionalFormatting>
  <conditionalFormatting sqref="F212">
    <cfRule type="containsText" dxfId="23158" priority="10878" operator="containsText" text="TAXI">
      <formula>NOT(ISERROR(SEARCH("TAXI",F212)))</formula>
    </cfRule>
    <cfRule type="containsText" dxfId="23157" priority="10879" operator="containsText" text="SSMM">
      <formula>NOT(ISERROR(SEARCH("SSMM",F212)))</formula>
    </cfRule>
    <cfRule type="containsText" dxfId="23156" priority="10880" operator="containsText" text="BMTR">
      <formula>NOT(ISERROR(SEARCH("BMTR",F212)))</formula>
    </cfRule>
  </conditionalFormatting>
  <conditionalFormatting sqref="F212">
    <cfRule type="containsText" dxfId="23155" priority="10875" operator="containsText" text="TAXI">
      <formula>NOT(ISERROR(SEARCH("TAXI",F212)))</formula>
    </cfRule>
    <cfRule type="containsText" dxfId="23154" priority="10876" operator="containsText" text="SSMM">
      <formula>NOT(ISERROR(SEARCH("SSMM",F212)))</formula>
    </cfRule>
    <cfRule type="containsText" dxfId="23153" priority="10877" operator="containsText" text="BMTR">
      <formula>NOT(ISERROR(SEARCH("BMTR",F212)))</formula>
    </cfRule>
  </conditionalFormatting>
  <conditionalFormatting sqref="F212">
    <cfRule type="containsText" dxfId="23152" priority="10872" operator="containsText" text="TAXI">
      <formula>NOT(ISERROR(SEARCH("TAXI",F212)))</formula>
    </cfRule>
    <cfRule type="containsText" dxfId="23151" priority="10873" operator="containsText" text="SSMM">
      <formula>NOT(ISERROR(SEARCH("SSMM",F212)))</formula>
    </cfRule>
    <cfRule type="containsText" dxfId="23150" priority="10874" operator="containsText" text="BMTR">
      <formula>NOT(ISERROR(SEARCH("BMTR",F212)))</formula>
    </cfRule>
  </conditionalFormatting>
  <conditionalFormatting sqref="F212">
    <cfRule type="containsText" dxfId="23149" priority="10869" operator="containsText" text="TAXI">
      <formula>NOT(ISERROR(SEARCH("TAXI",F212)))</formula>
    </cfRule>
    <cfRule type="containsText" dxfId="23148" priority="10870" operator="containsText" text="SSMM">
      <formula>NOT(ISERROR(SEARCH("SSMM",F212)))</formula>
    </cfRule>
    <cfRule type="containsText" dxfId="23147" priority="10871" operator="containsText" text="BMTR">
      <formula>NOT(ISERROR(SEARCH("BMTR",F212)))</formula>
    </cfRule>
  </conditionalFormatting>
  <conditionalFormatting sqref="F212">
    <cfRule type="containsText" dxfId="23146" priority="10866" operator="containsText" text="TAXI">
      <formula>NOT(ISERROR(SEARCH("TAXI",F212)))</formula>
    </cfRule>
    <cfRule type="containsText" dxfId="23145" priority="10867" operator="containsText" text="SSMM">
      <formula>NOT(ISERROR(SEARCH("SSMM",F212)))</formula>
    </cfRule>
    <cfRule type="containsText" dxfId="23144" priority="10868" operator="containsText" text="BMTR">
      <formula>NOT(ISERROR(SEARCH("BMTR",F212)))</formula>
    </cfRule>
  </conditionalFormatting>
  <conditionalFormatting sqref="F212">
    <cfRule type="containsText" dxfId="23143" priority="10863" operator="containsText" text="TAXI">
      <formula>NOT(ISERROR(SEARCH("TAXI",F212)))</formula>
    </cfRule>
    <cfRule type="containsText" dxfId="23142" priority="10864" operator="containsText" text="SSMM">
      <formula>NOT(ISERROR(SEARCH("SSMM",F212)))</formula>
    </cfRule>
    <cfRule type="containsText" dxfId="23141" priority="10865" operator="containsText" text="BMTR">
      <formula>NOT(ISERROR(SEARCH("BMTR",F212)))</formula>
    </cfRule>
  </conditionalFormatting>
  <conditionalFormatting sqref="F212">
    <cfRule type="containsText" dxfId="23140" priority="10860" operator="containsText" text="TAXI">
      <formula>NOT(ISERROR(SEARCH("TAXI",F212)))</formula>
    </cfRule>
    <cfRule type="containsText" dxfId="23139" priority="10861" operator="containsText" text="SSMM">
      <formula>NOT(ISERROR(SEARCH("SSMM",F212)))</formula>
    </cfRule>
    <cfRule type="containsText" dxfId="23138" priority="10862" operator="containsText" text="BMTR">
      <formula>NOT(ISERROR(SEARCH("BMTR",F212)))</formula>
    </cfRule>
  </conditionalFormatting>
  <conditionalFormatting sqref="F212">
    <cfRule type="containsText" dxfId="23137" priority="10857" operator="containsText" text="TAXI">
      <formula>NOT(ISERROR(SEARCH("TAXI",F212)))</formula>
    </cfRule>
    <cfRule type="containsText" dxfId="23136" priority="10858" operator="containsText" text="SSMM">
      <formula>NOT(ISERROR(SEARCH("SSMM",F212)))</formula>
    </cfRule>
    <cfRule type="containsText" dxfId="23135" priority="10859" operator="containsText" text="BMTR">
      <formula>NOT(ISERROR(SEARCH("BMTR",F212)))</formula>
    </cfRule>
  </conditionalFormatting>
  <conditionalFormatting sqref="F212">
    <cfRule type="containsText" dxfId="23134" priority="10854" operator="containsText" text="TAXI">
      <formula>NOT(ISERROR(SEARCH("TAXI",F212)))</formula>
    </cfRule>
    <cfRule type="containsText" dxfId="23133" priority="10855" operator="containsText" text="SSMM">
      <formula>NOT(ISERROR(SEARCH("SSMM",F212)))</formula>
    </cfRule>
    <cfRule type="containsText" dxfId="23132" priority="10856" operator="containsText" text="BMTR">
      <formula>NOT(ISERROR(SEARCH("BMTR",F212)))</formula>
    </cfRule>
  </conditionalFormatting>
  <conditionalFormatting sqref="F212">
    <cfRule type="containsText" dxfId="23131" priority="10851" operator="containsText" text="TAXI">
      <formula>NOT(ISERROR(SEARCH("TAXI",F212)))</formula>
    </cfRule>
    <cfRule type="containsText" dxfId="23130" priority="10852" operator="containsText" text="SSMM">
      <formula>NOT(ISERROR(SEARCH("SSMM",F212)))</formula>
    </cfRule>
    <cfRule type="containsText" dxfId="23129" priority="10853" operator="containsText" text="BMTR">
      <formula>NOT(ISERROR(SEARCH("BMTR",F212)))</formula>
    </cfRule>
  </conditionalFormatting>
  <conditionalFormatting sqref="F212">
    <cfRule type="containsText" dxfId="23128" priority="10848" operator="containsText" text="TAXI">
      <formula>NOT(ISERROR(SEARCH("TAXI",F212)))</formula>
    </cfRule>
    <cfRule type="containsText" dxfId="23127" priority="10849" operator="containsText" text="SSMM">
      <formula>NOT(ISERROR(SEARCH("SSMM",F212)))</formula>
    </cfRule>
    <cfRule type="containsText" dxfId="23126" priority="10850" operator="containsText" text="BMTR">
      <formula>NOT(ISERROR(SEARCH("BMTR",F212)))</formula>
    </cfRule>
  </conditionalFormatting>
  <conditionalFormatting sqref="F212">
    <cfRule type="containsText" dxfId="23125" priority="10845" operator="containsText" text="TAXI">
      <formula>NOT(ISERROR(SEARCH("TAXI",F212)))</formula>
    </cfRule>
    <cfRule type="containsText" dxfId="23124" priority="10846" operator="containsText" text="SSMM">
      <formula>NOT(ISERROR(SEARCH("SSMM",F212)))</formula>
    </cfRule>
    <cfRule type="containsText" dxfId="23123" priority="10847" operator="containsText" text="BMTR">
      <formula>NOT(ISERROR(SEARCH("BMTR",F212)))</formula>
    </cfRule>
  </conditionalFormatting>
  <conditionalFormatting sqref="F212">
    <cfRule type="containsText" dxfId="23122" priority="10842" operator="containsText" text="TAXI">
      <formula>NOT(ISERROR(SEARCH("TAXI",F212)))</formula>
    </cfRule>
    <cfRule type="containsText" dxfId="23121" priority="10843" operator="containsText" text="SSMM">
      <formula>NOT(ISERROR(SEARCH("SSMM",F212)))</formula>
    </cfRule>
    <cfRule type="containsText" dxfId="23120" priority="10844" operator="containsText" text="BMTR">
      <formula>NOT(ISERROR(SEARCH("BMTR",F212)))</formula>
    </cfRule>
  </conditionalFormatting>
  <conditionalFormatting sqref="F212">
    <cfRule type="containsText" dxfId="23119" priority="10839" operator="containsText" text="TAXI">
      <formula>NOT(ISERROR(SEARCH("TAXI",F212)))</formula>
    </cfRule>
    <cfRule type="containsText" dxfId="23118" priority="10840" operator="containsText" text="SSMM">
      <formula>NOT(ISERROR(SEARCH("SSMM",F212)))</formula>
    </cfRule>
    <cfRule type="containsText" dxfId="23117" priority="10841" operator="containsText" text="BMTR">
      <formula>NOT(ISERROR(SEARCH("BMTR",F212)))</formula>
    </cfRule>
  </conditionalFormatting>
  <conditionalFormatting sqref="F212">
    <cfRule type="containsText" dxfId="23116" priority="10836" operator="containsText" text="TAXI">
      <formula>NOT(ISERROR(SEARCH("TAXI",F212)))</formula>
    </cfRule>
    <cfRule type="containsText" dxfId="23115" priority="10837" operator="containsText" text="SSMM">
      <formula>NOT(ISERROR(SEARCH("SSMM",F212)))</formula>
    </cfRule>
    <cfRule type="containsText" dxfId="23114" priority="10838" operator="containsText" text="BMTR">
      <formula>NOT(ISERROR(SEARCH("BMTR",F212)))</formula>
    </cfRule>
  </conditionalFormatting>
  <conditionalFormatting sqref="F212">
    <cfRule type="containsText" dxfId="23113" priority="10833" operator="containsText" text="TAXI">
      <formula>NOT(ISERROR(SEARCH("TAXI",F212)))</formula>
    </cfRule>
    <cfRule type="containsText" dxfId="23112" priority="10834" operator="containsText" text="SSMM">
      <formula>NOT(ISERROR(SEARCH("SSMM",F212)))</formula>
    </cfRule>
    <cfRule type="containsText" dxfId="23111" priority="10835" operator="containsText" text="BMTR">
      <formula>NOT(ISERROR(SEARCH("BMTR",F212)))</formula>
    </cfRule>
  </conditionalFormatting>
  <conditionalFormatting sqref="G212">
    <cfRule type="cellIs" dxfId="23110" priority="11262" operator="greaterThan">
      <formula>L212</formula>
    </cfRule>
    <cfRule type="cellIs" dxfId="23109" priority="11263" operator="lessThan">
      <formula>J212</formula>
    </cfRule>
  </conditionalFormatting>
  <conditionalFormatting sqref="M212">
    <cfRule type="cellIs" dxfId="23108" priority="10832" operator="lessThan">
      <formula>0.25</formula>
    </cfRule>
  </conditionalFormatting>
  <conditionalFormatting sqref="G344">
    <cfRule type="cellIs" dxfId="23107" priority="10828" operator="greaterThan">
      <formula>L344</formula>
    </cfRule>
    <cfRule type="cellIs" dxfId="23106" priority="10829" operator="lessThan">
      <formula>J344</formula>
    </cfRule>
  </conditionalFormatting>
  <conditionalFormatting sqref="F313">
    <cfRule type="containsText" dxfId="23105" priority="10817" operator="containsText" text="TAXI">
      <formula>NOT(ISERROR(SEARCH("TAXI",F313)))</formula>
    </cfRule>
    <cfRule type="containsText" dxfId="23104" priority="10818" operator="containsText" text="SSMM">
      <formula>NOT(ISERROR(SEARCH("SSMM",F313)))</formula>
    </cfRule>
    <cfRule type="containsText" dxfId="23103" priority="10819" operator="containsText" text="BMTR">
      <formula>NOT(ISERROR(SEARCH("BMTR",F313)))</formula>
    </cfRule>
  </conditionalFormatting>
  <conditionalFormatting sqref="G313">
    <cfRule type="cellIs" dxfId="23102" priority="10820" operator="greaterThan">
      <formula>L313</formula>
    </cfRule>
    <cfRule type="cellIs" dxfId="23101" priority="10821" operator="lessThan">
      <formula>J313</formula>
    </cfRule>
  </conditionalFormatting>
  <conditionalFormatting sqref="M313">
    <cfRule type="cellIs" dxfId="23100" priority="10816" operator="lessThan">
      <formula>0.25</formula>
    </cfRule>
  </conditionalFormatting>
  <conditionalFormatting sqref="F314">
    <cfRule type="containsText" dxfId="23099" priority="10809" operator="containsText" text="TAXI">
      <formula>NOT(ISERROR(SEARCH("TAXI",F314)))</formula>
    </cfRule>
    <cfRule type="containsText" dxfId="23098" priority="10810" operator="containsText" text="SSMM">
      <formula>NOT(ISERROR(SEARCH("SSMM",F314)))</formula>
    </cfRule>
    <cfRule type="containsText" dxfId="23097" priority="10811" operator="containsText" text="BMTR">
      <formula>NOT(ISERROR(SEARCH("BMTR",F314)))</formula>
    </cfRule>
  </conditionalFormatting>
  <conditionalFormatting sqref="G314">
    <cfRule type="cellIs" dxfId="23096" priority="10812" operator="greaterThan">
      <formula>L314</formula>
    </cfRule>
    <cfRule type="cellIs" dxfId="23095" priority="10813" operator="lessThan">
      <formula>J314</formula>
    </cfRule>
  </conditionalFormatting>
  <conditionalFormatting sqref="M314">
    <cfRule type="cellIs" dxfId="23094" priority="10808" operator="lessThan">
      <formula>0.25</formula>
    </cfRule>
  </conditionalFormatting>
  <conditionalFormatting sqref="F315">
    <cfRule type="containsText" dxfId="23093" priority="10801" operator="containsText" text="TAXI">
      <formula>NOT(ISERROR(SEARCH("TAXI",F315)))</formula>
    </cfRule>
    <cfRule type="containsText" dxfId="23092" priority="10802" operator="containsText" text="SSMM">
      <formula>NOT(ISERROR(SEARCH("SSMM",F315)))</formula>
    </cfRule>
    <cfRule type="containsText" dxfId="23091" priority="10803" operator="containsText" text="BMTR">
      <formula>NOT(ISERROR(SEARCH("BMTR",F315)))</formula>
    </cfRule>
  </conditionalFormatting>
  <conditionalFormatting sqref="G315">
    <cfRule type="cellIs" dxfId="23090" priority="10804" operator="greaterThan">
      <formula>L315</formula>
    </cfRule>
    <cfRule type="cellIs" dxfId="23089" priority="10805" operator="lessThan">
      <formula>J315</formula>
    </cfRule>
  </conditionalFormatting>
  <conditionalFormatting sqref="M315">
    <cfRule type="cellIs" dxfId="23088" priority="10800" operator="lessThan">
      <formula>0.25</formula>
    </cfRule>
  </conditionalFormatting>
  <conditionalFormatting sqref="F238 F240">
    <cfRule type="containsText" dxfId="23087" priority="10793" operator="containsText" text="TAXI">
      <formula>NOT(ISERROR(SEARCH("TAXI",F238)))</formula>
    </cfRule>
    <cfRule type="containsText" dxfId="23086" priority="10794" operator="containsText" text="SSMM">
      <formula>NOT(ISERROR(SEARCH("SSMM",F238)))</formula>
    </cfRule>
    <cfRule type="containsText" dxfId="23085" priority="10795" operator="containsText" text="BMTR">
      <formula>NOT(ISERROR(SEARCH("BMTR",F238)))</formula>
    </cfRule>
  </conditionalFormatting>
  <conditionalFormatting sqref="G238 G240">
    <cfRule type="cellIs" dxfId="23084" priority="10796" operator="greaterThan">
      <formula>L238</formula>
    </cfRule>
    <cfRule type="cellIs" dxfId="23083" priority="10797" operator="lessThan">
      <formula>J238</formula>
    </cfRule>
  </conditionalFormatting>
  <conditionalFormatting sqref="M238 M240">
    <cfRule type="cellIs" dxfId="23082" priority="10792" operator="lessThan">
      <formula>0.25</formula>
    </cfRule>
  </conditionalFormatting>
  <conditionalFormatting sqref="F316">
    <cfRule type="containsText" dxfId="23081" priority="10785" operator="containsText" text="TAXI">
      <formula>NOT(ISERROR(SEARCH("TAXI",F316)))</formula>
    </cfRule>
    <cfRule type="containsText" dxfId="23080" priority="10786" operator="containsText" text="SSMM">
      <formula>NOT(ISERROR(SEARCH("SSMM",F316)))</formula>
    </cfRule>
    <cfRule type="containsText" dxfId="23079" priority="10787" operator="containsText" text="BMTR">
      <formula>NOT(ISERROR(SEARCH("BMTR",F316)))</formula>
    </cfRule>
  </conditionalFormatting>
  <conditionalFormatting sqref="G316">
    <cfRule type="cellIs" dxfId="23078" priority="10788" operator="greaterThan">
      <formula>L316</formula>
    </cfRule>
    <cfRule type="cellIs" dxfId="23077" priority="10789" operator="lessThan">
      <formula>J316</formula>
    </cfRule>
  </conditionalFormatting>
  <conditionalFormatting sqref="M316">
    <cfRule type="cellIs" dxfId="23076" priority="10784" operator="lessThan">
      <formula>0.25</formula>
    </cfRule>
  </conditionalFormatting>
  <conditionalFormatting sqref="F164">
    <cfRule type="containsText" dxfId="23075" priority="10777" operator="containsText" text="TAXI">
      <formula>NOT(ISERROR(SEARCH("TAXI",F164)))</formula>
    </cfRule>
    <cfRule type="containsText" dxfId="23074" priority="10778" operator="containsText" text="SSMM">
      <formula>NOT(ISERROR(SEARCH("SSMM",F164)))</formula>
    </cfRule>
    <cfRule type="containsText" dxfId="23073" priority="10779" operator="containsText" text="BMTR">
      <formula>NOT(ISERROR(SEARCH("BMTR",F164)))</formula>
    </cfRule>
  </conditionalFormatting>
  <conditionalFormatting sqref="G164">
    <cfRule type="cellIs" dxfId="23072" priority="10780" operator="greaterThan">
      <formula>L164</formula>
    </cfRule>
    <cfRule type="cellIs" dxfId="23071" priority="10781" operator="lessThan">
      <formula>J164</formula>
    </cfRule>
  </conditionalFormatting>
  <conditionalFormatting sqref="M164">
    <cfRule type="cellIs" dxfId="23070" priority="10776" operator="lessThan">
      <formula>0.25</formula>
    </cfRule>
  </conditionalFormatting>
  <conditionalFormatting sqref="F317:F318">
    <cfRule type="containsText" dxfId="23069" priority="10769" operator="containsText" text="TAXI">
      <formula>NOT(ISERROR(SEARCH("TAXI",F317)))</formula>
    </cfRule>
    <cfRule type="containsText" dxfId="23068" priority="10770" operator="containsText" text="SSMM">
      <formula>NOT(ISERROR(SEARCH("SSMM",F317)))</formula>
    </cfRule>
    <cfRule type="containsText" dxfId="23067" priority="10771" operator="containsText" text="BMTR">
      <formula>NOT(ISERROR(SEARCH("BMTR",F317)))</formula>
    </cfRule>
  </conditionalFormatting>
  <conditionalFormatting sqref="G317:G318">
    <cfRule type="cellIs" dxfId="23066" priority="10772" operator="greaterThan">
      <formula>L317</formula>
    </cfRule>
    <cfRule type="cellIs" dxfId="23065" priority="10773" operator="lessThan">
      <formula>J317</formula>
    </cfRule>
  </conditionalFormatting>
  <conditionalFormatting sqref="M317:M318">
    <cfRule type="cellIs" dxfId="23064" priority="10768" operator="lessThan">
      <formula>0.25</formula>
    </cfRule>
  </conditionalFormatting>
  <conditionalFormatting sqref="F147">
    <cfRule type="containsText" dxfId="23063" priority="10753" operator="containsText" text="TAXI">
      <formula>NOT(ISERROR(SEARCH("TAXI",F147)))</formula>
    </cfRule>
    <cfRule type="containsText" dxfId="23062" priority="10754" operator="containsText" text="SSMM">
      <formula>NOT(ISERROR(SEARCH("SSMM",F147)))</formula>
    </cfRule>
    <cfRule type="containsText" dxfId="23061" priority="10755" operator="containsText" text="BMTR">
      <formula>NOT(ISERROR(SEARCH("BMTR",F147)))</formula>
    </cfRule>
  </conditionalFormatting>
  <conditionalFormatting sqref="G147">
    <cfRule type="cellIs" dxfId="23060" priority="10756" operator="greaterThan">
      <formula>L147</formula>
    </cfRule>
    <cfRule type="cellIs" dxfId="23059" priority="10757" operator="lessThan">
      <formula>J147</formula>
    </cfRule>
  </conditionalFormatting>
  <conditionalFormatting sqref="M147">
    <cfRule type="cellIs" dxfId="23058" priority="10752" operator="lessThan">
      <formula>0.25</formula>
    </cfRule>
  </conditionalFormatting>
  <conditionalFormatting sqref="F134">
    <cfRule type="containsText" dxfId="23057" priority="10745" operator="containsText" text="TAXI">
      <formula>NOT(ISERROR(SEARCH("TAXI",F134)))</formula>
    </cfRule>
    <cfRule type="containsText" dxfId="23056" priority="10746" operator="containsText" text="SSMM">
      <formula>NOT(ISERROR(SEARCH("SSMM",F134)))</formula>
    </cfRule>
    <cfRule type="containsText" dxfId="23055" priority="10747" operator="containsText" text="BMTR">
      <formula>NOT(ISERROR(SEARCH("BMTR",F134)))</formula>
    </cfRule>
  </conditionalFormatting>
  <conditionalFormatting sqref="G134">
    <cfRule type="cellIs" dxfId="23054" priority="10748" operator="greaterThan">
      <formula>L134</formula>
    </cfRule>
    <cfRule type="cellIs" dxfId="23053" priority="10749" operator="lessThan">
      <formula>J134</formula>
    </cfRule>
  </conditionalFormatting>
  <conditionalFormatting sqref="M134">
    <cfRule type="cellIs" dxfId="23052" priority="10744" operator="lessThan">
      <formula>0.25</formula>
    </cfRule>
  </conditionalFormatting>
  <conditionalFormatting sqref="F319">
    <cfRule type="containsText" dxfId="23051" priority="10737" operator="containsText" text="TAXI">
      <formula>NOT(ISERROR(SEARCH("TAXI",F319)))</formula>
    </cfRule>
    <cfRule type="containsText" dxfId="23050" priority="10738" operator="containsText" text="SSMM">
      <formula>NOT(ISERROR(SEARCH("SSMM",F319)))</formula>
    </cfRule>
    <cfRule type="containsText" dxfId="23049" priority="10739" operator="containsText" text="BMTR">
      <formula>NOT(ISERROR(SEARCH("BMTR",F319)))</formula>
    </cfRule>
  </conditionalFormatting>
  <conditionalFormatting sqref="G319">
    <cfRule type="cellIs" dxfId="23048" priority="10740" operator="greaterThan">
      <formula>L319</formula>
    </cfRule>
    <cfRule type="cellIs" dxfId="23047" priority="10741" operator="lessThan">
      <formula>J319</formula>
    </cfRule>
  </conditionalFormatting>
  <conditionalFormatting sqref="M319">
    <cfRule type="cellIs" dxfId="23046" priority="10736" operator="lessThan">
      <formula>0.25</formula>
    </cfRule>
  </conditionalFormatting>
  <conditionalFormatting sqref="F133">
    <cfRule type="containsText" dxfId="23045" priority="10729" operator="containsText" text="TAXI">
      <formula>NOT(ISERROR(SEARCH("TAXI",F133)))</formula>
    </cfRule>
    <cfRule type="containsText" dxfId="23044" priority="10730" operator="containsText" text="SSMM">
      <formula>NOT(ISERROR(SEARCH("SSMM",F133)))</formula>
    </cfRule>
    <cfRule type="containsText" dxfId="23043" priority="10731" operator="containsText" text="BMTR">
      <formula>NOT(ISERROR(SEARCH("BMTR",F133)))</formula>
    </cfRule>
  </conditionalFormatting>
  <conditionalFormatting sqref="G133">
    <cfRule type="cellIs" dxfId="23042" priority="10732" operator="greaterThan">
      <formula>L133</formula>
    </cfRule>
    <cfRule type="cellIs" dxfId="23041" priority="10733" operator="lessThan">
      <formula>J133</formula>
    </cfRule>
  </conditionalFormatting>
  <conditionalFormatting sqref="M133">
    <cfRule type="cellIs" dxfId="23040" priority="10728" operator="lessThan">
      <formula>0.25</formula>
    </cfRule>
  </conditionalFormatting>
  <conditionalFormatting sqref="F222">
    <cfRule type="containsText" dxfId="23039" priority="10721" operator="containsText" text="TAXI">
      <formula>NOT(ISERROR(SEARCH("TAXI",F222)))</formula>
    </cfRule>
    <cfRule type="containsText" dxfId="23038" priority="10722" operator="containsText" text="SSMM">
      <formula>NOT(ISERROR(SEARCH("SSMM",F222)))</formula>
    </cfRule>
    <cfRule type="containsText" dxfId="23037" priority="10723" operator="containsText" text="BMTR">
      <formula>NOT(ISERROR(SEARCH("BMTR",F222)))</formula>
    </cfRule>
  </conditionalFormatting>
  <conditionalFormatting sqref="F222">
    <cfRule type="containsText" dxfId="23036" priority="10718" operator="containsText" text="TAXI">
      <formula>NOT(ISERROR(SEARCH("TAXI",F222)))</formula>
    </cfRule>
    <cfRule type="containsText" dxfId="23035" priority="10719" operator="containsText" text="SSMM">
      <formula>NOT(ISERROR(SEARCH("SSMM",F222)))</formula>
    </cfRule>
    <cfRule type="containsText" dxfId="23034" priority="10720" operator="containsText" text="BMTR">
      <formula>NOT(ISERROR(SEARCH("BMTR",F222)))</formula>
    </cfRule>
  </conditionalFormatting>
  <conditionalFormatting sqref="F222">
    <cfRule type="containsText" dxfId="23033" priority="10715" operator="containsText" text="TAXI">
      <formula>NOT(ISERROR(SEARCH("TAXI",F222)))</formula>
    </cfRule>
    <cfRule type="containsText" dxfId="23032" priority="10716" operator="containsText" text="SSMM">
      <formula>NOT(ISERROR(SEARCH("SSMM",F222)))</formula>
    </cfRule>
    <cfRule type="containsText" dxfId="23031" priority="10717" operator="containsText" text="BMTR">
      <formula>NOT(ISERROR(SEARCH("BMTR",F222)))</formula>
    </cfRule>
  </conditionalFormatting>
  <conditionalFormatting sqref="F222">
    <cfRule type="containsText" dxfId="23030" priority="10712" operator="containsText" text="TAXI">
      <formula>NOT(ISERROR(SEARCH("TAXI",F222)))</formula>
    </cfRule>
    <cfRule type="containsText" dxfId="23029" priority="10713" operator="containsText" text="SSMM">
      <formula>NOT(ISERROR(SEARCH("SSMM",F222)))</formula>
    </cfRule>
    <cfRule type="containsText" dxfId="23028" priority="10714" operator="containsText" text="BMTR">
      <formula>NOT(ISERROR(SEARCH("BMTR",F222)))</formula>
    </cfRule>
  </conditionalFormatting>
  <conditionalFormatting sqref="F222">
    <cfRule type="containsText" dxfId="23027" priority="10709" operator="containsText" text="TAXI">
      <formula>NOT(ISERROR(SEARCH("TAXI",F222)))</formula>
    </cfRule>
    <cfRule type="containsText" dxfId="23026" priority="10710" operator="containsText" text="SSMM">
      <formula>NOT(ISERROR(SEARCH("SSMM",F222)))</formula>
    </cfRule>
    <cfRule type="containsText" dxfId="23025" priority="10711" operator="containsText" text="BMTR">
      <formula>NOT(ISERROR(SEARCH("BMTR",F222)))</formula>
    </cfRule>
  </conditionalFormatting>
  <conditionalFormatting sqref="F222">
    <cfRule type="containsText" dxfId="23024" priority="10706" operator="containsText" text="TAXI">
      <formula>NOT(ISERROR(SEARCH("TAXI",F222)))</formula>
    </cfRule>
    <cfRule type="containsText" dxfId="23023" priority="10707" operator="containsText" text="SSMM">
      <formula>NOT(ISERROR(SEARCH("SSMM",F222)))</formula>
    </cfRule>
    <cfRule type="containsText" dxfId="23022" priority="10708" operator="containsText" text="BMTR">
      <formula>NOT(ISERROR(SEARCH("BMTR",F222)))</formula>
    </cfRule>
  </conditionalFormatting>
  <conditionalFormatting sqref="F222">
    <cfRule type="containsText" dxfId="23021" priority="10703" operator="containsText" text="TAXI">
      <formula>NOT(ISERROR(SEARCH("TAXI",F222)))</formula>
    </cfRule>
    <cfRule type="containsText" dxfId="23020" priority="10704" operator="containsText" text="SSMM">
      <formula>NOT(ISERROR(SEARCH("SSMM",F222)))</formula>
    </cfRule>
    <cfRule type="containsText" dxfId="23019" priority="10705" operator="containsText" text="BMTR">
      <formula>NOT(ISERROR(SEARCH("BMTR",F222)))</formula>
    </cfRule>
  </conditionalFormatting>
  <conditionalFormatting sqref="F222">
    <cfRule type="containsText" dxfId="23018" priority="10700" operator="containsText" text="TAXI">
      <formula>NOT(ISERROR(SEARCH("TAXI",F222)))</formula>
    </cfRule>
    <cfRule type="containsText" dxfId="23017" priority="10701" operator="containsText" text="SSMM">
      <formula>NOT(ISERROR(SEARCH("SSMM",F222)))</formula>
    </cfRule>
    <cfRule type="containsText" dxfId="23016" priority="10702" operator="containsText" text="BMTR">
      <formula>NOT(ISERROR(SEARCH("BMTR",F222)))</formula>
    </cfRule>
  </conditionalFormatting>
  <conditionalFormatting sqref="F222">
    <cfRule type="containsText" dxfId="23015" priority="10697" operator="containsText" text="TAXI">
      <formula>NOT(ISERROR(SEARCH("TAXI",F222)))</formula>
    </cfRule>
    <cfRule type="containsText" dxfId="23014" priority="10698" operator="containsText" text="SSMM">
      <formula>NOT(ISERROR(SEARCH("SSMM",F222)))</formula>
    </cfRule>
    <cfRule type="containsText" dxfId="23013" priority="10699" operator="containsText" text="BMTR">
      <formula>NOT(ISERROR(SEARCH("BMTR",F222)))</formula>
    </cfRule>
  </conditionalFormatting>
  <conditionalFormatting sqref="F222">
    <cfRule type="containsText" dxfId="23012" priority="10694" operator="containsText" text="TAXI">
      <formula>NOT(ISERROR(SEARCH("TAXI",F222)))</formula>
    </cfRule>
    <cfRule type="containsText" dxfId="23011" priority="10695" operator="containsText" text="SSMM">
      <formula>NOT(ISERROR(SEARCH("SSMM",F222)))</formula>
    </cfRule>
    <cfRule type="containsText" dxfId="23010" priority="10696" operator="containsText" text="BMTR">
      <formula>NOT(ISERROR(SEARCH("BMTR",F222)))</formula>
    </cfRule>
  </conditionalFormatting>
  <conditionalFormatting sqref="F222">
    <cfRule type="containsText" dxfId="23009" priority="10691" operator="containsText" text="TAXI">
      <formula>NOT(ISERROR(SEARCH("TAXI",F222)))</formula>
    </cfRule>
    <cfRule type="containsText" dxfId="23008" priority="10692" operator="containsText" text="SSMM">
      <formula>NOT(ISERROR(SEARCH("SSMM",F222)))</formula>
    </cfRule>
    <cfRule type="containsText" dxfId="23007" priority="10693" operator="containsText" text="BMTR">
      <formula>NOT(ISERROR(SEARCH("BMTR",F222)))</formula>
    </cfRule>
  </conditionalFormatting>
  <conditionalFormatting sqref="F222">
    <cfRule type="containsText" dxfId="23006" priority="10688" operator="containsText" text="TAXI">
      <formula>NOT(ISERROR(SEARCH("TAXI",F222)))</formula>
    </cfRule>
    <cfRule type="containsText" dxfId="23005" priority="10689" operator="containsText" text="SSMM">
      <formula>NOT(ISERROR(SEARCH("SSMM",F222)))</formula>
    </cfRule>
    <cfRule type="containsText" dxfId="23004" priority="10690" operator="containsText" text="BMTR">
      <formula>NOT(ISERROR(SEARCH("BMTR",F222)))</formula>
    </cfRule>
  </conditionalFormatting>
  <conditionalFormatting sqref="F222">
    <cfRule type="containsText" dxfId="23003" priority="10685" operator="containsText" text="TAXI">
      <formula>NOT(ISERROR(SEARCH("TAXI",F222)))</formula>
    </cfRule>
    <cfRule type="containsText" dxfId="23002" priority="10686" operator="containsText" text="SSMM">
      <formula>NOT(ISERROR(SEARCH("SSMM",F222)))</formula>
    </cfRule>
    <cfRule type="containsText" dxfId="23001" priority="10687" operator="containsText" text="BMTR">
      <formula>NOT(ISERROR(SEARCH("BMTR",F222)))</formula>
    </cfRule>
  </conditionalFormatting>
  <conditionalFormatting sqref="F222">
    <cfRule type="containsText" dxfId="23000" priority="10682" operator="containsText" text="TAXI">
      <formula>NOT(ISERROR(SEARCH("TAXI",F222)))</formula>
    </cfRule>
    <cfRule type="containsText" dxfId="22999" priority="10683" operator="containsText" text="SSMM">
      <formula>NOT(ISERROR(SEARCH("SSMM",F222)))</formula>
    </cfRule>
    <cfRule type="containsText" dxfId="22998" priority="10684" operator="containsText" text="BMTR">
      <formula>NOT(ISERROR(SEARCH("BMTR",F222)))</formula>
    </cfRule>
  </conditionalFormatting>
  <conditionalFormatting sqref="F222">
    <cfRule type="containsText" dxfId="22997" priority="10679" operator="containsText" text="TAXI">
      <formula>NOT(ISERROR(SEARCH("TAXI",F222)))</formula>
    </cfRule>
    <cfRule type="containsText" dxfId="22996" priority="10680" operator="containsText" text="SSMM">
      <formula>NOT(ISERROR(SEARCH("SSMM",F222)))</formula>
    </cfRule>
    <cfRule type="containsText" dxfId="22995" priority="10681" operator="containsText" text="BMTR">
      <formula>NOT(ISERROR(SEARCH("BMTR",F222)))</formula>
    </cfRule>
  </conditionalFormatting>
  <conditionalFormatting sqref="F222">
    <cfRule type="containsText" dxfId="22994" priority="10676" operator="containsText" text="TAXI">
      <formula>NOT(ISERROR(SEARCH("TAXI",F222)))</formula>
    </cfRule>
    <cfRule type="containsText" dxfId="22993" priority="10677" operator="containsText" text="SSMM">
      <formula>NOT(ISERROR(SEARCH("SSMM",F222)))</formula>
    </cfRule>
    <cfRule type="containsText" dxfId="22992" priority="10678" operator="containsText" text="BMTR">
      <formula>NOT(ISERROR(SEARCH("BMTR",F222)))</formula>
    </cfRule>
  </conditionalFormatting>
  <conditionalFormatting sqref="F222">
    <cfRule type="containsText" dxfId="22991" priority="10673" operator="containsText" text="TAXI">
      <formula>NOT(ISERROR(SEARCH("TAXI",F222)))</formula>
    </cfRule>
    <cfRule type="containsText" dxfId="22990" priority="10674" operator="containsText" text="SSMM">
      <formula>NOT(ISERROR(SEARCH("SSMM",F222)))</formula>
    </cfRule>
    <cfRule type="containsText" dxfId="22989" priority="10675" operator="containsText" text="BMTR">
      <formula>NOT(ISERROR(SEARCH("BMTR",F222)))</formula>
    </cfRule>
  </conditionalFormatting>
  <conditionalFormatting sqref="F222">
    <cfRule type="containsText" dxfId="22988" priority="10670" operator="containsText" text="TAXI">
      <formula>NOT(ISERROR(SEARCH("TAXI",F222)))</formula>
    </cfRule>
    <cfRule type="containsText" dxfId="22987" priority="10671" operator="containsText" text="SSMM">
      <formula>NOT(ISERROR(SEARCH("SSMM",F222)))</formula>
    </cfRule>
    <cfRule type="containsText" dxfId="22986" priority="10672" operator="containsText" text="BMTR">
      <formula>NOT(ISERROR(SEARCH("BMTR",F222)))</formula>
    </cfRule>
  </conditionalFormatting>
  <conditionalFormatting sqref="F222">
    <cfRule type="containsText" dxfId="22985" priority="10667" operator="containsText" text="TAXI">
      <formula>NOT(ISERROR(SEARCH("TAXI",F222)))</formula>
    </cfRule>
    <cfRule type="containsText" dxfId="22984" priority="10668" operator="containsText" text="SSMM">
      <formula>NOT(ISERROR(SEARCH("SSMM",F222)))</formula>
    </cfRule>
    <cfRule type="containsText" dxfId="22983" priority="10669" operator="containsText" text="BMTR">
      <formula>NOT(ISERROR(SEARCH("BMTR",F222)))</formula>
    </cfRule>
  </conditionalFormatting>
  <conditionalFormatting sqref="F222">
    <cfRule type="containsText" dxfId="22982" priority="10664" operator="containsText" text="TAXI">
      <formula>NOT(ISERROR(SEARCH("TAXI",F222)))</formula>
    </cfRule>
    <cfRule type="containsText" dxfId="22981" priority="10665" operator="containsText" text="SSMM">
      <formula>NOT(ISERROR(SEARCH("SSMM",F222)))</formula>
    </cfRule>
    <cfRule type="containsText" dxfId="22980" priority="10666" operator="containsText" text="BMTR">
      <formula>NOT(ISERROR(SEARCH("BMTR",F222)))</formula>
    </cfRule>
  </conditionalFormatting>
  <conditionalFormatting sqref="F222">
    <cfRule type="containsText" dxfId="22979" priority="10661" operator="containsText" text="TAXI">
      <formula>NOT(ISERROR(SEARCH("TAXI",F222)))</formula>
    </cfRule>
    <cfRule type="containsText" dxfId="22978" priority="10662" operator="containsText" text="SSMM">
      <formula>NOT(ISERROR(SEARCH("SSMM",F222)))</formula>
    </cfRule>
    <cfRule type="containsText" dxfId="22977" priority="10663" operator="containsText" text="BMTR">
      <formula>NOT(ISERROR(SEARCH("BMTR",F222)))</formula>
    </cfRule>
  </conditionalFormatting>
  <conditionalFormatting sqref="F222">
    <cfRule type="containsText" dxfId="22976" priority="10658" operator="containsText" text="TAXI">
      <formula>NOT(ISERROR(SEARCH("TAXI",F222)))</formula>
    </cfRule>
    <cfRule type="containsText" dxfId="22975" priority="10659" operator="containsText" text="SSMM">
      <formula>NOT(ISERROR(SEARCH("SSMM",F222)))</formula>
    </cfRule>
    <cfRule type="containsText" dxfId="22974" priority="10660" operator="containsText" text="BMTR">
      <formula>NOT(ISERROR(SEARCH("BMTR",F222)))</formula>
    </cfRule>
  </conditionalFormatting>
  <conditionalFormatting sqref="F222">
    <cfRule type="containsText" dxfId="22973" priority="10655" operator="containsText" text="TAXI">
      <formula>NOT(ISERROR(SEARCH("TAXI",F222)))</formula>
    </cfRule>
    <cfRule type="containsText" dxfId="22972" priority="10656" operator="containsText" text="SSMM">
      <formula>NOT(ISERROR(SEARCH("SSMM",F222)))</formula>
    </cfRule>
    <cfRule type="containsText" dxfId="22971" priority="10657" operator="containsText" text="BMTR">
      <formula>NOT(ISERROR(SEARCH("BMTR",F222)))</formula>
    </cfRule>
  </conditionalFormatting>
  <conditionalFormatting sqref="F222">
    <cfRule type="containsText" dxfId="22970" priority="10652" operator="containsText" text="TAXI">
      <formula>NOT(ISERROR(SEARCH("TAXI",F222)))</formula>
    </cfRule>
    <cfRule type="containsText" dxfId="22969" priority="10653" operator="containsText" text="SSMM">
      <formula>NOT(ISERROR(SEARCH("SSMM",F222)))</formula>
    </cfRule>
    <cfRule type="containsText" dxfId="22968" priority="10654" operator="containsText" text="BMTR">
      <formula>NOT(ISERROR(SEARCH("BMTR",F222)))</formula>
    </cfRule>
  </conditionalFormatting>
  <conditionalFormatting sqref="F222">
    <cfRule type="containsText" dxfId="22967" priority="10649" operator="containsText" text="TAXI">
      <formula>NOT(ISERROR(SEARCH("TAXI",F222)))</formula>
    </cfRule>
    <cfRule type="containsText" dxfId="22966" priority="10650" operator="containsText" text="SSMM">
      <formula>NOT(ISERROR(SEARCH("SSMM",F222)))</formula>
    </cfRule>
    <cfRule type="containsText" dxfId="22965" priority="10651" operator="containsText" text="BMTR">
      <formula>NOT(ISERROR(SEARCH("BMTR",F222)))</formula>
    </cfRule>
  </conditionalFormatting>
  <conditionalFormatting sqref="F222">
    <cfRule type="containsText" dxfId="22964" priority="10646" operator="containsText" text="TAXI">
      <formula>NOT(ISERROR(SEARCH("TAXI",F222)))</formula>
    </cfRule>
    <cfRule type="containsText" dxfId="22963" priority="10647" operator="containsText" text="SSMM">
      <formula>NOT(ISERROR(SEARCH("SSMM",F222)))</formula>
    </cfRule>
    <cfRule type="containsText" dxfId="22962" priority="10648" operator="containsText" text="BMTR">
      <formula>NOT(ISERROR(SEARCH("BMTR",F222)))</formula>
    </cfRule>
  </conditionalFormatting>
  <conditionalFormatting sqref="F222">
    <cfRule type="containsText" dxfId="22961" priority="10643" operator="containsText" text="TAXI">
      <formula>NOT(ISERROR(SEARCH("TAXI",F222)))</formula>
    </cfRule>
    <cfRule type="containsText" dxfId="22960" priority="10644" operator="containsText" text="SSMM">
      <formula>NOT(ISERROR(SEARCH("SSMM",F222)))</formula>
    </cfRule>
    <cfRule type="containsText" dxfId="22959" priority="10645" operator="containsText" text="BMTR">
      <formula>NOT(ISERROR(SEARCH("BMTR",F222)))</formula>
    </cfRule>
  </conditionalFormatting>
  <conditionalFormatting sqref="F222">
    <cfRule type="containsText" dxfId="22958" priority="10640" operator="containsText" text="TAXI">
      <formula>NOT(ISERROR(SEARCH("TAXI",F222)))</formula>
    </cfRule>
    <cfRule type="containsText" dxfId="22957" priority="10641" operator="containsText" text="SSMM">
      <formula>NOT(ISERROR(SEARCH("SSMM",F222)))</formula>
    </cfRule>
    <cfRule type="containsText" dxfId="22956" priority="10642" operator="containsText" text="BMTR">
      <formula>NOT(ISERROR(SEARCH("BMTR",F222)))</formula>
    </cfRule>
  </conditionalFormatting>
  <conditionalFormatting sqref="F222">
    <cfRule type="containsText" dxfId="22955" priority="10637" operator="containsText" text="TAXI">
      <formula>NOT(ISERROR(SEARCH("TAXI",F222)))</formula>
    </cfRule>
    <cfRule type="containsText" dxfId="22954" priority="10638" operator="containsText" text="SSMM">
      <formula>NOT(ISERROR(SEARCH("SSMM",F222)))</formula>
    </cfRule>
    <cfRule type="containsText" dxfId="22953" priority="10639" operator="containsText" text="BMTR">
      <formula>NOT(ISERROR(SEARCH("BMTR",F222)))</formula>
    </cfRule>
  </conditionalFormatting>
  <conditionalFormatting sqref="F222">
    <cfRule type="containsText" dxfId="22952" priority="10634" operator="containsText" text="TAXI">
      <formula>NOT(ISERROR(SEARCH("TAXI",F222)))</formula>
    </cfRule>
    <cfRule type="containsText" dxfId="22951" priority="10635" operator="containsText" text="SSMM">
      <formula>NOT(ISERROR(SEARCH("SSMM",F222)))</formula>
    </cfRule>
    <cfRule type="containsText" dxfId="22950" priority="10636" operator="containsText" text="BMTR">
      <formula>NOT(ISERROR(SEARCH("BMTR",F222)))</formula>
    </cfRule>
  </conditionalFormatting>
  <conditionalFormatting sqref="F222">
    <cfRule type="containsText" dxfId="22949" priority="10631" operator="containsText" text="TAXI">
      <formula>NOT(ISERROR(SEARCH("TAXI",F222)))</formula>
    </cfRule>
    <cfRule type="containsText" dxfId="22948" priority="10632" operator="containsText" text="SSMM">
      <formula>NOT(ISERROR(SEARCH("SSMM",F222)))</formula>
    </cfRule>
    <cfRule type="containsText" dxfId="22947" priority="10633" operator="containsText" text="BMTR">
      <formula>NOT(ISERROR(SEARCH("BMTR",F222)))</formula>
    </cfRule>
  </conditionalFormatting>
  <conditionalFormatting sqref="F222">
    <cfRule type="containsText" dxfId="22946" priority="10628" operator="containsText" text="TAXI">
      <formula>NOT(ISERROR(SEARCH("TAXI",F222)))</formula>
    </cfRule>
    <cfRule type="containsText" dxfId="22945" priority="10629" operator="containsText" text="SSMM">
      <formula>NOT(ISERROR(SEARCH("SSMM",F222)))</formula>
    </cfRule>
    <cfRule type="containsText" dxfId="22944" priority="10630" operator="containsText" text="BMTR">
      <formula>NOT(ISERROR(SEARCH("BMTR",F222)))</formula>
    </cfRule>
  </conditionalFormatting>
  <conditionalFormatting sqref="F222">
    <cfRule type="containsText" dxfId="22943" priority="10625" operator="containsText" text="TAXI">
      <formula>NOT(ISERROR(SEARCH("TAXI",F222)))</formula>
    </cfRule>
    <cfRule type="containsText" dxfId="22942" priority="10626" operator="containsText" text="SSMM">
      <formula>NOT(ISERROR(SEARCH("SSMM",F222)))</formula>
    </cfRule>
    <cfRule type="containsText" dxfId="22941" priority="10627" operator="containsText" text="BMTR">
      <formula>NOT(ISERROR(SEARCH("BMTR",F222)))</formula>
    </cfRule>
  </conditionalFormatting>
  <conditionalFormatting sqref="F222">
    <cfRule type="containsText" dxfId="22940" priority="10622" operator="containsText" text="TAXI">
      <formula>NOT(ISERROR(SEARCH("TAXI",F222)))</formula>
    </cfRule>
    <cfRule type="containsText" dxfId="22939" priority="10623" operator="containsText" text="SSMM">
      <formula>NOT(ISERROR(SEARCH("SSMM",F222)))</formula>
    </cfRule>
    <cfRule type="containsText" dxfId="22938" priority="10624" operator="containsText" text="BMTR">
      <formula>NOT(ISERROR(SEARCH("BMTR",F222)))</formula>
    </cfRule>
  </conditionalFormatting>
  <conditionalFormatting sqref="F222">
    <cfRule type="containsText" dxfId="22937" priority="10619" operator="containsText" text="TAXI">
      <formula>NOT(ISERROR(SEARCH("TAXI",F222)))</formula>
    </cfRule>
    <cfRule type="containsText" dxfId="22936" priority="10620" operator="containsText" text="SSMM">
      <formula>NOT(ISERROR(SEARCH("SSMM",F222)))</formula>
    </cfRule>
    <cfRule type="containsText" dxfId="22935" priority="10621" operator="containsText" text="BMTR">
      <formula>NOT(ISERROR(SEARCH("BMTR",F222)))</formula>
    </cfRule>
  </conditionalFormatting>
  <conditionalFormatting sqref="F222">
    <cfRule type="containsText" dxfId="22934" priority="10616" operator="containsText" text="TAXI">
      <formula>NOT(ISERROR(SEARCH("TAXI",F222)))</formula>
    </cfRule>
    <cfRule type="containsText" dxfId="22933" priority="10617" operator="containsText" text="SSMM">
      <formula>NOT(ISERROR(SEARCH("SSMM",F222)))</formula>
    </cfRule>
    <cfRule type="containsText" dxfId="22932" priority="10618" operator="containsText" text="BMTR">
      <formula>NOT(ISERROR(SEARCH("BMTR",F222)))</formula>
    </cfRule>
  </conditionalFormatting>
  <conditionalFormatting sqref="F222">
    <cfRule type="containsText" dxfId="22931" priority="10613" operator="containsText" text="TAXI">
      <formula>NOT(ISERROR(SEARCH("TAXI",F222)))</formula>
    </cfRule>
    <cfRule type="containsText" dxfId="22930" priority="10614" operator="containsText" text="SSMM">
      <formula>NOT(ISERROR(SEARCH("SSMM",F222)))</formula>
    </cfRule>
    <cfRule type="containsText" dxfId="22929" priority="10615" operator="containsText" text="BMTR">
      <formula>NOT(ISERROR(SEARCH("BMTR",F222)))</formula>
    </cfRule>
  </conditionalFormatting>
  <conditionalFormatting sqref="F222">
    <cfRule type="containsText" dxfId="22928" priority="10610" operator="containsText" text="TAXI">
      <formula>NOT(ISERROR(SEARCH("TAXI",F222)))</formula>
    </cfRule>
    <cfRule type="containsText" dxfId="22927" priority="10611" operator="containsText" text="SSMM">
      <formula>NOT(ISERROR(SEARCH("SSMM",F222)))</formula>
    </cfRule>
    <cfRule type="containsText" dxfId="22926" priority="10612" operator="containsText" text="BMTR">
      <formula>NOT(ISERROR(SEARCH("BMTR",F222)))</formula>
    </cfRule>
  </conditionalFormatting>
  <conditionalFormatting sqref="F222">
    <cfRule type="containsText" dxfId="22925" priority="10607" operator="containsText" text="TAXI">
      <formula>NOT(ISERROR(SEARCH("TAXI",F222)))</formula>
    </cfRule>
    <cfRule type="containsText" dxfId="22924" priority="10608" operator="containsText" text="SSMM">
      <formula>NOT(ISERROR(SEARCH("SSMM",F222)))</formula>
    </cfRule>
    <cfRule type="containsText" dxfId="22923" priority="10609" operator="containsText" text="BMTR">
      <formula>NOT(ISERROR(SEARCH("BMTR",F222)))</formula>
    </cfRule>
  </conditionalFormatting>
  <conditionalFormatting sqref="F222">
    <cfRule type="containsText" dxfId="22922" priority="10604" operator="containsText" text="TAXI">
      <formula>NOT(ISERROR(SEARCH("TAXI",F222)))</formula>
    </cfRule>
    <cfRule type="containsText" dxfId="22921" priority="10605" operator="containsText" text="SSMM">
      <formula>NOT(ISERROR(SEARCH("SSMM",F222)))</formula>
    </cfRule>
    <cfRule type="containsText" dxfId="22920" priority="10606" operator="containsText" text="BMTR">
      <formula>NOT(ISERROR(SEARCH("BMTR",F222)))</formula>
    </cfRule>
  </conditionalFormatting>
  <conditionalFormatting sqref="G222">
    <cfRule type="cellIs" dxfId="22919" priority="10724" operator="greaterThan">
      <formula>L222</formula>
    </cfRule>
    <cfRule type="cellIs" dxfId="22918" priority="10725" operator="lessThan">
      <formula>J222</formula>
    </cfRule>
  </conditionalFormatting>
  <conditionalFormatting sqref="M222">
    <cfRule type="cellIs" dxfId="22917" priority="10603" operator="lessThan">
      <formula>0.25</formula>
    </cfRule>
  </conditionalFormatting>
  <conditionalFormatting sqref="F98">
    <cfRule type="containsText" dxfId="22916" priority="10471" operator="containsText" text="TAXI">
      <formula>NOT(ISERROR(SEARCH("TAXI",F98)))</formula>
    </cfRule>
    <cfRule type="containsText" dxfId="22915" priority="10472" operator="containsText" text="SSMM">
      <formula>NOT(ISERROR(SEARCH("SSMM",F98)))</formula>
    </cfRule>
    <cfRule type="containsText" dxfId="22914" priority="10473" operator="containsText" text="BMTR">
      <formula>NOT(ISERROR(SEARCH("BMTR",F98)))</formula>
    </cfRule>
  </conditionalFormatting>
  <conditionalFormatting sqref="G98">
    <cfRule type="cellIs" dxfId="22913" priority="10474" operator="greaterThan">
      <formula>L98</formula>
    </cfRule>
    <cfRule type="cellIs" dxfId="22912" priority="10475" operator="lessThan">
      <formula>J98</formula>
    </cfRule>
  </conditionalFormatting>
  <conditionalFormatting sqref="M98">
    <cfRule type="cellIs" dxfId="22911" priority="10470" operator="lessThan">
      <formula>0.25</formula>
    </cfRule>
  </conditionalFormatting>
  <conditionalFormatting sqref="G271">
    <cfRule type="cellIs" dxfId="22910" priority="10466" operator="greaterThan">
      <formula>L271</formula>
    </cfRule>
    <cfRule type="cellIs" dxfId="22909" priority="10467" operator="lessThan">
      <formula>J271</formula>
    </cfRule>
  </conditionalFormatting>
  <conditionalFormatting sqref="M271">
    <cfRule type="cellIs" dxfId="22908" priority="10462" operator="lessThan">
      <formula>0.25</formula>
    </cfRule>
  </conditionalFormatting>
  <conditionalFormatting sqref="F184">
    <cfRule type="containsText" dxfId="22907" priority="10182" operator="containsText" text="TAXI">
      <formula>NOT(ISERROR(SEARCH("TAXI",F184)))</formula>
    </cfRule>
    <cfRule type="containsText" dxfId="22906" priority="10183" operator="containsText" text="SSMM">
      <formula>NOT(ISERROR(SEARCH("SSMM",F184)))</formula>
    </cfRule>
    <cfRule type="containsText" dxfId="22905" priority="10184" operator="containsText" text="BMTR">
      <formula>NOT(ISERROR(SEARCH("BMTR",F184)))</formula>
    </cfRule>
  </conditionalFormatting>
  <conditionalFormatting sqref="F184">
    <cfRule type="containsText" dxfId="22904" priority="10179" operator="containsText" text="TAXI">
      <formula>NOT(ISERROR(SEARCH("TAXI",F184)))</formula>
    </cfRule>
    <cfRule type="containsText" dxfId="22903" priority="10180" operator="containsText" text="SSMM">
      <formula>NOT(ISERROR(SEARCH("SSMM",F184)))</formula>
    </cfRule>
    <cfRule type="containsText" dxfId="22902" priority="10181" operator="containsText" text="BMTR">
      <formula>NOT(ISERROR(SEARCH("BMTR",F184)))</formula>
    </cfRule>
  </conditionalFormatting>
  <conditionalFormatting sqref="F184">
    <cfRule type="containsText" dxfId="22901" priority="10176" operator="containsText" text="TAXI">
      <formula>NOT(ISERROR(SEARCH("TAXI",F184)))</formula>
    </cfRule>
    <cfRule type="containsText" dxfId="22900" priority="10177" operator="containsText" text="SSMM">
      <formula>NOT(ISERROR(SEARCH("SSMM",F184)))</formula>
    </cfRule>
    <cfRule type="containsText" dxfId="22899" priority="10178" operator="containsText" text="BMTR">
      <formula>NOT(ISERROR(SEARCH("BMTR",F184)))</formula>
    </cfRule>
  </conditionalFormatting>
  <conditionalFormatting sqref="F184">
    <cfRule type="containsText" dxfId="22898" priority="10173" operator="containsText" text="TAXI">
      <formula>NOT(ISERROR(SEARCH("TAXI",F184)))</formula>
    </cfRule>
    <cfRule type="containsText" dxfId="22897" priority="10174" operator="containsText" text="SSMM">
      <formula>NOT(ISERROR(SEARCH("SSMM",F184)))</formula>
    </cfRule>
    <cfRule type="containsText" dxfId="22896" priority="10175" operator="containsText" text="BMTR">
      <formula>NOT(ISERROR(SEARCH("BMTR",F184)))</formula>
    </cfRule>
  </conditionalFormatting>
  <conditionalFormatting sqref="F184">
    <cfRule type="containsText" dxfId="22895" priority="10170" operator="containsText" text="TAXI">
      <formula>NOT(ISERROR(SEARCH("TAXI",F184)))</formula>
    </cfRule>
    <cfRule type="containsText" dxfId="22894" priority="10171" operator="containsText" text="SSMM">
      <formula>NOT(ISERROR(SEARCH("SSMM",F184)))</formula>
    </cfRule>
    <cfRule type="containsText" dxfId="22893" priority="10172" operator="containsText" text="BMTR">
      <formula>NOT(ISERROR(SEARCH("BMTR",F184)))</formula>
    </cfRule>
  </conditionalFormatting>
  <conditionalFormatting sqref="F184">
    <cfRule type="containsText" dxfId="22892" priority="10167" operator="containsText" text="TAXI">
      <formula>NOT(ISERROR(SEARCH("TAXI",F184)))</formula>
    </cfRule>
    <cfRule type="containsText" dxfId="22891" priority="10168" operator="containsText" text="SSMM">
      <formula>NOT(ISERROR(SEARCH("SSMM",F184)))</formula>
    </cfRule>
    <cfRule type="containsText" dxfId="22890" priority="10169" operator="containsText" text="BMTR">
      <formula>NOT(ISERROR(SEARCH("BMTR",F184)))</formula>
    </cfRule>
  </conditionalFormatting>
  <conditionalFormatting sqref="F184">
    <cfRule type="containsText" dxfId="22889" priority="10164" operator="containsText" text="TAXI">
      <formula>NOT(ISERROR(SEARCH("TAXI",F184)))</formula>
    </cfRule>
    <cfRule type="containsText" dxfId="22888" priority="10165" operator="containsText" text="SSMM">
      <formula>NOT(ISERROR(SEARCH("SSMM",F184)))</formula>
    </cfRule>
    <cfRule type="containsText" dxfId="22887" priority="10166" operator="containsText" text="BMTR">
      <formula>NOT(ISERROR(SEARCH("BMTR",F184)))</formula>
    </cfRule>
  </conditionalFormatting>
  <conditionalFormatting sqref="F184">
    <cfRule type="containsText" dxfId="22886" priority="10161" operator="containsText" text="TAXI">
      <formula>NOT(ISERROR(SEARCH("TAXI",F184)))</formula>
    </cfRule>
    <cfRule type="containsText" dxfId="22885" priority="10162" operator="containsText" text="SSMM">
      <formula>NOT(ISERROR(SEARCH("SSMM",F184)))</formula>
    </cfRule>
    <cfRule type="containsText" dxfId="22884" priority="10163" operator="containsText" text="BMTR">
      <formula>NOT(ISERROR(SEARCH("BMTR",F184)))</formula>
    </cfRule>
  </conditionalFormatting>
  <conditionalFormatting sqref="F184">
    <cfRule type="containsText" dxfId="22883" priority="10158" operator="containsText" text="TAXI">
      <formula>NOT(ISERROR(SEARCH("TAXI",F184)))</formula>
    </cfRule>
    <cfRule type="containsText" dxfId="22882" priority="10159" operator="containsText" text="SSMM">
      <formula>NOT(ISERROR(SEARCH("SSMM",F184)))</formula>
    </cfRule>
    <cfRule type="containsText" dxfId="22881" priority="10160" operator="containsText" text="BMTR">
      <formula>NOT(ISERROR(SEARCH("BMTR",F184)))</formula>
    </cfRule>
  </conditionalFormatting>
  <conditionalFormatting sqref="F184">
    <cfRule type="containsText" dxfId="22880" priority="10155" operator="containsText" text="TAXI">
      <formula>NOT(ISERROR(SEARCH("TAXI",F184)))</formula>
    </cfRule>
    <cfRule type="containsText" dxfId="22879" priority="10156" operator="containsText" text="SSMM">
      <formula>NOT(ISERROR(SEARCH("SSMM",F184)))</formula>
    </cfRule>
    <cfRule type="containsText" dxfId="22878" priority="10157" operator="containsText" text="BMTR">
      <formula>NOT(ISERROR(SEARCH("BMTR",F184)))</formula>
    </cfRule>
  </conditionalFormatting>
  <conditionalFormatting sqref="F184">
    <cfRule type="containsText" dxfId="22877" priority="10152" operator="containsText" text="TAXI">
      <formula>NOT(ISERROR(SEARCH("TAXI",F184)))</formula>
    </cfRule>
    <cfRule type="containsText" dxfId="22876" priority="10153" operator="containsText" text="SSMM">
      <formula>NOT(ISERROR(SEARCH("SSMM",F184)))</formula>
    </cfRule>
    <cfRule type="containsText" dxfId="22875" priority="10154" operator="containsText" text="BMTR">
      <formula>NOT(ISERROR(SEARCH("BMTR",F184)))</formula>
    </cfRule>
  </conditionalFormatting>
  <conditionalFormatting sqref="F184">
    <cfRule type="containsText" dxfId="22874" priority="10149" operator="containsText" text="TAXI">
      <formula>NOT(ISERROR(SEARCH("TAXI",F184)))</formula>
    </cfRule>
    <cfRule type="containsText" dxfId="22873" priority="10150" operator="containsText" text="SSMM">
      <formula>NOT(ISERROR(SEARCH("SSMM",F184)))</formula>
    </cfRule>
    <cfRule type="containsText" dxfId="22872" priority="10151" operator="containsText" text="BMTR">
      <formula>NOT(ISERROR(SEARCH("BMTR",F184)))</formula>
    </cfRule>
  </conditionalFormatting>
  <conditionalFormatting sqref="F184">
    <cfRule type="containsText" dxfId="22871" priority="10145" operator="containsText" text="TAXI">
      <formula>NOT(ISERROR(SEARCH("TAXI",F184)))</formula>
    </cfRule>
    <cfRule type="containsText" dxfId="22870" priority="10146" operator="containsText" text="SSMM">
      <formula>NOT(ISERROR(SEARCH("SSMM",F184)))</formula>
    </cfRule>
    <cfRule type="containsText" dxfId="22869" priority="10147" operator="containsText" text="BMTR">
      <formula>NOT(ISERROR(SEARCH("BMTR",F184)))</formula>
    </cfRule>
  </conditionalFormatting>
  <conditionalFormatting sqref="F184">
    <cfRule type="containsText" dxfId="22868" priority="10142" operator="containsText" text="TAXI">
      <formula>NOT(ISERROR(SEARCH("TAXI",F184)))</formula>
    </cfRule>
    <cfRule type="containsText" dxfId="22867" priority="10143" operator="containsText" text="SSMM">
      <formula>NOT(ISERROR(SEARCH("SSMM",F184)))</formula>
    </cfRule>
    <cfRule type="containsText" dxfId="22866" priority="10144" operator="containsText" text="BMTR">
      <formula>NOT(ISERROR(SEARCH("BMTR",F184)))</formula>
    </cfRule>
  </conditionalFormatting>
  <conditionalFormatting sqref="F184">
    <cfRule type="containsText" dxfId="22865" priority="10139" operator="containsText" text="TAXI">
      <formula>NOT(ISERROR(SEARCH("TAXI",F184)))</formula>
    </cfRule>
    <cfRule type="containsText" dxfId="22864" priority="10140" operator="containsText" text="SSMM">
      <formula>NOT(ISERROR(SEARCH("SSMM",F184)))</formula>
    </cfRule>
    <cfRule type="containsText" dxfId="22863" priority="10141" operator="containsText" text="BMTR">
      <formula>NOT(ISERROR(SEARCH("BMTR",F184)))</formula>
    </cfRule>
  </conditionalFormatting>
  <conditionalFormatting sqref="F184">
    <cfRule type="containsText" dxfId="22862" priority="10136" operator="containsText" text="TAXI">
      <formula>NOT(ISERROR(SEARCH("TAXI",F184)))</formula>
    </cfRule>
    <cfRule type="containsText" dxfId="22861" priority="10137" operator="containsText" text="SSMM">
      <formula>NOT(ISERROR(SEARCH("SSMM",F184)))</formula>
    </cfRule>
    <cfRule type="containsText" dxfId="22860" priority="10138" operator="containsText" text="BMTR">
      <formula>NOT(ISERROR(SEARCH("BMTR",F184)))</formula>
    </cfRule>
  </conditionalFormatting>
  <conditionalFormatting sqref="F184">
    <cfRule type="containsText" dxfId="22859" priority="10133" operator="containsText" text="TAXI">
      <formula>NOT(ISERROR(SEARCH("TAXI",F184)))</formula>
    </cfRule>
    <cfRule type="containsText" dxfId="22858" priority="10134" operator="containsText" text="SSMM">
      <formula>NOT(ISERROR(SEARCH("SSMM",F184)))</formula>
    </cfRule>
    <cfRule type="containsText" dxfId="22857" priority="10135" operator="containsText" text="BMTR">
      <formula>NOT(ISERROR(SEARCH("BMTR",F184)))</formula>
    </cfRule>
  </conditionalFormatting>
  <conditionalFormatting sqref="F184">
    <cfRule type="containsText" dxfId="22856" priority="10130" operator="containsText" text="TAXI">
      <formula>NOT(ISERROR(SEARCH("TAXI",F184)))</formula>
    </cfRule>
    <cfRule type="containsText" dxfId="22855" priority="10131" operator="containsText" text="SSMM">
      <formula>NOT(ISERROR(SEARCH("SSMM",F184)))</formula>
    </cfRule>
    <cfRule type="containsText" dxfId="22854" priority="10132" operator="containsText" text="BMTR">
      <formula>NOT(ISERROR(SEARCH("BMTR",F184)))</formula>
    </cfRule>
  </conditionalFormatting>
  <conditionalFormatting sqref="F184">
    <cfRule type="containsText" dxfId="22853" priority="10127" operator="containsText" text="TAXI">
      <formula>NOT(ISERROR(SEARCH("TAXI",F184)))</formula>
    </cfRule>
    <cfRule type="containsText" dxfId="22852" priority="10128" operator="containsText" text="SSMM">
      <formula>NOT(ISERROR(SEARCH("SSMM",F184)))</formula>
    </cfRule>
    <cfRule type="containsText" dxfId="22851" priority="10129" operator="containsText" text="BMTR">
      <formula>NOT(ISERROR(SEARCH("BMTR",F184)))</formula>
    </cfRule>
  </conditionalFormatting>
  <conditionalFormatting sqref="F184">
    <cfRule type="containsText" dxfId="22850" priority="10124" operator="containsText" text="TAXI">
      <formula>NOT(ISERROR(SEARCH("TAXI",F184)))</formula>
    </cfRule>
    <cfRule type="containsText" dxfId="22849" priority="10125" operator="containsText" text="SSMM">
      <formula>NOT(ISERROR(SEARCH("SSMM",F184)))</formula>
    </cfRule>
    <cfRule type="containsText" dxfId="22848" priority="10126" operator="containsText" text="BMTR">
      <formula>NOT(ISERROR(SEARCH("BMTR",F184)))</formula>
    </cfRule>
  </conditionalFormatting>
  <conditionalFormatting sqref="F184">
    <cfRule type="containsText" dxfId="22847" priority="10121" operator="containsText" text="TAXI">
      <formula>NOT(ISERROR(SEARCH("TAXI",F184)))</formula>
    </cfRule>
    <cfRule type="containsText" dxfId="22846" priority="10122" operator="containsText" text="SSMM">
      <formula>NOT(ISERROR(SEARCH("SSMM",F184)))</formula>
    </cfRule>
    <cfRule type="containsText" dxfId="22845" priority="10123" operator="containsText" text="BMTR">
      <formula>NOT(ISERROR(SEARCH("BMTR",F184)))</formula>
    </cfRule>
  </conditionalFormatting>
  <conditionalFormatting sqref="F184">
    <cfRule type="containsText" dxfId="22844" priority="10118" operator="containsText" text="TAXI">
      <formula>NOT(ISERROR(SEARCH("TAXI",F184)))</formula>
    </cfRule>
    <cfRule type="containsText" dxfId="22843" priority="10119" operator="containsText" text="SSMM">
      <formula>NOT(ISERROR(SEARCH("SSMM",F184)))</formula>
    </cfRule>
    <cfRule type="containsText" dxfId="22842" priority="10120" operator="containsText" text="BMTR">
      <formula>NOT(ISERROR(SEARCH("BMTR",F184)))</formula>
    </cfRule>
  </conditionalFormatting>
  <conditionalFormatting sqref="F184">
    <cfRule type="containsText" dxfId="22841" priority="10115" operator="containsText" text="TAXI">
      <formula>NOT(ISERROR(SEARCH("TAXI",F184)))</formula>
    </cfRule>
    <cfRule type="containsText" dxfId="22840" priority="10116" operator="containsText" text="SSMM">
      <formula>NOT(ISERROR(SEARCH("SSMM",F184)))</formula>
    </cfRule>
    <cfRule type="containsText" dxfId="22839" priority="10117" operator="containsText" text="BMTR">
      <formula>NOT(ISERROR(SEARCH("BMTR",F184)))</formula>
    </cfRule>
  </conditionalFormatting>
  <conditionalFormatting sqref="F184">
    <cfRule type="containsText" dxfId="22838" priority="10112" operator="containsText" text="TAXI">
      <formula>NOT(ISERROR(SEARCH("TAXI",F184)))</formula>
    </cfRule>
    <cfRule type="containsText" dxfId="22837" priority="10113" operator="containsText" text="SSMM">
      <formula>NOT(ISERROR(SEARCH("SSMM",F184)))</formula>
    </cfRule>
    <cfRule type="containsText" dxfId="22836" priority="10114" operator="containsText" text="BMTR">
      <formula>NOT(ISERROR(SEARCH("BMTR",F184)))</formula>
    </cfRule>
  </conditionalFormatting>
  <conditionalFormatting sqref="F184">
    <cfRule type="containsText" dxfId="22835" priority="10109" operator="containsText" text="TAXI">
      <formula>NOT(ISERROR(SEARCH("TAXI",F184)))</formula>
    </cfRule>
    <cfRule type="containsText" dxfId="22834" priority="10110" operator="containsText" text="SSMM">
      <formula>NOT(ISERROR(SEARCH("SSMM",F184)))</formula>
    </cfRule>
    <cfRule type="containsText" dxfId="22833" priority="10111" operator="containsText" text="BMTR">
      <formula>NOT(ISERROR(SEARCH("BMTR",F184)))</formula>
    </cfRule>
  </conditionalFormatting>
  <conditionalFormatting sqref="F184">
    <cfRule type="containsText" dxfId="22832" priority="10106" operator="containsText" text="TAXI">
      <formula>NOT(ISERROR(SEARCH("TAXI",F184)))</formula>
    </cfRule>
    <cfRule type="containsText" dxfId="22831" priority="10107" operator="containsText" text="SSMM">
      <formula>NOT(ISERROR(SEARCH("SSMM",F184)))</formula>
    </cfRule>
    <cfRule type="containsText" dxfId="22830" priority="10108" operator="containsText" text="BMTR">
      <formula>NOT(ISERROR(SEARCH("BMTR",F184)))</formula>
    </cfRule>
  </conditionalFormatting>
  <conditionalFormatting sqref="F184">
    <cfRule type="containsText" dxfId="22829" priority="10103" operator="containsText" text="TAXI">
      <formula>NOT(ISERROR(SEARCH("TAXI",F184)))</formula>
    </cfRule>
    <cfRule type="containsText" dxfId="22828" priority="10104" operator="containsText" text="SSMM">
      <formula>NOT(ISERROR(SEARCH("SSMM",F184)))</formula>
    </cfRule>
    <cfRule type="containsText" dxfId="22827" priority="10105" operator="containsText" text="BMTR">
      <formula>NOT(ISERROR(SEARCH("BMTR",F184)))</formula>
    </cfRule>
  </conditionalFormatting>
  <conditionalFormatting sqref="F184">
    <cfRule type="containsText" dxfId="22826" priority="10100" operator="containsText" text="TAXI">
      <formula>NOT(ISERROR(SEARCH("TAXI",F184)))</formula>
    </cfRule>
    <cfRule type="containsText" dxfId="22825" priority="10101" operator="containsText" text="SSMM">
      <formula>NOT(ISERROR(SEARCH("SSMM",F184)))</formula>
    </cfRule>
    <cfRule type="containsText" dxfId="22824" priority="10102" operator="containsText" text="BMTR">
      <formula>NOT(ISERROR(SEARCH("BMTR",F184)))</formula>
    </cfRule>
  </conditionalFormatting>
  <conditionalFormatting sqref="F184">
    <cfRule type="containsText" dxfId="22823" priority="10097" operator="containsText" text="TAXI">
      <formula>NOT(ISERROR(SEARCH("TAXI",F184)))</formula>
    </cfRule>
    <cfRule type="containsText" dxfId="22822" priority="10098" operator="containsText" text="SSMM">
      <formula>NOT(ISERROR(SEARCH("SSMM",F184)))</formula>
    </cfRule>
    <cfRule type="containsText" dxfId="22821" priority="10099" operator="containsText" text="BMTR">
      <formula>NOT(ISERROR(SEARCH("BMTR",F184)))</formula>
    </cfRule>
  </conditionalFormatting>
  <conditionalFormatting sqref="F184">
    <cfRule type="containsText" dxfId="22820" priority="10094" operator="containsText" text="TAXI">
      <formula>NOT(ISERROR(SEARCH("TAXI",F184)))</formula>
    </cfRule>
    <cfRule type="containsText" dxfId="22819" priority="10095" operator="containsText" text="SSMM">
      <formula>NOT(ISERROR(SEARCH("SSMM",F184)))</formula>
    </cfRule>
    <cfRule type="containsText" dxfId="22818" priority="10096" operator="containsText" text="BMTR">
      <formula>NOT(ISERROR(SEARCH("BMTR",F184)))</formula>
    </cfRule>
  </conditionalFormatting>
  <conditionalFormatting sqref="F184">
    <cfRule type="containsText" dxfId="22817" priority="10091" operator="containsText" text="TAXI">
      <formula>NOT(ISERROR(SEARCH("TAXI",F184)))</formula>
    </cfRule>
    <cfRule type="containsText" dxfId="22816" priority="10092" operator="containsText" text="SSMM">
      <formula>NOT(ISERROR(SEARCH("SSMM",F184)))</formula>
    </cfRule>
    <cfRule type="containsText" dxfId="22815" priority="10093" operator="containsText" text="BMTR">
      <formula>NOT(ISERROR(SEARCH("BMTR",F184)))</formula>
    </cfRule>
  </conditionalFormatting>
  <conditionalFormatting sqref="F184">
    <cfRule type="containsText" dxfId="22814" priority="10088" operator="containsText" text="TAXI">
      <formula>NOT(ISERROR(SEARCH("TAXI",F184)))</formula>
    </cfRule>
    <cfRule type="containsText" dxfId="22813" priority="10089" operator="containsText" text="SSMM">
      <formula>NOT(ISERROR(SEARCH("SSMM",F184)))</formula>
    </cfRule>
    <cfRule type="containsText" dxfId="22812" priority="10090" operator="containsText" text="BMTR">
      <formula>NOT(ISERROR(SEARCH("BMTR",F184)))</formula>
    </cfRule>
  </conditionalFormatting>
  <conditionalFormatting sqref="F184">
    <cfRule type="containsText" dxfId="22811" priority="10085" operator="containsText" text="TAXI">
      <formula>NOT(ISERROR(SEARCH("TAXI",F184)))</formula>
    </cfRule>
    <cfRule type="containsText" dxfId="22810" priority="10086" operator="containsText" text="SSMM">
      <formula>NOT(ISERROR(SEARCH("SSMM",F184)))</formula>
    </cfRule>
    <cfRule type="containsText" dxfId="22809" priority="10087" operator="containsText" text="BMTR">
      <formula>NOT(ISERROR(SEARCH("BMTR",F184)))</formula>
    </cfRule>
  </conditionalFormatting>
  <conditionalFormatting sqref="F184">
    <cfRule type="containsText" dxfId="22808" priority="10082" operator="containsText" text="TAXI">
      <formula>NOT(ISERROR(SEARCH("TAXI",F184)))</formula>
    </cfRule>
    <cfRule type="containsText" dxfId="22807" priority="10083" operator="containsText" text="SSMM">
      <formula>NOT(ISERROR(SEARCH("SSMM",F184)))</formula>
    </cfRule>
    <cfRule type="containsText" dxfId="22806" priority="10084" operator="containsText" text="BMTR">
      <formula>NOT(ISERROR(SEARCH("BMTR",F184)))</formula>
    </cfRule>
  </conditionalFormatting>
  <conditionalFormatting sqref="F184">
    <cfRule type="containsText" dxfId="22805" priority="10079" operator="containsText" text="TAXI">
      <formula>NOT(ISERROR(SEARCH("TAXI",F184)))</formula>
    </cfRule>
    <cfRule type="containsText" dxfId="22804" priority="10080" operator="containsText" text="SSMM">
      <formula>NOT(ISERROR(SEARCH("SSMM",F184)))</formula>
    </cfRule>
    <cfRule type="containsText" dxfId="22803" priority="10081" operator="containsText" text="BMTR">
      <formula>NOT(ISERROR(SEARCH("BMTR",F184)))</formula>
    </cfRule>
  </conditionalFormatting>
  <conditionalFormatting sqref="F184">
    <cfRule type="containsText" dxfId="22802" priority="10076" operator="containsText" text="TAXI">
      <formula>NOT(ISERROR(SEARCH("TAXI",F184)))</formula>
    </cfRule>
    <cfRule type="containsText" dxfId="22801" priority="10077" operator="containsText" text="SSMM">
      <formula>NOT(ISERROR(SEARCH("SSMM",F184)))</formula>
    </cfRule>
    <cfRule type="containsText" dxfId="22800" priority="10078" operator="containsText" text="BMTR">
      <formula>NOT(ISERROR(SEARCH("BMTR",F184)))</formula>
    </cfRule>
  </conditionalFormatting>
  <conditionalFormatting sqref="F184">
    <cfRule type="containsText" dxfId="22799" priority="10073" operator="containsText" text="TAXI">
      <formula>NOT(ISERROR(SEARCH("TAXI",F184)))</formula>
    </cfRule>
    <cfRule type="containsText" dxfId="22798" priority="10074" operator="containsText" text="SSMM">
      <formula>NOT(ISERROR(SEARCH("SSMM",F184)))</formula>
    </cfRule>
    <cfRule type="containsText" dxfId="22797" priority="10075" operator="containsText" text="BMTR">
      <formula>NOT(ISERROR(SEARCH("BMTR",F184)))</formula>
    </cfRule>
  </conditionalFormatting>
  <conditionalFormatting sqref="F184">
    <cfRule type="containsText" dxfId="22796" priority="10070" operator="containsText" text="TAXI">
      <formula>NOT(ISERROR(SEARCH("TAXI",F184)))</formula>
    </cfRule>
    <cfRule type="containsText" dxfId="22795" priority="10071" operator="containsText" text="SSMM">
      <formula>NOT(ISERROR(SEARCH("SSMM",F184)))</formula>
    </cfRule>
    <cfRule type="containsText" dxfId="22794" priority="10072" operator="containsText" text="BMTR">
      <formula>NOT(ISERROR(SEARCH("BMTR",F184)))</formula>
    </cfRule>
  </conditionalFormatting>
  <conditionalFormatting sqref="G184">
    <cfRule type="cellIs" dxfId="22793" priority="10185" operator="lessThan">
      <formula>J184</formula>
    </cfRule>
    <cfRule type="cellIs" dxfId="22792" priority="21922" operator="greaterThan">
      <formula>L184</formula>
    </cfRule>
  </conditionalFormatting>
  <conditionalFormatting sqref="M184">
    <cfRule type="cellIs" dxfId="22791" priority="10069" operator="lessThan">
      <formula>0.25</formula>
    </cfRule>
  </conditionalFormatting>
  <conditionalFormatting sqref="F63">
    <cfRule type="containsText" dxfId="22790" priority="10054" operator="containsText" text="TAXI">
      <formula>NOT(ISERROR(SEARCH("TAXI",F63)))</formula>
    </cfRule>
    <cfRule type="containsText" dxfId="22789" priority="10055" operator="containsText" text="SSMM">
      <formula>NOT(ISERROR(SEARCH("SSMM",F63)))</formula>
    </cfRule>
    <cfRule type="containsText" dxfId="22788" priority="10056" operator="containsText" text="BMTR">
      <formula>NOT(ISERROR(SEARCH("BMTR",F63)))</formula>
    </cfRule>
  </conditionalFormatting>
  <conditionalFormatting sqref="G63">
    <cfRule type="cellIs" dxfId="22787" priority="10057" operator="greaterThan">
      <formula>L63</formula>
    </cfRule>
    <cfRule type="cellIs" dxfId="22786" priority="10058" operator="lessThan">
      <formula>J63</formula>
    </cfRule>
  </conditionalFormatting>
  <conditionalFormatting sqref="M63">
    <cfRule type="cellIs" dxfId="22785" priority="10053" operator="lessThan">
      <formula>0.25</formula>
    </cfRule>
  </conditionalFormatting>
  <conditionalFormatting sqref="F95">
    <cfRule type="containsText" dxfId="22784" priority="10048" operator="containsText" text="TAXI">
      <formula>NOT(ISERROR(SEARCH("TAXI",F95)))</formula>
    </cfRule>
    <cfRule type="containsText" dxfId="22783" priority="10049" operator="containsText" text="SSMM">
      <formula>NOT(ISERROR(SEARCH("SSMM",F95)))</formula>
    </cfRule>
    <cfRule type="containsText" dxfId="22782" priority="10050" operator="containsText" text="BMTR">
      <formula>NOT(ISERROR(SEARCH("BMTR",F95)))</formula>
    </cfRule>
  </conditionalFormatting>
  <conditionalFormatting sqref="G95">
    <cfRule type="cellIs" dxfId="22781" priority="10046" operator="greaterThan">
      <formula>L95</formula>
    </cfRule>
    <cfRule type="cellIs" dxfId="22780" priority="10047" operator="lessThan">
      <formula>J95</formula>
    </cfRule>
  </conditionalFormatting>
  <conditionalFormatting sqref="M95">
    <cfRule type="cellIs" dxfId="22779" priority="10045" operator="lessThan">
      <formula>0.25</formula>
    </cfRule>
  </conditionalFormatting>
  <conditionalFormatting sqref="G337">
    <cfRule type="cellIs" dxfId="22778" priority="10041" operator="greaterThan">
      <formula>L337</formula>
    </cfRule>
    <cfRule type="cellIs" dxfId="22777" priority="10042" operator="lessThan">
      <formula>J337</formula>
    </cfRule>
  </conditionalFormatting>
  <conditionalFormatting sqref="G338">
    <cfRule type="cellIs" dxfId="22776" priority="10039" operator="greaterThan">
      <formula>L338</formula>
    </cfRule>
    <cfRule type="cellIs" dxfId="22775" priority="10040" operator="lessThan">
      <formula>J338</formula>
    </cfRule>
  </conditionalFormatting>
  <conditionalFormatting sqref="F90">
    <cfRule type="containsText" dxfId="22774" priority="9394" operator="containsText" text="TAXI">
      <formula>NOT(ISERROR(SEARCH("TAXI",F90)))</formula>
    </cfRule>
    <cfRule type="containsText" dxfId="22773" priority="9395" operator="containsText" text="SSMM">
      <formula>NOT(ISERROR(SEARCH("SSMM",F90)))</formula>
    </cfRule>
    <cfRule type="containsText" dxfId="22772" priority="9396" operator="containsText" text="BMTR">
      <formula>NOT(ISERROR(SEARCH("BMTR",F90)))</formula>
    </cfRule>
  </conditionalFormatting>
  <conditionalFormatting sqref="G90">
    <cfRule type="cellIs" dxfId="22771" priority="9397" operator="greaterThan">
      <formula>L90</formula>
    </cfRule>
    <cfRule type="cellIs" dxfId="22770" priority="9398" operator="lessThan">
      <formula>J90</formula>
    </cfRule>
  </conditionalFormatting>
  <conditionalFormatting sqref="M90">
    <cfRule type="cellIs" dxfId="22769" priority="9393" operator="lessThan">
      <formula>0.25</formula>
    </cfRule>
  </conditionalFormatting>
  <conditionalFormatting sqref="F245">
    <cfRule type="containsText" dxfId="22768" priority="9386" operator="containsText" text="TAXI">
      <formula>NOT(ISERROR(SEARCH("TAXI",F245)))</formula>
    </cfRule>
    <cfRule type="containsText" dxfId="22767" priority="9387" operator="containsText" text="SSMM">
      <formula>NOT(ISERROR(SEARCH("SSMM",F245)))</formula>
    </cfRule>
    <cfRule type="containsText" dxfId="22766" priority="9388" operator="containsText" text="BMTR">
      <formula>NOT(ISERROR(SEARCH("BMTR",F245)))</formula>
    </cfRule>
  </conditionalFormatting>
  <conditionalFormatting sqref="G245">
    <cfRule type="cellIs" dxfId="22765" priority="9389" operator="greaterThan">
      <formula>L245</formula>
    </cfRule>
    <cfRule type="cellIs" dxfId="22764" priority="9390" operator="lessThan">
      <formula>J245</formula>
    </cfRule>
  </conditionalFormatting>
  <conditionalFormatting sqref="M245">
    <cfRule type="cellIs" dxfId="22763" priority="9385" operator="lessThan">
      <formula>0.25</formula>
    </cfRule>
  </conditionalFormatting>
  <conditionalFormatting sqref="F228">
    <cfRule type="containsText" dxfId="22762" priority="9369" operator="containsText" text="TAXI">
      <formula>NOT(ISERROR(SEARCH("TAXI",F228)))</formula>
    </cfRule>
    <cfRule type="containsText" dxfId="22761" priority="9370" operator="containsText" text="SSMM">
      <formula>NOT(ISERROR(SEARCH("SSMM",F228)))</formula>
    </cfRule>
    <cfRule type="containsText" dxfId="22760" priority="9371" operator="containsText" text="BMTR">
      <formula>NOT(ISERROR(SEARCH("BMTR",F228)))</formula>
    </cfRule>
  </conditionalFormatting>
  <conditionalFormatting sqref="F228">
    <cfRule type="containsText" dxfId="22759" priority="9378" operator="containsText" text="TAXI">
      <formula>NOT(ISERROR(SEARCH("TAXI",F228)))</formula>
    </cfRule>
    <cfRule type="containsText" dxfId="22758" priority="9379" operator="containsText" text="SSMM">
      <formula>NOT(ISERROR(SEARCH("SSMM",F228)))</formula>
    </cfRule>
    <cfRule type="containsText" dxfId="22757" priority="9380" operator="containsText" text="BMTR">
      <formula>NOT(ISERROR(SEARCH("BMTR",F228)))</formula>
    </cfRule>
  </conditionalFormatting>
  <conditionalFormatting sqref="F228">
    <cfRule type="containsText" dxfId="22756" priority="9375" operator="containsText" text="TAXI">
      <formula>NOT(ISERROR(SEARCH("TAXI",F228)))</formula>
    </cfRule>
    <cfRule type="containsText" dxfId="22755" priority="9376" operator="containsText" text="SSMM">
      <formula>NOT(ISERROR(SEARCH("SSMM",F228)))</formula>
    </cfRule>
    <cfRule type="containsText" dxfId="22754" priority="9377" operator="containsText" text="BMTR">
      <formula>NOT(ISERROR(SEARCH("BMTR",F228)))</formula>
    </cfRule>
  </conditionalFormatting>
  <conditionalFormatting sqref="F228">
    <cfRule type="containsText" dxfId="22753" priority="9372" operator="containsText" text="TAXI">
      <formula>NOT(ISERROR(SEARCH("TAXI",F228)))</formula>
    </cfRule>
    <cfRule type="containsText" dxfId="22752" priority="9373" operator="containsText" text="SSMM">
      <formula>NOT(ISERROR(SEARCH("SSMM",F228)))</formula>
    </cfRule>
    <cfRule type="containsText" dxfId="22751" priority="9374" operator="containsText" text="BMTR">
      <formula>NOT(ISERROR(SEARCH("BMTR",F228)))</formula>
    </cfRule>
  </conditionalFormatting>
  <conditionalFormatting sqref="F228">
    <cfRule type="containsText" dxfId="22750" priority="9366" operator="containsText" text="TAXI">
      <formula>NOT(ISERROR(SEARCH("TAXI",F228)))</formula>
    </cfRule>
    <cfRule type="containsText" dxfId="22749" priority="9367" operator="containsText" text="SSMM">
      <formula>NOT(ISERROR(SEARCH("SSMM",F228)))</formula>
    </cfRule>
    <cfRule type="containsText" dxfId="22748" priority="9368" operator="containsText" text="BMTR">
      <formula>NOT(ISERROR(SEARCH("BMTR",F228)))</formula>
    </cfRule>
  </conditionalFormatting>
  <conditionalFormatting sqref="F228">
    <cfRule type="containsText" dxfId="22747" priority="9363" operator="containsText" text="TAXI">
      <formula>NOT(ISERROR(SEARCH("TAXI",F228)))</formula>
    </cfRule>
    <cfRule type="containsText" dxfId="22746" priority="9364" operator="containsText" text="SSMM">
      <formula>NOT(ISERROR(SEARCH("SSMM",F228)))</formula>
    </cfRule>
    <cfRule type="containsText" dxfId="22745" priority="9365" operator="containsText" text="BMTR">
      <formula>NOT(ISERROR(SEARCH("BMTR",F228)))</formula>
    </cfRule>
  </conditionalFormatting>
  <conditionalFormatting sqref="F228">
    <cfRule type="containsText" dxfId="22744" priority="9360" operator="containsText" text="TAXI">
      <formula>NOT(ISERROR(SEARCH("TAXI",F228)))</formula>
    </cfRule>
    <cfRule type="containsText" dxfId="22743" priority="9361" operator="containsText" text="SSMM">
      <formula>NOT(ISERROR(SEARCH("SSMM",F228)))</formula>
    </cfRule>
    <cfRule type="containsText" dxfId="22742" priority="9362" operator="containsText" text="BMTR">
      <formula>NOT(ISERROR(SEARCH("BMTR",F228)))</formula>
    </cfRule>
  </conditionalFormatting>
  <conditionalFormatting sqref="F228">
    <cfRule type="containsText" dxfId="22741" priority="9357" operator="containsText" text="TAXI">
      <formula>NOT(ISERROR(SEARCH("TAXI",F228)))</formula>
    </cfRule>
    <cfRule type="containsText" dxfId="22740" priority="9358" operator="containsText" text="SSMM">
      <formula>NOT(ISERROR(SEARCH("SSMM",F228)))</formula>
    </cfRule>
    <cfRule type="containsText" dxfId="22739" priority="9359" operator="containsText" text="BMTR">
      <formula>NOT(ISERROR(SEARCH("BMTR",F228)))</formula>
    </cfRule>
  </conditionalFormatting>
  <conditionalFormatting sqref="F228">
    <cfRule type="containsText" dxfId="22738" priority="9354" operator="containsText" text="TAXI">
      <formula>NOT(ISERROR(SEARCH("TAXI",F228)))</formula>
    </cfRule>
    <cfRule type="containsText" dxfId="22737" priority="9355" operator="containsText" text="SSMM">
      <formula>NOT(ISERROR(SEARCH("SSMM",F228)))</formula>
    </cfRule>
    <cfRule type="containsText" dxfId="22736" priority="9356" operator="containsText" text="BMTR">
      <formula>NOT(ISERROR(SEARCH("BMTR",F228)))</formula>
    </cfRule>
  </conditionalFormatting>
  <conditionalFormatting sqref="F228">
    <cfRule type="containsText" dxfId="22735" priority="9351" operator="containsText" text="TAXI">
      <formula>NOT(ISERROR(SEARCH("TAXI",F228)))</formula>
    </cfRule>
    <cfRule type="containsText" dxfId="22734" priority="9352" operator="containsText" text="SSMM">
      <formula>NOT(ISERROR(SEARCH("SSMM",F228)))</formula>
    </cfRule>
    <cfRule type="containsText" dxfId="22733" priority="9353" operator="containsText" text="BMTR">
      <formula>NOT(ISERROR(SEARCH("BMTR",F228)))</formula>
    </cfRule>
  </conditionalFormatting>
  <conditionalFormatting sqref="F228">
    <cfRule type="containsText" dxfId="22732" priority="9348" operator="containsText" text="TAXI">
      <formula>NOT(ISERROR(SEARCH("TAXI",F228)))</formula>
    </cfRule>
    <cfRule type="containsText" dxfId="22731" priority="9349" operator="containsText" text="SSMM">
      <formula>NOT(ISERROR(SEARCH("SSMM",F228)))</formula>
    </cfRule>
    <cfRule type="containsText" dxfId="22730" priority="9350" operator="containsText" text="BMTR">
      <formula>NOT(ISERROR(SEARCH("BMTR",F228)))</formula>
    </cfRule>
  </conditionalFormatting>
  <conditionalFormatting sqref="F228">
    <cfRule type="containsText" dxfId="22729" priority="9345" operator="containsText" text="TAXI">
      <formula>NOT(ISERROR(SEARCH("TAXI",F228)))</formula>
    </cfRule>
    <cfRule type="containsText" dxfId="22728" priority="9346" operator="containsText" text="SSMM">
      <formula>NOT(ISERROR(SEARCH("SSMM",F228)))</formula>
    </cfRule>
    <cfRule type="containsText" dxfId="22727" priority="9347" operator="containsText" text="BMTR">
      <formula>NOT(ISERROR(SEARCH("BMTR",F228)))</formula>
    </cfRule>
  </conditionalFormatting>
  <conditionalFormatting sqref="F228">
    <cfRule type="containsText" dxfId="22726" priority="9342" operator="containsText" text="TAXI">
      <formula>NOT(ISERROR(SEARCH("TAXI",F228)))</formula>
    </cfRule>
    <cfRule type="containsText" dxfId="22725" priority="9343" operator="containsText" text="SSMM">
      <formula>NOT(ISERROR(SEARCH("SSMM",F228)))</formula>
    </cfRule>
    <cfRule type="containsText" dxfId="22724" priority="9344" operator="containsText" text="BMTR">
      <formula>NOT(ISERROR(SEARCH("BMTR",F228)))</formula>
    </cfRule>
  </conditionalFormatting>
  <conditionalFormatting sqref="F228">
    <cfRule type="containsText" dxfId="22723" priority="9339" operator="containsText" text="TAXI">
      <formula>NOT(ISERROR(SEARCH("TAXI",F228)))</formula>
    </cfRule>
    <cfRule type="containsText" dxfId="22722" priority="9340" operator="containsText" text="SSMM">
      <formula>NOT(ISERROR(SEARCH("SSMM",F228)))</formula>
    </cfRule>
    <cfRule type="containsText" dxfId="22721" priority="9341" operator="containsText" text="BMTR">
      <formula>NOT(ISERROR(SEARCH("BMTR",F228)))</formula>
    </cfRule>
  </conditionalFormatting>
  <conditionalFormatting sqref="F228">
    <cfRule type="containsText" dxfId="22720" priority="9336" operator="containsText" text="TAXI">
      <formula>NOT(ISERROR(SEARCH("TAXI",F228)))</formula>
    </cfRule>
    <cfRule type="containsText" dxfId="22719" priority="9337" operator="containsText" text="SSMM">
      <formula>NOT(ISERROR(SEARCH("SSMM",F228)))</formula>
    </cfRule>
    <cfRule type="containsText" dxfId="22718" priority="9338" operator="containsText" text="BMTR">
      <formula>NOT(ISERROR(SEARCH("BMTR",F228)))</formula>
    </cfRule>
  </conditionalFormatting>
  <conditionalFormatting sqref="F228">
    <cfRule type="containsText" dxfId="22717" priority="9333" operator="containsText" text="TAXI">
      <formula>NOT(ISERROR(SEARCH("TAXI",F228)))</formula>
    </cfRule>
    <cfRule type="containsText" dxfId="22716" priority="9334" operator="containsText" text="SSMM">
      <formula>NOT(ISERROR(SEARCH("SSMM",F228)))</formula>
    </cfRule>
    <cfRule type="containsText" dxfId="22715" priority="9335" operator="containsText" text="BMTR">
      <formula>NOT(ISERROR(SEARCH("BMTR",F228)))</formula>
    </cfRule>
  </conditionalFormatting>
  <conditionalFormatting sqref="F228">
    <cfRule type="containsText" dxfId="22714" priority="9330" operator="containsText" text="TAXI">
      <formula>NOT(ISERROR(SEARCH("TAXI",F228)))</formula>
    </cfRule>
    <cfRule type="containsText" dxfId="22713" priority="9331" operator="containsText" text="SSMM">
      <formula>NOT(ISERROR(SEARCH("SSMM",F228)))</formula>
    </cfRule>
    <cfRule type="containsText" dxfId="22712" priority="9332" operator="containsText" text="BMTR">
      <formula>NOT(ISERROR(SEARCH("BMTR",F228)))</formula>
    </cfRule>
  </conditionalFormatting>
  <conditionalFormatting sqref="F228">
    <cfRule type="containsText" dxfId="22711" priority="9327" operator="containsText" text="TAXI">
      <formula>NOT(ISERROR(SEARCH("TAXI",F228)))</formula>
    </cfRule>
    <cfRule type="containsText" dxfId="22710" priority="9328" operator="containsText" text="SSMM">
      <formula>NOT(ISERROR(SEARCH("SSMM",F228)))</formula>
    </cfRule>
    <cfRule type="containsText" dxfId="22709" priority="9329" operator="containsText" text="BMTR">
      <formula>NOT(ISERROR(SEARCH("BMTR",F228)))</formula>
    </cfRule>
  </conditionalFormatting>
  <conditionalFormatting sqref="F228">
    <cfRule type="containsText" dxfId="22708" priority="9324" operator="containsText" text="TAXI">
      <formula>NOT(ISERROR(SEARCH("TAXI",F228)))</formula>
    </cfRule>
    <cfRule type="containsText" dxfId="22707" priority="9325" operator="containsText" text="SSMM">
      <formula>NOT(ISERROR(SEARCH("SSMM",F228)))</formula>
    </cfRule>
    <cfRule type="containsText" dxfId="22706" priority="9326" operator="containsText" text="BMTR">
      <formula>NOT(ISERROR(SEARCH("BMTR",F228)))</formula>
    </cfRule>
  </conditionalFormatting>
  <conditionalFormatting sqref="F228">
    <cfRule type="containsText" dxfId="22705" priority="9321" operator="containsText" text="TAXI">
      <formula>NOT(ISERROR(SEARCH("TAXI",F228)))</formula>
    </cfRule>
    <cfRule type="containsText" dxfId="22704" priority="9322" operator="containsText" text="SSMM">
      <formula>NOT(ISERROR(SEARCH("SSMM",F228)))</formula>
    </cfRule>
    <cfRule type="containsText" dxfId="22703" priority="9323" operator="containsText" text="BMTR">
      <formula>NOT(ISERROR(SEARCH("BMTR",F228)))</formula>
    </cfRule>
  </conditionalFormatting>
  <conditionalFormatting sqref="F228">
    <cfRule type="containsText" dxfId="22702" priority="9318" operator="containsText" text="TAXI">
      <formula>NOT(ISERROR(SEARCH("TAXI",F228)))</formula>
    </cfRule>
    <cfRule type="containsText" dxfId="22701" priority="9319" operator="containsText" text="SSMM">
      <formula>NOT(ISERROR(SEARCH("SSMM",F228)))</formula>
    </cfRule>
    <cfRule type="containsText" dxfId="22700" priority="9320" operator="containsText" text="BMTR">
      <formula>NOT(ISERROR(SEARCH("BMTR",F228)))</formula>
    </cfRule>
  </conditionalFormatting>
  <conditionalFormatting sqref="F228">
    <cfRule type="containsText" dxfId="22699" priority="9315" operator="containsText" text="TAXI">
      <formula>NOT(ISERROR(SEARCH("TAXI",F228)))</formula>
    </cfRule>
    <cfRule type="containsText" dxfId="22698" priority="9316" operator="containsText" text="SSMM">
      <formula>NOT(ISERROR(SEARCH("SSMM",F228)))</formula>
    </cfRule>
    <cfRule type="containsText" dxfId="22697" priority="9317" operator="containsText" text="BMTR">
      <formula>NOT(ISERROR(SEARCH("BMTR",F228)))</formula>
    </cfRule>
  </conditionalFormatting>
  <conditionalFormatting sqref="F228">
    <cfRule type="containsText" dxfId="22696" priority="9312" operator="containsText" text="TAXI">
      <formula>NOT(ISERROR(SEARCH("TAXI",F228)))</formula>
    </cfRule>
    <cfRule type="containsText" dxfId="22695" priority="9313" operator="containsText" text="SSMM">
      <formula>NOT(ISERROR(SEARCH("SSMM",F228)))</formula>
    </cfRule>
    <cfRule type="containsText" dxfId="22694" priority="9314" operator="containsText" text="BMTR">
      <formula>NOT(ISERROR(SEARCH("BMTR",F228)))</formula>
    </cfRule>
  </conditionalFormatting>
  <conditionalFormatting sqref="F228">
    <cfRule type="containsText" dxfId="22693" priority="9309" operator="containsText" text="TAXI">
      <formula>NOT(ISERROR(SEARCH("TAXI",F228)))</formula>
    </cfRule>
    <cfRule type="containsText" dxfId="22692" priority="9310" operator="containsText" text="SSMM">
      <formula>NOT(ISERROR(SEARCH("SSMM",F228)))</formula>
    </cfRule>
    <cfRule type="containsText" dxfId="22691" priority="9311" operator="containsText" text="BMTR">
      <formula>NOT(ISERROR(SEARCH("BMTR",F228)))</formula>
    </cfRule>
  </conditionalFormatting>
  <conditionalFormatting sqref="F228">
    <cfRule type="containsText" dxfId="22690" priority="9306" operator="containsText" text="TAXI">
      <formula>NOT(ISERROR(SEARCH("TAXI",F228)))</formula>
    </cfRule>
    <cfRule type="containsText" dxfId="22689" priority="9307" operator="containsText" text="SSMM">
      <formula>NOT(ISERROR(SEARCH("SSMM",F228)))</formula>
    </cfRule>
    <cfRule type="containsText" dxfId="22688" priority="9308" operator="containsText" text="BMTR">
      <formula>NOT(ISERROR(SEARCH("BMTR",F228)))</formula>
    </cfRule>
  </conditionalFormatting>
  <conditionalFormatting sqref="F228">
    <cfRule type="containsText" dxfId="22687" priority="9303" operator="containsText" text="TAXI">
      <formula>NOT(ISERROR(SEARCH("TAXI",F228)))</formula>
    </cfRule>
    <cfRule type="containsText" dxfId="22686" priority="9304" operator="containsText" text="SSMM">
      <formula>NOT(ISERROR(SEARCH("SSMM",F228)))</formula>
    </cfRule>
    <cfRule type="containsText" dxfId="22685" priority="9305" operator="containsText" text="BMTR">
      <formula>NOT(ISERROR(SEARCH("BMTR",F228)))</formula>
    </cfRule>
  </conditionalFormatting>
  <conditionalFormatting sqref="F228">
    <cfRule type="containsText" dxfId="22684" priority="9300" operator="containsText" text="TAXI">
      <formula>NOT(ISERROR(SEARCH("TAXI",F228)))</formula>
    </cfRule>
    <cfRule type="containsText" dxfId="22683" priority="9301" operator="containsText" text="SSMM">
      <formula>NOT(ISERROR(SEARCH("SSMM",F228)))</formula>
    </cfRule>
    <cfRule type="containsText" dxfId="22682" priority="9302" operator="containsText" text="BMTR">
      <formula>NOT(ISERROR(SEARCH("BMTR",F228)))</formula>
    </cfRule>
  </conditionalFormatting>
  <conditionalFormatting sqref="F228">
    <cfRule type="containsText" dxfId="22681" priority="9297" operator="containsText" text="TAXI">
      <formula>NOT(ISERROR(SEARCH("TAXI",F228)))</formula>
    </cfRule>
    <cfRule type="containsText" dxfId="22680" priority="9298" operator="containsText" text="SSMM">
      <formula>NOT(ISERROR(SEARCH("SSMM",F228)))</formula>
    </cfRule>
    <cfRule type="containsText" dxfId="22679" priority="9299" operator="containsText" text="BMTR">
      <formula>NOT(ISERROR(SEARCH("BMTR",F228)))</formula>
    </cfRule>
  </conditionalFormatting>
  <conditionalFormatting sqref="F228">
    <cfRule type="containsText" dxfId="22678" priority="9294" operator="containsText" text="TAXI">
      <formula>NOT(ISERROR(SEARCH("TAXI",F228)))</formula>
    </cfRule>
    <cfRule type="containsText" dxfId="22677" priority="9295" operator="containsText" text="SSMM">
      <formula>NOT(ISERROR(SEARCH("SSMM",F228)))</formula>
    </cfRule>
    <cfRule type="containsText" dxfId="22676" priority="9296" operator="containsText" text="BMTR">
      <formula>NOT(ISERROR(SEARCH("BMTR",F228)))</formula>
    </cfRule>
  </conditionalFormatting>
  <conditionalFormatting sqref="F228">
    <cfRule type="containsText" dxfId="22675" priority="9291" operator="containsText" text="TAXI">
      <formula>NOT(ISERROR(SEARCH("TAXI",F228)))</formula>
    </cfRule>
    <cfRule type="containsText" dxfId="22674" priority="9292" operator="containsText" text="SSMM">
      <formula>NOT(ISERROR(SEARCH("SSMM",F228)))</formula>
    </cfRule>
    <cfRule type="containsText" dxfId="22673" priority="9293" operator="containsText" text="BMTR">
      <formula>NOT(ISERROR(SEARCH("BMTR",F228)))</formula>
    </cfRule>
  </conditionalFormatting>
  <conditionalFormatting sqref="F228">
    <cfRule type="containsText" dxfId="22672" priority="9288" operator="containsText" text="TAXI">
      <formula>NOT(ISERROR(SEARCH("TAXI",F228)))</formula>
    </cfRule>
    <cfRule type="containsText" dxfId="22671" priority="9289" operator="containsText" text="SSMM">
      <formula>NOT(ISERROR(SEARCH("SSMM",F228)))</formula>
    </cfRule>
    <cfRule type="containsText" dxfId="22670" priority="9290" operator="containsText" text="BMTR">
      <formula>NOT(ISERROR(SEARCH("BMTR",F228)))</formula>
    </cfRule>
  </conditionalFormatting>
  <conditionalFormatting sqref="F228">
    <cfRule type="containsText" dxfId="22669" priority="9285" operator="containsText" text="TAXI">
      <formula>NOT(ISERROR(SEARCH("TAXI",F228)))</formula>
    </cfRule>
    <cfRule type="containsText" dxfId="22668" priority="9286" operator="containsText" text="SSMM">
      <formula>NOT(ISERROR(SEARCH("SSMM",F228)))</formula>
    </cfRule>
    <cfRule type="containsText" dxfId="22667" priority="9287" operator="containsText" text="BMTR">
      <formula>NOT(ISERROR(SEARCH("BMTR",F228)))</formula>
    </cfRule>
  </conditionalFormatting>
  <conditionalFormatting sqref="F228">
    <cfRule type="containsText" dxfId="22666" priority="9282" operator="containsText" text="TAXI">
      <formula>NOT(ISERROR(SEARCH("TAXI",F228)))</formula>
    </cfRule>
    <cfRule type="containsText" dxfId="22665" priority="9283" operator="containsText" text="SSMM">
      <formula>NOT(ISERROR(SEARCH("SSMM",F228)))</formula>
    </cfRule>
    <cfRule type="containsText" dxfId="22664" priority="9284" operator="containsText" text="BMTR">
      <formula>NOT(ISERROR(SEARCH("BMTR",F228)))</formula>
    </cfRule>
  </conditionalFormatting>
  <conditionalFormatting sqref="F228">
    <cfRule type="containsText" dxfId="22663" priority="9279" operator="containsText" text="TAXI">
      <formula>NOT(ISERROR(SEARCH("TAXI",F228)))</formula>
    </cfRule>
    <cfRule type="containsText" dxfId="22662" priority="9280" operator="containsText" text="SSMM">
      <formula>NOT(ISERROR(SEARCH("SSMM",F228)))</formula>
    </cfRule>
    <cfRule type="containsText" dxfId="22661" priority="9281" operator="containsText" text="BMTR">
      <formula>NOT(ISERROR(SEARCH("BMTR",F228)))</formula>
    </cfRule>
  </conditionalFormatting>
  <conditionalFormatting sqref="F228">
    <cfRule type="containsText" dxfId="22660" priority="9276" operator="containsText" text="TAXI">
      <formula>NOT(ISERROR(SEARCH("TAXI",F228)))</formula>
    </cfRule>
    <cfRule type="containsText" dxfId="22659" priority="9277" operator="containsText" text="SSMM">
      <formula>NOT(ISERROR(SEARCH("SSMM",F228)))</formula>
    </cfRule>
    <cfRule type="containsText" dxfId="22658" priority="9278" operator="containsText" text="BMTR">
      <formula>NOT(ISERROR(SEARCH("BMTR",F228)))</formula>
    </cfRule>
  </conditionalFormatting>
  <conditionalFormatting sqref="F228">
    <cfRule type="containsText" dxfId="22657" priority="9273" operator="containsText" text="TAXI">
      <formula>NOT(ISERROR(SEARCH("TAXI",F228)))</formula>
    </cfRule>
    <cfRule type="containsText" dxfId="22656" priority="9274" operator="containsText" text="SSMM">
      <formula>NOT(ISERROR(SEARCH("SSMM",F228)))</formula>
    </cfRule>
    <cfRule type="containsText" dxfId="22655" priority="9275" operator="containsText" text="BMTR">
      <formula>NOT(ISERROR(SEARCH("BMTR",F228)))</formula>
    </cfRule>
  </conditionalFormatting>
  <conditionalFormatting sqref="F228">
    <cfRule type="containsText" dxfId="22654" priority="9270" operator="containsText" text="TAXI">
      <formula>NOT(ISERROR(SEARCH("TAXI",F228)))</formula>
    </cfRule>
    <cfRule type="containsText" dxfId="22653" priority="9271" operator="containsText" text="SSMM">
      <formula>NOT(ISERROR(SEARCH("SSMM",F228)))</formula>
    </cfRule>
    <cfRule type="containsText" dxfId="22652" priority="9272" operator="containsText" text="BMTR">
      <formula>NOT(ISERROR(SEARCH("BMTR",F228)))</formula>
    </cfRule>
  </conditionalFormatting>
  <conditionalFormatting sqref="F228">
    <cfRule type="containsText" dxfId="22651" priority="9267" operator="containsText" text="TAXI">
      <formula>NOT(ISERROR(SEARCH("TAXI",F228)))</formula>
    </cfRule>
    <cfRule type="containsText" dxfId="22650" priority="9268" operator="containsText" text="SSMM">
      <formula>NOT(ISERROR(SEARCH("SSMM",F228)))</formula>
    </cfRule>
    <cfRule type="containsText" dxfId="22649" priority="9269" operator="containsText" text="BMTR">
      <formula>NOT(ISERROR(SEARCH("BMTR",F228)))</formula>
    </cfRule>
  </conditionalFormatting>
  <conditionalFormatting sqref="F228">
    <cfRule type="containsText" dxfId="22648" priority="9264" operator="containsText" text="TAXI">
      <formula>NOT(ISERROR(SEARCH("TAXI",F228)))</formula>
    </cfRule>
    <cfRule type="containsText" dxfId="22647" priority="9265" operator="containsText" text="SSMM">
      <formula>NOT(ISERROR(SEARCH("SSMM",F228)))</formula>
    </cfRule>
    <cfRule type="containsText" dxfId="22646" priority="9266" operator="containsText" text="BMTR">
      <formula>NOT(ISERROR(SEARCH("BMTR",F228)))</formula>
    </cfRule>
  </conditionalFormatting>
  <conditionalFormatting sqref="F228">
    <cfRule type="containsText" dxfId="22645" priority="9261" operator="containsText" text="TAXI">
      <formula>NOT(ISERROR(SEARCH("TAXI",F228)))</formula>
    </cfRule>
    <cfRule type="containsText" dxfId="22644" priority="9262" operator="containsText" text="SSMM">
      <formula>NOT(ISERROR(SEARCH("SSMM",F228)))</formula>
    </cfRule>
    <cfRule type="containsText" dxfId="22643" priority="9263" operator="containsText" text="BMTR">
      <formula>NOT(ISERROR(SEARCH("BMTR",F228)))</formula>
    </cfRule>
  </conditionalFormatting>
  <conditionalFormatting sqref="F228">
    <cfRule type="containsText" dxfId="22642" priority="9258" operator="containsText" text="TAXI">
      <formula>NOT(ISERROR(SEARCH("TAXI",F228)))</formula>
    </cfRule>
    <cfRule type="containsText" dxfId="22641" priority="9259" operator="containsText" text="SSMM">
      <formula>NOT(ISERROR(SEARCH("SSMM",F228)))</formula>
    </cfRule>
    <cfRule type="containsText" dxfId="22640" priority="9260" operator="containsText" text="BMTR">
      <formula>NOT(ISERROR(SEARCH("BMTR",F228)))</formula>
    </cfRule>
  </conditionalFormatting>
  <conditionalFormatting sqref="F228">
    <cfRule type="containsText" dxfId="22639" priority="9255" operator="containsText" text="TAXI">
      <formula>NOT(ISERROR(SEARCH("TAXI",F228)))</formula>
    </cfRule>
    <cfRule type="containsText" dxfId="22638" priority="9256" operator="containsText" text="SSMM">
      <formula>NOT(ISERROR(SEARCH("SSMM",F228)))</formula>
    </cfRule>
    <cfRule type="containsText" dxfId="22637" priority="9257" operator="containsText" text="BMTR">
      <formula>NOT(ISERROR(SEARCH("BMTR",F228)))</formula>
    </cfRule>
  </conditionalFormatting>
  <conditionalFormatting sqref="F228">
    <cfRule type="containsText" dxfId="22636" priority="9252" operator="containsText" text="TAXI">
      <formula>NOT(ISERROR(SEARCH("TAXI",F228)))</formula>
    </cfRule>
    <cfRule type="containsText" dxfId="22635" priority="9253" operator="containsText" text="SSMM">
      <formula>NOT(ISERROR(SEARCH("SSMM",F228)))</formula>
    </cfRule>
    <cfRule type="containsText" dxfId="22634" priority="9254" operator="containsText" text="BMTR">
      <formula>NOT(ISERROR(SEARCH("BMTR",F228)))</formula>
    </cfRule>
  </conditionalFormatting>
  <conditionalFormatting sqref="F228">
    <cfRule type="containsText" dxfId="22633" priority="9249" operator="containsText" text="TAXI">
      <formula>NOT(ISERROR(SEARCH("TAXI",F228)))</formula>
    </cfRule>
    <cfRule type="containsText" dxfId="22632" priority="9250" operator="containsText" text="SSMM">
      <formula>NOT(ISERROR(SEARCH("SSMM",F228)))</formula>
    </cfRule>
    <cfRule type="containsText" dxfId="22631" priority="9251" operator="containsText" text="BMTR">
      <formula>NOT(ISERROR(SEARCH("BMTR",F228)))</formula>
    </cfRule>
  </conditionalFormatting>
  <conditionalFormatting sqref="F228">
    <cfRule type="containsText" dxfId="22630" priority="9246" operator="containsText" text="TAXI">
      <formula>NOT(ISERROR(SEARCH("TAXI",F228)))</formula>
    </cfRule>
    <cfRule type="containsText" dxfId="22629" priority="9247" operator="containsText" text="SSMM">
      <formula>NOT(ISERROR(SEARCH("SSMM",F228)))</formula>
    </cfRule>
    <cfRule type="containsText" dxfId="22628" priority="9248" operator="containsText" text="BMTR">
      <formula>NOT(ISERROR(SEARCH("BMTR",F228)))</formula>
    </cfRule>
  </conditionalFormatting>
  <conditionalFormatting sqref="F228">
    <cfRule type="containsText" dxfId="22627" priority="9243" operator="containsText" text="TAXI">
      <formula>NOT(ISERROR(SEARCH("TAXI",F228)))</formula>
    </cfRule>
    <cfRule type="containsText" dxfId="22626" priority="9244" operator="containsText" text="SSMM">
      <formula>NOT(ISERROR(SEARCH("SSMM",F228)))</formula>
    </cfRule>
    <cfRule type="containsText" dxfId="22625" priority="9245" operator="containsText" text="BMTR">
      <formula>NOT(ISERROR(SEARCH("BMTR",F228)))</formula>
    </cfRule>
  </conditionalFormatting>
  <conditionalFormatting sqref="F228">
    <cfRule type="containsText" dxfId="22624" priority="9240" operator="containsText" text="TAXI">
      <formula>NOT(ISERROR(SEARCH("TAXI",F228)))</formula>
    </cfRule>
    <cfRule type="containsText" dxfId="22623" priority="9241" operator="containsText" text="SSMM">
      <formula>NOT(ISERROR(SEARCH("SSMM",F228)))</formula>
    </cfRule>
    <cfRule type="containsText" dxfId="22622" priority="9242" operator="containsText" text="BMTR">
      <formula>NOT(ISERROR(SEARCH("BMTR",F228)))</formula>
    </cfRule>
  </conditionalFormatting>
  <conditionalFormatting sqref="G228">
    <cfRule type="cellIs" dxfId="22621" priority="9381" operator="greaterThan">
      <formula>L228</formula>
    </cfRule>
    <cfRule type="cellIs" dxfId="22620" priority="9382" operator="lessThan">
      <formula>J228</formula>
    </cfRule>
  </conditionalFormatting>
  <conditionalFormatting sqref="M228">
    <cfRule type="cellIs" dxfId="22619" priority="9239" operator="lessThan">
      <formula>0.25</formula>
    </cfRule>
  </conditionalFormatting>
  <conditionalFormatting sqref="F123">
    <cfRule type="containsText" dxfId="22618" priority="9232" operator="containsText" text="TAXI">
      <formula>NOT(ISERROR(SEARCH("TAXI",F123)))</formula>
    </cfRule>
    <cfRule type="containsText" dxfId="22617" priority="9233" operator="containsText" text="SSMM">
      <formula>NOT(ISERROR(SEARCH("SSMM",F123)))</formula>
    </cfRule>
    <cfRule type="containsText" dxfId="22616" priority="9234" operator="containsText" text="BMTR">
      <formula>NOT(ISERROR(SEARCH("BMTR",F123)))</formula>
    </cfRule>
  </conditionalFormatting>
  <conditionalFormatting sqref="G123">
    <cfRule type="cellIs" dxfId="22615" priority="9235" operator="greaterThan">
      <formula>L123</formula>
    </cfRule>
    <cfRule type="cellIs" dxfId="22614" priority="9236" operator="lessThan">
      <formula>J123</formula>
    </cfRule>
  </conditionalFormatting>
  <conditionalFormatting sqref="M123">
    <cfRule type="cellIs" dxfId="22613" priority="9231" operator="lessThan">
      <formula>0.25</formula>
    </cfRule>
  </conditionalFormatting>
  <conditionalFormatting sqref="F320:F321">
    <cfRule type="containsText" dxfId="22612" priority="9224" operator="containsText" text="TAXI">
      <formula>NOT(ISERROR(SEARCH("TAXI",F320)))</formula>
    </cfRule>
    <cfRule type="containsText" dxfId="22611" priority="9225" operator="containsText" text="SSMM">
      <formula>NOT(ISERROR(SEARCH("SSMM",F320)))</formula>
    </cfRule>
    <cfRule type="containsText" dxfId="22610" priority="9226" operator="containsText" text="BMTR">
      <formula>NOT(ISERROR(SEARCH("BMTR",F320)))</formula>
    </cfRule>
  </conditionalFormatting>
  <conditionalFormatting sqref="G320:G321">
    <cfRule type="cellIs" dxfId="22609" priority="9227" operator="greaterThan">
      <formula>L320</formula>
    </cfRule>
    <cfRule type="cellIs" dxfId="22608" priority="9228" operator="lessThan">
      <formula>J320</formula>
    </cfRule>
  </conditionalFormatting>
  <conditionalFormatting sqref="M320:M321">
    <cfRule type="cellIs" dxfId="22607" priority="9223" operator="lessThan">
      <formula>0.25</formula>
    </cfRule>
  </conditionalFormatting>
  <conditionalFormatting sqref="F322">
    <cfRule type="containsText" dxfId="22606" priority="9216" operator="containsText" text="TAXI">
      <formula>NOT(ISERROR(SEARCH("TAXI",F322)))</formula>
    </cfRule>
    <cfRule type="containsText" dxfId="22605" priority="9217" operator="containsText" text="SSMM">
      <formula>NOT(ISERROR(SEARCH("SSMM",F322)))</formula>
    </cfRule>
    <cfRule type="containsText" dxfId="22604" priority="9218" operator="containsText" text="BMTR">
      <formula>NOT(ISERROR(SEARCH("BMTR",F322)))</formula>
    </cfRule>
  </conditionalFormatting>
  <conditionalFormatting sqref="G322">
    <cfRule type="cellIs" dxfId="22603" priority="9219" operator="greaterThan">
      <formula>L322</formula>
    </cfRule>
    <cfRule type="cellIs" dxfId="22602" priority="9220" operator="lessThan">
      <formula>J322</formula>
    </cfRule>
  </conditionalFormatting>
  <conditionalFormatting sqref="M322">
    <cfRule type="cellIs" dxfId="22601" priority="9215" operator="lessThan">
      <formula>0.25</formula>
    </cfRule>
  </conditionalFormatting>
  <conditionalFormatting sqref="F323:F326">
    <cfRule type="containsText" dxfId="22600" priority="9208" operator="containsText" text="TAXI">
      <formula>NOT(ISERROR(SEARCH("TAXI",F323)))</formula>
    </cfRule>
    <cfRule type="containsText" dxfId="22599" priority="9209" operator="containsText" text="SSMM">
      <formula>NOT(ISERROR(SEARCH("SSMM",F323)))</formula>
    </cfRule>
    <cfRule type="containsText" dxfId="22598" priority="9210" operator="containsText" text="BMTR">
      <formula>NOT(ISERROR(SEARCH("BMTR",F323)))</formula>
    </cfRule>
  </conditionalFormatting>
  <conditionalFormatting sqref="M323:M326">
    <cfRule type="cellIs" dxfId="22597" priority="9207" operator="lessThan">
      <formula>0.25</formula>
    </cfRule>
  </conditionalFormatting>
  <conditionalFormatting sqref="G327">
    <cfRule type="cellIs" dxfId="22596" priority="9203" operator="greaterThan">
      <formula>L327</formula>
    </cfRule>
    <cfRule type="cellIs" dxfId="22595" priority="9204" operator="lessThan">
      <formula>J327</formula>
    </cfRule>
  </conditionalFormatting>
  <conditionalFormatting sqref="F327">
    <cfRule type="containsText" dxfId="22594" priority="9200" operator="containsText" text="TAXI">
      <formula>NOT(ISERROR(SEARCH("TAXI",F327)))</formula>
    </cfRule>
    <cfRule type="containsText" dxfId="22593" priority="9201" operator="containsText" text="SSMM">
      <formula>NOT(ISERROR(SEARCH("SSMM",F327)))</formula>
    </cfRule>
    <cfRule type="containsText" dxfId="22592" priority="9202" operator="containsText" text="BMTR">
      <formula>NOT(ISERROR(SEARCH("BMTR",F327)))</formula>
    </cfRule>
  </conditionalFormatting>
  <conditionalFormatting sqref="M327">
    <cfRule type="cellIs" dxfId="22591" priority="9199" operator="lessThan">
      <formula>0.25</formula>
    </cfRule>
  </conditionalFormatting>
  <conditionalFormatting sqref="F40 F42">
    <cfRule type="containsText" dxfId="22590" priority="9192" operator="containsText" text="TAXI">
      <formula>NOT(ISERROR(SEARCH("TAXI",F40)))</formula>
    </cfRule>
    <cfRule type="containsText" dxfId="22589" priority="9193" operator="containsText" text="SSMM">
      <formula>NOT(ISERROR(SEARCH("SSMM",F40)))</formula>
    </cfRule>
    <cfRule type="containsText" dxfId="22588" priority="9194" operator="containsText" text="BMTR">
      <formula>NOT(ISERROR(SEARCH("BMTR",F40)))</formula>
    </cfRule>
  </conditionalFormatting>
  <conditionalFormatting sqref="G40 G42">
    <cfRule type="cellIs" dxfId="22587" priority="9195" operator="greaterThan">
      <formula>L40</formula>
    </cfRule>
    <cfRule type="cellIs" dxfId="22586" priority="9196" operator="lessThan">
      <formula>J40</formula>
    </cfRule>
  </conditionalFormatting>
  <conditionalFormatting sqref="F50">
    <cfRule type="containsText" dxfId="22585" priority="9185" operator="containsText" text="TAXI">
      <formula>NOT(ISERROR(SEARCH("TAXI",F50)))</formula>
    </cfRule>
    <cfRule type="containsText" dxfId="22584" priority="9186" operator="containsText" text="SSMM">
      <formula>NOT(ISERROR(SEARCH("SSMM",F50)))</formula>
    </cfRule>
    <cfRule type="containsText" dxfId="22583" priority="9187" operator="containsText" text="BMTR">
      <formula>NOT(ISERROR(SEARCH("BMTR",F50)))</formula>
    </cfRule>
  </conditionalFormatting>
  <conditionalFormatting sqref="G50">
    <cfRule type="cellIs" dxfId="22582" priority="9188" operator="greaterThan">
      <formula>L50</formula>
    </cfRule>
    <cfRule type="cellIs" dxfId="22581" priority="9189" operator="lessThan">
      <formula>J50</formula>
    </cfRule>
  </conditionalFormatting>
  <conditionalFormatting sqref="G91">
    <cfRule type="cellIs" dxfId="22580" priority="9181" operator="greaterThan">
      <formula>L91</formula>
    </cfRule>
    <cfRule type="cellIs" dxfId="22579" priority="9182" operator="lessThan">
      <formula>J91</formula>
    </cfRule>
  </conditionalFormatting>
  <conditionalFormatting sqref="M91">
    <cfRule type="cellIs" dxfId="22578" priority="9180" operator="lessThan">
      <formula>0.25</formula>
    </cfRule>
  </conditionalFormatting>
  <conditionalFormatting sqref="F137">
    <cfRule type="containsText" dxfId="22577" priority="9173" operator="containsText" text="TAXI">
      <formula>NOT(ISERROR(SEARCH("TAXI",F137)))</formula>
    </cfRule>
    <cfRule type="containsText" dxfId="22576" priority="9174" operator="containsText" text="SSMM">
      <formula>NOT(ISERROR(SEARCH("SSMM",F137)))</formula>
    </cfRule>
    <cfRule type="containsText" dxfId="22575" priority="9175" operator="containsText" text="BMTR">
      <formula>NOT(ISERROR(SEARCH("BMTR",F137)))</formula>
    </cfRule>
  </conditionalFormatting>
  <conditionalFormatting sqref="G137">
    <cfRule type="cellIs" dxfId="22574" priority="9176" operator="greaterThan">
      <formula>L137</formula>
    </cfRule>
    <cfRule type="cellIs" dxfId="22573" priority="9177" operator="lessThan">
      <formula>J137</formula>
    </cfRule>
  </conditionalFormatting>
  <conditionalFormatting sqref="M137">
    <cfRule type="cellIs" dxfId="22572" priority="9172" operator="lessThan">
      <formula>0.25</formula>
    </cfRule>
  </conditionalFormatting>
  <conditionalFormatting sqref="G268">
    <cfRule type="cellIs" dxfId="22571" priority="9168" operator="greaterThan">
      <formula>L268</formula>
    </cfRule>
    <cfRule type="cellIs" dxfId="22570" priority="9169" operator="lessThan">
      <formula>J268</formula>
    </cfRule>
  </conditionalFormatting>
  <conditionalFormatting sqref="M268">
    <cfRule type="cellIs" dxfId="22569" priority="9164" operator="lessThan">
      <formula>0.25</formula>
    </cfRule>
  </conditionalFormatting>
  <conditionalFormatting sqref="G342">
    <cfRule type="cellIs" dxfId="22568" priority="9160" operator="greaterThan">
      <formula>L342</formula>
    </cfRule>
    <cfRule type="cellIs" dxfId="22567" priority="9161" operator="lessThan">
      <formula>J342</formula>
    </cfRule>
  </conditionalFormatting>
  <conditionalFormatting sqref="G99">
    <cfRule type="cellIs" dxfId="22566" priority="9156" operator="greaterThan">
      <formula>L99</formula>
    </cfRule>
    <cfRule type="cellIs" dxfId="22565" priority="9157" operator="lessThan">
      <formula>J99</formula>
    </cfRule>
  </conditionalFormatting>
  <conditionalFormatting sqref="M99">
    <cfRule type="cellIs" dxfId="22564" priority="9152" operator="lessThan">
      <formula>0.25</formula>
    </cfRule>
  </conditionalFormatting>
  <conditionalFormatting sqref="F229:F230">
    <cfRule type="containsText" dxfId="22563" priority="9136" operator="containsText" text="TAXI">
      <formula>NOT(ISERROR(SEARCH("TAXI",F229)))</formula>
    </cfRule>
    <cfRule type="containsText" dxfId="22562" priority="9137" operator="containsText" text="SSMM">
      <formula>NOT(ISERROR(SEARCH("SSMM",F229)))</formula>
    </cfRule>
    <cfRule type="containsText" dxfId="22561" priority="9138" operator="containsText" text="BMTR">
      <formula>NOT(ISERROR(SEARCH("BMTR",F229)))</formula>
    </cfRule>
  </conditionalFormatting>
  <conditionalFormatting sqref="F229:F230">
    <cfRule type="containsText" dxfId="22560" priority="9145" operator="containsText" text="TAXI">
      <formula>NOT(ISERROR(SEARCH("TAXI",F229)))</formula>
    </cfRule>
    <cfRule type="containsText" dxfId="22559" priority="9146" operator="containsText" text="SSMM">
      <formula>NOT(ISERROR(SEARCH("SSMM",F229)))</formula>
    </cfRule>
    <cfRule type="containsText" dxfId="22558" priority="9147" operator="containsText" text="BMTR">
      <formula>NOT(ISERROR(SEARCH("BMTR",F229)))</formula>
    </cfRule>
  </conditionalFormatting>
  <conditionalFormatting sqref="F229:F230">
    <cfRule type="containsText" dxfId="22557" priority="9142" operator="containsText" text="TAXI">
      <formula>NOT(ISERROR(SEARCH("TAXI",F229)))</formula>
    </cfRule>
    <cfRule type="containsText" dxfId="22556" priority="9143" operator="containsText" text="SSMM">
      <formula>NOT(ISERROR(SEARCH("SSMM",F229)))</formula>
    </cfRule>
    <cfRule type="containsText" dxfId="22555" priority="9144" operator="containsText" text="BMTR">
      <formula>NOT(ISERROR(SEARCH("BMTR",F229)))</formula>
    </cfRule>
  </conditionalFormatting>
  <conditionalFormatting sqref="F229:F230">
    <cfRule type="containsText" dxfId="22554" priority="9139" operator="containsText" text="TAXI">
      <formula>NOT(ISERROR(SEARCH("TAXI",F229)))</formula>
    </cfRule>
    <cfRule type="containsText" dxfId="22553" priority="9140" operator="containsText" text="SSMM">
      <formula>NOT(ISERROR(SEARCH("SSMM",F229)))</formula>
    </cfRule>
    <cfRule type="containsText" dxfId="22552" priority="9141" operator="containsText" text="BMTR">
      <formula>NOT(ISERROR(SEARCH("BMTR",F229)))</formula>
    </cfRule>
  </conditionalFormatting>
  <conditionalFormatting sqref="F229:F230">
    <cfRule type="containsText" dxfId="22551" priority="9133" operator="containsText" text="TAXI">
      <formula>NOT(ISERROR(SEARCH("TAXI",F229)))</formula>
    </cfRule>
    <cfRule type="containsText" dxfId="22550" priority="9134" operator="containsText" text="SSMM">
      <formula>NOT(ISERROR(SEARCH("SSMM",F229)))</formula>
    </cfRule>
    <cfRule type="containsText" dxfId="22549" priority="9135" operator="containsText" text="BMTR">
      <formula>NOT(ISERROR(SEARCH("BMTR",F229)))</formula>
    </cfRule>
  </conditionalFormatting>
  <conditionalFormatting sqref="F229:F230">
    <cfRule type="containsText" dxfId="22548" priority="9130" operator="containsText" text="TAXI">
      <formula>NOT(ISERROR(SEARCH("TAXI",F229)))</formula>
    </cfRule>
    <cfRule type="containsText" dxfId="22547" priority="9131" operator="containsText" text="SSMM">
      <formula>NOT(ISERROR(SEARCH("SSMM",F229)))</formula>
    </cfRule>
    <cfRule type="containsText" dxfId="22546" priority="9132" operator="containsText" text="BMTR">
      <formula>NOT(ISERROR(SEARCH("BMTR",F229)))</formula>
    </cfRule>
  </conditionalFormatting>
  <conditionalFormatting sqref="F229:F230">
    <cfRule type="containsText" dxfId="22545" priority="9127" operator="containsText" text="TAXI">
      <formula>NOT(ISERROR(SEARCH("TAXI",F229)))</formula>
    </cfRule>
    <cfRule type="containsText" dxfId="22544" priority="9128" operator="containsText" text="SSMM">
      <formula>NOT(ISERROR(SEARCH("SSMM",F229)))</formula>
    </cfRule>
    <cfRule type="containsText" dxfId="22543" priority="9129" operator="containsText" text="BMTR">
      <formula>NOT(ISERROR(SEARCH("BMTR",F229)))</formula>
    </cfRule>
  </conditionalFormatting>
  <conditionalFormatting sqref="F229:F230">
    <cfRule type="containsText" dxfId="22542" priority="9124" operator="containsText" text="TAXI">
      <formula>NOT(ISERROR(SEARCH("TAXI",F229)))</formula>
    </cfRule>
    <cfRule type="containsText" dxfId="22541" priority="9125" operator="containsText" text="SSMM">
      <formula>NOT(ISERROR(SEARCH("SSMM",F229)))</formula>
    </cfRule>
    <cfRule type="containsText" dxfId="22540" priority="9126" operator="containsText" text="BMTR">
      <formula>NOT(ISERROR(SEARCH("BMTR",F229)))</formula>
    </cfRule>
  </conditionalFormatting>
  <conditionalFormatting sqref="F229:F230">
    <cfRule type="containsText" dxfId="22539" priority="9121" operator="containsText" text="TAXI">
      <formula>NOT(ISERROR(SEARCH("TAXI",F229)))</formula>
    </cfRule>
    <cfRule type="containsText" dxfId="22538" priority="9122" operator="containsText" text="SSMM">
      <formula>NOT(ISERROR(SEARCH("SSMM",F229)))</formula>
    </cfRule>
    <cfRule type="containsText" dxfId="22537" priority="9123" operator="containsText" text="BMTR">
      <formula>NOT(ISERROR(SEARCH("BMTR",F229)))</formula>
    </cfRule>
  </conditionalFormatting>
  <conditionalFormatting sqref="F229:F230">
    <cfRule type="containsText" dxfId="22536" priority="9118" operator="containsText" text="TAXI">
      <formula>NOT(ISERROR(SEARCH("TAXI",F229)))</formula>
    </cfRule>
    <cfRule type="containsText" dxfId="22535" priority="9119" operator="containsText" text="SSMM">
      <formula>NOT(ISERROR(SEARCH("SSMM",F229)))</formula>
    </cfRule>
    <cfRule type="containsText" dxfId="22534" priority="9120" operator="containsText" text="BMTR">
      <formula>NOT(ISERROR(SEARCH("BMTR",F229)))</formula>
    </cfRule>
  </conditionalFormatting>
  <conditionalFormatting sqref="F229:F230">
    <cfRule type="containsText" dxfId="22533" priority="9115" operator="containsText" text="TAXI">
      <formula>NOT(ISERROR(SEARCH("TAXI",F229)))</formula>
    </cfRule>
    <cfRule type="containsText" dxfId="22532" priority="9116" operator="containsText" text="SSMM">
      <formula>NOT(ISERROR(SEARCH("SSMM",F229)))</formula>
    </cfRule>
    <cfRule type="containsText" dxfId="22531" priority="9117" operator="containsText" text="BMTR">
      <formula>NOT(ISERROR(SEARCH("BMTR",F229)))</formula>
    </cfRule>
  </conditionalFormatting>
  <conditionalFormatting sqref="F229:F230">
    <cfRule type="containsText" dxfId="22530" priority="9112" operator="containsText" text="TAXI">
      <formula>NOT(ISERROR(SEARCH("TAXI",F229)))</formula>
    </cfRule>
    <cfRule type="containsText" dxfId="22529" priority="9113" operator="containsText" text="SSMM">
      <formula>NOT(ISERROR(SEARCH("SSMM",F229)))</formula>
    </cfRule>
    <cfRule type="containsText" dxfId="22528" priority="9114" operator="containsText" text="BMTR">
      <formula>NOT(ISERROR(SEARCH("BMTR",F229)))</formula>
    </cfRule>
  </conditionalFormatting>
  <conditionalFormatting sqref="F229:F230">
    <cfRule type="containsText" dxfId="22527" priority="9109" operator="containsText" text="TAXI">
      <formula>NOT(ISERROR(SEARCH("TAXI",F229)))</formula>
    </cfRule>
    <cfRule type="containsText" dxfId="22526" priority="9110" operator="containsText" text="SSMM">
      <formula>NOT(ISERROR(SEARCH("SSMM",F229)))</formula>
    </cfRule>
    <cfRule type="containsText" dxfId="22525" priority="9111" operator="containsText" text="BMTR">
      <formula>NOT(ISERROR(SEARCH("BMTR",F229)))</formula>
    </cfRule>
  </conditionalFormatting>
  <conditionalFormatting sqref="F229:F230">
    <cfRule type="containsText" dxfId="22524" priority="9106" operator="containsText" text="TAXI">
      <formula>NOT(ISERROR(SEARCH("TAXI",F229)))</formula>
    </cfRule>
    <cfRule type="containsText" dxfId="22523" priority="9107" operator="containsText" text="SSMM">
      <formula>NOT(ISERROR(SEARCH("SSMM",F229)))</formula>
    </cfRule>
    <cfRule type="containsText" dxfId="22522" priority="9108" operator="containsText" text="BMTR">
      <formula>NOT(ISERROR(SEARCH("BMTR",F229)))</formula>
    </cfRule>
  </conditionalFormatting>
  <conditionalFormatting sqref="F229:F230">
    <cfRule type="containsText" dxfId="22521" priority="9103" operator="containsText" text="TAXI">
      <formula>NOT(ISERROR(SEARCH("TAXI",F229)))</formula>
    </cfRule>
    <cfRule type="containsText" dxfId="22520" priority="9104" operator="containsText" text="SSMM">
      <formula>NOT(ISERROR(SEARCH("SSMM",F229)))</formula>
    </cfRule>
    <cfRule type="containsText" dxfId="22519" priority="9105" operator="containsText" text="BMTR">
      <formula>NOT(ISERROR(SEARCH("BMTR",F229)))</formula>
    </cfRule>
  </conditionalFormatting>
  <conditionalFormatting sqref="F229:F230">
    <cfRule type="containsText" dxfId="22518" priority="9100" operator="containsText" text="TAXI">
      <formula>NOT(ISERROR(SEARCH("TAXI",F229)))</formula>
    </cfRule>
    <cfRule type="containsText" dxfId="22517" priority="9101" operator="containsText" text="SSMM">
      <formula>NOT(ISERROR(SEARCH("SSMM",F229)))</formula>
    </cfRule>
    <cfRule type="containsText" dxfId="22516" priority="9102" operator="containsText" text="BMTR">
      <formula>NOT(ISERROR(SEARCH("BMTR",F229)))</formula>
    </cfRule>
  </conditionalFormatting>
  <conditionalFormatting sqref="F229:F230">
    <cfRule type="containsText" dxfId="22515" priority="9097" operator="containsText" text="TAXI">
      <formula>NOT(ISERROR(SEARCH("TAXI",F229)))</formula>
    </cfRule>
    <cfRule type="containsText" dxfId="22514" priority="9098" operator="containsText" text="SSMM">
      <formula>NOT(ISERROR(SEARCH("SSMM",F229)))</formula>
    </cfRule>
    <cfRule type="containsText" dxfId="22513" priority="9099" operator="containsText" text="BMTR">
      <formula>NOT(ISERROR(SEARCH("BMTR",F229)))</formula>
    </cfRule>
  </conditionalFormatting>
  <conditionalFormatting sqref="F229:F230">
    <cfRule type="containsText" dxfId="22512" priority="9094" operator="containsText" text="TAXI">
      <formula>NOT(ISERROR(SEARCH("TAXI",F229)))</formula>
    </cfRule>
    <cfRule type="containsText" dxfId="22511" priority="9095" operator="containsText" text="SSMM">
      <formula>NOT(ISERROR(SEARCH("SSMM",F229)))</formula>
    </cfRule>
    <cfRule type="containsText" dxfId="22510" priority="9096" operator="containsText" text="BMTR">
      <formula>NOT(ISERROR(SEARCH("BMTR",F229)))</formula>
    </cfRule>
  </conditionalFormatting>
  <conditionalFormatting sqref="F229:F230">
    <cfRule type="containsText" dxfId="22509" priority="9091" operator="containsText" text="TAXI">
      <formula>NOT(ISERROR(SEARCH("TAXI",F229)))</formula>
    </cfRule>
    <cfRule type="containsText" dxfId="22508" priority="9092" operator="containsText" text="SSMM">
      <formula>NOT(ISERROR(SEARCH("SSMM",F229)))</formula>
    </cfRule>
    <cfRule type="containsText" dxfId="22507" priority="9093" operator="containsText" text="BMTR">
      <formula>NOT(ISERROR(SEARCH("BMTR",F229)))</formula>
    </cfRule>
  </conditionalFormatting>
  <conditionalFormatting sqref="F229:F230">
    <cfRule type="containsText" dxfId="22506" priority="9088" operator="containsText" text="TAXI">
      <formula>NOT(ISERROR(SEARCH("TAXI",F229)))</formula>
    </cfRule>
    <cfRule type="containsText" dxfId="22505" priority="9089" operator="containsText" text="SSMM">
      <formula>NOT(ISERROR(SEARCH("SSMM",F229)))</formula>
    </cfRule>
    <cfRule type="containsText" dxfId="22504" priority="9090" operator="containsText" text="BMTR">
      <formula>NOT(ISERROR(SEARCH("BMTR",F229)))</formula>
    </cfRule>
  </conditionalFormatting>
  <conditionalFormatting sqref="F229:F230">
    <cfRule type="containsText" dxfId="22503" priority="9085" operator="containsText" text="TAXI">
      <formula>NOT(ISERROR(SEARCH("TAXI",F229)))</formula>
    </cfRule>
    <cfRule type="containsText" dxfId="22502" priority="9086" operator="containsText" text="SSMM">
      <formula>NOT(ISERROR(SEARCH("SSMM",F229)))</formula>
    </cfRule>
    <cfRule type="containsText" dxfId="22501" priority="9087" operator="containsText" text="BMTR">
      <formula>NOT(ISERROR(SEARCH("BMTR",F229)))</formula>
    </cfRule>
  </conditionalFormatting>
  <conditionalFormatting sqref="F229:F230">
    <cfRule type="containsText" dxfId="22500" priority="9082" operator="containsText" text="TAXI">
      <formula>NOT(ISERROR(SEARCH("TAXI",F229)))</formula>
    </cfRule>
    <cfRule type="containsText" dxfId="22499" priority="9083" operator="containsText" text="SSMM">
      <formula>NOT(ISERROR(SEARCH("SSMM",F229)))</formula>
    </cfRule>
    <cfRule type="containsText" dxfId="22498" priority="9084" operator="containsText" text="BMTR">
      <formula>NOT(ISERROR(SEARCH("BMTR",F229)))</formula>
    </cfRule>
  </conditionalFormatting>
  <conditionalFormatting sqref="F229:F230">
    <cfRule type="containsText" dxfId="22497" priority="9079" operator="containsText" text="TAXI">
      <formula>NOT(ISERROR(SEARCH("TAXI",F229)))</formula>
    </cfRule>
    <cfRule type="containsText" dxfId="22496" priority="9080" operator="containsText" text="SSMM">
      <formula>NOT(ISERROR(SEARCH("SSMM",F229)))</formula>
    </cfRule>
    <cfRule type="containsText" dxfId="22495" priority="9081" operator="containsText" text="BMTR">
      <formula>NOT(ISERROR(SEARCH("BMTR",F229)))</formula>
    </cfRule>
  </conditionalFormatting>
  <conditionalFormatting sqref="F229:F230">
    <cfRule type="containsText" dxfId="22494" priority="9076" operator="containsText" text="TAXI">
      <formula>NOT(ISERROR(SEARCH("TAXI",F229)))</formula>
    </cfRule>
    <cfRule type="containsText" dxfId="22493" priority="9077" operator="containsText" text="SSMM">
      <formula>NOT(ISERROR(SEARCH("SSMM",F229)))</formula>
    </cfRule>
    <cfRule type="containsText" dxfId="22492" priority="9078" operator="containsText" text="BMTR">
      <formula>NOT(ISERROR(SEARCH("BMTR",F229)))</formula>
    </cfRule>
  </conditionalFormatting>
  <conditionalFormatting sqref="F229:F230">
    <cfRule type="containsText" dxfId="22491" priority="9073" operator="containsText" text="TAXI">
      <formula>NOT(ISERROR(SEARCH("TAXI",F229)))</formula>
    </cfRule>
    <cfRule type="containsText" dxfId="22490" priority="9074" operator="containsText" text="SSMM">
      <formula>NOT(ISERROR(SEARCH("SSMM",F229)))</formula>
    </cfRule>
    <cfRule type="containsText" dxfId="22489" priority="9075" operator="containsText" text="BMTR">
      <formula>NOT(ISERROR(SEARCH("BMTR",F229)))</formula>
    </cfRule>
  </conditionalFormatting>
  <conditionalFormatting sqref="F229:F230">
    <cfRule type="containsText" dxfId="22488" priority="9070" operator="containsText" text="TAXI">
      <formula>NOT(ISERROR(SEARCH("TAXI",F229)))</formula>
    </cfRule>
    <cfRule type="containsText" dxfId="22487" priority="9071" operator="containsText" text="SSMM">
      <formula>NOT(ISERROR(SEARCH("SSMM",F229)))</formula>
    </cfRule>
    <cfRule type="containsText" dxfId="22486" priority="9072" operator="containsText" text="BMTR">
      <formula>NOT(ISERROR(SEARCH("BMTR",F229)))</formula>
    </cfRule>
  </conditionalFormatting>
  <conditionalFormatting sqref="F229:F230">
    <cfRule type="containsText" dxfId="22485" priority="9067" operator="containsText" text="TAXI">
      <formula>NOT(ISERROR(SEARCH("TAXI",F229)))</formula>
    </cfRule>
    <cfRule type="containsText" dxfId="22484" priority="9068" operator="containsText" text="SSMM">
      <formula>NOT(ISERROR(SEARCH("SSMM",F229)))</formula>
    </cfRule>
    <cfRule type="containsText" dxfId="22483" priority="9069" operator="containsText" text="BMTR">
      <formula>NOT(ISERROR(SEARCH("BMTR",F229)))</formula>
    </cfRule>
  </conditionalFormatting>
  <conditionalFormatting sqref="F229:F230">
    <cfRule type="containsText" dxfId="22482" priority="9064" operator="containsText" text="TAXI">
      <formula>NOT(ISERROR(SEARCH("TAXI",F229)))</formula>
    </cfRule>
    <cfRule type="containsText" dxfId="22481" priority="9065" operator="containsText" text="SSMM">
      <formula>NOT(ISERROR(SEARCH("SSMM",F229)))</formula>
    </cfRule>
    <cfRule type="containsText" dxfId="22480" priority="9066" operator="containsText" text="BMTR">
      <formula>NOT(ISERROR(SEARCH("BMTR",F229)))</formula>
    </cfRule>
  </conditionalFormatting>
  <conditionalFormatting sqref="F229:F230">
    <cfRule type="containsText" dxfId="22479" priority="9061" operator="containsText" text="TAXI">
      <formula>NOT(ISERROR(SEARCH("TAXI",F229)))</formula>
    </cfRule>
    <cfRule type="containsText" dxfId="22478" priority="9062" operator="containsText" text="SSMM">
      <formula>NOT(ISERROR(SEARCH("SSMM",F229)))</formula>
    </cfRule>
    <cfRule type="containsText" dxfId="22477" priority="9063" operator="containsText" text="BMTR">
      <formula>NOT(ISERROR(SEARCH("BMTR",F229)))</formula>
    </cfRule>
  </conditionalFormatting>
  <conditionalFormatting sqref="F229:F230">
    <cfRule type="containsText" dxfId="22476" priority="9058" operator="containsText" text="TAXI">
      <formula>NOT(ISERROR(SEARCH("TAXI",F229)))</formula>
    </cfRule>
    <cfRule type="containsText" dxfId="22475" priority="9059" operator="containsText" text="SSMM">
      <formula>NOT(ISERROR(SEARCH("SSMM",F229)))</formula>
    </cfRule>
    <cfRule type="containsText" dxfId="22474" priority="9060" operator="containsText" text="BMTR">
      <formula>NOT(ISERROR(SEARCH("BMTR",F229)))</formula>
    </cfRule>
  </conditionalFormatting>
  <conditionalFormatting sqref="F229:F230">
    <cfRule type="containsText" dxfId="22473" priority="9055" operator="containsText" text="TAXI">
      <formula>NOT(ISERROR(SEARCH("TAXI",F229)))</formula>
    </cfRule>
    <cfRule type="containsText" dxfId="22472" priority="9056" operator="containsText" text="SSMM">
      <formula>NOT(ISERROR(SEARCH("SSMM",F229)))</formula>
    </cfRule>
    <cfRule type="containsText" dxfId="22471" priority="9057" operator="containsText" text="BMTR">
      <formula>NOT(ISERROR(SEARCH("BMTR",F229)))</formula>
    </cfRule>
  </conditionalFormatting>
  <conditionalFormatting sqref="F229:F230">
    <cfRule type="containsText" dxfId="22470" priority="9052" operator="containsText" text="TAXI">
      <formula>NOT(ISERROR(SEARCH("TAXI",F229)))</formula>
    </cfRule>
    <cfRule type="containsText" dxfId="22469" priority="9053" operator="containsText" text="SSMM">
      <formula>NOT(ISERROR(SEARCH("SSMM",F229)))</formula>
    </cfRule>
    <cfRule type="containsText" dxfId="22468" priority="9054" operator="containsText" text="BMTR">
      <formula>NOT(ISERROR(SEARCH("BMTR",F229)))</formula>
    </cfRule>
  </conditionalFormatting>
  <conditionalFormatting sqref="F229:F230">
    <cfRule type="containsText" dxfId="22467" priority="9049" operator="containsText" text="TAXI">
      <formula>NOT(ISERROR(SEARCH("TAXI",F229)))</formula>
    </cfRule>
    <cfRule type="containsText" dxfId="22466" priority="9050" operator="containsText" text="SSMM">
      <formula>NOT(ISERROR(SEARCH("SSMM",F229)))</formula>
    </cfRule>
    <cfRule type="containsText" dxfId="22465" priority="9051" operator="containsText" text="BMTR">
      <formula>NOT(ISERROR(SEARCH("BMTR",F229)))</formula>
    </cfRule>
  </conditionalFormatting>
  <conditionalFormatting sqref="F229:F230">
    <cfRule type="containsText" dxfId="22464" priority="9046" operator="containsText" text="TAXI">
      <formula>NOT(ISERROR(SEARCH("TAXI",F229)))</formula>
    </cfRule>
    <cfRule type="containsText" dxfId="22463" priority="9047" operator="containsText" text="SSMM">
      <formula>NOT(ISERROR(SEARCH("SSMM",F229)))</formula>
    </cfRule>
    <cfRule type="containsText" dxfId="22462" priority="9048" operator="containsText" text="BMTR">
      <formula>NOT(ISERROR(SEARCH("BMTR",F229)))</formula>
    </cfRule>
  </conditionalFormatting>
  <conditionalFormatting sqref="F229:F230">
    <cfRule type="containsText" dxfId="22461" priority="9043" operator="containsText" text="TAXI">
      <formula>NOT(ISERROR(SEARCH("TAXI",F229)))</formula>
    </cfRule>
    <cfRule type="containsText" dxfId="22460" priority="9044" operator="containsText" text="SSMM">
      <formula>NOT(ISERROR(SEARCH("SSMM",F229)))</formula>
    </cfRule>
    <cfRule type="containsText" dxfId="22459" priority="9045" operator="containsText" text="BMTR">
      <formula>NOT(ISERROR(SEARCH("BMTR",F229)))</formula>
    </cfRule>
  </conditionalFormatting>
  <conditionalFormatting sqref="F229:F230">
    <cfRule type="containsText" dxfId="22458" priority="9040" operator="containsText" text="TAXI">
      <formula>NOT(ISERROR(SEARCH("TAXI",F229)))</formula>
    </cfRule>
    <cfRule type="containsText" dxfId="22457" priority="9041" operator="containsText" text="SSMM">
      <formula>NOT(ISERROR(SEARCH("SSMM",F229)))</formula>
    </cfRule>
    <cfRule type="containsText" dxfId="22456" priority="9042" operator="containsText" text="BMTR">
      <formula>NOT(ISERROR(SEARCH("BMTR",F229)))</formula>
    </cfRule>
  </conditionalFormatting>
  <conditionalFormatting sqref="F229:F230">
    <cfRule type="containsText" dxfId="22455" priority="9037" operator="containsText" text="TAXI">
      <formula>NOT(ISERROR(SEARCH("TAXI",F229)))</formula>
    </cfRule>
    <cfRule type="containsText" dxfId="22454" priority="9038" operator="containsText" text="SSMM">
      <formula>NOT(ISERROR(SEARCH("SSMM",F229)))</formula>
    </cfRule>
    <cfRule type="containsText" dxfId="22453" priority="9039" operator="containsText" text="BMTR">
      <formula>NOT(ISERROR(SEARCH("BMTR",F229)))</formula>
    </cfRule>
  </conditionalFormatting>
  <conditionalFormatting sqref="F229:F230">
    <cfRule type="containsText" dxfId="22452" priority="9034" operator="containsText" text="TAXI">
      <formula>NOT(ISERROR(SEARCH("TAXI",F229)))</formula>
    </cfRule>
    <cfRule type="containsText" dxfId="22451" priority="9035" operator="containsText" text="SSMM">
      <formula>NOT(ISERROR(SEARCH("SSMM",F229)))</formula>
    </cfRule>
    <cfRule type="containsText" dxfId="22450" priority="9036" operator="containsText" text="BMTR">
      <formula>NOT(ISERROR(SEARCH("BMTR",F229)))</formula>
    </cfRule>
  </conditionalFormatting>
  <conditionalFormatting sqref="F229:F230">
    <cfRule type="containsText" dxfId="22449" priority="9031" operator="containsText" text="TAXI">
      <formula>NOT(ISERROR(SEARCH("TAXI",F229)))</formula>
    </cfRule>
    <cfRule type="containsText" dxfId="22448" priority="9032" operator="containsText" text="SSMM">
      <formula>NOT(ISERROR(SEARCH("SSMM",F229)))</formula>
    </cfRule>
    <cfRule type="containsText" dxfId="22447" priority="9033" operator="containsText" text="BMTR">
      <formula>NOT(ISERROR(SEARCH("BMTR",F229)))</formula>
    </cfRule>
  </conditionalFormatting>
  <conditionalFormatting sqref="F229:F230">
    <cfRule type="containsText" dxfId="22446" priority="9028" operator="containsText" text="TAXI">
      <formula>NOT(ISERROR(SEARCH("TAXI",F229)))</formula>
    </cfRule>
    <cfRule type="containsText" dxfId="22445" priority="9029" operator="containsText" text="SSMM">
      <formula>NOT(ISERROR(SEARCH("SSMM",F229)))</formula>
    </cfRule>
    <cfRule type="containsText" dxfId="22444" priority="9030" operator="containsText" text="BMTR">
      <formula>NOT(ISERROR(SEARCH("BMTR",F229)))</formula>
    </cfRule>
  </conditionalFormatting>
  <conditionalFormatting sqref="F229:F230">
    <cfRule type="containsText" dxfId="22443" priority="9025" operator="containsText" text="TAXI">
      <formula>NOT(ISERROR(SEARCH("TAXI",F229)))</formula>
    </cfRule>
    <cfRule type="containsText" dxfId="22442" priority="9026" operator="containsText" text="SSMM">
      <formula>NOT(ISERROR(SEARCH("SSMM",F229)))</formula>
    </cfRule>
    <cfRule type="containsText" dxfId="22441" priority="9027" operator="containsText" text="BMTR">
      <formula>NOT(ISERROR(SEARCH("BMTR",F229)))</formula>
    </cfRule>
  </conditionalFormatting>
  <conditionalFormatting sqref="F229:F230">
    <cfRule type="containsText" dxfId="22440" priority="9022" operator="containsText" text="TAXI">
      <formula>NOT(ISERROR(SEARCH("TAXI",F229)))</formula>
    </cfRule>
    <cfRule type="containsText" dxfId="22439" priority="9023" operator="containsText" text="SSMM">
      <formula>NOT(ISERROR(SEARCH("SSMM",F229)))</formula>
    </cfRule>
    <cfRule type="containsText" dxfId="22438" priority="9024" operator="containsText" text="BMTR">
      <formula>NOT(ISERROR(SEARCH("BMTR",F229)))</formula>
    </cfRule>
  </conditionalFormatting>
  <conditionalFormatting sqref="F229:F230">
    <cfRule type="containsText" dxfId="22437" priority="9019" operator="containsText" text="TAXI">
      <formula>NOT(ISERROR(SEARCH("TAXI",F229)))</formula>
    </cfRule>
    <cfRule type="containsText" dxfId="22436" priority="9020" operator="containsText" text="SSMM">
      <formula>NOT(ISERROR(SEARCH("SSMM",F229)))</formula>
    </cfRule>
    <cfRule type="containsText" dxfId="22435" priority="9021" operator="containsText" text="BMTR">
      <formula>NOT(ISERROR(SEARCH("BMTR",F229)))</formula>
    </cfRule>
  </conditionalFormatting>
  <conditionalFormatting sqref="F229:F230">
    <cfRule type="containsText" dxfId="22434" priority="9016" operator="containsText" text="TAXI">
      <formula>NOT(ISERROR(SEARCH("TAXI",F229)))</formula>
    </cfRule>
    <cfRule type="containsText" dxfId="22433" priority="9017" operator="containsText" text="SSMM">
      <formula>NOT(ISERROR(SEARCH("SSMM",F229)))</formula>
    </cfRule>
    <cfRule type="containsText" dxfId="22432" priority="9018" operator="containsText" text="BMTR">
      <formula>NOT(ISERROR(SEARCH("BMTR",F229)))</formula>
    </cfRule>
  </conditionalFormatting>
  <conditionalFormatting sqref="F229:F230">
    <cfRule type="containsText" dxfId="22431" priority="9013" operator="containsText" text="TAXI">
      <formula>NOT(ISERROR(SEARCH("TAXI",F229)))</formula>
    </cfRule>
    <cfRule type="containsText" dxfId="22430" priority="9014" operator="containsText" text="SSMM">
      <formula>NOT(ISERROR(SEARCH("SSMM",F229)))</formula>
    </cfRule>
    <cfRule type="containsText" dxfId="22429" priority="9015" operator="containsText" text="BMTR">
      <formula>NOT(ISERROR(SEARCH("BMTR",F229)))</formula>
    </cfRule>
  </conditionalFormatting>
  <conditionalFormatting sqref="F229:F230">
    <cfRule type="containsText" dxfId="22428" priority="9010" operator="containsText" text="TAXI">
      <formula>NOT(ISERROR(SEARCH("TAXI",F229)))</formula>
    </cfRule>
    <cfRule type="containsText" dxfId="22427" priority="9011" operator="containsText" text="SSMM">
      <formula>NOT(ISERROR(SEARCH("SSMM",F229)))</formula>
    </cfRule>
    <cfRule type="containsText" dxfId="22426" priority="9012" operator="containsText" text="BMTR">
      <formula>NOT(ISERROR(SEARCH("BMTR",F229)))</formula>
    </cfRule>
  </conditionalFormatting>
  <conditionalFormatting sqref="F229:F230">
    <cfRule type="containsText" dxfId="22425" priority="9007" operator="containsText" text="TAXI">
      <formula>NOT(ISERROR(SEARCH("TAXI",F229)))</formula>
    </cfRule>
    <cfRule type="containsText" dxfId="22424" priority="9008" operator="containsText" text="SSMM">
      <formula>NOT(ISERROR(SEARCH("SSMM",F229)))</formula>
    </cfRule>
    <cfRule type="containsText" dxfId="22423" priority="9009" operator="containsText" text="BMTR">
      <formula>NOT(ISERROR(SEARCH("BMTR",F229)))</formula>
    </cfRule>
  </conditionalFormatting>
  <conditionalFormatting sqref="G229:G230">
    <cfRule type="cellIs" dxfId="22422" priority="9148" operator="greaterThan">
      <formula>L229</formula>
    </cfRule>
    <cfRule type="cellIs" dxfId="22421" priority="9149" operator="lessThan">
      <formula>J229</formula>
    </cfRule>
  </conditionalFormatting>
  <conditionalFormatting sqref="M229:M230">
    <cfRule type="cellIs" dxfId="22420" priority="9006" operator="lessThan">
      <formula>0.25</formula>
    </cfRule>
  </conditionalFormatting>
  <conditionalFormatting sqref="F44">
    <cfRule type="containsText" dxfId="22419" priority="8999" operator="containsText" text="TAXI">
      <formula>NOT(ISERROR(SEARCH("TAXI",F44)))</formula>
    </cfRule>
    <cfRule type="containsText" dxfId="22418" priority="9000" operator="containsText" text="SSMM">
      <formula>NOT(ISERROR(SEARCH("SSMM",F44)))</formula>
    </cfRule>
    <cfRule type="containsText" dxfId="22417" priority="9001" operator="containsText" text="BMTR">
      <formula>NOT(ISERROR(SEARCH("BMTR",F44)))</formula>
    </cfRule>
  </conditionalFormatting>
  <conditionalFormatting sqref="G44">
    <cfRule type="cellIs" dxfId="22416" priority="9002" operator="greaterThan">
      <formula>L44</formula>
    </cfRule>
    <cfRule type="cellIs" dxfId="22415" priority="9003" operator="lessThan">
      <formula>J44</formula>
    </cfRule>
  </conditionalFormatting>
  <conditionalFormatting sqref="F45:F47">
    <cfRule type="containsText" dxfId="22414" priority="8992" operator="containsText" text="TAXI">
      <formula>NOT(ISERROR(SEARCH("TAXI",F45)))</formula>
    </cfRule>
    <cfRule type="containsText" dxfId="22413" priority="8993" operator="containsText" text="SSMM">
      <formula>NOT(ISERROR(SEARCH("SSMM",F45)))</formula>
    </cfRule>
    <cfRule type="containsText" dxfId="22412" priority="8994" operator="containsText" text="BMTR">
      <formula>NOT(ISERROR(SEARCH("BMTR",F45)))</formula>
    </cfRule>
  </conditionalFormatting>
  <conditionalFormatting sqref="G45:G47">
    <cfRule type="cellIs" dxfId="22411" priority="8995" operator="greaterThan">
      <formula>L45</formula>
    </cfRule>
    <cfRule type="cellIs" dxfId="22410" priority="8996" operator="lessThan">
      <formula>J45</formula>
    </cfRule>
  </conditionalFormatting>
  <conditionalFormatting sqref="F49">
    <cfRule type="containsText" dxfId="22409" priority="8985" operator="containsText" text="TAXI">
      <formula>NOT(ISERROR(SEARCH("TAXI",F49)))</formula>
    </cfRule>
    <cfRule type="containsText" dxfId="22408" priority="8986" operator="containsText" text="SSMM">
      <formula>NOT(ISERROR(SEARCH("SSMM",F49)))</formula>
    </cfRule>
    <cfRule type="containsText" dxfId="22407" priority="8987" operator="containsText" text="BMTR">
      <formula>NOT(ISERROR(SEARCH("BMTR",F49)))</formula>
    </cfRule>
  </conditionalFormatting>
  <conditionalFormatting sqref="G49">
    <cfRule type="cellIs" dxfId="22406" priority="8988" operator="greaterThan">
      <formula>L49</formula>
    </cfRule>
    <cfRule type="cellIs" dxfId="22405" priority="8989" operator="lessThan">
      <formula>J49</formula>
    </cfRule>
  </conditionalFormatting>
  <conditionalFormatting sqref="F54">
    <cfRule type="containsText" dxfId="22404" priority="8978" operator="containsText" text="TAXI">
      <formula>NOT(ISERROR(SEARCH("TAXI",F54)))</formula>
    </cfRule>
    <cfRule type="containsText" dxfId="22403" priority="8979" operator="containsText" text="SSMM">
      <formula>NOT(ISERROR(SEARCH("SSMM",F54)))</formula>
    </cfRule>
    <cfRule type="containsText" dxfId="22402" priority="8980" operator="containsText" text="BMTR">
      <formula>NOT(ISERROR(SEARCH("BMTR",F54)))</formula>
    </cfRule>
  </conditionalFormatting>
  <conditionalFormatting sqref="G54">
    <cfRule type="cellIs" dxfId="22401" priority="8981" operator="greaterThan">
      <formula>L54</formula>
    </cfRule>
    <cfRule type="cellIs" dxfId="22400" priority="8982" operator="lessThan">
      <formula>J54</formula>
    </cfRule>
  </conditionalFormatting>
  <conditionalFormatting sqref="F179">
    <cfRule type="containsText" dxfId="22399" priority="8573" operator="containsText" text="TAXI">
      <formula>NOT(ISERROR(SEARCH("TAXI",F179)))</formula>
    </cfRule>
    <cfRule type="containsText" dxfId="22398" priority="8574" operator="containsText" text="SSMM">
      <formula>NOT(ISERROR(SEARCH("SSMM",F179)))</formula>
    </cfRule>
    <cfRule type="containsText" dxfId="22397" priority="8575" operator="containsText" text="BMTR">
      <formula>NOT(ISERROR(SEARCH("BMTR",F179)))</formula>
    </cfRule>
  </conditionalFormatting>
  <conditionalFormatting sqref="F179">
    <cfRule type="containsText" dxfId="22396" priority="8570" operator="containsText" text="TAXI">
      <formula>NOT(ISERROR(SEARCH("TAXI",F179)))</formula>
    </cfRule>
    <cfRule type="containsText" dxfId="22395" priority="8571" operator="containsText" text="SSMM">
      <formula>NOT(ISERROR(SEARCH("SSMM",F179)))</formula>
    </cfRule>
    <cfRule type="containsText" dxfId="22394" priority="8572" operator="containsText" text="BMTR">
      <formula>NOT(ISERROR(SEARCH("BMTR",F179)))</formula>
    </cfRule>
  </conditionalFormatting>
  <conditionalFormatting sqref="F179">
    <cfRule type="containsText" dxfId="22393" priority="8567" operator="containsText" text="TAXI">
      <formula>NOT(ISERROR(SEARCH("TAXI",F179)))</formula>
    </cfRule>
    <cfRule type="containsText" dxfId="22392" priority="8568" operator="containsText" text="SSMM">
      <formula>NOT(ISERROR(SEARCH("SSMM",F179)))</formula>
    </cfRule>
    <cfRule type="containsText" dxfId="22391" priority="8569" operator="containsText" text="BMTR">
      <formula>NOT(ISERROR(SEARCH("BMTR",F179)))</formula>
    </cfRule>
  </conditionalFormatting>
  <conditionalFormatting sqref="F179">
    <cfRule type="containsText" dxfId="22390" priority="8564" operator="containsText" text="TAXI">
      <formula>NOT(ISERROR(SEARCH("TAXI",F179)))</formula>
    </cfRule>
    <cfRule type="containsText" dxfId="22389" priority="8565" operator="containsText" text="SSMM">
      <formula>NOT(ISERROR(SEARCH("SSMM",F179)))</formula>
    </cfRule>
    <cfRule type="containsText" dxfId="22388" priority="8566" operator="containsText" text="BMTR">
      <formula>NOT(ISERROR(SEARCH("BMTR",F179)))</formula>
    </cfRule>
  </conditionalFormatting>
  <conditionalFormatting sqref="F179">
    <cfRule type="containsText" dxfId="22387" priority="8561" operator="containsText" text="TAXI">
      <formula>NOT(ISERROR(SEARCH("TAXI",F179)))</formula>
    </cfRule>
    <cfRule type="containsText" dxfId="22386" priority="8562" operator="containsText" text="SSMM">
      <formula>NOT(ISERROR(SEARCH("SSMM",F179)))</formula>
    </cfRule>
    <cfRule type="containsText" dxfId="22385" priority="8563" operator="containsText" text="BMTR">
      <formula>NOT(ISERROR(SEARCH("BMTR",F179)))</formula>
    </cfRule>
  </conditionalFormatting>
  <conditionalFormatting sqref="F179">
    <cfRule type="containsText" dxfId="22384" priority="8558" operator="containsText" text="TAXI">
      <formula>NOT(ISERROR(SEARCH("TAXI",F179)))</formula>
    </cfRule>
    <cfRule type="containsText" dxfId="22383" priority="8559" operator="containsText" text="SSMM">
      <formula>NOT(ISERROR(SEARCH("SSMM",F179)))</formula>
    </cfRule>
    <cfRule type="containsText" dxfId="22382" priority="8560" operator="containsText" text="BMTR">
      <formula>NOT(ISERROR(SEARCH("BMTR",F179)))</formula>
    </cfRule>
  </conditionalFormatting>
  <conditionalFormatting sqref="F179">
    <cfRule type="containsText" dxfId="22381" priority="8555" operator="containsText" text="TAXI">
      <formula>NOT(ISERROR(SEARCH("TAXI",F179)))</formula>
    </cfRule>
    <cfRule type="containsText" dxfId="22380" priority="8556" operator="containsText" text="SSMM">
      <formula>NOT(ISERROR(SEARCH("SSMM",F179)))</formula>
    </cfRule>
    <cfRule type="containsText" dxfId="22379" priority="8557" operator="containsText" text="BMTR">
      <formula>NOT(ISERROR(SEARCH("BMTR",F179)))</formula>
    </cfRule>
  </conditionalFormatting>
  <conditionalFormatting sqref="F179">
    <cfRule type="containsText" dxfId="22378" priority="8552" operator="containsText" text="TAXI">
      <formula>NOT(ISERROR(SEARCH("TAXI",F179)))</formula>
    </cfRule>
    <cfRule type="containsText" dxfId="22377" priority="8553" operator="containsText" text="SSMM">
      <formula>NOT(ISERROR(SEARCH("SSMM",F179)))</formula>
    </cfRule>
    <cfRule type="containsText" dxfId="22376" priority="8554" operator="containsText" text="BMTR">
      <formula>NOT(ISERROR(SEARCH("BMTR",F179)))</formula>
    </cfRule>
  </conditionalFormatting>
  <conditionalFormatting sqref="F179">
    <cfRule type="containsText" dxfId="22375" priority="8549" operator="containsText" text="TAXI">
      <formula>NOT(ISERROR(SEARCH("TAXI",F179)))</formula>
    </cfRule>
    <cfRule type="containsText" dxfId="22374" priority="8550" operator="containsText" text="SSMM">
      <formula>NOT(ISERROR(SEARCH("SSMM",F179)))</formula>
    </cfRule>
    <cfRule type="containsText" dxfId="22373" priority="8551" operator="containsText" text="BMTR">
      <formula>NOT(ISERROR(SEARCH("BMTR",F179)))</formula>
    </cfRule>
  </conditionalFormatting>
  <conditionalFormatting sqref="F179">
    <cfRule type="containsText" dxfId="22372" priority="8546" operator="containsText" text="TAXI">
      <formula>NOT(ISERROR(SEARCH("TAXI",F179)))</formula>
    </cfRule>
    <cfRule type="containsText" dxfId="22371" priority="8547" operator="containsText" text="SSMM">
      <formula>NOT(ISERROR(SEARCH("SSMM",F179)))</formula>
    </cfRule>
    <cfRule type="containsText" dxfId="22370" priority="8548" operator="containsText" text="BMTR">
      <formula>NOT(ISERROR(SEARCH("BMTR",F179)))</formula>
    </cfRule>
  </conditionalFormatting>
  <conditionalFormatting sqref="F179">
    <cfRule type="containsText" dxfId="22369" priority="8543" operator="containsText" text="TAXI">
      <formula>NOT(ISERROR(SEARCH("TAXI",F179)))</formula>
    </cfRule>
    <cfRule type="containsText" dxfId="22368" priority="8544" operator="containsText" text="SSMM">
      <formula>NOT(ISERROR(SEARCH("SSMM",F179)))</formula>
    </cfRule>
    <cfRule type="containsText" dxfId="22367" priority="8545" operator="containsText" text="BMTR">
      <formula>NOT(ISERROR(SEARCH("BMTR",F179)))</formula>
    </cfRule>
  </conditionalFormatting>
  <conditionalFormatting sqref="F179">
    <cfRule type="containsText" dxfId="22366" priority="8540" operator="containsText" text="TAXI">
      <formula>NOT(ISERROR(SEARCH("TAXI",F179)))</formula>
    </cfRule>
    <cfRule type="containsText" dxfId="22365" priority="8541" operator="containsText" text="SSMM">
      <formula>NOT(ISERROR(SEARCH("SSMM",F179)))</formula>
    </cfRule>
    <cfRule type="containsText" dxfId="22364" priority="8542" operator="containsText" text="BMTR">
      <formula>NOT(ISERROR(SEARCH("BMTR",F179)))</formula>
    </cfRule>
  </conditionalFormatting>
  <conditionalFormatting sqref="F179">
    <cfRule type="containsText" dxfId="22363" priority="8537" operator="containsText" text="TAXI">
      <formula>NOT(ISERROR(SEARCH("TAXI",F179)))</formula>
    </cfRule>
    <cfRule type="containsText" dxfId="22362" priority="8538" operator="containsText" text="SSMM">
      <formula>NOT(ISERROR(SEARCH("SSMM",F179)))</formula>
    </cfRule>
    <cfRule type="containsText" dxfId="22361" priority="8539" operator="containsText" text="BMTR">
      <formula>NOT(ISERROR(SEARCH("BMTR",F179)))</formula>
    </cfRule>
  </conditionalFormatting>
  <conditionalFormatting sqref="F179">
    <cfRule type="containsText" dxfId="22360" priority="8534" operator="containsText" text="TAXI">
      <formula>NOT(ISERROR(SEARCH("TAXI",F179)))</formula>
    </cfRule>
    <cfRule type="containsText" dxfId="22359" priority="8535" operator="containsText" text="SSMM">
      <formula>NOT(ISERROR(SEARCH("SSMM",F179)))</formula>
    </cfRule>
    <cfRule type="containsText" dxfId="22358" priority="8536" operator="containsText" text="BMTR">
      <formula>NOT(ISERROR(SEARCH("BMTR",F179)))</formula>
    </cfRule>
  </conditionalFormatting>
  <conditionalFormatting sqref="F179">
    <cfRule type="containsText" dxfId="22357" priority="8531" operator="containsText" text="TAXI">
      <formula>NOT(ISERROR(SEARCH("TAXI",F179)))</formula>
    </cfRule>
    <cfRule type="containsText" dxfId="22356" priority="8532" operator="containsText" text="SSMM">
      <formula>NOT(ISERROR(SEARCH("SSMM",F179)))</formula>
    </cfRule>
    <cfRule type="containsText" dxfId="22355" priority="8533" operator="containsText" text="BMTR">
      <formula>NOT(ISERROR(SEARCH("BMTR",F179)))</formula>
    </cfRule>
  </conditionalFormatting>
  <conditionalFormatting sqref="F179">
    <cfRule type="containsText" dxfId="22354" priority="8528" operator="containsText" text="TAXI">
      <formula>NOT(ISERROR(SEARCH("TAXI",F179)))</formula>
    </cfRule>
    <cfRule type="containsText" dxfId="22353" priority="8529" operator="containsText" text="SSMM">
      <formula>NOT(ISERROR(SEARCH("SSMM",F179)))</formula>
    </cfRule>
    <cfRule type="containsText" dxfId="22352" priority="8530" operator="containsText" text="BMTR">
      <formula>NOT(ISERROR(SEARCH("BMTR",F179)))</formula>
    </cfRule>
  </conditionalFormatting>
  <conditionalFormatting sqref="F179">
    <cfRule type="containsText" dxfId="22351" priority="8525" operator="containsText" text="TAXI">
      <formula>NOT(ISERROR(SEARCH("TAXI",F179)))</formula>
    </cfRule>
    <cfRule type="containsText" dxfId="22350" priority="8526" operator="containsText" text="SSMM">
      <formula>NOT(ISERROR(SEARCH("SSMM",F179)))</formula>
    </cfRule>
    <cfRule type="containsText" dxfId="22349" priority="8527" operator="containsText" text="BMTR">
      <formula>NOT(ISERROR(SEARCH("BMTR",F179)))</formula>
    </cfRule>
  </conditionalFormatting>
  <conditionalFormatting sqref="F179">
    <cfRule type="containsText" dxfId="22348" priority="8522" operator="containsText" text="TAXI">
      <formula>NOT(ISERROR(SEARCH("TAXI",F179)))</formula>
    </cfRule>
    <cfRule type="containsText" dxfId="22347" priority="8523" operator="containsText" text="SSMM">
      <formula>NOT(ISERROR(SEARCH("SSMM",F179)))</formula>
    </cfRule>
    <cfRule type="containsText" dxfId="22346" priority="8524" operator="containsText" text="BMTR">
      <formula>NOT(ISERROR(SEARCH("BMTR",F179)))</formula>
    </cfRule>
  </conditionalFormatting>
  <conditionalFormatting sqref="F179">
    <cfRule type="containsText" dxfId="22345" priority="8519" operator="containsText" text="TAXI">
      <formula>NOT(ISERROR(SEARCH("TAXI",F179)))</formula>
    </cfRule>
    <cfRule type="containsText" dxfId="22344" priority="8520" operator="containsText" text="SSMM">
      <formula>NOT(ISERROR(SEARCH("SSMM",F179)))</formula>
    </cfRule>
    <cfRule type="containsText" dxfId="22343" priority="8521" operator="containsText" text="BMTR">
      <formula>NOT(ISERROR(SEARCH("BMTR",F179)))</formula>
    </cfRule>
  </conditionalFormatting>
  <conditionalFormatting sqref="F179">
    <cfRule type="containsText" dxfId="22342" priority="8516" operator="containsText" text="TAXI">
      <formula>NOT(ISERROR(SEARCH("TAXI",F179)))</formula>
    </cfRule>
    <cfRule type="containsText" dxfId="22341" priority="8517" operator="containsText" text="SSMM">
      <formula>NOT(ISERROR(SEARCH("SSMM",F179)))</formula>
    </cfRule>
    <cfRule type="containsText" dxfId="22340" priority="8518" operator="containsText" text="BMTR">
      <formula>NOT(ISERROR(SEARCH("BMTR",F179)))</formula>
    </cfRule>
  </conditionalFormatting>
  <conditionalFormatting sqref="F179">
    <cfRule type="containsText" dxfId="22339" priority="8513" operator="containsText" text="TAXI">
      <formula>NOT(ISERROR(SEARCH("TAXI",F179)))</formula>
    </cfRule>
    <cfRule type="containsText" dxfId="22338" priority="8514" operator="containsText" text="SSMM">
      <formula>NOT(ISERROR(SEARCH("SSMM",F179)))</formula>
    </cfRule>
    <cfRule type="containsText" dxfId="22337" priority="8515" operator="containsText" text="BMTR">
      <formula>NOT(ISERROR(SEARCH("BMTR",F179)))</formula>
    </cfRule>
  </conditionalFormatting>
  <conditionalFormatting sqref="F179">
    <cfRule type="containsText" dxfId="22336" priority="8510" operator="containsText" text="TAXI">
      <formula>NOT(ISERROR(SEARCH("TAXI",F179)))</formula>
    </cfRule>
    <cfRule type="containsText" dxfId="22335" priority="8511" operator="containsText" text="SSMM">
      <formula>NOT(ISERROR(SEARCH("SSMM",F179)))</formula>
    </cfRule>
    <cfRule type="containsText" dxfId="22334" priority="8512" operator="containsText" text="BMTR">
      <formula>NOT(ISERROR(SEARCH("BMTR",F179)))</formula>
    </cfRule>
  </conditionalFormatting>
  <conditionalFormatting sqref="F179">
    <cfRule type="containsText" dxfId="22333" priority="8507" operator="containsText" text="TAXI">
      <formula>NOT(ISERROR(SEARCH("TAXI",F179)))</formula>
    </cfRule>
    <cfRule type="containsText" dxfId="22332" priority="8508" operator="containsText" text="SSMM">
      <formula>NOT(ISERROR(SEARCH("SSMM",F179)))</formula>
    </cfRule>
    <cfRule type="containsText" dxfId="22331" priority="8509" operator="containsText" text="BMTR">
      <formula>NOT(ISERROR(SEARCH("BMTR",F179)))</formula>
    </cfRule>
  </conditionalFormatting>
  <conditionalFormatting sqref="F179">
    <cfRule type="containsText" dxfId="22330" priority="8504" operator="containsText" text="TAXI">
      <formula>NOT(ISERROR(SEARCH("TAXI",F179)))</formula>
    </cfRule>
    <cfRule type="containsText" dxfId="22329" priority="8505" operator="containsText" text="SSMM">
      <formula>NOT(ISERROR(SEARCH("SSMM",F179)))</formula>
    </cfRule>
    <cfRule type="containsText" dxfId="22328" priority="8506" operator="containsText" text="BMTR">
      <formula>NOT(ISERROR(SEARCH("BMTR",F179)))</formula>
    </cfRule>
  </conditionalFormatting>
  <conditionalFormatting sqref="F179">
    <cfRule type="containsText" dxfId="22327" priority="8501" operator="containsText" text="TAXI">
      <formula>NOT(ISERROR(SEARCH("TAXI",F179)))</formula>
    </cfRule>
    <cfRule type="containsText" dxfId="22326" priority="8502" operator="containsText" text="SSMM">
      <formula>NOT(ISERROR(SEARCH("SSMM",F179)))</formula>
    </cfRule>
    <cfRule type="containsText" dxfId="22325" priority="8503" operator="containsText" text="BMTR">
      <formula>NOT(ISERROR(SEARCH("BMTR",F179)))</formula>
    </cfRule>
  </conditionalFormatting>
  <conditionalFormatting sqref="F179">
    <cfRule type="containsText" dxfId="22324" priority="8498" operator="containsText" text="TAXI">
      <formula>NOT(ISERROR(SEARCH("TAXI",F179)))</formula>
    </cfRule>
    <cfRule type="containsText" dxfId="22323" priority="8499" operator="containsText" text="SSMM">
      <formula>NOT(ISERROR(SEARCH("SSMM",F179)))</formula>
    </cfRule>
    <cfRule type="containsText" dxfId="22322" priority="8500" operator="containsText" text="BMTR">
      <formula>NOT(ISERROR(SEARCH("BMTR",F179)))</formula>
    </cfRule>
  </conditionalFormatting>
  <conditionalFormatting sqref="F179">
    <cfRule type="containsText" dxfId="22321" priority="8495" operator="containsText" text="TAXI">
      <formula>NOT(ISERROR(SEARCH("TAXI",F179)))</formula>
    </cfRule>
    <cfRule type="containsText" dxfId="22320" priority="8496" operator="containsText" text="SSMM">
      <formula>NOT(ISERROR(SEARCH("SSMM",F179)))</formula>
    </cfRule>
    <cfRule type="containsText" dxfId="22319" priority="8497" operator="containsText" text="BMTR">
      <formula>NOT(ISERROR(SEARCH("BMTR",F179)))</formula>
    </cfRule>
  </conditionalFormatting>
  <conditionalFormatting sqref="F179">
    <cfRule type="containsText" dxfId="22318" priority="8492" operator="containsText" text="TAXI">
      <formula>NOT(ISERROR(SEARCH("TAXI",F179)))</formula>
    </cfRule>
    <cfRule type="containsText" dxfId="22317" priority="8493" operator="containsText" text="SSMM">
      <formula>NOT(ISERROR(SEARCH("SSMM",F179)))</formula>
    </cfRule>
    <cfRule type="containsText" dxfId="22316" priority="8494" operator="containsText" text="BMTR">
      <formula>NOT(ISERROR(SEARCH("BMTR",F179)))</formula>
    </cfRule>
  </conditionalFormatting>
  <conditionalFormatting sqref="F179">
    <cfRule type="containsText" dxfId="22315" priority="8489" operator="containsText" text="TAXI">
      <formula>NOT(ISERROR(SEARCH("TAXI",F179)))</formula>
    </cfRule>
    <cfRule type="containsText" dxfId="22314" priority="8490" operator="containsText" text="SSMM">
      <formula>NOT(ISERROR(SEARCH("SSMM",F179)))</formula>
    </cfRule>
    <cfRule type="containsText" dxfId="22313" priority="8491" operator="containsText" text="BMTR">
      <formula>NOT(ISERROR(SEARCH("BMTR",F179)))</formula>
    </cfRule>
  </conditionalFormatting>
  <conditionalFormatting sqref="F179">
    <cfRule type="containsText" dxfId="22312" priority="8486" operator="containsText" text="TAXI">
      <formula>NOT(ISERROR(SEARCH("TAXI",F179)))</formula>
    </cfRule>
    <cfRule type="containsText" dxfId="22311" priority="8487" operator="containsText" text="SSMM">
      <formula>NOT(ISERROR(SEARCH("SSMM",F179)))</formula>
    </cfRule>
    <cfRule type="containsText" dxfId="22310" priority="8488" operator="containsText" text="BMTR">
      <formula>NOT(ISERROR(SEARCH("BMTR",F179)))</formula>
    </cfRule>
  </conditionalFormatting>
  <conditionalFormatting sqref="F179">
    <cfRule type="containsText" dxfId="22309" priority="8483" operator="containsText" text="TAXI">
      <formula>NOT(ISERROR(SEARCH("TAXI",F179)))</formula>
    </cfRule>
    <cfRule type="containsText" dxfId="22308" priority="8484" operator="containsText" text="SSMM">
      <formula>NOT(ISERROR(SEARCH("SSMM",F179)))</formula>
    </cfRule>
    <cfRule type="containsText" dxfId="22307" priority="8485" operator="containsText" text="BMTR">
      <formula>NOT(ISERROR(SEARCH("BMTR",F179)))</formula>
    </cfRule>
  </conditionalFormatting>
  <conditionalFormatting sqref="F179">
    <cfRule type="containsText" dxfId="22306" priority="8480" operator="containsText" text="TAXI">
      <formula>NOT(ISERROR(SEARCH("TAXI",F179)))</formula>
    </cfRule>
    <cfRule type="containsText" dxfId="22305" priority="8481" operator="containsText" text="SSMM">
      <formula>NOT(ISERROR(SEARCH("SSMM",F179)))</formula>
    </cfRule>
    <cfRule type="containsText" dxfId="22304" priority="8482" operator="containsText" text="BMTR">
      <formula>NOT(ISERROR(SEARCH("BMTR",F179)))</formula>
    </cfRule>
  </conditionalFormatting>
  <conditionalFormatting sqref="F179">
    <cfRule type="containsText" dxfId="22303" priority="8477" operator="containsText" text="TAXI">
      <formula>NOT(ISERROR(SEARCH("TAXI",F179)))</formula>
    </cfRule>
    <cfRule type="containsText" dxfId="22302" priority="8478" operator="containsText" text="SSMM">
      <formula>NOT(ISERROR(SEARCH("SSMM",F179)))</formula>
    </cfRule>
    <cfRule type="containsText" dxfId="22301" priority="8479" operator="containsText" text="BMTR">
      <formula>NOT(ISERROR(SEARCH("BMTR",F179)))</formula>
    </cfRule>
  </conditionalFormatting>
  <conditionalFormatting sqref="F179">
    <cfRule type="containsText" dxfId="22300" priority="8474" operator="containsText" text="TAXI">
      <formula>NOT(ISERROR(SEARCH("TAXI",F179)))</formula>
    </cfRule>
    <cfRule type="containsText" dxfId="22299" priority="8475" operator="containsText" text="SSMM">
      <formula>NOT(ISERROR(SEARCH("SSMM",F179)))</formula>
    </cfRule>
    <cfRule type="containsText" dxfId="22298" priority="8476" operator="containsText" text="BMTR">
      <formula>NOT(ISERROR(SEARCH("BMTR",F179)))</formula>
    </cfRule>
  </conditionalFormatting>
  <conditionalFormatting sqref="F179">
    <cfRule type="containsText" dxfId="22297" priority="8471" operator="containsText" text="TAXI">
      <formula>NOT(ISERROR(SEARCH("TAXI",F179)))</formula>
    </cfRule>
    <cfRule type="containsText" dxfId="22296" priority="8472" operator="containsText" text="SSMM">
      <formula>NOT(ISERROR(SEARCH("SSMM",F179)))</formula>
    </cfRule>
    <cfRule type="containsText" dxfId="22295" priority="8473" operator="containsText" text="BMTR">
      <formula>NOT(ISERROR(SEARCH("BMTR",F179)))</formula>
    </cfRule>
  </conditionalFormatting>
  <conditionalFormatting sqref="F179">
    <cfRule type="containsText" dxfId="22294" priority="8468" operator="containsText" text="TAXI">
      <formula>NOT(ISERROR(SEARCH("TAXI",F179)))</formula>
    </cfRule>
    <cfRule type="containsText" dxfId="22293" priority="8469" operator="containsText" text="SSMM">
      <formula>NOT(ISERROR(SEARCH("SSMM",F179)))</formula>
    </cfRule>
    <cfRule type="containsText" dxfId="22292" priority="8470" operator="containsText" text="BMTR">
      <formula>NOT(ISERROR(SEARCH("BMTR",F179)))</formula>
    </cfRule>
  </conditionalFormatting>
  <conditionalFormatting sqref="F179">
    <cfRule type="containsText" dxfId="22291" priority="8465" operator="containsText" text="TAXI">
      <formula>NOT(ISERROR(SEARCH("TAXI",F179)))</formula>
    </cfRule>
    <cfRule type="containsText" dxfId="22290" priority="8466" operator="containsText" text="SSMM">
      <formula>NOT(ISERROR(SEARCH("SSMM",F179)))</formula>
    </cfRule>
    <cfRule type="containsText" dxfId="22289" priority="8467" operator="containsText" text="BMTR">
      <formula>NOT(ISERROR(SEARCH("BMTR",F179)))</formula>
    </cfRule>
  </conditionalFormatting>
  <conditionalFormatting sqref="F179">
    <cfRule type="containsText" dxfId="22288" priority="8462" operator="containsText" text="TAXI">
      <formula>NOT(ISERROR(SEARCH("TAXI",F179)))</formula>
    </cfRule>
    <cfRule type="containsText" dxfId="22287" priority="8463" operator="containsText" text="SSMM">
      <formula>NOT(ISERROR(SEARCH("SSMM",F179)))</formula>
    </cfRule>
    <cfRule type="containsText" dxfId="22286" priority="8464" operator="containsText" text="BMTR">
      <formula>NOT(ISERROR(SEARCH("BMTR",F179)))</formula>
    </cfRule>
  </conditionalFormatting>
  <conditionalFormatting sqref="G179">
    <cfRule type="cellIs" dxfId="22285" priority="8576" operator="greaterThan">
      <formula>L179</formula>
    </cfRule>
    <cfRule type="cellIs" dxfId="22284" priority="8577" operator="lessThan">
      <formula>J179</formula>
    </cfRule>
  </conditionalFormatting>
  <conditionalFormatting sqref="M179">
    <cfRule type="cellIs" dxfId="22283" priority="8461" operator="lessThan">
      <formula>0.25</formula>
    </cfRule>
  </conditionalFormatting>
  <conditionalFormatting sqref="F242">
    <cfRule type="containsText" dxfId="22282" priority="8439" operator="containsText" text="TAXI">
      <formula>NOT(ISERROR(SEARCH("TAXI",F242)))</formula>
    </cfRule>
    <cfRule type="containsText" dxfId="22281" priority="8440" operator="containsText" text="SSMM">
      <formula>NOT(ISERROR(SEARCH("SSMM",F242)))</formula>
    </cfRule>
    <cfRule type="containsText" dxfId="22280" priority="8441" operator="containsText" text="BMTR">
      <formula>NOT(ISERROR(SEARCH("BMTR",F242)))</formula>
    </cfRule>
  </conditionalFormatting>
  <conditionalFormatting sqref="G242">
    <cfRule type="cellIs" dxfId="22279" priority="8442" operator="greaterThan">
      <formula>L242</formula>
    </cfRule>
    <cfRule type="cellIs" dxfId="22278" priority="8443" operator="lessThan">
      <formula>J242</formula>
    </cfRule>
  </conditionalFormatting>
  <conditionalFormatting sqref="M242">
    <cfRule type="cellIs" dxfId="22277" priority="8438" operator="lessThan">
      <formula>0.25</formula>
    </cfRule>
  </conditionalFormatting>
  <conditionalFormatting sqref="F288">
    <cfRule type="containsText" dxfId="22276" priority="8308" operator="containsText" text="TAXI">
      <formula>NOT(ISERROR(SEARCH("TAXI",F288)))</formula>
    </cfRule>
    <cfRule type="containsText" dxfId="22275" priority="8309" operator="containsText" text="SSMM">
      <formula>NOT(ISERROR(SEARCH("SSMM",F288)))</formula>
    </cfRule>
    <cfRule type="containsText" dxfId="22274" priority="8310" operator="containsText" text="BMTR">
      <formula>NOT(ISERROR(SEARCH("BMTR",F288)))</formula>
    </cfRule>
  </conditionalFormatting>
  <conditionalFormatting sqref="G288">
    <cfRule type="cellIs" dxfId="22273" priority="8306" operator="greaterThan">
      <formula>L288</formula>
    </cfRule>
    <cfRule type="cellIs" dxfId="22272" priority="8307" operator="lessThan">
      <formula>J288</formula>
    </cfRule>
  </conditionalFormatting>
  <conditionalFormatting sqref="M288">
    <cfRule type="cellIs" dxfId="22271" priority="8305" operator="lessThan">
      <formula>0.25</formula>
    </cfRule>
  </conditionalFormatting>
  <conditionalFormatting sqref="F289">
    <cfRule type="containsText" dxfId="22270" priority="8298" operator="containsText" text="TAXI">
      <formula>NOT(ISERROR(SEARCH("TAXI",F289)))</formula>
    </cfRule>
    <cfRule type="containsText" dxfId="22269" priority="8299" operator="containsText" text="SSMM">
      <formula>NOT(ISERROR(SEARCH("SSMM",F289)))</formula>
    </cfRule>
    <cfRule type="containsText" dxfId="22268" priority="8300" operator="containsText" text="BMTR">
      <formula>NOT(ISERROR(SEARCH("BMTR",F289)))</formula>
    </cfRule>
  </conditionalFormatting>
  <conditionalFormatting sqref="G289">
    <cfRule type="cellIs" dxfId="22267" priority="8301" operator="greaterThan">
      <formula>L289</formula>
    </cfRule>
    <cfRule type="cellIs" dxfId="22266" priority="8302" operator="lessThan">
      <formula>J289</formula>
    </cfRule>
  </conditionalFormatting>
  <conditionalFormatting sqref="M289">
    <cfRule type="cellIs" dxfId="22265" priority="8297" operator="lessThan">
      <formula>0.25</formula>
    </cfRule>
  </conditionalFormatting>
  <conditionalFormatting sqref="F181">
    <cfRule type="containsText" dxfId="22264" priority="8290" operator="containsText" text="TAXI">
      <formula>NOT(ISERROR(SEARCH("TAXI",F181)))</formula>
    </cfRule>
    <cfRule type="containsText" dxfId="22263" priority="8291" operator="containsText" text="SSMM">
      <formula>NOT(ISERROR(SEARCH("SSMM",F181)))</formula>
    </cfRule>
    <cfRule type="containsText" dxfId="22262" priority="8292" operator="containsText" text="BMTR">
      <formula>NOT(ISERROR(SEARCH("BMTR",F181)))</formula>
    </cfRule>
  </conditionalFormatting>
  <conditionalFormatting sqref="F181:F182">
    <cfRule type="containsText" dxfId="22261" priority="8287" operator="containsText" text="TAXI">
      <formula>NOT(ISERROR(SEARCH("TAXI",F181)))</formula>
    </cfRule>
    <cfRule type="containsText" dxfId="22260" priority="8288" operator="containsText" text="SSMM">
      <formula>NOT(ISERROR(SEARCH("SSMM",F181)))</formula>
    </cfRule>
    <cfRule type="containsText" dxfId="22259" priority="8289" operator="containsText" text="BMTR">
      <formula>NOT(ISERROR(SEARCH("BMTR",F181)))</formula>
    </cfRule>
  </conditionalFormatting>
  <conditionalFormatting sqref="F181:F182">
    <cfRule type="containsText" dxfId="22258" priority="8284" operator="containsText" text="TAXI">
      <formula>NOT(ISERROR(SEARCH("TAXI",F181)))</formula>
    </cfRule>
    <cfRule type="containsText" dxfId="22257" priority="8285" operator="containsText" text="SSMM">
      <formula>NOT(ISERROR(SEARCH("SSMM",F181)))</formula>
    </cfRule>
    <cfRule type="containsText" dxfId="22256" priority="8286" operator="containsText" text="BMTR">
      <formula>NOT(ISERROR(SEARCH("BMTR",F181)))</formula>
    </cfRule>
  </conditionalFormatting>
  <conditionalFormatting sqref="F181:F182">
    <cfRule type="containsText" dxfId="22255" priority="8281" operator="containsText" text="TAXI">
      <formula>NOT(ISERROR(SEARCH("TAXI",F181)))</formula>
    </cfRule>
    <cfRule type="containsText" dxfId="22254" priority="8282" operator="containsText" text="SSMM">
      <formula>NOT(ISERROR(SEARCH("SSMM",F181)))</formula>
    </cfRule>
    <cfRule type="containsText" dxfId="22253" priority="8283" operator="containsText" text="BMTR">
      <formula>NOT(ISERROR(SEARCH("BMTR",F181)))</formula>
    </cfRule>
  </conditionalFormatting>
  <conditionalFormatting sqref="F181:F182">
    <cfRule type="containsText" dxfId="22252" priority="8278" operator="containsText" text="TAXI">
      <formula>NOT(ISERROR(SEARCH("TAXI",F181)))</formula>
    </cfRule>
    <cfRule type="containsText" dxfId="22251" priority="8279" operator="containsText" text="SSMM">
      <formula>NOT(ISERROR(SEARCH("SSMM",F181)))</formula>
    </cfRule>
    <cfRule type="containsText" dxfId="22250" priority="8280" operator="containsText" text="BMTR">
      <formula>NOT(ISERROR(SEARCH("BMTR",F181)))</formula>
    </cfRule>
  </conditionalFormatting>
  <conditionalFormatting sqref="F181:F182">
    <cfRule type="containsText" dxfId="22249" priority="8275" operator="containsText" text="TAXI">
      <formula>NOT(ISERROR(SEARCH("TAXI",F181)))</formula>
    </cfRule>
    <cfRule type="containsText" dxfId="22248" priority="8276" operator="containsText" text="SSMM">
      <formula>NOT(ISERROR(SEARCH("SSMM",F181)))</formula>
    </cfRule>
    <cfRule type="containsText" dxfId="22247" priority="8277" operator="containsText" text="BMTR">
      <formula>NOT(ISERROR(SEARCH("BMTR",F181)))</formula>
    </cfRule>
  </conditionalFormatting>
  <conditionalFormatting sqref="F181:F182">
    <cfRule type="containsText" dxfId="22246" priority="8272" operator="containsText" text="TAXI">
      <formula>NOT(ISERROR(SEARCH("TAXI",F181)))</formula>
    </cfRule>
    <cfRule type="containsText" dxfId="22245" priority="8273" operator="containsText" text="SSMM">
      <formula>NOT(ISERROR(SEARCH("SSMM",F181)))</formula>
    </cfRule>
    <cfRule type="containsText" dxfId="22244" priority="8274" operator="containsText" text="BMTR">
      <formula>NOT(ISERROR(SEARCH("BMTR",F181)))</formula>
    </cfRule>
  </conditionalFormatting>
  <conditionalFormatting sqref="F181:F182">
    <cfRule type="containsText" dxfId="22243" priority="8269" operator="containsText" text="TAXI">
      <formula>NOT(ISERROR(SEARCH("TAXI",F181)))</formula>
    </cfRule>
    <cfRule type="containsText" dxfId="22242" priority="8270" operator="containsText" text="SSMM">
      <formula>NOT(ISERROR(SEARCH("SSMM",F181)))</formula>
    </cfRule>
    <cfRule type="containsText" dxfId="22241" priority="8271" operator="containsText" text="BMTR">
      <formula>NOT(ISERROR(SEARCH("BMTR",F181)))</formula>
    </cfRule>
  </conditionalFormatting>
  <conditionalFormatting sqref="F181:F182">
    <cfRule type="containsText" dxfId="22240" priority="8266" operator="containsText" text="TAXI">
      <formula>NOT(ISERROR(SEARCH("TAXI",F181)))</formula>
    </cfRule>
    <cfRule type="containsText" dxfId="22239" priority="8267" operator="containsText" text="SSMM">
      <formula>NOT(ISERROR(SEARCH("SSMM",F181)))</formula>
    </cfRule>
    <cfRule type="containsText" dxfId="22238" priority="8268" operator="containsText" text="BMTR">
      <formula>NOT(ISERROR(SEARCH("BMTR",F181)))</formula>
    </cfRule>
  </conditionalFormatting>
  <conditionalFormatting sqref="F181:F182">
    <cfRule type="containsText" dxfId="22237" priority="8263" operator="containsText" text="TAXI">
      <formula>NOT(ISERROR(SEARCH("TAXI",F181)))</formula>
    </cfRule>
    <cfRule type="containsText" dxfId="22236" priority="8264" operator="containsText" text="SSMM">
      <formula>NOT(ISERROR(SEARCH("SSMM",F181)))</formula>
    </cfRule>
    <cfRule type="containsText" dxfId="22235" priority="8265" operator="containsText" text="BMTR">
      <formula>NOT(ISERROR(SEARCH("BMTR",F181)))</formula>
    </cfRule>
  </conditionalFormatting>
  <conditionalFormatting sqref="F181:F182">
    <cfRule type="containsText" dxfId="22234" priority="8260" operator="containsText" text="TAXI">
      <formula>NOT(ISERROR(SEARCH("TAXI",F181)))</formula>
    </cfRule>
    <cfRule type="containsText" dxfId="22233" priority="8261" operator="containsText" text="SSMM">
      <formula>NOT(ISERROR(SEARCH("SSMM",F181)))</formula>
    </cfRule>
    <cfRule type="containsText" dxfId="22232" priority="8262" operator="containsText" text="BMTR">
      <formula>NOT(ISERROR(SEARCH("BMTR",F181)))</formula>
    </cfRule>
  </conditionalFormatting>
  <conditionalFormatting sqref="F181:F182">
    <cfRule type="containsText" dxfId="22231" priority="8257" operator="containsText" text="TAXI">
      <formula>NOT(ISERROR(SEARCH("TAXI",F181)))</formula>
    </cfRule>
    <cfRule type="containsText" dxfId="22230" priority="8258" operator="containsText" text="SSMM">
      <formula>NOT(ISERROR(SEARCH("SSMM",F181)))</formula>
    </cfRule>
    <cfRule type="containsText" dxfId="22229" priority="8259" operator="containsText" text="BMTR">
      <formula>NOT(ISERROR(SEARCH("BMTR",F181)))</formula>
    </cfRule>
  </conditionalFormatting>
  <conditionalFormatting sqref="F181:F182">
    <cfRule type="containsText" dxfId="22228" priority="8254" operator="containsText" text="TAXI">
      <formula>NOT(ISERROR(SEARCH("TAXI",F181)))</formula>
    </cfRule>
    <cfRule type="containsText" dxfId="22227" priority="8255" operator="containsText" text="SSMM">
      <formula>NOT(ISERROR(SEARCH("SSMM",F181)))</formula>
    </cfRule>
    <cfRule type="containsText" dxfId="22226" priority="8256" operator="containsText" text="BMTR">
      <formula>NOT(ISERROR(SEARCH("BMTR",F181)))</formula>
    </cfRule>
  </conditionalFormatting>
  <conditionalFormatting sqref="F181:F182">
    <cfRule type="containsText" dxfId="22225" priority="8251" operator="containsText" text="TAXI">
      <formula>NOT(ISERROR(SEARCH("TAXI",F181)))</formula>
    </cfRule>
    <cfRule type="containsText" dxfId="22224" priority="8252" operator="containsText" text="SSMM">
      <formula>NOT(ISERROR(SEARCH("SSMM",F181)))</formula>
    </cfRule>
    <cfRule type="containsText" dxfId="22223" priority="8253" operator="containsText" text="BMTR">
      <formula>NOT(ISERROR(SEARCH("BMTR",F181)))</formula>
    </cfRule>
  </conditionalFormatting>
  <conditionalFormatting sqref="F181:F182">
    <cfRule type="containsText" dxfId="22222" priority="8248" operator="containsText" text="TAXI">
      <formula>NOT(ISERROR(SEARCH("TAXI",F181)))</formula>
    </cfRule>
    <cfRule type="containsText" dxfId="22221" priority="8249" operator="containsText" text="SSMM">
      <formula>NOT(ISERROR(SEARCH("SSMM",F181)))</formula>
    </cfRule>
    <cfRule type="containsText" dxfId="22220" priority="8250" operator="containsText" text="BMTR">
      <formula>NOT(ISERROR(SEARCH("BMTR",F181)))</formula>
    </cfRule>
  </conditionalFormatting>
  <conditionalFormatting sqref="F181:F182">
    <cfRule type="containsText" dxfId="22219" priority="8245" operator="containsText" text="TAXI">
      <formula>NOT(ISERROR(SEARCH("TAXI",F181)))</formula>
    </cfRule>
    <cfRule type="containsText" dxfId="22218" priority="8246" operator="containsText" text="SSMM">
      <formula>NOT(ISERROR(SEARCH("SSMM",F181)))</formula>
    </cfRule>
    <cfRule type="containsText" dxfId="22217" priority="8247" operator="containsText" text="BMTR">
      <formula>NOT(ISERROR(SEARCH("BMTR",F181)))</formula>
    </cfRule>
  </conditionalFormatting>
  <conditionalFormatting sqref="F181:F182">
    <cfRule type="containsText" dxfId="22216" priority="8242" operator="containsText" text="TAXI">
      <formula>NOT(ISERROR(SEARCH("TAXI",F181)))</formula>
    </cfRule>
    <cfRule type="containsText" dxfId="22215" priority="8243" operator="containsText" text="SSMM">
      <formula>NOT(ISERROR(SEARCH("SSMM",F181)))</formula>
    </cfRule>
    <cfRule type="containsText" dxfId="22214" priority="8244" operator="containsText" text="BMTR">
      <formula>NOT(ISERROR(SEARCH("BMTR",F181)))</formula>
    </cfRule>
  </conditionalFormatting>
  <conditionalFormatting sqref="F181:F182">
    <cfRule type="containsText" dxfId="22213" priority="8239" operator="containsText" text="TAXI">
      <formula>NOT(ISERROR(SEARCH("TAXI",F181)))</formula>
    </cfRule>
    <cfRule type="containsText" dxfId="22212" priority="8240" operator="containsText" text="SSMM">
      <formula>NOT(ISERROR(SEARCH("SSMM",F181)))</formula>
    </cfRule>
    <cfRule type="containsText" dxfId="22211" priority="8241" operator="containsText" text="BMTR">
      <formula>NOT(ISERROR(SEARCH("BMTR",F181)))</formula>
    </cfRule>
  </conditionalFormatting>
  <conditionalFormatting sqref="F181:F182">
    <cfRule type="containsText" dxfId="22210" priority="8236" operator="containsText" text="TAXI">
      <formula>NOT(ISERROR(SEARCH("TAXI",F181)))</formula>
    </cfRule>
    <cfRule type="containsText" dxfId="22209" priority="8237" operator="containsText" text="SSMM">
      <formula>NOT(ISERROR(SEARCH("SSMM",F181)))</formula>
    </cfRule>
    <cfRule type="containsText" dxfId="22208" priority="8238" operator="containsText" text="BMTR">
      <formula>NOT(ISERROR(SEARCH("BMTR",F181)))</formula>
    </cfRule>
  </conditionalFormatting>
  <conditionalFormatting sqref="F181:F182">
    <cfRule type="containsText" dxfId="22207" priority="8233" operator="containsText" text="TAXI">
      <formula>NOT(ISERROR(SEARCH("TAXI",F181)))</formula>
    </cfRule>
    <cfRule type="containsText" dxfId="22206" priority="8234" operator="containsText" text="SSMM">
      <formula>NOT(ISERROR(SEARCH("SSMM",F181)))</formula>
    </cfRule>
    <cfRule type="containsText" dxfId="22205" priority="8235" operator="containsText" text="BMTR">
      <formula>NOT(ISERROR(SEARCH("BMTR",F181)))</formula>
    </cfRule>
  </conditionalFormatting>
  <conditionalFormatting sqref="F181:F182">
    <cfRule type="containsText" dxfId="22204" priority="8230" operator="containsText" text="TAXI">
      <formula>NOT(ISERROR(SEARCH("TAXI",F181)))</formula>
    </cfRule>
    <cfRule type="containsText" dxfId="22203" priority="8231" operator="containsText" text="SSMM">
      <formula>NOT(ISERROR(SEARCH("SSMM",F181)))</formula>
    </cfRule>
    <cfRule type="containsText" dxfId="22202" priority="8232" operator="containsText" text="BMTR">
      <formula>NOT(ISERROR(SEARCH("BMTR",F181)))</formula>
    </cfRule>
  </conditionalFormatting>
  <conditionalFormatting sqref="F181:F182">
    <cfRule type="containsText" dxfId="22201" priority="8227" operator="containsText" text="TAXI">
      <formula>NOT(ISERROR(SEARCH("TAXI",F181)))</formula>
    </cfRule>
    <cfRule type="containsText" dxfId="22200" priority="8228" operator="containsText" text="SSMM">
      <formula>NOT(ISERROR(SEARCH("SSMM",F181)))</formula>
    </cfRule>
    <cfRule type="containsText" dxfId="22199" priority="8229" operator="containsText" text="BMTR">
      <formula>NOT(ISERROR(SEARCH("BMTR",F181)))</formula>
    </cfRule>
  </conditionalFormatting>
  <conditionalFormatting sqref="F181:F182">
    <cfRule type="containsText" dxfId="22198" priority="8224" operator="containsText" text="TAXI">
      <formula>NOT(ISERROR(SEARCH("TAXI",F181)))</formula>
    </cfRule>
    <cfRule type="containsText" dxfId="22197" priority="8225" operator="containsText" text="SSMM">
      <formula>NOT(ISERROR(SEARCH("SSMM",F181)))</formula>
    </cfRule>
    <cfRule type="containsText" dxfId="22196" priority="8226" operator="containsText" text="BMTR">
      <formula>NOT(ISERROR(SEARCH("BMTR",F181)))</formula>
    </cfRule>
  </conditionalFormatting>
  <conditionalFormatting sqref="F181:F182">
    <cfRule type="containsText" dxfId="22195" priority="8221" operator="containsText" text="TAXI">
      <formula>NOT(ISERROR(SEARCH("TAXI",F181)))</formula>
    </cfRule>
    <cfRule type="containsText" dxfId="22194" priority="8222" operator="containsText" text="SSMM">
      <formula>NOT(ISERROR(SEARCH("SSMM",F181)))</formula>
    </cfRule>
    <cfRule type="containsText" dxfId="22193" priority="8223" operator="containsText" text="BMTR">
      <formula>NOT(ISERROR(SEARCH("BMTR",F181)))</formula>
    </cfRule>
  </conditionalFormatting>
  <conditionalFormatting sqref="F181:F182">
    <cfRule type="containsText" dxfId="22192" priority="8218" operator="containsText" text="TAXI">
      <formula>NOT(ISERROR(SEARCH("TAXI",F181)))</formula>
    </cfRule>
    <cfRule type="containsText" dxfId="22191" priority="8219" operator="containsText" text="SSMM">
      <formula>NOT(ISERROR(SEARCH("SSMM",F181)))</formula>
    </cfRule>
    <cfRule type="containsText" dxfId="22190" priority="8220" operator="containsText" text="BMTR">
      <formula>NOT(ISERROR(SEARCH("BMTR",F181)))</formula>
    </cfRule>
  </conditionalFormatting>
  <conditionalFormatting sqref="F181:F182">
    <cfRule type="containsText" dxfId="22189" priority="8215" operator="containsText" text="TAXI">
      <formula>NOT(ISERROR(SEARCH("TAXI",F181)))</formula>
    </cfRule>
    <cfRule type="containsText" dxfId="22188" priority="8216" operator="containsText" text="SSMM">
      <formula>NOT(ISERROR(SEARCH("SSMM",F181)))</formula>
    </cfRule>
    <cfRule type="containsText" dxfId="22187" priority="8217" operator="containsText" text="BMTR">
      <formula>NOT(ISERROR(SEARCH("BMTR",F181)))</formula>
    </cfRule>
  </conditionalFormatting>
  <conditionalFormatting sqref="F181:F182">
    <cfRule type="containsText" dxfId="22186" priority="8212" operator="containsText" text="TAXI">
      <formula>NOT(ISERROR(SEARCH("TAXI",F181)))</formula>
    </cfRule>
    <cfRule type="containsText" dxfId="22185" priority="8213" operator="containsText" text="SSMM">
      <formula>NOT(ISERROR(SEARCH("SSMM",F181)))</formula>
    </cfRule>
    <cfRule type="containsText" dxfId="22184" priority="8214" operator="containsText" text="BMTR">
      <formula>NOT(ISERROR(SEARCH("BMTR",F181)))</formula>
    </cfRule>
  </conditionalFormatting>
  <conditionalFormatting sqref="F181:F182">
    <cfRule type="containsText" dxfId="22183" priority="8209" operator="containsText" text="TAXI">
      <formula>NOT(ISERROR(SEARCH("TAXI",F181)))</formula>
    </cfRule>
    <cfRule type="containsText" dxfId="22182" priority="8210" operator="containsText" text="SSMM">
      <formula>NOT(ISERROR(SEARCH("SSMM",F181)))</formula>
    </cfRule>
    <cfRule type="containsText" dxfId="22181" priority="8211" operator="containsText" text="BMTR">
      <formula>NOT(ISERROR(SEARCH("BMTR",F181)))</formula>
    </cfRule>
  </conditionalFormatting>
  <conditionalFormatting sqref="F181:F182">
    <cfRule type="containsText" dxfId="22180" priority="8206" operator="containsText" text="TAXI">
      <formula>NOT(ISERROR(SEARCH("TAXI",F181)))</formula>
    </cfRule>
    <cfRule type="containsText" dxfId="22179" priority="8207" operator="containsText" text="SSMM">
      <formula>NOT(ISERROR(SEARCH("SSMM",F181)))</formula>
    </cfRule>
    <cfRule type="containsText" dxfId="22178" priority="8208" operator="containsText" text="BMTR">
      <formula>NOT(ISERROR(SEARCH("BMTR",F181)))</formula>
    </cfRule>
  </conditionalFormatting>
  <conditionalFormatting sqref="F181:F182">
    <cfRule type="containsText" dxfId="22177" priority="8203" operator="containsText" text="TAXI">
      <formula>NOT(ISERROR(SEARCH("TAXI",F181)))</formula>
    </cfRule>
    <cfRule type="containsText" dxfId="22176" priority="8204" operator="containsText" text="SSMM">
      <formula>NOT(ISERROR(SEARCH("SSMM",F181)))</formula>
    </cfRule>
    <cfRule type="containsText" dxfId="22175" priority="8205" operator="containsText" text="BMTR">
      <formula>NOT(ISERROR(SEARCH("BMTR",F181)))</formula>
    </cfRule>
  </conditionalFormatting>
  <conditionalFormatting sqref="F181:F182">
    <cfRule type="containsText" dxfId="22174" priority="8200" operator="containsText" text="TAXI">
      <formula>NOT(ISERROR(SEARCH("TAXI",F181)))</formula>
    </cfRule>
    <cfRule type="containsText" dxfId="22173" priority="8201" operator="containsText" text="SSMM">
      <formula>NOT(ISERROR(SEARCH("SSMM",F181)))</formula>
    </cfRule>
    <cfRule type="containsText" dxfId="22172" priority="8202" operator="containsText" text="BMTR">
      <formula>NOT(ISERROR(SEARCH("BMTR",F181)))</formula>
    </cfRule>
  </conditionalFormatting>
  <conditionalFormatting sqref="F181:F182">
    <cfRule type="containsText" dxfId="22171" priority="8197" operator="containsText" text="TAXI">
      <formula>NOT(ISERROR(SEARCH("TAXI",F181)))</formula>
    </cfRule>
    <cfRule type="containsText" dxfId="22170" priority="8198" operator="containsText" text="SSMM">
      <formula>NOT(ISERROR(SEARCH("SSMM",F181)))</formula>
    </cfRule>
    <cfRule type="containsText" dxfId="22169" priority="8199" operator="containsText" text="BMTR">
      <formula>NOT(ISERROR(SEARCH("BMTR",F181)))</formula>
    </cfRule>
  </conditionalFormatting>
  <conditionalFormatting sqref="F181:F182">
    <cfRule type="containsText" dxfId="22168" priority="8194" operator="containsText" text="TAXI">
      <formula>NOT(ISERROR(SEARCH("TAXI",F181)))</formula>
    </cfRule>
    <cfRule type="containsText" dxfId="22167" priority="8195" operator="containsText" text="SSMM">
      <formula>NOT(ISERROR(SEARCH("SSMM",F181)))</formula>
    </cfRule>
    <cfRule type="containsText" dxfId="22166" priority="8196" operator="containsText" text="BMTR">
      <formula>NOT(ISERROR(SEARCH("BMTR",F181)))</formula>
    </cfRule>
  </conditionalFormatting>
  <conditionalFormatting sqref="F181:F182">
    <cfRule type="containsText" dxfId="22165" priority="8191" operator="containsText" text="TAXI">
      <formula>NOT(ISERROR(SEARCH("TAXI",F181)))</formula>
    </cfRule>
    <cfRule type="containsText" dxfId="22164" priority="8192" operator="containsText" text="SSMM">
      <formula>NOT(ISERROR(SEARCH("SSMM",F181)))</formula>
    </cfRule>
    <cfRule type="containsText" dxfId="22163" priority="8193" operator="containsText" text="BMTR">
      <formula>NOT(ISERROR(SEARCH("BMTR",F181)))</formula>
    </cfRule>
  </conditionalFormatting>
  <conditionalFormatting sqref="F181:F182">
    <cfRule type="containsText" dxfId="22162" priority="8188" operator="containsText" text="TAXI">
      <formula>NOT(ISERROR(SEARCH("TAXI",F181)))</formula>
    </cfRule>
    <cfRule type="containsText" dxfId="22161" priority="8189" operator="containsText" text="SSMM">
      <formula>NOT(ISERROR(SEARCH("SSMM",F181)))</formula>
    </cfRule>
    <cfRule type="containsText" dxfId="22160" priority="8190" operator="containsText" text="BMTR">
      <formula>NOT(ISERROR(SEARCH("BMTR",F181)))</formula>
    </cfRule>
  </conditionalFormatting>
  <conditionalFormatting sqref="F181:F182">
    <cfRule type="containsText" dxfId="22159" priority="8185" operator="containsText" text="TAXI">
      <formula>NOT(ISERROR(SEARCH("TAXI",F181)))</formula>
    </cfRule>
    <cfRule type="containsText" dxfId="22158" priority="8186" operator="containsText" text="SSMM">
      <formula>NOT(ISERROR(SEARCH("SSMM",F181)))</formula>
    </cfRule>
    <cfRule type="containsText" dxfId="22157" priority="8187" operator="containsText" text="BMTR">
      <formula>NOT(ISERROR(SEARCH("BMTR",F181)))</formula>
    </cfRule>
  </conditionalFormatting>
  <conditionalFormatting sqref="F181:F182">
    <cfRule type="containsText" dxfId="22156" priority="8182" operator="containsText" text="TAXI">
      <formula>NOT(ISERROR(SEARCH("TAXI",F181)))</formula>
    </cfRule>
    <cfRule type="containsText" dxfId="22155" priority="8183" operator="containsText" text="SSMM">
      <formula>NOT(ISERROR(SEARCH("SSMM",F181)))</formula>
    </cfRule>
    <cfRule type="containsText" dxfId="22154" priority="8184" operator="containsText" text="BMTR">
      <formula>NOT(ISERROR(SEARCH("BMTR",F181)))</formula>
    </cfRule>
  </conditionalFormatting>
  <conditionalFormatting sqref="F181:F182">
    <cfRule type="containsText" dxfId="22153" priority="8179" operator="containsText" text="TAXI">
      <formula>NOT(ISERROR(SEARCH("TAXI",F181)))</formula>
    </cfRule>
    <cfRule type="containsText" dxfId="22152" priority="8180" operator="containsText" text="SSMM">
      <formula>NOT(ISERROR(SEARCH("SSMM",F181)))</formula>
    </cfRule>
    <cfRule type="containsText" dxfId="22151" priority="8181" operator="containsText" text="BMTR">
      <formula>NOT(ISERROR(SEARCH("BMTR",F181)))</formula>
    </cfRule>
  </conditionalFormatting>
  <conditionalFormatting sqref="G181">
    <cfRule type="cellIs" dxfId="22150" priority="8293" operator="greaterThan">
      <formula>L181</formula>
    </cfRule>
    <cfRule type="cellIs" dxfId="22149" priority="8294" operator="lessThan">
      <formula>J181</formula>
    </cfRule>
  </conditionalFormatting>
  <conditionalFormatting sqref="M181">
    <cfRule type="cellIs" dxfId="22148" priority="8178" operator="lessThan">
      <formula>0.25</formula>
    </cfRule>
  </conditionalFormatting>
  <conditionalFormatting sqref="F96">
    <cfRule type="containsText" dxfId="22147" priority="8173" operator="containsText" text="TAXI">
      <formula>NOT(ISERROR(SEARCH("TAXI",F96)))</formula>
    </cfRule>
    <cfRule type="containsText" dxfId="22146" priority="8174" operator="containsText" text="SSMM">
      <formula>NOT(ISERROR(SEARCH("SSMM",F96)))</formula>
    </cfRule>
    <cfRule type="containsText" dxfId="22145" priority="8175" operator="containsText" text="BMTR">
      <formula>NOT(ISERROR(SEARCH("BMTR",F96)))</formula>
    </cfRule>
  </conditionalFormatting>
  <conditionalFormatting sqref="G96">
    <cfRule type="cellIs" dxfId="22144" priority="8171" operator="greaterThan">
      <formula>L96</formula>
    </cfRule>
    <cfRule type="cellIs" dxfId="22143" priority="8172" operator="lessThan">
      <formula>J96</formula>
    </cfRule>
  </conditionalFormatting>
  <conditionalFormatting sqref="M96">
    <cfRule type="cellIs" dxfId="22142" priority="8170" operator="lessThan">
      <formula>0.25</formula>
    </cfRule>
  </conditionalFormatting>
  <conditionalFormatting sqref="G106">
    <cfRule type="cellIs" dxfId="22141" priority="8166" operator="greaterThan">
      <formula>L106</formula>
    </cfRule>
    <cfRule type="cellIs" dxfId="22140" priority="8167" operator="lessThan">
      <formula>J106</formula>
    </cfRule>
  </conditionalFormatting>
  <conditionalFormatting sqref="Q106">
    <cfRule type="containsText" dxfId="22139" priority="8163" operator="containsText" text="TAXI">
      <formula>NOT(ISERROR(SEARCH("TAXI",Q106)))</formula>
    </cfRule>
    <cfRule type="containsText" dxfId="22138" priority="8164" operator="containsText" text="SSMM">
      <formula>NOT(ISERROR(SEARCH("SSMM",Q106)))</formula>
    </cfRule>
    <cfRule type="containsText" dxfId="22137" priority="8165" operator="containsText" text="BMTR">
      <formula>NOT(ISERROR(SEARCH("BMTR",Q106)))</formula>
    </cfRule>
  </conditionalFormatting>
  <conditionalFormatting sqref="F106">
    <cfRule type="containsText" dxfId="22136" priority="8160" operator="containsText" text="TAXI">
      <formula>NOT(ISERROR(SEARCH("TAXI",F106)))</formula>
    </cfRule>
    <cfRule type="containsText" dxfId="22135" priority="8161" operator="containsText" text="SSMM">
      <formula>NOT(ISERROR(SEARCH("SSMM",F106)))</formula>
    </cfRule>
    <cfRule type="containsText" dxfId="22134" priority="8162" operator="containsText" text="BMTR">
      <formula>NOT(ISERROR(SEARCH("BMTR",F106)))</formula>
    </cfRule>
  </conditionalFormatting>
  <conditionalFormatting sqref="M106">
    <cfRule type="cellIs" dxfId="22133" priority="8159" operator="lessThan">
      <formula>0.25</formula>
    </cfRule>
  </conditionalFormatting>
  <conditionalFormatting sqref="G92">
    <cfRule type="cellIs" dxfId="22132" priority="8155" operator="greaterThan">
      <formula>L92</formula>
    </cfRule>
    <cfRule type="cellIs" dxfId="22131" priority="8156" operator="lessThan">
      <formula>J92</formula>
    </cfRule>
  </conditionalFormatting>
  <conditionalFormatting sqref="M92">
    <cfRule type="cellIs" dxfId="22130" priority="8154" operator="lessThan">
      <formula>0.25</formula>
    </cfRule>
  </conditionalFormatting>
  <conditionalFormatting sqref="F209">
    <cfRule type="containsText" dxfId="22129" priority="8147" operator="containsText" text="TAXI">
      <formula>NOT(ISERROR(SEARCH("TAXI",F209)))</formula>
    </cfRule>
    <cfRule type="containsText" dxfId="22128" priority="8148" operator="containsText" text="SSMM">
      <formula>NOT(ISERROR(SEARCH("SSMM",F209)))</formula>
    </cfRule>
    <cfRule type="containsText" dxfId="22127" priority="8149" operator="containsText" text="BMTR">
      <formula>NOT(ISERROR(SEARCH("BMTR",F209)))</formula>
    </cfRule>
  </conditionalFormatting>
  <conditionalFormatting sqref="F209">
    <cfRule type="containsText" dxfId="22126" priority="8144" operator="containsText" text="TAXI">
      <formula>NOT(ISERROR(SEARCH("TAXI",F209)))</formula>
    </cfRule>
    <cfRule type="containsText" dxfId="22125" priority="8145" operator="containsText" text="SSMM">
      <formula>NOT(ISERROR(SEARCH("SSMM",F209)))</formula>
    </cfRule>
    <cfRule type="containsText" dxfId="22124" priority="8146" operator="containsText" text="BMTR">
      <formula>NOT(ISERROR(SEARCH("BMTR",F209)))</formula>
    </cfRule>
  </conditionalFormatting>
  <conditionalFormatting sqref="F209">
    <cfRule type="containsText" dxfId="22123" priority="8141" operator="containsText" text="TAXI">
      <formula>NOT(ISERROR(SEARCH("TAXI",F209)))</formula>
    </cfRule>
    <cfRule type="containsText" dxfId="22122" priority="8142" operator="containsText" text="SSMM">
      <formula>NOT(ISERROR(SEARCH("SSMM",F209)))</formula>
    </cfRule>
    <cfRule type="containsText" dxfId="22121" priority="8143" operator="containsText" text="BMTR">
      <formula>NOT(ISERROR(SEARCH("BMTR",F209)))</formula>
    </cfRule>
  </conditionalFormatting>
  <conditionalFormatting sqref="F209">
    <cfRule type="containsText" dxfId="22120" priority="8138" operator="containsText" text="TAXI">
      <formula>NOT(ISERROR(SEARCH("TAXI",F209)))</formula>
    </cfRule>
    <cfRule type="containsText" dxfId="22119" priority="8139" operator="containsText" text="SSMM">
      <formula>NOT(ISERROR(SEARCH("SSMM",F209)))</formula>
    </cfRule>
    <cfRule type="containsText" dxfId="22118" priority="8140" operator="containsText" text="BMTR">
      <formula>NOT(ISERROR(SEARCH("BMTR",F209)))</formula>
    </cfRule>
  </conditionalFormatting>
  <conditionalFormatting sqref="F209">
    <cfRule type="containsText" dxfId="22117" priority="8135" operator="containsText" text="TAXI">
      <formula>NOT(ISERROR(SEARCH("TAXI",F209)))</formula>
    </cfRule>
    <cfRule type="containsText" dxfId="22116" priority="8136" operator="containsText" text="SSMM">
      <formula>NOT(ISERROR(SEARCH("SSMM",F209)))</formula>
    </cfRule>
    <cfRule type="containsText" dxfId="22115" priority="8137" operator="containsText" text="BMTR">
      <formula>NOT(ISERROR(SEARCH("BMTR",F209)))</formula>
    </cfRule>
  </conditionalFormatting>
  <conditionalFormatting sqref="F209">
    <cfRule type="containsText" dxfId="22114" priority="8132" operator="containsText" text="TAXI">
      <formula>NOT(ISERROR(SEARCH("TAXI",F209)))</formula>
    </cfRule>
    <cfRule type="containsText" dxfId="22113" priority="8133" operator="containsText" text="SSMM">
      <formula>NOT(ISERROR(SEARCH("SSMM",F209)))</formula>
    </cfRule>
    <cfRule type="containsText" dxfId="22112" priority="8134" operator="containsText" text="BMTR">
      <formula>NOT(ISERROR(SEARCH("BMTR",F209)))</formula>
    </cfRule>
  </conditionalFormatting>
  <conditionalFormatting sqref="F209">
    <cfRule type="containsText" dxfId="22111" priority="8129" operator="containsText" text="TAXI">
      <formula>NOT(ISERROR(SEARCH("TAXI",F209)))</formula>
    </cfRule>
    <cfRule type="containsText" dxfId="22110" priority="8130" operator="containsText" text="SSMM">
      <formula>NOT(ISERROR(SEARCH("SSMM",F209)))</formula>
    </cfRule>
    <cfRule type="containsText" dxfId="22109" priority="8131" operator="containsText" text="BMTR">
      <formula>NOT(ISERROR(SEARCH("BMTR",F209)))</formula>
    </cfRule>
  </conditionalFormatting>
  <conditionalFormatting sqref="F209">
    <cfRule type="containsText" dxfId="22108" priority="8126" operator="containsText" text="TAXI">
      <formula>NOT(ISERROR(SEARCH("TAXI",F209)))</formula>
    </cfRule>
    <cfRule type="containsText" dxfId="22107" priority="8127" operator="containsText" text="SSMM">
      <formula>NOT(ISERROR(SEARCH("SSMM",F209)))</formula>
    </cfRule>
    <cfRule type="containsText" dxfId="22106" priority="8128" operator="containsText" text="BMTR">
      <formula>NOT(ISERROR(SEARCH("BMTR",F209)))</formula>
    </cfRule>
  </conditionalFormatting>
  <conditionalFormatting sqref="F209">
    <cfRule type="containsText" dxfId="22105" priority="8123" operator="containsText" text="TAXI">
      <formula>NOT(ISERROR(SEARCH("TAXI",F209)))</formula>
    </cfRule>
    <cfRule type="containsText" dxfId="22104" priority="8124" operator="containsText" text="SSMM">
      <formula>NOT(ISERROR(SEARCH("SSMM",F209)))</formula>
    </cfRule>
    <cfRule type="containsText" dxfId="22103" priority="8125" operator="containsText" text="BMTR">
      <formula>NOT(ISERROR(SEARCH("BMTR",F209)))</formula>
    </cfRule>
  </conditionalFormatting>
  <conditionalFormatting sqref="F209">
    <cfRule type="containsText" dxfId="22102" priority="8120" operator="containsText" text="TAXI">
      <formula>NOT(ISERROR(SEARCH("TAXI",F209)))</formula>
    </cfRule>
    <cfRule type="containsText" dxfId="22101" priority="8121" operator="containsText" text="SSMM">
      <formula>NOT(ISERROR(SEARCH("SSMM",F209)))</formula>
    </cfRule>
    <cfRule type="containsText" dxfId="22100" priority="8122" operator="containsText" text="BMTR">
      <formula>NOT(ISERROR(SEARCH("BMTR",F209)))</formula>
    </cfRule>
  </conditionalFormatting>
  <conditionalFormatting sqref="F209">
    <cfRule type="containsText" dxfId="22099" priority="8117" operator="containsText" text="TAXI">
      <formula>NOT(ISERROR(SEARCH("TAXI",F209)))</formula>
    </cfRule>
    <cfRule type="containsText" dxfId="22098" priority="8118" operator="containsText" text="SSMM">
      <formula>NOT(ISERROR(SEARCH("SSMM",F209)))</formula>
    </cfRule>
    <cfRule type="containsText" dxfId="22097" priority="8119" operator="containsText" text="BMTR">
      <formula>NOT(ISERROR(SEARCH("BMTR",F209)))</formula>
    </cfRule>
  </conditionalFormatting>
  <conditionalFormatting sqref="F209">
    <cfRule type="containsText" dxfId="22096" priority="8114" operator="containsText" text="TAXI">
      <formula>NOT(ISERROR(SEARCH("TAXI",F209)))</formula>
    </cfRule>
    <cfRule type="containsText" dxfId="22095" priority="8115" operator="containsText" text="SSMM">
      <formula>NOT(ISERROR(SEARCH("SSMM",F209)))</formula>
    </cfRule>
    <cfRule type="containsText" dxfId="22094" priority="8116" operator="containsText" text="BMTR">
      <formula>NOT(ISERROR(SEARCH("BMTR",F209)))</formula>
    </cfRule>
  </conditionalFormatting>
  <conditionalFormatting sqref="F209">
    <cfRule type="containsText" dxfId="22093" priority="8111" operator="containsText" text="TAXI">
      <formula>NOT(ISERROR(SEARCH("TAXI",F209)))</formula>
    </cfRule>
    <cfRule type="containsText" dxfId="22092" priority="8112" operator="containsText" text="SSMM">
      <formula>NOT(ISERROR(SEARCH("SSMM",F209)))</formula>
    </cfRule>
    <cfRule type="containsText" dxfId="22091" priority="8113" operator="containsText" text="BMTR">
      <formula>NOT(ISERROR(SEARCH("BMTR",F209)))</formula>
    </cfRule>
  </conditionalFormatting>
  <conditionalFormatting sqref="F209">
    <cfRule type="containsText" dxfId="22090" priority="8108" operator="containsText" text="TAXI">
      <formula>NOT(ISERROR(SEARCH("TAXI",F209)))</formula>
    </cfRule>
    <cfRule type="containsText" dxfId="22089" priority="8109" operator="containsText" text="SSMM">
      <formula>NOT(ISERROR(SEARCH("SSMM",F209)))</formula>
    </cfRule>
    <cfRule type="containsText" dxfId="22088" priority="8110" operator="containsText" text="BMTR">
      <formula>NOT(ISERROR(SEARCH("BMTR",F209)))</formula>
    </cfRule>
  </conditionalFormatting>
  <conditionalFormatting sqref="F209">
    <cfRule type="containsText" dxfId="22087" priority="8105" operator="containsText" text="TAXI">
      <formula>NOT(ISERROR(SEARCH("TAXI",F209)))</formula>
    </cfRule>
    <cfRule type="containsText" dxfId="22086" priority="8106" operator="containsText" text="SSMM">
      <formula>NOT(ISERROR(SEARCH("SSMM",F209)))</formula>
    </cfRule>
    <cfRule type="containsText" dxfId="22085" priority="8107" operator="containsText" text="BMTR">
      <formula>NOT(ISERROR(SEARCH("BMTR",F209)))</formula>
    </cfRule>
  </conditionalFormatting>
  <conditionalFormatting sqref="F209">
    <cfRule type="containsText" dxfId="22084" priority="8102" operator="containsText" text="TAXI">
      <formula>NOT(ISERROR(SEARCH("TAXI",F209)))</formula>
    </cfRule>
    <cfRule type="containsText" dxfId="22083" priority="8103" operator="containsText" text="SSMM">
      <formula>NOT(ISERROR(SEARCH("SSMM",F209)))</formula>
    </cfRule>
    <cfRule type="containsText" dxfId="22082" priority="8104" operator="containsText" text="BMTR">
      <formula>NOT(ISERROR(SEARCH("BMTR",F209)))</formula>
    </cfRule>
  </conditionalFormatting>
  <conditionalFormatting sqref="F209">
    <cfRule type="containsText" dxfId="22081" priority="8099" operator="containsText" text="TAXI">
      <formula>NOT(ISERROR(SEARCH("TAXI",F209)))</formula>
    </cfRule>
    <cfRule type="containsText" dxfId="22080" priority="8100" operator="containsText" text="SSMM">
      <formula>NOT(ISERROR(SEARCH("SSMM",F209)))</formula>
    </cfRule>
    <cfRule type="containsText" dxfId="22079" priority="8101" operator="containsText" text="BMTR">
      <formula>NOT(ISERROR(SEARCH("BMTR",F209)))</formula>
    </cfRule>
  </conditionalFormatting>
  <conditionalFormatting sqref="F209">
    <cfRule type="containsText" dxfId="22078" priority="8096" operator="containsText" text="TAXI">
      <formula>NOT(ISERROR(SEARCH("TAXI",F209)))</formula>
    </cfRule>
    <cfRule type="containsText" dxfId="22077" priority="8097" operator="containsText" text="SSMM">
      <formula>NOT(ISERROR(SEARCH("SSMM",F209)))</formula>
    </cfRule>
    <cfRule type="containsText" dxfId="22076" priority="8098" operator="containsText" text="BMTR">
      <formula>NOT(ISERROR(SEARCH("BMTR",F209)))</formula>
    </cfRule>
  </conditionalFormatting>
  <conditionalFormatting sqref="F209">
    <cfRule type="containsText" dxfId="22075" priority="8093" operator="containsText" text="TAXI">
      <formula>NOT(ISERROR(SEARCH("TAXI",F209)))</formula>
    </cfRule>
    <cfRule type="containsText" dxfId="22074" priority="8094" operator="containsText" text="SSMM">
      <formula>NOT(ISERROR(SEARCH("SSMM",F209)))</formula>
    </cfRule>
    <cfRule type="containsText" dxfId="22073" priority="8095" operator="containsText" text="BMTR">
      <formula>NOT(ISERROR(SEARCH("BMTR",F209)))</formula>
    </cfRule>
  </conditionalFormatting>
  <conditionalFormatting sqref="F209">
    <cfRule type="containsText" dxfId="22072" priority="8090" operator="containsText" text="TAXI">
      <formula>NOT(ISERROR(SEARCH("TAXI",F209)))</formula>
    </cfRule>
    <cfRule type="containsText" dxfId="22071" priority="8091" operator="containsText" text="SSMM">
      <formula>NOT(ISERROR(SEARCH("SSMM",F209)))</formula>
    </cfRule>
    <cfRule type="containsText" dxfId="22070" priority="8092" operator="containsText" text="BMTR">
      <formula>NOT(ISERROR(SEARCH("BMTR",F209)))</formula>
    </cfRule>
  </conditionalFormatting>
  <conditionalFormatting sqref="F209">
    <cfRule type="containsText" dxfId="22069" priority="8087" operator="containsText" text="TAXI">
      <formula>NOT(ISERROR(SEARCH("TAXI",F209)))</formula>
    </cfRule>
    <cfRule type="containsText" dxfId="22068" priority="8088" operator="containsText" text="SSMM">
      <formula>NOT(ISERROR(SEARCH("SSMM",F209)))</formula>
    </cfRule>
    <cfRule type="containsText" dxfId="22067" priority="8089" operator="containsText" text="BMTR">
      <formula>NOT(ISERROR(SEARCH("BMTR",F209)))</formula>
    </cfRule>
  </conditionalFormatting>
  <conditionalFormatting sqref="F209">
    <cfRule type="containsText" dxfId="22066" priority="8084" operator="containsText" text="TAXI">
      <formula>NOT(ISERROR(SEARCH("TAXI",F209)))</formula>
    </cfRule>
    <cfRule type="containsText" dxfId="22065" priority="8085" operator="containsText" text="SSMM">
      <formula>NOT(ISERROR(SEARCH("SSMM",F209)))</formula>
    </cfRule>
    <cfRule type="containsText" dxfId="22064" priority="8086" operator="containsText" text="BMTR">
      <formula>NOT(ISERROR(SEARCH("BMTR",F209)))</formula>
    </cfRule>
  </conditionalFormatting>
  <conditionalFormatting sqref="F209">
    <cfRule type="containsText" dxfId="22063" priority="8081" operator="containsText" text="TAXI">
      <formula>NOT(ISERROR(SEARCH("TAXI",F209)))</formula>
    </cfRule>
    <cfRule type="containsText" dxfId="22062" priority="8082" operator="containsText" text="SSMM">
      <formula>NOT(ISERROR(SEARCH("SSMM",F209)))</formula>
    </cfRule>
    <cfRule type="containsText" dxfId="22061" priority="8083" operator="containsText" text="BMTR">
      <formula>NOT(ISERROR(SEARCH("BMTR",F209)))</formula>
    </cfRule>
  </conditionalFormatting>
  <conditionalFormatting sqref="F209">
    <cfRule type="containsText" dxfId="22060" priority="8078" operator="containsText" text="TAXI">
      <formula>NOT(ISERROR(SEARCH("TAXI",F209)))</formula>
    </cfRule>
    <cfRule type="containsText" dxfId="22059" priority="8079" operator="containsText" text="SSMM">
      <formula>NOT(ISERROR(SEARCH("SSMM",F209)))</formula>
    </cfRule>
    <cfRule type="containsText" dxfId="22058" priority="8080" operator="containsText" text="BMTR">
      <formula>NOT(ISERROR(SEARCH("BMTR",F209)))</formula>
    </cfRule>
  </conditionalFormatting>
  <conditionalFormatting sqref="F209">
    <cfRule type="containsText" dxfId="22057" priority="8075" operator="containsText" text="TAXI">
      <formula>NOT(ISERROR(SEARCH("TAXI",F209)))</formula>
    </cfRule>
    <cfRule type="containsText" dxfId="22056" priority="8076" operator="containsText" text="SSMM">
      <formula>NOT(ISERROR(SEARCH("SSMM",F209)))</formula>
    </cfRule>
    <cfRule type="containsText" dxfId="22055" priority="8077" operator="containsText" text="BMTR">
      <formula>NOT(ISERROR(SEARCH("BMTR",F209)))</formula>
    </cfRule>
  </conditionalFormatting>
  <conditionalFormatting sqref="F209">
    <cfRule type="containsText" dxfId="22054" priority="8072" operator="containsText" text="TAXI">
      <formula>NOT(ISERROR(SEARCH("TAXI",F209)))</formula>
    </cfRule>
    <cfRule type="containsText" dxfId="22053" priority="8073" operator="containsText" text="SSMM">
      <formula>NOT(ISERROR(SEARCH("SSMM",F209)))</formula>
    </cfRule>
    <cfRule type="containsText" dxfId="22052" priority="8074" operator="containsText" text="BMTR">
      <formula>NOT(ISERROR(SEARCH("BMTR",F209)))</formula>
    </cfRule>
  </conditionalFormatting>
  <conditionalFormatting sqref="F209">
    <cfRule type="containsText" dxfId="22051" priority="8069" operator="containsText" text="TAXI">
      <formula>NOT(ISERROR(SEARCH("TAXI",F209)))</formula>
    </cfRule>
    <cfRule type="containsText" dxfId="22050" priority="8070" operator="containsText" text="SSMM">
      <formula>NOT(ISERROR(SEARCH("SSMM",F209)))</formula>
    </cfRule>
    <cfRule type="containsText" dxfId="22049" priority="8071" operator="containsText" text="BMTR">
      <formula>NOT(ISERROR(SEARCH("BMTR",F209)))</formula>
    </cfRule>
  </conditionalFormatting>
  <conditionalFormatting sqref="F209">
    <cfRule type="containsText" dxfId="22048" priority="8066" operator="containsText" text="TAXI">
      <formula>NOT(ISERROR(SEARCH("TAXI",F209)))</formula>
    </cfRule>
    <cfRule type="containsText" dxfId="22047" priority="8067" operator="containsText" text="SSMM">
      <formula>NOT(ISERROR(SEARCH("SSMM",F209)))</formula>
    </cfRule>
    <cfRule type="containsText" dxfId="22046" priority="8068" operator="containsText" text="BMTR">
      <formula>NOT(ISERROR(SEARCH("BMTR",F209)))</formula>
    </cfRule>
  </conditionalFormatting>
  <conditionalFormatting sqref="F209">
    <cfRule type="containsText" dxfId="22045" priority="8063" operator="containsText" text="TAXI">
      <formula>NOT(ISERROR(SEARCH("TAXI",F209)))</formula>
    </cfRule>
    <cfRule type="containsText" dxfId="22044" priority="8064" operator="containsText" text="SSMM">
      <formula>NOT(ISERROR(SEARCH("SSMM",F209)))</formula>
    </cfRule>
    <cfRule type="containsText" dxfId="22043" priority="8065" operator="containsText" text="BMTR">
      <formula>NOT(ISERROR(SEARCH("BMTR",F209)))</formula>
    </cfRule>
  </conditionalFormatting>
  <conditionalFormatting sqref="F209">
    <cfRule type="containsText" dxfId="22042" priority="8060" operator="containsText" text="TAXI">
      <formula>NOT(ISERROR(SEARCH("TAXI",F209)))</formula>
    </cfRule>
    <cfRule type="containsText" dxfId="22041" priority="8061" operator="containsText" text="SSMM">
      <formula>NOT(ISERROR(SEARCH("SSMM",F209)))</formula>
    </cfRule>
    <cfRule type="containsText" dxfId="22040" priority="8062" operator="containsText" text="BMTR">
      <formula>NOT(ISERROR(SEARCH("BMTR",F209)))</formula>
    </cfRule>
  </conditionalFormatting>
  <conditionalFormatting sqref="F209">
    <cfRule type="containsText" dxfId="22039" priority="8057" operator="containsText" text="TAXI">
      <formula>NOT(ISERROR(SEARCH("TAXI",F209)))</formula>
    </cfRule>
    <cfRule type="containsText" dxfId="22038" priority="8058" operator="containsText" text="SSMM">
      <formula>NOT(ISERROR(SEARCH("SSMM",F209)))</formula>
    </cfRule>
    <cfRule type="containsText" dxfId="22037" priority="8059" operator="containsText" text="BMTR">
      <formula>NOT(ISERROR(SEARCH("BMTR",F209)))</formula>
    </cfRule>
  </conditionalFormatting>
  <conditionalFormatting sqref="F209">
    <cfRule type="containsText" dxfId="22036" priority="8054" operator="containsText" text="TAXI">
      <formula>NOT(ISERROR(SEARCH("TAXI",F209)))</formula>
    </cfRule>
    <cfRule type="containsText" dxfId="22035" priority="8055" operator="containsText" text="SSMM">
      <formula>NOT(ISERROR(SEARCH("SSMM",F209)))</formula>
    </cfRule>
    <cfRule type="containsText" dxfId="22034" priority="8056" operator="containsText" text="BMTR">
      <formula>NOT(ISERROR(SEARCH("BMTR",F209)))</formula>
    </cfRule>
  </conditionalFormatting>
  <conditionalFormatting sqref="F209">
    <cfRule type="containsText" dxfId="22033" priority="8051" operator="containsText" text="TAXI">
      <formula>NOT(ISERROR(SEARCH("TAXI",F209)))</formula>
    </cfRule>
    <cfRule type="containsText" dxfId="22032" priority="8052" operator="containsText" text="SSMM">
      <formula>NOT(ISERROR(SEARCH("SSMM",F209)))</formula>
    </cfRule>
    <cfRule type="containsText" dxfId="22031" priority="8053" operator="containsText" text="BMTR">
      <formula>NOT(ISERROR(SEARCH("BMTR",F209)))</formula>
    </cfRule>
  </conditionalFormatting>
  <conditionalFormatting sqref="F209">
    <cfRule type="containsText" dxfId="22030" priority="8048" operator="containsText" text="TAXI">
      <formula>NOT(ISERROR(SEARCH("TAXI",F209)))</formula>
    </cfRule>
    <cfRule type="containsText" dxfId="22029" priority="8049" operator="containsText" text="SSMM">
      <formula>NOT(ISERROR(SEARCH("SSMM",F209)))</formula>
    </cfRule>
    <cfRule type="containsText" dxfId="22028" priority="8050" operator="containsText" text="BMTR">
      <formula>NOT(ISERROR(SEARCH("BMTR",F209)))</formula>
    </cfRule>
  </conditionalFormatting>
  <conditionalFormatting sqref="F209">
    <cfRule type="containsText" dxfId="22027" priority="8045" operator="containsText" text="TAXI">
      <formula>NOT(ISERROR(SEARCH("TAXI",F209)))</formula>
    </cfRule>
    <cfRule type="containsText" dxfId="22026" priority="8046" operator="containsText" text="SSMM">
      <formula>NOT(ISERROR(SEARCH("SSMM",F209)))</formula>
    </cfRule>
    <cfRule type="containsText" dxfId="22025" priority="8047" operator="containsText" text="BMTR">
      <formula>NOT(ISERROR(SEARCH("BMTR",F209)))</formula>
    </cfRule>
  </conditionalFormatting>
  <conditionalFormatting sqref="F209">
    <cfRule type="containsText" dxfId="22024" priority="8042" operator="containsText" text="TAXI">
      <formula>NOT(ISERROR(SEARCH("TAXI",F209)))</formula>
    </cfRule>
    <cfRule type="containsText" dxfId="22023" priority="8043" operator="containsText" text="SSMM">
      <formula>NOT(ISERROR(SEARCH("SSMM",F209)))</formula>
    </cfRule>
    <cfRule type="containsText" dxfId="22022" priority="8044" operator="containsText" text="BMTR">
      <formula>NOT(ISERROR(SEARCH("BMTR",F209)))</formula>
    </cfRule>
  </conditionalFormatting>
  <conditionalFormatting sqref="F209">
    <cfRule type="containsText" dxfId="22021" priority="8039" operator="containsText" text="TAXI">
      <formula>NOT(ISERROR(SEARCH("TAXI",F209)))</formula>
    </cfRule>
    <cfRule type="containsText" dxfId="22020" priority="8040" operator="containsText" text="SSMM">
      <formula>NOT(ISERROR(SEARCH("SSMM",F209)))</formula>
    </cfRule>
    <cfRule type="containsText" dxfId="22019" priority="8041" operator="containsText" text="BMTR">
      <formula>NOT(ISERROR(SEARCH("BMTR",F209)))</formula>
    </cfRule>
  </conditionalFormatting>
  <conditionalFormatting sqref="F209">
    <cfRule type="containsText" dxfId="22018" priority="8036" operator="containsText" text="TAXI">
      <formula>NOT(ISERROR(SEARCH("TAXI",F209)))</formula>
    </cfRule>
    <cfRule type="containsText" dxfId="22017" priority="8037" operator="containsText" text="SSMM">
      <formula>NOT(ISERROR(SEARCH("SSMM",F209)))</formula>
    </cfRule>
    <cfRule type="containsText" dxfId="22016" priority="8038" operator="containsText" text="BMTR">
      <formula>NOT(ISERROR(SEARCH("BMTR",F209)))</formula>
    </cfRule>
  </conditionalFormatting>
  <conditionalFormatting sqref="F209">
    <cfRule type="containsText" dxfId="22015" priority="8033" operator="containsText" text="TAXI">
      <formula>NOT(ISERROR(SEARCH("TAXI",F209)))</formula>
    </cfRule>
    <cfRule type="containsText" dxfId="22014" priority="8034" operator="containsText" text="SSMM">
      <formula>NOT(ISERROR(SEARCH("SSMM",F209)))</formula>
    </cfRule>
    <cfRule type="containsText" dxfId="22013" priority="8035" operator="containsText" text="BMTR">
      <formula>NOT(ISERROR(SEARCH("BMTR",F209)))</formula>
    </cfRule>
  </conditionalFormatting>
  <conditionalFormatting sqref="F209">
    <cfRule type="containsText" dxfId="22012" priority="8030" operator="containsText" text="TAXI">
      <formula>NOT(ISERROR(SEARCH("TAXI",F209)))</formula>
    </cfRule>
    <cfRule type="containsText" dxfId="22011" priority="8031" operator="containsText" text="SSMM">
      <formula>NOT(ISERROR(SEARCH("SSMM",F209)))</formula>
    </cfRule>
    <cfRule type="containsText" dxfId="22010" priority="8032" operator="containsText" text="BMTR">
      <formula>NOT(ISERROR(SEARCH("BMTR",F209)))</formula>
    </cfRule>
  </conditionalFormatting>
  <conditionalFormatting sqref="F209">
    <cfRule type="containsText" dxfId="22009" priority="8027" operator="containsText" text="TAXI">
      <formula>NOT(ISERROR(SEARCH("TAXI",F209)))</formula>
    </cfRule>
    <cfRule type="containsText" dxfId="22008" priority="8028" operator="containsText" text="SSMM">
      <formula>NOT(ISERROR(SEARCH("SSMM",F209)))</formula>
    </cfRule>
    <cfRule type="containsText" dxfId="22007" priority="8029" operator="containsText" text="BMTR">
      <formula>NOT(ISERROR(SEARCH("BMTR",F209)))</formula>
    </cfRule>
  </conditionalFormatting>
  <conditionalFormatting sqref="F209">
    <cfRule type="containsText" dxfId="22006" priority="8024" operator="containsText" text="TAXI">
      <formula>NOT(ISERROR(SEARCH("TAXI",F209)))</formula>
    </cfRule>
    <cfRule type="containsText" dxfId="22005" priority="8025" operator="containsText" text="SSMM">
      <formula>NOT(ISERROR(SEARCH("SSMM",F209)))</formula>
    </cfRule>
    <cfRule type="containsText" dxfId="22004" priority="8026" operator="containsText" text="BMTR">
      <formula>NOT(ISERROR(SEARCH("BMTR",F209)))</formula>
    </cfRule>
  </conditionalFormatting>
  <conditionalFormatting sqref="F209">
    <cfRule type="containsText" dxfId="22003" priority="8021" operator="containsText" text="TAXI">
      <formula>NOT(ISERROR(SEARCH("TAXI",F209)))</formula>
    </cfRule>
    <cfRule type="containsText" dxfId="22002" priority="8022" operator="containsText" text="SSMM">
      <formula>NOT(ISERROR(SEARCH("SSMM",F209)))</formula>
    </cfRule>
    <cfRule type="containsText" dxfId="22001" priority="8023" operator="containsText" text="BMTR">
      <formula>NOT(ISERROR(SEARCH("BMTR",F209)))</formula>
    </cfRule>
  </conditionalFormatting>
  <conditionalFormatting sqref="F209">
    <cfRule type="containsText" dxfId="22000" priority="8018" operator="containsText" text="TAXI">
      <formula>NOT(ISERROR(SEARCH("TAXI",F209)))</formula>
    </cfRule>
    <cfRule type="containsText" dxfId="21999" priority="8019" operator="containsText" text="SSMM">
      <formula>NOT(ISERROR(SEARCH("SSMM",F209)))</formula>
    </cfRule>
    <cfRule type="containsText" dxfId="21998" priority="8020" operator="containsText" text="BMTR">
      <formula>NOT(ISERROR(SEARCH("BMTR",F209)))</formula>
    </cfRule>
  </conditionalFormatting>
  <conditionalFormatting sqref="F209">
    <cfRule type="containsText" dxfId="21997" priority="8015" operator="containsText" text="TAXI">
      <formula>NOT(ISERROR(SEARCH("TAXI",F209)))</formula>
    </cfRule>
    <cfRule type="containsText" dxfId="21996" priority="8016" operator="containsText" text="SSMM">
      <formula>NOT(ISERROR(SEARCH("SSMM",F209)))</formula>
    </cfRule>
    <cfRule type="containsText" dxfId="21995" priority="8017" operator="containsText" text="BMTR">
      <formula>NOT(ISERROR(SEARCH("BMTR",F209)))</formula>
    </cfRule>
  </conditionalFormatting>
  <conditionalFormatting sqref="F209">
    <cfRule type="containsText" dxfId="21994" priority="8012" operator="containsText" text="TAXI">
      <formula>NOT(ISERROR(SEARCH("TAXI",F209)))</formula>
    </cfRule>
    <cfRule type="containsText" dxfId="21993" priority="8013" operator="containsText" text="SSMM">
      <formula>NOT(ISERROR(SEARCH("SSMM",F209)))</formula>
    </cfRule>
    <cfRule type="containsText" dxfId="21992" priority="8014" operator="containsText" text="BMTR">
      <formula>NOT(ISERROR(SEARCH("BMTR",F209)))</formula>
    </cfRule>
  </conditionalFormatting>
  <conditionalFormatting sqref="F209">
    <cfRule type="containsText" dxfId="21991" priority="8009" operator="containsText" text="TAXI">
      <formula>NOT(ISERROR(SEARCH("TAXI",F209)))</formula>
    </cfRule>
    <cfRule type="containsText" dxfId="21990" priority="8010" operator="containsText" text="SSMM">
      <formula>NOT(ISERROR(SEARCH("SSMM",F209)))</formula>
    </cfRule>
    <cfRule type="containsText" dxfId="21989" priority="8011" operator="containsText" text="BMTR">
      <formula>NOT(ISERROR(SEARCH("BMTR",F209)))</formula>
    </cfRule>
  </conditionalFormatting>
  <conditionalFormatting sqref="F209">
    <cfRule type="containsText" dxfId="21988" priority="8006" operator="containsText" text="TAXI">
      <formula>NOT(ISERROR(SEARCH("TAXI",F209)))</formula>
    </cfRule>
    <cfRule type="containsText" dxfId="21987" priority="8007" operator="containsText" text="SSMM">
      <formula>NOT(ISERROR(SEARCH("SSMM",F209)))</formula>
    </cfRule>
    <cfRule type="containsText" dxfId="21986" priority="8008" operator="containsText" text="BMTR">
      <formula>NOT(ISERROR(SEARCH("BMTR",F209)))</formula>
    </cfRule>
  </conditionalFormatting>
  <conditionalFormatting sqref="F209">
    <cfRule type="containsText" dxfId="21985" priority="8003" operator="containsText" text="TAXI">
      <formula>NOT(ISERROR(SEARCH("TAXI",F209)))</formula>
    </cfRule>
    <cfRule type="containsText" dxfId="21984" priority="8004" operator="containsText" text="SSMM">
      <formula>NOT(ISERROR(SEARCH("SSMM",F209)))</formula>
    </cfRule>
    <cfRule type="containsText" dxfId="21983" priority="8005" operator="containsText" text="BMTR">
      <formula>NOT(ISERROR(SEARCH("BMTR",F209)))</formula>
    </cfRule>
  </conditionalFormatting>
  <conditionalFormatting sqref="F209">
    <cfRule type="containsText" dxfId="21982" priority="8000" operator="containsText" text="TAXI">
      <formula>NOT(ISERROR(SEARCH("TAXI",F209)))</formula>
    </cfRule>
    <cfRule type="containsText" dxfId="21981" priority="8001" operator="containsText" text="SSMM">
      <formula>NOT(ISERROR(SEARCH("SSMM",F209)))</formula>
    </cfRule>
    <cfRule type="containsText" dxfId="21980" priority="8002" operator="containsText" text="BMTR">
      <formula>NOT(ISERROR(SEARCH("BMTR",F209)))</formula>
    </cfRule>
  </conditionalFormatting>
  <conditionalFormatting sqref="F209">
    <cfRule type="containsText" dxfId="21979" priority="7997" operator="containsText" text="TAXI">
      <formula>NOT(ISERROR(SEARCH("TAXI",F209)))</formula>
    </cfRule>
    <cfRule type="containsText" dxfId="21978" priority="7998" operator="containsText" text="SSMM">
      <formula>NOT(ISERROR(SEARCH("SSMM",F209)))</formula>
    </cfRule>
    <cfRule type="containsText" dxfId="21977" priority="7999" operator="containsText" text="BMTR">
      <formula>NOT(ISERROR(SEARCH("BMTR",F209)))</formula>
    </cfRule>
  </conditionalFormatting>
  <conditionalFormatting sqref="F209">
    <cfRule type="containsText" dxfId="21976" priority="7994" operator="containsText" text="TAXI">
      <formula>NOT(ISERROR(SEARCH("TAXI",F209)))</formula>
    </cfRule>
    <cfRule type="containsText" dxfId="21975" priority="7995" operator="containsText" text="SSMM">
      <formula>NOT(ISERROR(SEARCH("SSMM",F209)))</formula>
    </cfRule>
    <cfRule type="containsText" dxfId="21974" priority="7996" operator="containsText" text="BMTR">
      <formula>NOT(ISERROR(SEARCH("BMTR",F209)))</formula>
    </cfRule>
  </conditionalFormatting>
  <conditionalFormatting sqref="F209">
    <cfRule type="containsText" dxfId="21973" priority="7991" operator="containsText" text="TAXI">
      <formula>NOT(ISERROR(SEARCH("TAXI",F209)))</formula>
    </cfRule>
    <cfRule type="containsText" dxfId="21972" priority="7992" operator="containsText" text="SSMM">
      <formula>NOT(ISERROR(SEARCH("SSMM",F209)))</formula>
    </cfRule>
    <cfRule type="containsText" dxfId="21971" priority="7993" operator="containsText" text="BMTR">
      <formula>NOT(ISERROR(SEARCH("BMTR",F209)))</formula>
    </cfRule>
  </conditionalFormatting>
  <conditionalFormatting sqref="F209">
    <cfRule type="containsText" dxfId="21970" priority="7988" operator="containsText" text="TAXI">
      <formula>NOT(ISERROR(SEARCH("TAXI",F209)))</formula>
    </cfRule>
    <cfRule type="containsText" dxfId="21969" priority="7989" operator="containsText" text="SSMM">
      <formula>NOT(ISERROR(SEARCH("SSMM",F209)))</formula>
    </cfRule>
    <cfRule type="containsText" dxfId="21968" priority="7990" operator="containsText" text="BMTR">
      <formula>NOT(ISERROR(SEARCH("BMTR",F209)))</formula>
    </cfRule>
  </conditionalFormatting>
  <conditionalFormatting sqref="F209">
    <cfRule type="containsText" dxfId="21967" priority="7985" operator="containsText" text="TAXI">
      <formula>NOT(ISERROR(SEARCH("TAXI",F209)))</formula>
    </cfRule>
    <cfRule type="containsText" dxfId="21966" priority="7986" operator="containsText" text="SSMM">
      <formula>NOT(ISERROR(SEARCH("SSMM",F209)))</formula>
    </cfRule>
    <cfRule type="containsText" dxfId="21965" priority="7987" operator="containsText" text="BMTR">
      <formula>NOT(ISERROR(SEARCH("BMTR",F209)))</formula>
    </cfRule>
  </conditionalFormatting>
  <conditionalFormatting sqref="F209">
    <cfRule type="containsText" dxfId="21964" priority="7982" operator="containsText" text="TAXI">
      <formula>NOT(ISERROR(SEARCH("TAXI",F209)))</formula>
    </cfRule>
    <cfRule type="containsText" dxfId="21963" priority="7983" operator="containsText" text="SSMM">
      <formula>NOT(ISERROR(SEARCH("SSMM",F209)))</formula>
    </cfRule>
    <cfRule type="containsText" dxfId="21962" priority="7984" operator="containsText" text="BMTR">
      <formula>NOT(ISERROR(SEARCH("BMTR",F209)))</formula>
    </cfRule>
  </conditionalFormatting>
  <conditionalFormatting sqref="F209">
    <cfRule type="containsText" dxfId="21961" priority="7979" operator="containsText" text="TAXI">
      <formula>NOT(ISERROR(SEARCH("TAXI",F209)))</formula>
    </cfRule>
    <cfRule type="containsText" dxfId="21960" priority="7980" operator="containsText" text="SSMM">
      <formula>NOT(ISERROR(SEARCH("SSMM",F209)))</formula>
    </cfRule>
    <cfRule type="containsText" dxfId="21959" priority="7981" operator="containsText" text="BMTR">
      <formula>NOT(ISERROR(SEARCH("BMTR",F209)))</formula>
    </cfRule>
  </conditionalFormatting>
  <conditionalFormatting sqref="F209">
    <cfRule type="containsText" dxfId="21958" priority="7976" operator="containsText" text="TAXI">
      <formula>NOT(ISERROR(SEARCH("TAXI",F209)))</formula>
    </cfRule>
    <cfRule type="containsText" dxfId="21957" priority="7977" operator="containsText" text="SSMM">
      <formula>NOT(ISERROR(SEARCH("SSMM",F209)))</formula>
    </cfRule>
    <cfRule type="containsText" dxfId="21956" priority="7978" operator="containsText" text="BMTR">
      <formula>NOT(ISERROR(SEARCH("BMTR",F209)))</formula>
    </cfRule>
  </conditionalFormatting>
  <conditionalFormatting sqref="F209">
    <cfRule type="containsText" dxfId="21955" priority="7973" operator="containsText" text="TAXI">
      <formula>NOT(ISERROR(SEARCH("TAXI",F209)))</formula>
    </cfRule>
    <cfRule type="containsText" dxfId="21954" priority="7974" operator="containsText" text="SSMM">
      <formula>NOT(ISERROR(SEARCH("SSMM",F209)))</formula>
    </cfRule>
    <cfRule type="containsText" dxfId="21953" priority="7975" operator="containsText" text="BMTR">
      <formula>NOT(ISERROR(SEARCH("BMTR",F209)))</formula>
    </cfRule>
  </conditionalFormatting>
  <conditionalFormatting sqref="F209">
    <cfRule type="containsText" dxfId="21952" priority="7970" operator="containsText" text="TAXI">
      <formula>NOT(ISERROR(SEARCH("TAXI",F209)))</formula>
    </cfRule>
    <cfRule type="containsText" dxfId="21951" priority="7971" operator="containsText" text="SSMM">
      <formula>NOT(ISERROR(SEARCH("SSMM",F209)))</formula>
    </cfRule>
    <cfRule type="containsText" dxfId="21950" priority="7972" operator="containsText" text="BMTR">
      <formula>NOT(ISERROR(SEARCH("BMTR",F209)))</formula>
    </cfRule>
  </conditionalFormatting>
  <conditionalFormatting sqref="F209">
    <cfRule type="containsText" dxfId="21949" priority="7967" operator="containsText" text="TAXI">
      <formula>NOT(ISERROR(SEARCH("TAXI",F209)))</formula>
    </cfRule>
    <cfRule type="containsText" dxfId="21948" priority="7968" operator="containsText" text="SSMM">
      <formula>NOT(ISERROR(SEARCH("SSMM",F209)))</formula>
    </cfRule>
    <cfRule type="containsText" dxfId="21947" priority="7969" operator="containsText" text="BMTR">
      <formula>NOT(ISERROR(SEARCH("BMTR",F209)))</formula>
    </cfRule>
  </conditionalFormatting>
  <conditionalFormatting sqref="F209">
    <cfRule type="containsText" dxfId="21946" priority="7964" operator="containsText" text="TAXI">
      <formula>NOT(ISERROR(SEARCH("TAXI",F209)))</formula>
    </cfRule>
    <cfRule type="containsText" dxfId="21945" priority="7965" operator="containsText" text="SSMM">
      <formula>NOT(ISERROR(SEARCH("SSMM",F209)))</formula>
    </cfRule>
    <cfRule type="containsText" dxfId="21944" priority="7966" operator="containsText" text="BMTR">
      <formula>NOT(ISERROR(SEARCH("BMTR",F209)))</formula>
    </cfRule>
  </conditionalFormatting>
  <conditionalFormatting sqref="F209">
    <cfRule type="containsText" dxfId="21943" priority="7961" operator="containsText" text="TAXI">
      <formula>NOT(ISERROR(SEARCH("TAXI",F209)))</formula>
    </cfRule>
    <cfRule type="containsText" dxfId="21942" priority="7962" operator="containsText" text="SSMM">
      <formula>NOT(ISERROR(SEARCH("SSMM",F209)))</formula>
    </cfRule>
    <cfRule type="containsText" dxfId="21941" priority="7963" operator="containsText" text="BMTR">
      <formula>NOT(ISERROR(SEARCH("BMTR",F209)))</formula>
    </cfRule>
  </conditionalFormatting>
  <conditionalFormatting sqref="F209">
    <cfRule type="containsText" dxfId="21940" priority="7958" operator="containsText" text="TAXI">
      <formula>NOT(ISERROR(SEARCH("TAXI",F209)))</formula>
    </cfRule>
    <cfRule type="containsText" dxfId="21939" priority="7959" operator="containsText" text="SSMM">
      <formula>NOT(ISERROR(SEARCH("SSMM",F209)))</formula>
    </cfRule>
    <cfRule type="containsText" dxfId="21938" priority="7960" operator="containsText" text="BMTR">
      <formula>NOT(ISERROR(SEARCH("BMTR",F209)))</formula>
    </cfRule>
  </conditionalFormatting>
  <conditionalFormatting sqref="F209">
    <cfRule type="containsText" dxfId="21937" priority="7955" operator="containsText" text="TAXI">
      <formula>NOT(ISERROR(SEARCH("TAXI",F209)))</formula>
    </cfRule>
    <cfRule type="containsText" dxfId="21936" priority="7956" operator="containsText" text="SSMM">
      <formula>NOT(ISERROR(SEARCH("SSMM",F209)))</formula>
    </cfRule>
    <cfRule type="containsText" dxfId="21935" priority="7957" operator="containsText" text="BMTR">
      <formula>NOT(ISERROR(SEARCH("BMTR",F209)))</formula>
    </cfRule>
  </conditionalFormatting>
  <conditionalFormatting sqref="F209">
    <cfRule type="containsText" dxfId="21934" priority="7952" operator="containsText" text="TAXI">
      <formula>NOT(ISERROR(SEARCH("TAXI",F209)))</formula>
    </cfRule>
    <cfRule type="containsText" dxfId="21933" priority="7953" operator="containsText" text="SSMM">
      <formula>NOT(ISERROR(SEARCH("SSMM",F209)))</formula>
    </cfRule>
    <cfRule type="containsText" dxfId="21932" priority="7954" operator="containsText" text="BMTR">
      <formula>NOT(ISERROR(SEARCH("BMTR",F209)))</formula>
    </cfRule>
  </conditionalFormatting>
  <conditionalFormatting sqref="F209">
    <cfRule type="containsText" dxfId="21931" priority="7949" operator="containsText" text="TAXI">
      <formula>NOT(ISERROR(SEARCH("TAXI",F209)))</formula>
    </cfRule>
    <cfRule type="containsText" dxfId="21930" priority="7950" operator="containsText" text="SSMM">
      <formula>NOT(ISERROR(SEARCH("SSMM",F209)))</formula>
    </cfRule>
    <cfRule type="containsText" dxfId="21929" priority="7951" operator="containsText" text="BMTR">
      <formula>NOT(ISERROR(SEARCH("BMTR",F209)))</formula>
    </cfRule>
  </conditionalFormatting>
  <conditionalFormatting sqref="F209">
    <cfRule type="containsText" dxfId="21928" priority="7946" operator="containsText" text="TAXI">
      <formula>NOT(ISERROR(SEARCH("TAXI",F209)))</formula>
    </cfRule>
    <cfRule type="containsText" dxfId="21927" priority="7947" operator="containsText" text="SSMM">
      <formula>NOT(ISERROR(SEARCH("SSMM",F209)))</formula>
    </cfRule>
    <cfRule type="containsText" dxfId="21926" priority="7948" operator="containsText" text="BMTR">
      <formula>NOT(ISERROR(SEARCH("BMTR",F209)))</formula>
    </cfRule>
  </conditionalFormatting>
  <conditionalFormatting sqref="F209">
    <cfRule type="containsText" dxfId="21925" priority="7943" operator="containsText" text="TAXI">
      <formula>NOT(ISERROR(SEARCH("TAXI",F209)))</formula>
    </cfRule>
    <cfRule type="containsText" dxfId="21924" priority="7944" operator="containsText" text="SSMM">
      <formula>NOT(ISERROR(SEARCH("SSMM",F209)))</formula>
    </cfRule>
    <cfRule type="containsText" dxfId="21923" priority="7945" operator="containsText" text="BMTR">
      <formula>NOT(ISERROR(SEARCH("BMTR",F209)))</formula>
    </cfRule>
  </conditionalFormatting>
  <conditionalFormatting sqref="F209">
    <cfRule type="containsText" dxfId="21922" priority="7940" operator="containsText" text="TAXI">
      <formula>NOT(ISERROR(SEARCH("TAXI",F209)))</formula>
    </cfRule>
    <cfRule type="containsText" dxfId="21921" priority="7941" operator="containsText" text="SSMM">
      <formula>NOT(ISERROR(SEARCH("SSMM",F209)))</formula>
    </cfRule>
    <cfRule type="containsText" dxfId="21920" priority="7942" operator="containsText" text="BMTR">
      <formula>NOT(ISERROR(SEARCH("BMTR",F209)))</formula>
    </cfRule>
  </conditionalFormatting>
  <conditionalFormatting sqref="F209">
    <cfRule type="containsText" dxfId="21919" priority="7937" operator="containsText" text="TAXI">
      <formula>NOT(ISERROR(SEARCH("TAXI",F209)))</formula>
    </cfRule>
    <cfRule type="containsText" dxfId="21918" priority="7938" operator="containsText" text="SSMM">
      <formula>NOT(ISERROR(SEARCH("SSMM",F209)))</formula>
    </cfRule>
    <cfRule type="containsText" dxfId="21917" priority="7939" operator="containsText" text="BMTR">
      <formula>NOT(ISERROR(SEARCH("BMTR",F209)))</formula>
    </cfRule>
  </conditionalFormatting>
  <conditionalFormatting sqref="F209">
    <cfRule type="containsText" dxfId="21916" priority="7934" operator="containsText" text="TAXI">
      <formula>NOT(ISERROR(SEARCH("TAXI",F209)))</formula>
    </cfRule>
    <cfRule type="containsText" dxfId="21915" priority="7935" operator="containsText" text="SSMM">
      <formula>NOT(ISERROR(SEARCH("SSMM",F209)))</formula>
    </cfRule>
    <cfRule type="containsText" dxfId="21914" priority="7936" operator="containsText" text="BMTR">
      <formula>NOT(ISERROR(SEARCH("BMTR",F209)))</formula>
    </cfRule>
  </conditionalFormatting>
  <conditionalFormatting sqref="F209">
    <cfRule type="containsText" dxfId="21913" priority="7931" operator="containsText" text="TAXI">
      <formula>NOT(ISERROR(SEARCH("TAXI",F209)))</formula>
    </cfRule>
    <cfRule type="containsText" dxfId="21912" priority="7932" operator="containsText" text="SSMM">
      <formula>NOT(ISERROR(SEARCH("SSMM",F209)))</formula>
    </cfRule>
    <cfRule type="containsText" dxfId="21911" priority="7933" operator="containsText" text="BMTR">
      <formula>NOT(ISERROR(SEARCH("BMTR",F209)))</formula>
    </cfRule>
  </conditionalFormatting>
  <conditionalFormatting sqref="F209">
    <cfRule type="containsText" dxfId="21910" priority="7928" operator="containsText" text="TAXI">
      <formula>NOT(ISERROR(SEARCH("TAXI",F209)))</formula>
    </cfRule>
    <cfRule type="containsText" dxfId="21909" priority="7929" operator="containsText" text="SSMM">
      <formula>NOT(ISERROR(SEARCH("SSMM",F209)))</formula>
    </cfRule>
    <cfRule type="containsText" dxfId="21908" priority="7930" operator="containsText" text="BMTR">
      <formula>NOT(ISERROR(SEARCH("BMTR",F209)))</formula>
    </cfRule>
  </conditionalFormatting>
  <conditionalFormatting sqref="F209">
    <cfRule type="containsText" dxfId="21907" priority="7925" operator="containsText" text="TAXI">
      <formula>NOT(ISERROR(SEARCH("TAXI",F209)))</formula>
    </cfRule>
    <cfRule type="containsText" dxfId="21906" priority="7926" operator="containsText" text="SSMM">
      <formula>NOT(ISERROR(SEARCH("SSMM",F209)))</formula>
    </cfRule>
    <cfRule type="containsText" dxfId="21905" priority="7927" operator="containsText" text="BMTR">
      <formula>NOT(ISERROR(SEARCH("BMTR",F209)))</formula>
    </cfRule>
  </conditionalFormatting>
  <conditionalFormatting sqref="F209">
    <cfRule type="containsText" dxfId="21904" priority="7922" operator="containsText" text="TAXI">
      <formula>NOT(ISERROR(SEARCH("TAXI",F209)))</formula>
    </cfRule>
    <cfRule type="containsText" dxfId="21903" priority="7923" operator="containsText" text="SSMM">
      <formula>NOT(ISERROR(SEARCH("SSMM",F209)))</formula>
    </cfRule>
    <cfRule type="containsText" dxfId="21902" priority="7924" operator="containsText" text="BMTR">
      <formula>NOT(ISERROR(SEARCH("BMTR",F209)))</formula>
    </cfRule>
  </conditionalFormatting>
  <conditionalFormatting sqref="F209">
    <cfRule type="containsText" dxfId="21901" priority="7919" operator="containsText" text="TAXI">
      <formula>NOT(ISERROR(SEARCH("TAXI",F209)))</formula>
    </cfRule>
    <cfRule type="containsText" dxfId="21900" priority="7920" operator="containsText" text="SSMM">
      <formula>NOT(ISERROR(SEARCH("SSMM",F209)))</formula>
    </cfRule>
    <cfRule type="containsText" dxfId="21899" priority="7921" operator="containsText" text="BMTR">
      <formula>NOT(ISERROR(SEARCH("BMTR",F209)))</formula>
    </cfRule>
  </conditionalFormatting>
  <conditionalFormatting sqref="F209">
    <cfRule type="containsText" dxfId="21898" priority="7916" operator="containsText" text="TAXI">
      <formula>NOT(ISERROR(SEARCH("TAXI",F209)))</formula>
    </cfRule>
    <cfRule type="containsText" dxfId="21897" priority="7917" operator="containsText" text="SSMM">
      <formula>NOT(ISERROR(SEARCH("SSMM",F209)))</formula>
    </cfRule>
    <cfRule type="containsText" dxfId="21896" priority="7918" operator="containsText" text="BMTR">
      <formula>NOT(ISERROR(SEARCH("BMTR",F209)))</formula>
    </cfRule>
  </conditionalFormatting>
  <conditionalFormatting sqref="F209">
    <cfRule type="containsText" dxfId="21895" priority="7913" operator="containsText" text="TAXI">
      <formula>NOT(ISERROR(SEARCH("TAXI",F209)))</formula>
    </cfRule>
    <cfRule type="containsText" dxfId="21894" priority="7914" operator="containsText" text="SSMM">
      <formula>NOT(ISERROR(SEARCH("SSMM",F209)))</formula>
    </cfRule>
    <cfRule type="containsText" dxfId="21893" priority="7915" operator="containsText" text="BMTR">
      <formula>NOT(ISERROR(SEARCH("BMTR",F209)))</formula>
    </cfRule>
  </conditionalFormatting>
  <conditionalFormatting sqref="F209">
    <cfRule type="containsText" dxfId="21892" priority="7910" operator="containsText" text="TAXI">
      <formula>NOT(ISERROR(SEARCH("TAXI",F209)))</formula>
    </cfRule>
    <cfRule type="containsText" dxfId="21891" priority="7911" operator="containsText" text="SSMM">
      <formula>NOT(ISERROR(SEARCH("SSMM",F209)))</formula>
    </cfRule>
    <cfRule type="containsText" dxfId="21890" priority="7912" operator="containsText" text="BMTR">
      <formula>NOT(ISERROR(SEARCH("BMTR",F209)))</formula>
    </cfRule>
  </conditionalFormatting>
  <conditionalFormatting sqref="F209">
    <cfRule type="containsText" dxfId="21889" priority="7907" operator="containsText" text="TAXI">
      <formula>NOT(ISERROR(SEARCH("TAXI",F209)))</formula>
    </cfRule>
    <cfRule type="containsText" dxfId="21888" priority="7908" operator="containsText" text="SSMM">
      <formula>NOT(ISERROR(SEARCH("SSMM",F209)))</formula>
    </cfRule>
    <cfRule type="containsText" dxfId="21887" priority="7909" operator="containsText" text="BMTR">
      <formula>NOT(ISERROR(SEARCH("BMTR",F209)))</formula>
    </cfRule>
  </conditionalFormatting>
  <conditionalFormatting sqref="F209">
    <cfRule type="containsText" dxfId="21886" priority="7904" operator="containsText" text="TAXI">
      <formula>NOT(ISERROR(SEARCH("TAXI",F209)))</formula>
    </cfRule>
    <cfRule type="containsText" dxfId="21885" priority="7905" operator="containsText" text="SSMM">
      <formula>NOT(ISERROR(SEARCH("SSMM",F209)))</formula>
    </cfRule>
    <cfRule type="containsText" dxfId="21884" priority="7906" operator="containsText" text="BMTR">
      <formula>NOT(ISERROR(SEARCH("BMTR",F209)))</formula>
    </cfRule>
  </conditionalFormatting>
  <conditionalFormatting sqref="F209">
    <cfRule type="containsText" dxfId="21883" priority="7901" operator="containsText" text="TAXI">
      <formula>NOT(ISERROR(SEARCH("TAXI",F209)))</formula>
    </cfRule>
    <cfRule type="containsText" dxfId="21882" priority="7902" operator="containsText" text="SSMM">
      <formula>NOT(ISERROR(SEARCH("SSMM",F209)))</formula>
    </cfRule>
    <cfRule type="containsText" dxfId="21881" priority="7903" operator="containsText" text="BMTR">
      <formula>NOT(ISERROR(SEARCH("BMTR",F209)))</formula>
    </cfRule>
  </conditionalFormatting>
  <conditionalFormatting sqref="F209">
    <cfRule type="containsText" dxfId="21880" priority="7898" operator="containsText" text="TAXI">
      <formula>NOT(ISERROR(SEARCH("TAXI",F209)))</formula>
    </cfRule>
    <cfRule type="containsText" dxfId="21879" priority="7899" operator="containsText" text="SSMM">
      <formula>NOT(ISERROR(SEARCH("SSMM",F209)))</formula>
    </cfRule>
    <cfRule type="containsText" dxfId="21878" priority="7900" operator="containsText" text="BMTR">
      <formula>NOT(ISERROR(SEARCH("BMTR",F209)))</formula>
    </cfRule>
  </conditionalFormatting>
  <conditionalFormatting sqref="F209">
    <cfRule type="containsText" dxfId="21877" priority="7895" operator="containsText" text="TAXI">
      <formula>NOT(ISERROR(SEARCH("TAXI",F209)))</formula>
    </cfRule>
    <cfRule type="containsText" dxfId="21876" priority="7896" operator="containsText" text="SSMM">
      <formula>NOT(ISERROR(SEARCH("SSMM",F209)))</formula>
    </cfRule>
    <cfRule type="containsText" dxfId="21875" priority="7897" operator="containsText" text="BMTR">
      <formula>NOT(ISERROR(SEARCH("BMTR",F209)))</formula>
    </cfRule>
  </conditionalFormatting>
  <conditionalFormatting sqref="F209">
    <cfRule type="containsText" dxfId="21874" priority="7892" operator="containsText" text="TAXI">
      <formula>NOT(ISERROR(SEARCH("TAXI",F209)))</formula>
    </cfRule>
    <cfRule type="containsText" dxfId="21873" priority="7893" operator="containsText" text="SSMM">
      <formula>NOT(ISERROR(SEARCH("SSMM",F209)))</formula>
    </cfRule>
    <cfRule type="containsText" dxfId="21872" priority="7894" operator="containsText" text="BMTR">
      <formula>NOT(ISERROR(SEARCH("BMTR",F209)))</formula>
    </cfRule>
  </conditionalFormatting>
  <conditionalFormatting sqref="F209">
    <cfRule type="containsText" dxfId="21871" priority="7889" operator="containsText" text="TAXI">
      <formula>NOT(ISERROR(SEARCH("TAXI",F209)))</formula>
    </cfRule>
    <cfRule type="containsText" dxfId="21870" priority="7890" operator="containsText" text="SSMM">
      <formula>NOT(ISERROR(SEARCH("SSMM",F209)))</formula>
    </cfRule>
    <cfRule type="containsText" dxfId="21869" priority="7891" operator="containsText" text="BMTR">
      <formula>NOT(ISERROR(SEARCH("BMTR",F209)))</formula>
    </cfRule>
  </conditionalFormatting>
  <conditionalFormatting sqref="F209">
    <cfRule type="containsText" dxfId="21868" priority="7886" operator="containsText" text="TAXI">
      <formula>NOT(ISERROR(SEARCH("TAXI",F209)))</formula>
    </cfRule>
    <cfRule type="containsText" dxfId="21867" priority="7887" operator="containsText" text="SSMM">
      <formula>NOT(ISERROR(SEARCH("SSMM",F209)))</formula>
    </cfRule>
    <cfRule type="containsText" dxfId="21866" priority="7888" operator="containsText" text="BMTR">
      <formula>NOT(ISERROR(SEARCH("BMTR",F209)))</formula>
    </cfRule>
  </conditionalFormatting>
  <conditionalFormatting sqref="F209">
    <cfRule type="containsText" dxfId="21865" priority="7883" operator="containsText" text="TAXI">
      <formula>NOT(ISERROR(SEARCH("TAXI",F209)))</formula>
    </cfRule>
    <cfRule type="containsText" dxfId="21864" priority="7884" operator="containsText" text="SSMM">
      <formula>NOT(ISERROR(SEARCH("SSMM",F209)))</formula>
    </cfRule>
    <cfRule type="containsText" dxfId="21863" priority="7885" operator="containsText" text="BMTR">
      <formula>NOT(ISERROR(SEARCH("BMTR",F209)))</formula>
    </cfRule>
  </conditionalFormatting>
  <conditionalFormatting sqref="F209">
    <cfRule type="containsText" dxfId="21862" priority="7880" operator="containsText" text="TAXI">
      <formula>NOT(ISERROR(SEARCH("TAXI",F209)))</formula>
    </cfRule>
    <cfRule type="containsText" dxfId="21861" priority="7881" operator="containsText" text="SSMM">
      <formula>NOT(ISERROR(SEARCH("SSMM",F209)))</formula>
    </cfRule>
    <cfRule type="containsText" dxfId="21860" priority="7882" operator="containsText" text="BMTR">
      <formula>NOT(ISERROR(SEARCH("BMTR",F209)))</formula>
    </cfRule>
  </conditionalFormatting>
  <conditionalFormatting sqref="F209">
    <cfRule type="containsText" dxfId="21859" priority="7877" operator="containsText" text="TAXI">
      <formula>NOT(ISERROR(SEARCH("TAXI",F209)))</formula>
    </cfRule>
    <cfRule type="containsText" dxfId="21858" priority="7878" operator="containsText" text="SSMM">
      <formula>NOT(ISERROR(SEARCH("SSMM",F209)))</formula>
    </cfRule>
    <cfRule type="containsText" dxfId="21857" priority="7879" operator="containsText" text="BMTR">
      <formula>NOT(ISERROR(SEARCH("BMTR",F209)))</formula>
    </cfRule>
  </conditionalFormatting>
  <conditionalFormatting sqref="F209">
    <cfRule type="containsText" dxfId="21856" priority="7874" operator="containsText" text="TAXI">
      <formula>NOT(ISERROR(SEARCH("TAXI",F209)))</formula>
    </cfRule>
    <cfRule type="containsText" dxfId="21855" priority="7875" operator="containsText" text="SSMM">
      <formula>NOT(ISERROR(SEARCH("SSMM",F209)))</formula>
    </cfRule>
    <cfRule type="containsText" dxfId="21854" priority="7876" operator="containsText" text="BMTR">
      <formula>NOT(ISERROR(SEARCH("BMTR",F209)))</formula>
    </cfRule>
  </conditionalFormatting>
  <conditionalFormatting sqref="F209">
    <cfRule type="containsText" dxfId="21853" priority="7871" operator="containsText" text="TAXI">
      <formula>NOT(ISERROR(SEARCH("TAXI",F209)))</formula>
    </cfRule>
    <cfRule type="containsText" dxfId="21852" priority="7872" operator="containsText" text="SSMM">
      <formula>NOT(ISERROR(SEARCH("SSMM",F209)))</formula>
    </cfRule>
    <cfRule type="containsText" dxfId="21851" priority="7873" operator="containsText" text="BMTR">
      <formula>NOT(ISERROR(SEARCH("BMTR",F209)))</formula>
    </cfRule>
  </conditionalFormatting>
  <conditionalFormatting sqref="F209">
    <cfRule type="containsText" dxfId="21850" priority="7868" operator="containsText" text="TAXI">
      <formula>NOT(ISERROR(SEARCH("TAXI",F209)))</formula>
    </cfRule>
    <cfRule type="containsText" dxfId="21849" priority="7869" operator="containsText" text="SSMM">
      <formula>NOT(ISERROR(SEARCH("SSMM",F209)))</formula>
    </cfRule>
    <cfRule type="containsText" dxfId="21848" priority="7870" operator="containsText" text="BMTR">
      <formula>NOT(ISERROR(SEARCH("BMTR",F209)))</formula>
    </cfRule>
  </conditionalFormatting>
  <conditionalFormatting sqref="F209">
    <cfRule type="containsText" dxfId="21847" priority="7865" operator="containsText" text="TAXI">
      <formula>NOT(ISERROR(SEARCH("TAXI",F209)))</formula>
    </cfRule>
    <cfRule type="containsText" dxfId="21846" priority="7866" operator="containsText" text="SSMM">
      <formula>NOT(ISERROR(SEARCH("SSMM",F209)))</formula>
    </cfRule>
    <cfRule type="containsText" dxfId="21845" priority="7867" operator="containsText" text="BMTR">
      <formula>NOT(ISERROR(SEARCH("BMTR",F209)))</formula>
    </cfRule>
  </conditionalFormatting>
  <conditionalFormatting sqref="F209">
    <cfRule type="containsText" dxfId="21844" priority="7862" operator="containsText" text="TAXI">
      <formula>NOT(ISERROR(SEARCH("TAXI",F209)))</formula>
    </cfRule>
    <cfRule type="containsText" dxfId="21843" priority="7863" operator="containsText" text="SSMM">
      <formula>NOT(ISERROR(SEARCH("SSMM",F209)))</formula>
    </cfRule>
    <cfRule type="containsText" dxfId="21842" priority="7864" operator="containsText" text="BMTR">
      <formula>NOT(ISERROR(SEARCH("BMTR",F209)))</formula>
    </cfRule>
  </conditionalFormatting>
  <conditionalFormatting sqref="F209">
    <cfRule type="containsText" dxfId="21841" priority="7859" operator="containsText" text="TAXI">
      <formula>NOT(ISERROR(SEARCH("TAXI",F209)))</formula>
    </cfRule>
    <cfRule type="containsText" dxfId="21840" priority="7860" operator="containsText" text="SSMM">
      <formula>NOT(ISERROR(SEARCH("SSMM",F209)))</formula>
    </cfRule>
    <cfRule type="containsText" dxfId="21839" priority="7861" operator="containsText" text="BMTR">
      <formula>NOT(ISERROR(SEARCH("BMTR",F209)))</formula>
    </cfRule>
  </conditionalFormatting>
  <conditionalFormatting sqref="F209">
    <cfRule type="containsText" dxfId="21838" priority="7856" operator="containsText" text="TAXI">
      <formula>NOT(ISERROR(SEARCH("TAXI",F209)))</formula>
    </cfRule>
    <cfRule type="containsText" dxfId="21837" priority="7857" operator="containsText" text="SSMM">
      <formula>NOT(ISERROR(SEARCH("SSMM",F209)))</formula>
    </cfRule>
    <cfRule type="containsText" dxfId="21836" priority="7858" operator="containsText" text="BMTR">
      <formula>NOT(ISERROR(SEARCH("BMTR",F209)))</formula>
    </cfRule>
  </conditionalFormatting>
  <conditionalFormatting sqref="F209">
    <cfRule type="containsText" dxfId="21835" priority="7853" operator="containsText" text="TAXI">
      <formula>NOT(ISERROR(SEARCH("TAXI",F209)))</formula>
    </cfRule>
    <cfRule type="containsText" dxfId="21834" priority="7854" operator="containsText" text="SSMM">
      <formula>NOT(ISERROR(SEARCH("SSMM",F209)))</formula>
    </cfRule>
    <cfRule type="containsText" dxfId="21833" priority="7855" operator="containsText" text="BMTR">
      <formula>NOT(ISERROR(SEARCH("BMTR",F209)))</formula>
    </cfRule>
  </conditionalFormatting>
  <conditionalFormatting sqref="F209">
    <cfRule type="containsText" dxfId="21832" priority="7850" operator="containsText" text="TAXI">
      <formula>NOT(ISERROR(SEARCH("TAXI",F209)))</formula>
    </cfRule>
    <cfRule type="containsText" dxfId="21831" priority="7851" operator="containsText" text="SSMM">
      <formula>NOT(ISERROR(SEARCH("SSMM",F209)))</formula>
    </cfRule>
    <cfRule type="containsText" dxfId="21830" priority="7852" operator="containsText" text="BMTR">
      <formula>NOT(ISERROR(SEARCH("BMTR",F209)))</formula>
    </cfRule>
  </conditionalFormatting>
  <conditionalFormatting sqref="F209">
    <cfRule type="containsText" dxfId="21829" priority="7847" operator="containsText" text="TAXI">
      <formula>NOT(ISERROR(SEARCH("TAXI",F209)))</formula>
    </cfRule>
    <cfRule type="containsText" dxfId="21828" priority="7848" operator="containsText" text="SSMM">
      <formula>NOT(ISERROR(SEARCH("SSMM",F209)))</formula>
    </cfRule>
    <cfRule type="containsText" dxfId="21827" priority="7849" operator="containsText" text="BMTR">
      <formula>NOT(ISERROR(SEARCH("BMTR",F209)))</formula>
    </cfRule>
  </conditionalFormatting>
  <conditionalFormatting sqref="F209">
    <cfRule type="containsText" dxfId="21826" priority="7844" operator="containsText" text="TAXI">
      <formula>NOT(ISERROR(SEARCH("TAXI",F209)))</formula>
    </cfRule>
    <cfRule type="containsText" dxfId="21825" priority="7845" operator="containsText" text="SSMM">
      <formula>NOT(ISERROR(SEARCH("SSMM",F209)))</formula>
    </cfRule>
    <cfRule type="containsText" dxfId="21824" priority="7846" operator="containsText" text="BMTR">
      <formula>NOT(ISERROR(SEARCH("BMTR",F209)))</formula>
    </cfRule>
  </conditionalFormatting>
  <conditionalFormatting sqref="F209">
    <cfRule type="containsText" dxfId="21823" priority="7841" operator="containsText" text="TAXI">
      <formula>NOT(ISERROR(SEARCH("TAXI",F209)))</formula>
    </cfRule>
    <cfRule type="containsText" dxfId="21822" priority="7842" operator="containsText" text="SSMM">
      <formula>NOT(ISERROR(SEARCH("SSMM",F209)))</formula>
    </cfRule>
    <cfRule type="containsText" dxfId="21821" priority="7843" operator="containsText" text="BMTR">
      <formula>NOT(ISERROR(SEARCH("BMTR",F209)))</formula>
    </cfRule>
  </conditionalFormatting>
  <conditionalFormatting sqref="F209">
    <cfRule type="containsText" dxfId="21820" priority="7838" operator="containsText" text="TAXI">
      <formula>NOT(ISERROR(SEARCH("TAXI",F209)))</formula>
    </cfRule>
    <cfRule type="containsText" dxfId="21819" priority="7839" operator="containsText" text="SSMM">
      <formula>NOT(ISERROR(SEARCH("SSMM",F209)))</formula>
    </cfRule>
    <cfRule type="containsText" dxfId="21818" priority="7840" operator="containsText" text="BMTR">
      <formula>NOT(ISERROR(SEARCH("BMTR",F209)))</formula>
    </cfRule>
  </conditionalFormatting>
  <conditionalFormatting sqref="F209">
    <cfRule type="containsText" dxfId="21817" priority="7835" operator="containsText" text="TAXI">
      <formula>NOT(ISERROR(SEARCH("TAXI",F209)))</formula>
    </cfRule>
    <cfRule type="containsText" dxfId="21816" priority="7836" operator="containsText" text="SSMM">
      <formula>NOT(ISERROR(SEARCH("SSMM",F209)))</formula>
    </cfRule>
    <cfRule type="containsText" dxfId="21815" priority="7837" operator="containsText" text="BMTR">
      <formula>NOT(ISERROR(SEARCH("BMTR",F209)))</formula>
    </cfRule>
  </conditionalFormatting>
  <conditionalFormatting sqref="F209">
    <cfRule type="containsText" dxfId="21814" priority="7832" operator="containsText" text="TAXI">
      <formula>NOT(ISERROR(SEARCH("TAXI",F209)))</formula>
    </cfRule>
    <cfRule type="containsText" dxfId="21813" priority="7833" operator="containsText" text="SSMM">
      <formula>NOT(ISERROR(SEARCH("SSMM",F209)))</formula>
    </cfRule>
    <cfRule type="containsText" dxfId="21812" priority="7834" operator="containsText" text="BMTR">
      <formula>NOT(ISERROR(SEARCH("BMTR",F209)))</formula>
    </cfRule>
  </conditionalFormatting>
  <conditionalFormatting sqref="F209">
    <cfRule type="containsText" dxfId="21811" priority="7829" operator="containsText" text="TAXI">
      <formula>NOT(ISERROR(SEARCH("TAXI",F209)))</formula>
    </cfRule>
    <cfRule type="containsText" dxfId="21810" priority="7830" operator="containsText" text="SSMM">
      <formula>NOT(ISERROR(SEARCH("SSMM",F209)))</formula>
    </cfRule>
    <cfRule type="containsText" dxfId="21809" priority="7831" operator="containsText" text="BMTR">
      <formula>NOT(ISERROR(SEARCH("BMTR",F209)))</formula>
    </cfRule>
  </conditionalFormatting>
  <conditionalFormatting sqref="F209">
    <cfRule type="containsText" dxfId="21808" priority="7826" operator="containsText" text="TAXI">
      <formula>NOT(ISERROR(SEARCH("TAXI",F209)))</formula>
    </cfRule>
    <cfRule type="containsText" dxfId="21807" priority="7827" operator="containsText" text="SSMM">
      <formula>NOT(ISERROR(SEARCH("SSMM",F209)))</formula>
    </cfRule>
    <cfRule type="containsText" dxfId="21806" priority="7828" operator="containsText" text="BMTR">
      <formula>NOT(ISERROR(SEARCH("BMTR",F209)))</formula>
    </cfRule>
  </conditionalFormatting>
  <conditionalFormatting sqref="F209">
    <cfRule type="containsText" dxfId="21805" priority="7823" operator="containsText" text="TAXI">
      <formula>NOT(ISERROR(SEARCH("TAXI",F209)))</formula>
    </cfRule>
    <cfRule type="containsText" dxfId="21804" priority="7824" operator="containsText" text="SSMM">
      <formula>NOT(ISERROR(SEARCH("SSMM",F209)))</formula>
    </cfRule>
    <cfRule type="containsText" dxfId="21803" priority="7825" operator="containsText" text="BMTR">
      <formula>NOT(ISERROR(SEARCH("BMTR",F209)))</formula>
    </cfRule>
  </conditionalFormatting>
  <conditionalFormatting sqref="F209">
    <cfRule type="containsText" dxfId="21802" priority="7820" operator="containsText" text="TAXI">
      <formula>NOT(ISERROR(SEARCH("TAXI",F209)))</formula>
    </cfRule>
    <cfRule type="containsText" dxfId="21801" priority="7821" operator="containsText" text="SSMM">
      <formula>NOT(ISERROR(SEARCH("SSMM",F209)))</formula>
    </cfRule>
    <cfRule type="containsText" dxfId="21800" priority="7822" operator="containsText" text="BMTR">
      <formula>NOT(ISERROR(SEARCH("BMTR",F209)))</formula>
    </cfRule>
  </conditionalFormatting>
  <conditionalFormatting sqref="F209">
    <cfRule type="containsText" dxfId="21799" priority="7817" operator="containsText" text="TAXI">
      <formula>NOT(ISERROR(SEARCH("TAXI",F209)))</formula>
    </cfRule>
    <cfRule type="containsText" dxfId="21798" priority="7818" operator="containsText" text="SSMM">
      <formula>NOT(ISERROR(SEARCH("SSMM",F209)))</formula>
    </cfRule>
    <cfRule type="containsText" dxfId="21797" priority="7819" operator="containsText" text="BMTR">
      <formula>NOT(ISERROR(SEARCH("BMTR",F209)))</formula>
    </cfRule>
  </conditionalFormatting>
  <conditionalFormatting sqref="F209">
    <cfRule type="containsText" dxfId="21796" priority="7814" operator="containsText" text="TAXI">
      <formula>NOT(ISERROR(SEARCH("TAXI",F209)))</formula>
    </cfRule>
    <cfRule type="containsText" dxfId="21795" priority="7815" operator="containsText" text="SSMM">
      <formula>NOT(ISERROR(SEARCH("SSMM",F209)))</formula>
    </cfRule>
    <cfRule type="containsText" dxfId="21794" priority="7816" operator="containsText" text="BMTR">
      <formula>NOT(ISERROR(SEARCH("BMTR",F209)))</formula>
    </cfRule>
  </conditionalFormatting>
  <conditionalFormatting sqref="F209">
    <cfRule type="containsText" dxfId="21793" priority="7811" operator="containsText" text="TAXI">
      <formula>NOT(ISERROR(SEARCH("TAXI",F209)))</formula>
    </cfRule>
    <cfRule type="containsText" dxfId="21792" priority="7812" operator="containsText" text="SSMM">
      <formula>NOT(ISERROR(SEARCH("SSMM",F209)))</formula>
    </cfRule>
    <cfRule type="containsText" dxfId="21791" priority="7813" operator="containsText" text="BMTR">
      <formula>NOT(ISERROR(SEARCH("BMTR",F209)))</formula>
    </cfRule>
  </conditionalFormatting>
  <conditionalFormatting sqref="F209">
    <cfRule type="containsText" dxfId="21790" priority="7808" operator="containsText" text="TAXI">
      <formula>NOT(ISERROR(SEARCH("TAXI",F209)))</formula>
    </cfRule>
    <cfRule type="containsText" dxfId="21789" priority="7809" operator="containsText" text="SSMM">
      <formula>NOT(ISERROR(SEARCH("SSMM",F209)))</formula>
    </cfRule>
    <cfRule type="containsText" dxfId="21788" priority="7810" operator="containsText" text="BMTR">
      <formula>NOT(ISERROR(SEARCH("BMTR",F209)))</formula>
    </cfRule>
  </conditionalFormatting>
  <conditionalFormatting sqref="F209">
    <cfRule type="containsText" dxfId="21787" priority="7805" operator="containsText" text="TAXI">
      <formula>NOT(ISERROR(SEARCH("TAXI",F209)))</formula>
    </cfRule>
    <cfRule type="containsText" dxfId="21786" priority="7806" operator="containsText" text="SSMM">
      <formula>NOT(ISERROR(SEARCH("SSMM",F209)))</formula>
    </cfRule>
    <cfRule type="containsText" dxfId="21785" priority="7807" operator="containsText" text="BMTR">
      <formula>NOT(ISERROR(SEARCH("BMTR",F209)))</formula>
    </cfRule>
  </conditionalFormatting>
  <conditionalFormatting sqref="F209">
    <cfRule type="containsText" dxfId="21784" priority="7802" operator="containsText" text="TAXI">
      <formula>NOT(ISERROR(SEARCH("TAXI",F209)))</formula>
    </cfRule>
    <cfRule type="containsText" dxfId="21783" priority="7803" operator="containsText" text="SSMM">
      <formula>NOT(ISERROR(SEARCH("SSMM",F209)))</formula>
    </cfRule>
    <cfRule type="containsText" dxfId="21782" priority="7804" operator="containsText" text="BMTR">
      <formula>NOT(ISERROR(SEARCH("BMTR",F209)))</formula>
    </cfRule>
  </conditionalFormatting>
  <conditionalFormatting sqref="F209">
    <cfRule type="containsText" dxfId="21781" priority="7799" operator="containsText" text="TAXI">
      <formula>NOT(ISERROR(SEARCH("TAXI",F209)))</formula>
    </cfRule>
    <cfRule type="containsText" dxfId="21780" priority="7800" operator="containsText" text="SSMM">
      <formula>NOT(ISERROR(SEARCH("SSMM",F209)))</formula>
    </cfRule>
    <cfRule type="containsText" dxfId="21779" priority="7801" operator="containsText" text="BMTR">
      <formula>NOT(ISERROR(SEARCH("BMTR",F209)))</formula>
    </cfRule>
  </conditionalFormatting>
  <conditionalFormatting sqref="F209">
    <cfRule type="containsText" dxfId="21778" priority="7796" operator="containsText" text="TAXI">
      <formula>NOT(ISERROR(SEARCH("TAXI",F209)))</formula>
    </cfRule>
    <cfRule type="containsText" dxfId="21777" priority="7797" operator="containsText" text="SSMM">
      <formula>NOT(ISERROR(SEARCH("SSMM",F209)))</formula>
    </cfRule>
    <cfRule type="containsText" dxfId="21776" priority="7798" operator="containsText" text="BMTR">
      <formula>NOT(ISERROR(SEARCH("BMTR",F209)))</formula>
    </cfRule>
  </conditionalFormatting>
  <conditionalFormatting sqref="F209">
    <cfRule type="containsText" dxfId="21775" priority="7793" operator="containsText" text="TAXI">
      <formula>NOT(ISERROR(SEARCH("TAXI",F209)))</formula>
    </cfRule>
    <cfRule type="containsText" dxfId="21774" priority="7794" operator="containsText" text="SSMM">
      <formula>NOT(ISERROR(SEARCH("SSMM",F209)))</formula>
    </cfRule>
    <cfRule type="containsText" dxfId="21773" priority="7795" operator="containsText" text="BMTR">
      <formula>NOT(ISERROR(SEARCH("BMTR",F209)))</formula>
    </cfRule>
  </conditionalFormatting>
  <conditionalFormatting sqref="F209">
    <cfRule type="containsText" dxfId="21772" priority="7790" operator="containsText" text="TAXI">
      <formula>NOT(ISERROR(SEARCH("TAXI",F209)))</formula>
    </cfRule>
    <cfRule type="containsText" dxfId="21771" priority="7791" operator="containsText" text="SSMM">
      <formula>NOT(ISERROR(SEARCH("SSMM",F209)))</formula>
    </cfRule>
    <cfRule type="containsText" dxfId="21770" priority="7792" operator="containsText" text="BMTR">
      <formula>NOT(ISERROR(SEARCH("BMTR",F209)))</formula>
    </cfRule>
  </conditionalFormatting>
  <conditionalFormatting sqref="F209">
    <cfRule type="containsText" dxfId="21769" priority="7787" operator="containsText" text="TAXI">
      <formula>NOT(ISERROR(SEARCH("TAXI",F209)))</formula>
    </cfRule>
    <cfRule type="containsText" dxfId="21768" priority="7788" operator="containsText" text="SSMM">
      <formula>NOT(ISERROR(SEARCH("SSMM",F209)))</formula>
    </cfRule>
    <cfRule type="containsText" dxfId="21767" priority="7789" operator="containsText" text="BMTR">
      <formula>NOT(ISERROR(SEARCH("BMTR",F209)))</formula>
    </cfRule>
  </conditionalFormatting>
  <conditionalFormatting sqref="F209">
    <cfRule type="containsText" dxfId="21766" priority="7784" operator="containsText" text="TAXI">
      <formula>NOT(ISERROR(SEARCH("TAXI",F209)))</formula>
    </cfRule>
    <cfRule type="containsText" dxfId="21765" priority="7785" operator="containsText" text="SSMM">
      <formula>NOT(ISERROR(SEARCH("SSMM",F209)))</formula>
    </cfRule>
    <cfRule type="containsText" dxfId="21764" priority="7786" operator="containsText" text="BMTR">
      <formula>NOT(ISERROR(SEARCH("BMTR",F209)))</formula>
    </cfRule>
  </conditionalFormatting>
  <conditionalFormatting sqref="F209">
    <cfRule type="containsText" dxfId="21763" priority="7781" operator="containsText" text="TAXI">
      <formula>NOT(ISERROR(SEARCH("TAXI",F209)))</formula>
    </cfRule>
    <cfRule type="containsText" dxfId="21762" priority="7782" operator="containsText" text="SSMM">
      <formula>NOT(ISERROR(SEARCH("SSMM",F209)))</formula>
    </cfRule>
    <cfRule type="containsText" dxfId="21761" priority="7783" operator="containsText" text="BMTR">
      <formula>NOT(ISERROR(SEARCH("BMTR",F209)))</formula>
    </cfRule>
  </conditionalFormatting>
  <conditionalFormatting sqref="F209">
    <cfRule type="containsText" dxfId="21760" priority="7778" operator="containsText" text="TAXI">
      <formula>NOT(ISERROR(SEARCH("TAXI",F209)))</formula>
    </cfRule>
    <cfRule type="containsText" dxfId="21759" priority="7779" operator="containsText" text="SSMM">
      <formula>NOT(ISERROR(SEARCH("SSMM",F209)))</formula>
    </cfRule>
    <cfRule type="containsText" dxfId="21758" priority="7780" operator="containsText" text="BMTR">
      <formula>NOT(ISERROR(SEARCH("BMTR",F209)))</formula>
    </cfRule>
  </conditionalFormatting>
  <conditionalFormatting sqref="F209">
    <cfRule type="containsText" dxfId="21757" priority="7775" operator="containsText" text="TAXI">
      <formula>NOT(ISERROR(SEARCH("TAXI",F209)))</formula>
    </cfRule>
    <cfRule type="containsText" dxfId="21756" priority="7776" operator="containsText" text="SSMM">
      <formula>NOT(ISERROR(SEARCH("SSMM",F209)))</formula>
    </cfRule>
    <cfRule type="containsText" dxfId="21755" priority="7777" operator="containsText" text="BMTR">
      <formula>NOT(ISERROR(SEARCH("BMTR",F209)))</formula>
    </cfRule>
  </conditionalFormatting>
  <conditionalFormatting sqref="F209">
    <cfRule type="containsText" dxfId="21754" priority="7772" operator="containsText" text="TAXI">
      <formula>NOT(ISERROR(SEARCH("TAXI",F209)))</formula>
    </cfRule>
    <cfRule type="containsText" dxfId="21753" priority="7773" operator="containsText" text="SSMM">
      <formula>NOT(ISERROR(SEARCH("SSMM",F209)))</formula>
    </cfRule>
    <cfRule type="containsText" dxfId="21752" priority="7774" operator="containsText" text="BMTR">
      <formula>NOT(ISERROR(SEARCH("BMTR",F209)))</formula>
    </cfRule>
  </conditionalFormatting>
  <conditionalFormatting sqref="F209">
    <cfRule type="containsText" dxfId="21751" priority="7769" operator="containsText" text="TAXI">
      <formula>NOT(ISERROR(SEARCH("TAXI",F209)))</formula>
    </cfRule>
    <cfRule type="containsText" dxfId="21750" priority="7770" operator="containsText" text="SSMM">
      <formula>NOT(ISERROR(SEARCH("SSMM",F209)))</formula>
    </cfRule>
    <cfRule type="containsText" dxfId="21749" priority="7771" operator="containsText" text="BMTR">
      <formula>NOT(ISERROR(SEARCH("BMTR",F209)))</formula>
    </cfRule>
  </conditionalFormatting>
  <conditionalFormatting sqref="F209">
    <cfRule type="containsText" dxfId="21748" priority="7766" operator="containsText" text="TAXI">
      <formula>NOT(ISERROR(SEARCH("TAXI",F209)))</formula>
    </cfRule>
    <cfRule type="containsText" dxfId="21747" priority="7767" operator="containsText" text="SSMM">
      <formula>NOT(ISERROR(SEARCH("SSMM",F209)))</formula>
    </cfRule>
    <cfRule type="containsText" dxfId="21746" priority="7768" operator="containsText" text="BMTR">
      <formula>NOT(ISERROR(SEARCH("BMTR",F209)))</formula>
    </cfRule>
  </conditionalFormatting>
  <conditionalFormatting sqref="F209">
    <cfRule type="containsText" dxfId="21745" priority="7763" operator="containsText" text="TAXI">
      <formula>NOT(ISERROR(SEARCH("TAXI",F209)))</formula>
    </cfRule>
    <cfRule type="containsText" dxfId="21744" priority="7764" operator="containsText" text="SSMM">
      <formula>NOT(ISERROR(SEARCH("SSMM",F209)))</formula>
    </cfRule>
    <cfRule type="containsText" dxfId="21743" priority="7765" operator="containsText" text="BMTR">
      <formula>NOT(ISERROR(SEARCH("BMTR",F209)))</formula>
    </cfRule>
  </conditionalFormatting>
  <conditionalFormatting sqref="F209">
    <cfRule type="containsText" dxfId="21742" priority="7760" operator="containsText" text="TAXI">
      <formula>NOT(ISERROR(SEARCH("TAXI",F209)))</formula>
    </cfRule>
    <cfRule type="containsText" dxfId="21741" priority="7761" operator="containsText" text="SSMM">
      <formula>NOT(ISERROR(SEARCH("SSMM",F209)))</formula>
    </cfRule>
    <cfRule type="containsText" dxfId="21740" priority="7762" operator="containsText" text="BMTR">
      <formula>NOT(ISERROR(SEARCH("BMTR",F209)))</formula>
    </cfRule>
  </conditionalFormatting>
  <conditionalFormatting sqref="F209">
    <cfRule type="containsText" dxfId="21739" priority="7757" operator="containsText" text="TAXI">
      <formula>NOT(ISERROR(SEARCH("TAXI",F209)))</formula>
    </cfRule>
    <cfRule type="containsText" dxfId="21738" priority="7758" operator="containsText" text="SSMM">
      <formula>NOT(ISERROR(SEARCH("SSMM",F209)))</formula>
    </cfRule>
    <cfRule type="containsText" dxfId="21737" priority="7759" operator="containsText" text="BMTR">
      <formula>NOT(ISERROR(SEARCH("BMTR",F209)))</formula>
    </cfRule>
  </conditionalFormatting>
  <conditionalFormatting sqref="F209">
    <cfRule type="containsText" dxfId="21736" priority="7754" operator="containsText" text="TAXI">
      <formula>NOT(ISERROR(SEARCH("TAXI",F209)))</formula>
    </cfRule>
    <cfRule type="containsText" dxfId="21735" priority="7755" operator="containsText" text="SSMM">
      <formula>NOT(ISERROR(SEARCH("SSMM",F209)))</formula>
    </cfRule>
    <cfRule type="containsText" dxfId="21734" priority="7756" operator="containsText" text="BMTR">
      <formula>NOT(ISERROR(SEARCH("BMTR",F209)))</formula>
    </cfRule>
  </conditionalFormatting>
  <conditionalFormatting sqref="F209">
    <cfRule type="containsText" dxfId="21733" priority="7751" operator="containsText" text="TAXI">
      <formula>NOT(ISERROR(SEARCH("TAXI",F209)))</formula>
    </cfRule>
    <cfRule type="containsText" dxfId="21732" priority="7752" operator="containsText" text="SSMM">
      <formula>NOT(ISERROR(SEARCH("SSMM",F209)))</formula>
    </cfRule>
    <cfRule type="containsText" dxfId="21731" priority="7753" operator="containsText" text="BMTR">
      <formula>NOT(ISERROR(SEARCH("BMTR",F209)))</formula>
    </cfRule>
  </conditionalFormatting>
  <conditionalFormatting sqref="F209">
    <cfRule type="containsText" dxfId="21730" priority="7748" operator="containsText" text="TAXI">
      <formula>NOT(ISERROR(SEARCH("TAXI",F209)))</formula>
    </cfRule>
    <cfRule type="containsText" dxfId="21729" priority="7749" operator="containsText" text="SSMM">
      <formula>NOT(ISERROR(SEARCH("SSMM",F209)))</formula>
    </cfRule>
    <cfRule type="containsText" dxfId="21728" priority="7750" operator="containsText" text="BMTR">
      <formula>NOT(ISERROR(SEARCH("BMTR",F209)))</formula>
    </cfRule>
  </conditionalFormatting>
  <conditionalFormatting sqref="F209">
    <cfRule type="containsText" dxfId="21727" priority="7745" operator="containsText" text="TAXI">
      <formula>NOT(ISERROR(SEARCH("TAXI",F209)))</formula>
    </cfRule>
    <cfRule type="containsText" dxfId="21726" priority="7746" operator="containsText" text="SSMM">
      <formula>NOT(ISERROR(SEARCH("SSMM",F209)))</formula>
    </cfRule>
    <cfRule type="containsText" dxfId="21725" priority="7747" operator="containsText" text="BMTR">
      <formula>NOT(ISERROR(SEARCH("BMTR",F209)))</formula>
    </cfRule>
  </conditionalFormatting>
  <conditionalFormatting sqref="F209">
    <cfRule type="containsText" dxfId="21724" priority="7742" operator="containsText" text="TAXI">
      <formula>NOT(ISERROR(SEARCH("TAXI",F209)))</formula>
    </cfRule>
    <cfRule type="containsText" dxfId="21723" priority="7743" operator="containsText" text="SSMM">
      <formula>NOT(ISERROR(SEARCH("SSMM",F209)))</formula>
    </cfRule>
    <cfRule type="containsText" dxfId="21722" priority="7744" operator="containsText" text="BMTR">
      <formula>NOT(ISERROR(SEARCH("BMTR",F209)))</formula>
    </cfRule>
  </conditionalFormatting>
  <conditionalFormatting sqref="F209">
    <cfRule type="containsText" dxfId="21721" priority="7739" operator="containsText" text="TAXI">
      <formula>NOT(ISERROR(SEARCH("TAXI",F209)))</formula>
    </cfRule>
    <cfRule type="containsText" dxfId="21720" priority="7740" operator="containsText" text="SSMM">
      <formula>NOT(ISERROR(SEARCH("SSMM",F209)))</formula>
    </cfRule>
    <cfRule type="containsText" dxfId="21719" priority="7741" operator="containsText" text="BMTR">
      <formula>NOT(ISERROR(SEARCH("BMTR",F209)))</formula>
    </cfRule>
  </conditionalFormatting>
  <conditionalFormatting sqref="F209">
    <cfRule type="containsText" dxfId="21718" priority="7736" operator="containsText" text="TAXI">
      <formula>NOT(ISERROR(SEARCH("TAXI",F209)))</formula>
    </cfRule>
    <cfRule type="containsText" dxfId="21717" priority="7737" operator="containsText" text="SSMM">
      <formula>NOT(ISERROR(SEARCH("SSMM",F209)))</formula>
    </cfRule>
    <cfRule type="containsText" dxfId="21716" priority="7738" operator="containsText" text="BMTR">
      <formula>NOT(ISERROR(SEARCH("BMTR",F209)))</formula>
    </cfRule>
  </conditionalFormatting>
  <conditionalFormatting sqref="F209">
    <cfRule type="containsText" dxfId="21715" priority="7733" operator="containsText" text="TAXI">
      <formula>NOT(ISERROR(SEARCH("TAXI",F209)))</formula>
    </cfRule>
    <cfRule type="containsText" dxfId="21714" priority="7734" operator="containsText" text="SSMM">
      <formula>NOT(ISERROR(SEARCH("SSMM",F209)))</formula>
    </cfRule>
    <cfRule type="containsText" dxfId="21713" priority="7735" operator="containsText" text="BMTR">
      <formula>NOT(ISERROR(SEARCH("BMTR",F209)))</formula>
    </cfRule>
  </conditionalFormatting>
  <conditionalFormatting sqref="F209">
    <cfRule type="containsText" dxfId="21712" priority="7730" operator="containsText" text="TAXI">
      <formula>NOT(ISERROR(SEARCH("TAXI",F209)))</formula>
    </cfRule>
    <cfRule type="containsText" dxfId="21711" priority="7731" operator="containsText" text="SSMM">
      <formula>NOT(ISERROR(SEARCH("SSMM",F209)))</formula>
    </cfRule>
    <cfRule type="containsText" dxfId="21710" priority="7732" operator="containsText" text="BMTR">
      <formula>NOT(ISERROR(SEARCH("BMTR",F209)))</formula>
    </cfRule>
  </conditionalFormatting>
  <conditionalFormatting sqref="F209">
    <cfRule type="containsText" dxfId="21709" priority="7727" operator="containsText" text="TAXI">
      <formula>NOT(ISERROR(SEARCH("TAXI",F209)))</formula>
    </cfRule>
    <cfRule type="containsText" dxfId="21708" priority="7728" operator="containsText" text="SSMM">
      <formula>NOT(ISERROR(SEARCH("SSMM",F209)))</formula>
    </cfRule>
    <cfRule type="containsText" dxfId="21707" priority="7729" operator="containsText" text="BMTR">
      <formula>NOT(ISERROR(SEARCH("BMTR",F209)))</formula>
    </cfRule>
  </conditionalFormatting>
  <conditionalFormatting sqref="F209">
    <cfRule type="containsText" dxfId="21706" priority="7724" operator="containsText" text="TAXI">
      <formula>NOT(ISERROR(SEARCH("TAXI",F209)))</formula>
    </cfRule>
    <cfRule type="containsText" dxfId="21705" priority="7725" operator="containsText" text="SSMM">
      <formula>NOT(ISERROR(SEARCH("SSMM",F209)))</formula>
    </cfRule>
    <cfRule type="containsText" dxfId="21704" priority="7726" operator="containsText" text="BMTR">
      <formula>NOT(ISERROR(SEARCH("BMTR",F209)))</formula>
    </cfRule>
  </conditionalFormatting>
  <conditionalFormatting sqref="F209">
    <cfRule type="containsText" dxfId="21703" priority="7721" operator="containsText" text="TAXI">
      <formula>NOT(ISERROR(SEARCH("TAXI",F209)))</formula>
    </cfRule>
    <cfRule type="containsText" dxfId="21702" priority="7722" operator="containsText" text="SSMM">
      <formula>NOT(ISERROR(SEARCH("SSMM",F209)))</formula>
    </cfRule>
    <cfRule type="containsText" dxfId="21701" priority="7723" operator="containsText" text="BMTR">
      <formula>NOT(ISERROR(SEARCH("BMTR",F209)))</formula>
    </cfRule>
  </conditionalFormatting>
  <conditionalFormatting sqref="G209">
    <cfRule type="cellIs" dxfId="21700" priority="8150" operator="greaterThan">
      <formula>L209</formula>
    </cfRule>
    <cfRule type="cellIs" dxfId="21699" priority="8151" operator="lessThan">
      <formula>J209</formula>
    </cfRule>
  </conditionalFormatting>
  <conditionalFormatting sqref="M209">
    <cfRule type="cellIs" dxfId="21698" priority="7720" operator="lessThan">
      <formula>0.25</formula>
    </cfRule>
  </conditionalFormatting>
  <conditionalFormatting sqref="F77">
    <cfRule type="containsText" dxfId="21697" priority="7713" operator="containsText" text="TAXI">
      <formula>NOT(ISERROR(SEARCH("TAXI",F77)))</formula>
    </cfRule>
    <cfRule type="containsText" dxfId="21696" priority="7714" operator="containsText" text="SSMM">
      <formula>NOT(ISERROR(SEARCH("SSMM",F77)))</formula>
    </cfRule>
    <cfRule type="containsText" dxfId="21695" priority="7715" operator="containsText" text="BMTR">
      <formula>NOT(ISERROR(SEARCH("BMTR",F77)))</formula>
    </cfRule>
  </conditionalFormatting>
  <conditionalFormatting sqref="G77">
    <cfRule type="cellIs" dxfId="21694" priority="7716" operator="greaterThan">
      <formula>L77</formula>
    </cfRule>
    <cfRule type="cellIs" dxfId="21693" priority="7717" operator="lessThan">
      <formula>J77</formula>
    </cfRule>
  </conditionalFormatting>
  <conditionalFormatting sqref="M77">
    <cfRule type="cellIs" dxfId="21692" priority="7712" operator="lessThan">
      <formula>0.25</formula>
    </cfRule>
  </conditionalFormatting>
  <conditionalFormatting sqref="F76">
    <cfRule type="containsText" dxfId="21691" priority="7697" operator="containsText" text="TAXI">
      <formula>NOT(ISERROR(SEARCH("TAXI",F76)))</formula>
    </cfRule>
    <cfRule type="containsText" dxfId="21690" priority="7698" operator="containsText" text="SSMM">
      <formula>NOT(ISERROR(SEARCH("SSMM",F76)))</formula>
    </cfRule>
    <cfRule type="containsText" dxfId="21689" priority="7699" operator="containsText" text="BMTR">
      <formula>NOT(ISERROR(SEARCH("BMTR",F76)))</formula>
    </cfRule>
  </conditionalFormatting>
  <conditionalFormatting sqref="G76">
    <cfRule type="cellIs" dxfId="21688" priority="7700" operator="greaterThan">
      <formula>L76</formula>
    </cfRule>
    <cfRule type="cellIs" dxfId="21687" priority="7701" operator="lessThan">
      <formula>J76</formula>
    </cfRule>
  </conditionalFormatting>
  <conditionalFormatting sqref="M76">
    <cfRule type="cellIs" dxfId="21686" priority="7696" operator="lessThan">
      <formula>0.25</formula>
    </cfRule>
  </conditionalFormatting>
  <conditionalFormatting sqref="F213">
    <cfRule type="containsText" dxfId="21685" priority="7681" operator="containsText" text="TAXI">
      <formula>NOT(ISERROR(SEARCH("TAXI",F213)))</formula>
    </cfRule>
    <cfRule type="containsText" dxfId="21684" priority="7682" operator="containsText" text="SSMM">
      <formula>NOT(ISERROR(SEARCH("SSMM",F213)))</formula>
    </cfRule>
    <cfRule type="containsText" dxfId="21683" priority="7683" operator="containsText" text="BMTR">
      <formula>NOT(ISERROR(SEARCH("BMTR",F213)))</formula>
    </cfRule>
  </conditionalFormatting>
  <conditionalFormatting sqref="F213">
    <cfRule type="containsText" dxfId="21682" priority="7678" operator="containsText" text="TAXI">
      <formula>NOT(ISERROR(SEARCH("TAXI",F213)))</formula>
    </cfRule>
    <cfRule type="containsText" dxfId="21681" priority="7679" operator="containsText" text="SSMM">
      <formula>NOT(ISERROR(SEARCH("SSMM",F213)))</formula>
    </cfRule>
    <cfRule type="containsText" dxfId="21680" priority="7680" operator="containsText" text="BMTR">
      <formula>NOT(ISERROR(SEARCH("BMTR",F213)))</formula>
    </cfRule>
  </conditionalFormatting>
  <conditionalFormatting sqref="F213">
    <cfRule type="containsText" dxfId="21679" priority="7675" operator="containsText" text="TAXI">
      <formula>NOT(ISERROR(SEARCH("TAXI",F213)))</formula>
    </cfRule>
    <cfRule type="containsText" dxfId="21678" priority="7676" operator="containsText" text="SSMM">
      <formula>NOT(ISERROR(SEARCH("SSMM",F213)))</formula>
    </cfRule>
    <cfRule type="containsText" dxfId="21677" priority="7677" operator="containsText" text="BMTR">
      <formula>NOT(ISERROR(SEARCH("BMTR",F213)))</formula>
    </cfRule>
  </conditionalFormatting>
  <conditionalFormatting sqref="F213">
    <cfRule type="containsText" dxfId="21676" priority="7672" operator="containsText" text="TAXI">
      <formula>NOT(ISERROR(SEARCH("TAXI",F213)))</formula>
    </cfRule>
    <cfRule type="containsText" dxfId="21675" priority="7673" operator="containsText" text="SSMM">
      <formula>NOT(ISERROR(SEARCH("SSMM",F213)))</formula>
    </cfRule>
    <cfRule type="containsText" dxfId="21674" priority="7674" operator="containsText" text="BMTR">
      <formula>NOT(ISERROR(SEARCH("BMTR",F213)))</formula>
    </cfRule>
  </conditionalFormatting>
  <conditionalFormatting sqref="F213">
    <cfRule type="containsText" dxfId="21673" priority="7669" operator="containsText" text="TAXI">
      <formula>NOT(ISERROR(SEARCH("TAXI",F213)))</formula>
    </cfRule>
    <cfRule type="containsText" dxfId="21672" priority="7670" operator="containsText" text="SSMM">
      <formula>NOT(ISERROR(SEARCH("SSMM",F213)))</formula>
    </cfRule>
    <cfRule type="containsText" dxfId="21671" priority="7671" operator="containsText" text="BMTR">
      <formula>NOT(ISERROR(SEARCH("BMTR",F213)))</formula>
    </cfRule>
  </conditionalFormatting>
  <conditionalFormatting sqref="F213">
    <cfRule type="containsText" dxfId="21670" priority="7666" operator="containsText" text="TAXI">
      <formula>NOT(ISERROR(SEARCH("TAXI",F213)))</formula>
    </cfRule>
    <cfRule type="containsText" dxfId="21669" priority="7667" operator="containsText" text="SSMM">
      <formula>NOT(ISERROR(SEARCH("SSMM",F213)))</formula>
    </cfRule>
    <cfRule type="containsText" dxfId="21668" priority="7668" operator="containsText" text="BMTR">
      <formula>NOT(ISERROR(SEARCH("BMTR",F213)))</formula>
    </cfRule>
  </conditionalFormatting>
  <conditionalFormatting sqref="F213">
    <cfRule type="containsText" dxfId="21667" priority="7663" operator="containsText" text="TAXI">
      <formula>NOT(ISERROR(SEARCH("TAXI",F213)))</formula>
    </cfRule>
    <cfRule type="containsText" dxfId="21666" priority="7664" operator="containsText" text="SSMM">
      <formula>NOT(ISERROR(SEARCH("SSMM",F213)))</formula>
    </cfRule>
    <cfRule type="containsText" dxfId="21665" priority="7665" operator="containsText" text="BMTR">
      <formula>NOT(ISERROR(SEARCH("BMTR",F213)))</formula>
    </cfRule>
  </conditionalFormatting>
  <conditionalFormatting sqref="F213">
    <cfRule type="containsText" dxfId="21664" priority="7660" operator="containsText" text="TAXI">
      <formula>NOT(ISERROR(SEARCH("TAXI",F213)))</formula>
    </cfRule>
    <cfRule type="containsText" dxfId="21663" priority="7661" operator="containsText" text="SSMM">
      <formula>NOT(ISERROR(SEARCH("SSMM",F213)))</formula>
    </cfRule>
    <cfRule type="containsText" dxfId="21662" priority="7662" operator="containsText" text="BMTR">
      <formula>NOT(ISERROR(SEARCH("BMTR",F213)))</formula>
    </cfRule>
  </conditionalFormatting>
  <conditionalFormatting sqref="F213">
    <cfRule type="containsText" dxfId="21661" priority="7657" operator="containsText" text="TAXI">
      <formula>NOT(ISERROR(SEARCH("TAXI",F213)))</formula>
    </cfRule>
    <cfRule type="containsText" dxfId="21660" priority="7658" operator="containsText" text="SSMM">
      <formula>NOT(ISERROR(SEARCH("SSMM",F213)))</formula>
    </cfRule>
    <cfRule type="containsText" dxfId="21659" priority="7659" operator="containsText" text="BMTR">
      <formula>NOT(ISERROR(SEARCH("BMTR",F213)))</formula>
    </cfRule>
  </conditionalFormatting>
  <conditionalFormatting sqref="F213">
    <cfRule type="containsText" dxfId="21658" priority="7654" operator="containsText" text="TAXI">
      <formula>NOT(ISERROR(SEARCH("TAXI",F213)))</formula>
    </cfRule>
    <cfRule type="containsText" dxfId="21657" priority="7655" operator="containsText" text="SSMM">
      <formula>NOT(ISERROR(SEARCH("SSMM",F213)))</formula>
    </cfRule>
    <cfRule type="containsText" dxfId="21656" priority="7656" operator="containsText" text="BMTR">
      <formula>NOT(ISERROR(SEARCH("BMTR",F213)))</formula>
    </cfRule>
  </conditionalFormatting>
  <conditionalFormatting sqref="F213">
    <cfRule type="containsText" dxfId="21655" priority="7651" operator="containsText" text="TAXI">
      <formula>NOT(ISERROR(SEARCH("TAXI",F213)))</formula>
    </cfRule>
    <cfRule type="containsText" dxfId="21654" priority="7652" operator="containsText" text="SSMM">
      <formula>NOT(ISERROR(SEARCH("SSMM",F213)))</formula>
    </cfRule>
    <cfRule type="containsText" dxfId="21653" priority="7653" operator="containsText" text="BMTR">
      <formula>NOT(ISERROR(SEARCH("BMTR",F213)))</formula>
    </cfRule>
  </conditionalFormatting>
  <conditionalFormatting sqref="F213">
    <cfRule type="containsText" dxfId="21652" priority="7648" operator="containsText" text="TAXI">
      <formula>NOT(ISERROR(SEARCH("TAXI",F213)))</formula>
    </cfRule>
    <cfRule type="containsText" dxfId="21651" priority="7649" operator="containsText" text="SSMM">
      <formula>NOT(ISERROR(SEARCH("SSMM",F213)))</formula>
    </cfRule>
    <cfRule type="containsText" dxfId="21650" priority="7650" operator="containsText" text="BMTR">
      <formula>NOT(ISERROR(SEARCH("BMTR",F213)))</formula>
    </cfRule>
  </conditionalFormatting>
  <conditionalFormatting sqref="F213">
    <cfRule type="containsText" dxfId="21649" priority="7645" operator="containsText" text="TAXI">
      <formula>NOT(ISERROR(SEARCH("TAXI",F213)))</formula>
    </cfRule>
    <cfRule type="containsText" dxfId="21648" priority="7646" operator="containsText" text="SSMM">
      <formula>NOT(ISERROR(SEARCH("SSMM",F213)))</formula>
    </cfRule>
    <cfRule type="containsText" dxfId="21647" priority="7647" operator="containsText" text="BMTR">
      <formula>NOT(ISERROR(SEARCH("BMTR",F213)))</formula>
    </cfRule>
  </conditionalFormatting>
  <conditionalFormatting sqref="F213">
    <cfRule type="containsText" dxfId="21646" priority="7642" operator="containsText" text="TAXI">
      <formula>NOT(ISERROR(SEARCH("TAXI",F213)))</formula>
    </cfRule>
    <cfRule type="containsText" dxfId="21645" priority="7643" operator="containsText" text="SSMM">
      <formula>NOT(ISERROR(SEARCH("SSMM",F213)))</formula>
    </cfRule>
    <cfRule type="containsText" dxfId="21644" priority="7644" operator="containsText" text="BMTR">
      <formula>NOT(ISERROR(SEARCH("BMTR",F213)))</formula>
    </cfRule>
  </conditionalFormatting>
  <conditionalFormatting sqref="F213">
    <cfRule type="containsText" dxfId="21643" priority="7639" operator="containsText" text="TAXI">
      <formula>NOT(ISERROR(SEARCH("TAXI",F213)))</formula>
    </cfRule>
    <cfRule type="containsText" dxfId="21642" priority="7640" operator="containsText" text="SSMM">
      <formula>NOT(ISERROR(SEARCH("SSMM",F213)))</formula>
    </cfRule>
    <cfRule type="containsText" dxfId="21641" priority="7641" operator="containsText" text="BMTR">
      <formula>NOT(ISERROR(SEARCH("BMTR",F213)))</formula>
    </cfRule>
  </conditionalFormatting>
  <conditionalFormatting sqref="F213">
    <cfRule type="containsText" dxfId="21640" priority="7636" operator="containsText" text="TAXI">
      <formula>NOT(ISERROR(SEARCH("TAXI",F213)))</formula>
    </cfRule>
    <cfRule type="containsText" dxfId="21639" priority="7637" operator="containsText" text="SSMM">
      <formula>NOT(ISERROR(SEARCH("SSMM",F213)))</formula>
    </cfRule>
    <cfRule type="containsText" dxfId="21638" priority="7638" operator="containsText" text="BMTR">
      <formula>NOT(ISERROR(SEARCH("BMTR",F213)))</formula>
    </cfRule>
  </conditionalFormatting>
  <conditionalFormatting sqref="F213">
    <cfRule type="containsText" dxfId="21637" priority="7633" operator="containsText" text="TAXI">
      <formula>NOT(ISERROR(SEARCH("TAXI",F213)))</formula>
    </cfRule>
    <cfRule type="containsText" dxfId="21636" priority="7634" operator="containsText" text="SSMM">
      <formula>NOT(ISERROR(SEARCH("SSMM",F213)))</formula>
    </cfRule>
    <cfRule type="containsText" dxfId="21635" priority="7635" operator="containsText" text="BMTR">
      <formula>NOT(ISERROR(SEARCH("BMTR",F213)))</formula>
    </cfRule>
  </conditionalFormatting>
  <conditionalFormatting sqref="F213">
    <cfRule type="containsText" dxfId="21634" priority="7630" operator="containsText" text="TAXI">
      <formula>NOT(ISERROR(SEARCH("TAXI",F213)))</formula>
    </cfRule>
    <cfRule type="containsText" dxfId="21633" priority="7631" operator="containsText" text="SSMM">
      <formula>NOT(ISERROR(SEARCH("SSMM",F213)))</formula>
    </cfRule>
    <cfRule type="containsText" dxfId="21632" priority="7632" operator="containsText" text="BMTR">
      <formula>NOT(ISERROR(SEARCH("BMTR",F213)))</formula>
    </cfRule>
  </conditionalFormatting>
  <conditionalFormatting sqref="F213">
    <cfRule type="containsText" dxfId="21631" priority="7627" operator="containsText" text="TAXI">
      <formula>NOT(ISERROR(SEARCH("TAXI",F213)))</formula>
    </cfRule>
    <cfRule type="containsText" dxfId="21630" priority="7628" operator="containsText" text="SSMM">
      <formula>NOT(ISERROR(SEARCH("SSMM",F213)))</formula>
    </cfRule>
    <cfRule type="containsText" dxfId="21629" priority="7629" operator="containsText" text="BMTR">
      <formula>NOT(ISERROR(SEARCH("BMTR",F213)))</formula>
    </cfRule>
  </conditionalFormatting>
  <conditionalFormatting sqref="F213">
    <cfRule type="containsText" dxfId="21628" priority="7624" operator="containsText" text="TAXI">
      <formula>NOT(ISERROR(SEARCH("TAXI",F213)))</formula>
    </cfRule>
    <cfRule type="containsText" dxfId="21627" priority="7625" operator="containsText" text="SSMM">
      <formula>NOT(ISERROR(SEARCH("SSMM",F213)))</formula>
    </cfRule>
    <cfRule type="containsText" dxfId="21626" priority="7626" operator="containsText" text="BMTR">
      <formula>NOT(ISERROR(SEARCH("BMTR",F213)))</formula>
    </cfRule>
  </conditionalFormatting>
  <conditionalFormatting sqref="F213">
    <cfRule type="containsText" dxfId="21625" priority="7621" operator="containsText" text="TAXI">
      <formula>NOT(ISERROR(SEARCH("TAXI",F213)))</formula>
    </cfRule>
    <cfRule type="containsText" dxfId="21624" priority="7622" operator="containsText" text="SSMM">
      <formula>NOT(ISERROR(SEARCH("SSMM",F213)))</formula>
    </cfRule>
    <cfRule type="containsText" dxfId="21623" priority="7623" operator="containsText" text="BMTR">
      <formula>NOT(ISERROR(SEARCH("BMTR",F213)))</formula>
    </cfRule>
  </conditionalFormatting>
  <conditionalFormatting sqref="F213">
    <cfRule type="containsText" dxfId="21622" priority="7618" operator="containsText" text="TAXI">
      <formula>NOT(ISERROR(SEARCH("TAXI",F213)))</formula>
    </cfRule>
    <cfRule type="containsText" dxfId="21621" priority="7619" operator="containsText" text="SSMM">
      <formula>NOT(ISERROR(SEARCH("SSMM",F213)))</formula>
    </cfRule>
    <cfRule type="containsText" dxfId="21620" priority="7620" operator="containsText" text="BMTR">
      <formula>NOT(ISERROR(SEARCH("BMTR",F213)))</formula>
    </cfRule>
  </conditionalFormatting>
  <conditionalFormatting sqref="F213">
    <cfRule type="containsText" dxfId="21619" priority="7615" operator="containsText" text="TAXI">
      <formula>NOT(ISERROR(SEARCH("TAXI",F213)))</formula>
    </cfRule>
    <cfRule type="containsText" dxfId="21618" priority="7616" operator="containsText" text="SSMM">
      <formula>NOT(ISERROR(SEARCH("SSMM",F213)))</formula>
    </cfRule>
    <cfRule type="containsText" dxfId="21617" priority="7617" operator="containsText" text="BMTR">
      <formula>NOT(ISERROR(SEARCH("BMTR",F213)))</formula>
    </cfRule>
  </conditionalFormatting>
  <conditionalFormatting sqref="F213">
    <cfRule type="containsText" dxfId="21616" priority="7612" operator="containsText" text="TAXI">
      <formula>NOT(ISERROR(SEARCH("TAXI",F213)))</formula>
    </cfRule>
    <cfRule type="containsText" dxfId="21615" priority="7613" operator="containsText" text="SSMM">
      <formula>NOT(ISERROR(SEARCH("SSMM",F213)))</formula>
    </cfRule>
    <cfRule type="containsText" dxfId="21614" priority="7614" operator="containsText" text="BMTR">
      <formula>NOT(ISERROR(SEARCH("BMTR",F213)))</formula>
    </cfRule>
  </conditionalFormatting>
  <conditionalFormatting sqref="F213">
    <cfRule type="containsText" dxfId="21613" priority="7609" operator="containsText" text="TAXI">
      <formula>NOT(ISERROR(SEARCH("TAXI",F213)))</formula>
    </cfRule>
    <cfRule type="containsText" dxfId="21612" priority="7610" operator="containsText" text="SSMM">
      <formula>NOT(ISERROR(SEARCH("SSMM",F213)))</formula>
    </cfRule>
    <cfRule type="containsText" dxfId="21611" priority="7611" operator="containsText" text="BMTR">
      <formula>NOT(ISERROR(SEARCH("BMTR",F213)))</formula>
    </cfRule>
  </conditionalFormatting>
  <conditionalFormatting sqref="F213">
    <cfRule type="containsText" dxfId="21610" priority="7606" operator="containsText" text="TAXI">
      <formula>NOT(ISERROR(SEARCH("TAXI",F213)))</formula>
    </cfRule>
    <cfRule type="containsText" dxfId="21609" priority="7607" operator="containsText" text="SSMM">
      <formula>NOT(ISERROR(SEARCH("SSMM",F213)))</formula>
    </cfRule>
    <cfRule type="containsText" dxfId="21608" priority="7608" operator="containsText" text="BMTR">
      <formula>NOT(ISERROR(SEARCH("BMTR",F213)))</formula>
    </cfRule>
  </conditionalFormatting>
  <conditionalFormatting sqref="F213">
    <cfRule type="containsText" dxfId="21607" priority="7603" operator="containsText" text="TAXI">
      <formula>NOT(ISERROR(SEARCH("TAXI",F213)))</formula>
    </cfRule>
    <cfRule type="containsText" dxfId="21606" priority="7604" operator="containsText" text="SSMM">
      <formula>NOT(ISERROR(SEARCH("SSMM",F213)))</formula>
    </cfRule>
    <cfRule type="containsText" dxfId="21605" priority="7605" operator="containsText" text="BMTR">
      <formula>NOT(ISERROR(SEARCH("BMTR",F213)))</formula>
    </cfRule>
  </conditionalFormatting>
  <conditionalFormatting sqref="F213">
    <cfRule type="containsText" dxfId="21604" priority="7600" operator="containsText" text="TAXI">
      <formula>NOT(ISERROR(SEARCH("TAXI",F213)))</formula>
    </cfRule>
    <cfRule type="containsText" dxfId="21603" priority="7601" operator="containsText" text="SSMM">
      <formula>NOT(ISERROR(SEARCH("SSMM",F213)))</formula>
    </cfRule>
    <cfRule type="containsText" dxfId="21602" priority="7602" operator="containsText" text="BMTR">
      <formula>NOT(ISERROR(SEARCH("BMTR",F213)))</formula>
    </cfRule>
  </conditionalFormatting>
  <conditionalFormatting sqref="F213">
    <cfRule type="containsText" dxfId="21601" priority="7597" operator="containsText" text="TAXI">
      <formula>NOT(ISERROR(SEARCH("TAXI",F213)))</formula>
    </cfRule>
    <cfRule type="containsText" dxfId="21600" priority="7598" operator="containsText" text="SSMM">
      <formula>NOT(ISERROR(SEARCH("SSMM",F213)))</formula>
    </cfRule>
    <cfRule type="containsText" dxfId="21599" priority="7599" operator="containsText" text="BMTR">
      <formula>NOT(ISERROR(SEARCH("BMTR",F213)))</formula>
    </cfRule>
  </conditionalFormatting>
  <conditionalFormatting sqref="F213">
    <cfRule type="containsText" dxfId="21598" priority="7594" operator="containsText" text="TAXI">
      <formula>NOT(ISERROR(SEARCH("TAXI",F213)))</formula>
    </cfRule>
    <cfRule type="containsText" dxfId="21597" priority="7595" operator="containsText" text="SSMM">
      <formula>NOT(ISERROR(SEARCH("SSMM",F213)))</formula>
    </cfRule>
    <cfRule type="containsText" dxfId="21596" priority="7596" operator="containsText" text="BMTR">
      <formula>NOT(ISERROR(SEARCH("BMTR",F213)))</formula>
    </cfRule>
  </conditionalFormatting>
  <conditionalFormatting sqref="F213">
    <cfRule type="containsText" dxfId="21595" priority="7591" operator="containsText" text="TAXI">
      <formula>NOT(ISERROR(SEARCH("TAXI",F213)))</formula>
    </cfRule>
    <cfRule type="containsText" dxfId="21594" priority="7592" operator="containsText" text="SSMM">
      <formula>NOT(ISERROR(SEARCH("SSMM",F213)))</formula>
    </cfRule>
    <cfRule type="containsText" dxfId="21593" priority="7593" operator="containsText" text="BMTR">
      <formula>NOT(ISERROR(SEARCH("BMTR",F213)))</formula>
    </cfRule>
  </conditionalFormatting>
  <conditionalFormatting sqref="F213">
    <cfRule type="containsText" dxfId="21592" priority="7588" operator="containsText" text="TAXI">
      <formula>NOT(ISERROR(SEARCH("TAXI",F213)))</formula>
    </cfRule>
    <cfRule type="containsText" dxfId="21591" priority="7589" operator="containsText" text="SSMM">
      <formula>NOT(ISERROR(SEARCH("SSMM",F213)))</formula>
    </cfRule>
    <cfRule type="containsText" dxfId="21590" priority="7590" operator="containsText" text="BMTR">
      <formula>NOT(ISERROR(SEARCH("BMTR",F213)))</formula>
    </cfRule>
  </conditionalFormatting>
  <conditionalFormatting sqref="F213">
    <cfRule type="containsText" dxfId="21589" priority="7585" operator="containsText" text="TAXI">
      <formula>NOT(ISERROR(SEARCH("TAXI",F213)))</formula>
    </cfRule>
    <cfRule type="containsText" dxfId="21588" priority="7586" operator="containsText" text="SSMM">
      <formula>NOT(ISERROR(SEARCH("SSMM",F213)))</formula>
    </cfRule>
    <cfRule type="containsText" dxfId="21587" priority="7587" operator="containsText" text="BMTR">
      <formula>NOT(ISERROR(SEARCH("BMTR",F213)))</formula>
    </cfRule>
  </conditionalFormatting>
  <conditionalFormatting sqref="F213">
    <cfRule type="containsText" dxfId="21586" priority="7582" operator="containsText" text="TAXI">
      <formula>NOT(ISERROR(SEARCH("TAXI",F213)))</formula>
    </cfRule>
    <cfRule type="containsText" dxfId="21585" priority="7583" operator="containsText" text="SSMM">
      <formula>NOT(ISERROR(SEARCH("SSMM",F213)))</formula>
    </cfRule>
    <cfRule type="containsText" dxfId="21584" priority="7584" operator="containsText" text="BMTR">
      <formula>NOT(ISERROR(SEARCH("BMTR",F213)))</formula>
    </cfRule>
  </conditionalFormatting>
  <conditionalFormatting sqref="F213">
    <cfRule type="containsText" dxfId="21583" priority="7579" operator="containsText" text="TAXI">
      <formula>NOT(ISERROR(SEARCH("TAXI",F213)))</formula>
    </cfRule>
    <cfRule type="containsText" dxfId="21582" priority="7580" operator="containsText" text="SSMM">
      <formula>NOT(ISERROR(SEARCH("SSMM",F213)))</formula>
    </cfRule>
    <cfRule type="containsText" dxfId="21581" priority="7581" operator="containsText" text="BMTR">
      <formula>NOT(ISERROR(SEARCH("BMTR",F213)))</formula>
    </cfRule>
  </conditionalFormatting>
  <conditionalFormatting sqref="F213">
    <cfRule type="containsText" dxfId="21580" priority="7576" operator="containsText" text="TAXI">
      <formula>NOT(ISERROR(SEARCH("TAXI",F213)))</formula>
    </cfRule>
    <cfRule type="containsText" dxfId="21579" priority="7577" operator="containsText" text="SSMM">
      <formula>NOT(ISERROR(SEARCH("SSMM",F213)))</formula>
    </cfRule>
    <cfRule type="containsText" dxfId="21578" priority="7578" operator="containsText" text="BMTR">
      <formula>NOT(ISERROR(SEARCH("BMTR",F213)))</formula>
    </cfRule>
  </conditionalFormatting>
  <conditionalFormatting sqref="F213">
    <cfRule type="containsText" dxfId="21577" priority="7573" operator="containsText" text="TAXI">
      <formula>NOT(ISERROR(SEARCH("TAXI",F213)))</formula>
    </cfRule>
    <cfRule type="containsText" dxfId="21576" priority="7574" operator="containsText" text="SSMM">
      <formula>NOT(ISERROR(SEARCH("SSMM",F213)))</formula>
    </cfRule>
    <cfRule type="containsText" dxfId="21575" priority="7575" operator="containsText" text="BMTR">
      <formula>NOT(ISERROR(SEARCH("BMTR",F213)))</formula>
    </cfRule>
  </conditionalFormatting>
  <conditionalFormatting sqref="F213">
    <cfRule type="containsText" dxfId="21574" priority="7570" operator="containsText" text="TAXI">
      <formula>NOT(ISERROR(SEARCH("TAXI",F213)))</formula>
    </cfRule>
    <cfRule type="containsText" dxfId="21573" priority="7571" operator="containsText" text="SSMM">
      <formula>NOT(ISERROR(SEARCH("SSMM",F213)))</formula>
    </cfRule>
    <cfRule type="containsText" dxfId="21572" priority="7572" operator="containsText" text="BMTR">
      <formula>NOT(ISERROR(SEARCH("BMTR",F213)))</formula>
    </cfRule>
  </conditionalFormatting>
  <conditionalFormatting sqref="F213">
    <cfRule type="containsText" dxfId="21571" priority="7567" operator="containsText" text="TAXI">
      <formula>NOT(ISERROR(SEARCH("TAXI",F213)))</formula>
    </cfRule>
    <cfRule type="containsText" dxfId="21570" priority="7568" operator="containsText" text="SSMM">
      <formula>NOT(ISERROR(SEARCH("SSMM",F213)))</formula>
    </cfRule>
    <cfRule type="containsText" dxfId="21569" priority="7569" operator="containsText" text="BMTR">
      <formula>NOT(ISERROR(SEARCH("BMTR",F213)))</formula>
    </cfRule>
  </conditionalFormatting>
  <conditionalFormatting sqref="F213">
    <cfRule type="containsText" dxfId="21568" priority="7564" operator="containsText" text="TAXI">
      <formula>NOT(ISERROR(SEARCH("TAXI",F213)))</formula>
    </cfRule>
    <cfRule type="containsText" dxfId="21567" priority="7565" operator="containsText" text="SSMM">
      <formula>NOT(ISERROR(SEARCH("SSMM",F213)))</formula>
    </cfRule>
    <cfRule type="containsText" dxfId="21566" priority="7566" operator="containsText" text="BMTR">
      <formula>NOT(ISERROR(SEARCH("BMTR",F213)))</formula>
    </cfRule>
  </conditionalFormatting>
  <conditionalFormatting sqref="F213">
    <cfRule type="containsText" dxfId="21565" priority="7561" operator="containsText" text="TAXI">
      <formula>NOT(ISERROR(SEARCH("TAXI",F213)))</formula>
    </cfRule>
    <cfRule type="containsText" dxfId="21564" priority="7562" operator="containsText" text="SSMM">
      <formula>NOT(ISERROR(SEARCH("SSMM",F213)))</formula>
    </cfRule>
    <cfRule type="containsText" dxfId="21563" priority="7563" operator="containsText" text="BMTR">
      <formula>NOT(ISERROR(SEARCH("BMTR",F213)))</formula>
    </cfRule>
  </conditionalFormatting>
  <conditionalFormatting sqref="F213">
    <cfRule type="containsText" dxfId="21562" priority="7558" operator="containsText" text="TAXI">
      <formula>NOT(ISERROR(SEARCH("TAXI",F213)))</formula>
    </cfRule>
    <cfRule type="containsText" dxfId="21561" priority="7559" operator="containsText" text="SSMM">
      <formula>NOT(ISERROR(SEARCH("SSMM",F213)))</formula>
    </cfRule>
    <cfRule type="containsText" dxfId="21560" priority="7560" operator="containsText" text="BMTR">
      <formula>NOT(ISERROR(SEARCH("BMTR",F213)))</formula>
    </cfRule>
  </conditionalFormatting>
  <conditionalFormatting sqref="F213">
    <cfRule type="containsText" dxfId="21559" priority="7555" operator="containsText" text="TAXI">
      <formula>NOT(ISERROR(SEARCH("TAXI",F213)))</formula>
    </cfRule>
    <cfRule type="containsText" dxfId="21558" priority="7556" operator="containsText" text="SSMM">
      <formula>NOT(ISERROR(SEARCH("SSMM",F213)))</formula>
    </cfRule>
    <cfRule type="containsText" dxfId="21557" priority="7557" operator="containsText" text="BMTR">
      <formula>NOT(ISERROR(SEARCH("BMTR",F213)))</formula>
    </cfRule>
  </conditionalFormatting>
  <conditionalFormatting sqref="F213">
    <cfRule type="containsText" dxfId="21556" priority="7552" operator="containsText" text="TAXI">
      <formula>NOT(ISERROR(SEARCH("TAXI",F213)))</formula>
    </cfRule>
    <cfRule type="containsText" dxfId="21555" priority="7553" operator="containsText" text="SSMM">
      <formula>NOT(ISERROR(SEARCH("SSMM",F213)))</formula>
    </cfRule>
    <cfRule type="containsText" dxfId="21554" priority="7554" operator="containsText" text="BMTR">
      <formula>NOT(ISERROR(SEARCH("BMTR",F213)))</formula>
    </cfRule>
  </conditionalFormatting>
  <conditionalFormatting sqref="F213">
    <cfRule type="containsText" dxfId="21553" priority="7549" operator="containsText" text="TAXI">
      <formula>NOT(ISERROR(SEARCH("TAXI",F213)))</formula>
    </cfRule>
    <cfRule type="containsText" dxfId="21552" priority="7550" operator="containsText" text="SSMM">
      <formula>NOT(ISERROR(SEARCH("SSMM",F213)))</formula>
    </cfRule>
    <cfRule type="containsText" dxfId="21551" priority="7551" operator="containsText" text="BMTR">
      <formula>NOT(ISERROR(SEARCH("BMTR",F213)))</formula>
    </cfRule>
  </conditionalFormatting>
  <conditionalFormatting sqref="F213">
    <cfRule type="containsText" dxfId="21550" priority="7546" operator="containsText" text="TAXI">
      <formula>NOT(ISERROR(SEARCH("TAXI",F213)))</formula>
    </cfRule>
    <cfRule type="containsText" dxfId="21549" priority="7547" operator="containsText" text="SSMM">
      <formula>NOT(ISERROR(SEARCH("SSMM",F213)))</formula>
    </cfRule>
    <cfRule type="containsText" dxfId="21548" priority="7548" operator="containsText" text="BMTR">
      <formula>NOT(ISERROR(SEARCH("BMTR",F213)))</formula>
    </cfRule>
  </conditionalFormatting>
  <conditionalFormatting sqref="F213">
    <cfRule type="containsText" dxfId="21547" priority="7543" operator="containsText" text="TAXI">
      <formula>NOT(ISERROR(SEARCH("TAXI",F213)))</formula>
    </cfRule>
    <cfRule type="containsText" dxfId="21546" priority="7544" operator="containsText" text="SSMM">
      <formula>NOT(ISERROR(SEARCH("SSMM",F213)))</formula>
    </cfRule>
    <cfRule type="containsText" dxfId="21545" priority="7545" operator="containsText" text="BMTR">
      <formula>NOT(ISERROR(SEARCH("BMTR",F213)))</formula>
    </cfRule>
  </conditionalFormatting>
  <conditionalFormatting sqref="F213">
    <cfRule type="containsText" dxfId="21544" priority="7540" operator="containsText" text="TAXI">
      <formula>NOT(ISERROR(SEARCH("TAXI",F213)))</formula>
    </cfRule>
    <cfRule type="containsText" dxfId="21543" priority="7541" operator="containsText" text="SSMM">
      <formula>NOT(ISERROR(SEARCH("SSMM",F213)))</formula>
    </cfRule>
    <cfRule type="containsText" dxfId="21542" priority="7542" operator="containsText" text="BMTR">
      <formula>NOT(ISERROR(SEARCH("BMTR",F213)))</formula>
    </cfRule>
  </conditionalFormatting>
  <conditionalFormatting sqref="F213">
    <cfRule type="containsText" dxfId="21541" priority="7537" operator="containsText" text="TAXI">
      <formula>NOT(ISERROR(SEARCH("TAXI",F213)))</formula>
    </cfRule>
    <cfRule type="containsText" dxfId="21540" priority="7538" operator="containsText" text="SSMM">
      <formula>NOT(ISERROR(SEARCH("SSMM",F213)))</formula>
    </cfRule>
    <cfRule type="containsText" dxfId="21539" priority="7539" operator="containsText" text="BMTR">
      <formula>NOT(ISERROR(SEARCH("BMTR",F213)))</formula>
    </cfRule>
  </conditionalFormatting>
  <conditionalFormatting sqref="F213">
    <cfRule type="containsText" dxfId="21538" priority="7534" operator="containsText" text="TAXI">
      <formula>NOT(ISERROR(SEARCH("TAXI",F213)))</formula>
    </cfRule>
    <cfRule type="containsText" dxfId="21537" priority="7535" operator="containsText" text="SSMM">
      <formula>NOT(ISERROR(SEARCH("SSMM",F213)))</formula>
    </cfRule>
    <cfRule type="containsText" dxfId="21536" priority="7536" operator="containsText" text="BMTR">
      <formula>NOT(ISERROR(SEARCH("BMTR",F213)))</formula>
    </cfRule>
  </conditionalFormatting>
  <conditionalFormatting sqref="F213">
    <cfRule type="containsText" dxfId="21535" priority="7531" operator="containsText" text="TAXI">
      <formula>NOT(ISERROR(SEARCH("TAXI",F213)))</formula>
    </cfRule>
    <cfRule type="containsText" dxfId="21534" priority="7532" operator="containsText" text="SSMM">
      <formula>NOT(ISERROR(SEARCH("SSMM",F213)))</formula>
    </cfRule>
    <cfRule type="containsText" dxfId="21533" priority="7533" operator="containsText" text="BMTR">
      <formula>NOT(ISERROR(SEARCH("BMTR",F213)))</formula>
    </cfRule>
  </conditionalFormatting>
  <conditionalFormatting sqref="F213">
    <cfRule type="containsText" dxfId="21532" priority="7528" operator="containsText" text="TAXI">
      <formula>NOT(ISERROR(SEARCH("TAXI",F213)))</formula>
    </cfRule>
    <cfRule type="containsText" dxfId="21531" priority="7529" operator="containsText" text="SSMM">
      <formula>NOT(ISERROR(SEARCH("SSMM",F213)))</formula>
    </cfRule>
    <cfRule type="containsText" dxfId="21530" priority="7530" operator="containsText" text="BMTR">
      <formula>NOT(ISERROR(SEARCH("BMTR",F213)))</formula>
    </cfRule>
  </conditionalFormatting>
  <conditionalFormatting sqref="F213">
    <cfRule type="containsText" dxfId="21529" priority="7525" operator="containsText" text="TAXI">
      <formula>NOT(ISERROR(SEARCH("TAXI",F213)))</formula>
    </cfRule>
    <cfRule type="containsText" dxfId="21528" priority="7526" operator="containsText" text="SSMM">
      <formula>NOT(ISERROR(SEARCH("SSMM",F213)))</formula>
    </cfRule>
    <cfRule type="containsText" dxfId="21527" priority="7527" operator="containsText" text="BMTR">
      <formula>NOT(ISERROR(SEARCH("BMTR",F213)))</formula>
    </cfRule>
  </conditionalFormatting>
  <conditionalFormatting sqref="F213">
    <cfRule type="containsText" dxfId="21526" priority="7522" operator="containsText" text="TAXI">
      <formula>NOT(ISERROR(SEARCH("TAXI",F213)))</formula>
    </cfRule>
    <cfRule type="containsText" dxfId="21525" priority="7523" operator="containsText" text="SSMM">
      <formula>NOT(ISERROR(SEARCH("SSMM",F213)))</formula>
    </cfRule>
    <cfRule type="containsText" dxfId="21524" priority="7524" operator="containsText" text="BMTR">
      <formula>NOT(ISERROR(SEARCH("BMTR",F213)))</formula>
    </cfRule>
  </conditionalFormatting>
  <conditionalFormatting sqref="F213">
    <cfRule type="containsText" dxfId="21523" priority="7519" operator="containsText" text="TAXI">
      <formula>NOT(ISERROR(SEARCH("TAXI",F213)))</formula>
    </cfRule>
    <cfRule type="containsText" dxfId="21522" priority="7520" operator="containsText" text="SSMM">
      <formula>NOT(ISERROR(SEARCH("SSMM",F213)))</formula>
    </cfRule>
    <cfRule type="containsText" dxfId="21521" priority="7521" operator="containsText" text="BMTR">
      <formula>NOT(ISERROR(SEARCH("BMTR",F213)))</formula>
    </cfRule>
  </conditionalFormatting>
  <conditionalFormatting sqref="F213">
    <cfRule type="containsText" dxfId="21520" priority="7516" operator="containsText" text="TAXI">
      <formula>NOT(ISERROR(SEARCH("TAXI",F213)))</formula>
    </cfRule>
    <cfRule type="containsText" dxfId="21519" priority="7517" operator="containsText" text="SSMM">
      <formula>NOT(ISERROR(SEARCH("SSMM",F213)))</formula>
    </cfRule>
    <cfRule type="containsText" dxfId="21518" priority="7518" operator="containsText" text="BMTR">
      <formula>NOT(ISERROR(SEARCH("BMTR",F213)))</formula>
    </cfRule>
  </conditionalFormatting>
  <conditionalFormatting sqref="F213">
    <cfRule type="containsText" dxfId="21517" priority="7513" operator="containsText" text="TAXI">
      <formula>NOT(ISERROR(SEARCH("TAXI",F213)))</formula>
    </cfRule>
    <cfRule type="containsText" dxfId="21516" priority="7514" operator="containsText" text="SSMM">
      <formula>NOT(ISERROR(SEARCH("SSMM",F213)))</formula>
    </cfRule>
    <cfRule type="containsText" dxfId="21515" priority="7515" operator="containsText" text="BMTR">
      <formula>NOT(ISERROR(SEARCH("BMTR",F213)))</formula>
    </cfRule>
  </conditionalFormatting>
  <conditionalFormatting sqref="F213">
    <cfRule type="containsText" dxfId="21514" priority="7510" operator="containsText" text="TAXI">
      <formula>NOT(ISERROR(SEARCH("TAXI",F213)))</formula>
    </cfRule>
    <cfRule type="containsText" dxfId="21513" priority="7511" operator="containsText" text="SSMM">
      <formula>NOT(ISERROR(SEARCH("SSMM",F213)))</formula>
    </cfRule>
    <cfRule type="containsText" dxfId="21512" priority="7512" operator="containsText" text="BMTR">
      <formula>NOT(ISERROR(SEARCH("BMTR",F213)))</formula>
    </cfRule>
  </conditionalFormatting>
  <conditionalFormatting sqref="F213">
    <cfRule type="containsText" dxfId="21511" priority="7507" operator="containsText" text="TAXI">
      <formula>NOT(ISERROR(SEARCH("TAXI",F213)))</formula>
    </cfRule>
    <cfRule type="containsText" dxfId="21510" priority="7508" operator="containsText" text="SSMM">
      <formula>NOT(ISERROR(SEARCH("SSMM",F213)))</formula>
    </cfRule>
    <cfRule type="containsText" dxfId="21509" priority="7509" operator="containsText" text="BMTR">
      <formula>NOT(ISERROR(SEARCH("BMTR",F213)))</formula>
    </cfRule>
  </conditionalFormatting>
  <conditionalFormatting sqref="F213">
    <cfRule type="containsText" dxfId="21508" priority="7504" operator="containsText" text="TAXI">
      <formula>NOT(ISERROR(SEARCH("TAXI",F213)))</formula>
    </cfRule>
    <cfRule type="containsText" dxfId="21507" priority="7505" operator="containsText" text="SSMM">
      <formula>NOT(ISERROR(SEARCH("SSMM",F213)))</formula>
    </cfRule>
    <cfRule type="containsText" dxfId="21506" priority="7506" operator="containsText" text="BMTR">
      <formula>NOT(ISERROR(SEARCH("BMTR",F213)))</formula>
    </cfRule>
  </conditionalFormatting>
  <conditionalFormatting sqref="F213">
    <cfRule type="containsText" dxfId="21505" priority="7501" operator="containsText" text="TAXI">
      <formula>NOT(ISERROR(SEARCH("TAXI",F213)))</formula>
    </cfRule>
    <cfRule type="containsText" dxfId="21504" priority="7502" operator="containsText" text="SSMM">
      <formula>NOT(ISERROR(SEARCH("SSMM",F213)))</formula>
    </cfRule>
    <cfRule type="containsText" dxfId="21503" priority="7503" operator="containsText" text="BMTR">
      <formula>NOT(ISERROR(SEARCH("BMTR",F213)))</formula>
    </cfRule>
  </conditionalFormatting>
  <conditionalFormatting sqref="F213">
    <cfRule type="containsText" dxfId="21502" priority="7498" operator="containsText" text="TAXI">
      <formula>NOT(ISERROR(SEARCH("TAXI",F213)))</formula>
    </cfRule>
    <cfRule type="containsText" dxfId="21501" priority="7499" operator="containsText" text="SSMM">
      <formula>NOT(ISERROR(SEARCH("SSMM",F213)))</formula>
    </cfRule>
    <cfRule type="containsText" dxfId="21500" priority="7500" operator="containsText" text="BMTR">
      <formula>NOT(ISERROR(SEARCH("BMTR",F213)))</formula>
    </cfRule>
  </conditionalFormatting>
  <conditionalFormatting sqref="F213">
    <cfRule type="containsText" dxfId="21499" priority="7495" operator="containsText" text="TAXI">
      <formula>NOT(ISERROR(SEARCH("TAXI",F213)))</formula>
    </cfRule>
    <cfRule type="containsText" dxfId="21498" priority="7496" operator="containsText" text="SSMM">
      <formula>NOT(ISERROR(SEARCH("SSMM",F213)))</formula>
    </cfRule>
    <cfRule type="containsText" dxfId="21497" priority="7497" operator="containsText" text="BMTR">
      <formula>NOT(ISERROR(SEARCH("BMTR",F213)))</formula>
    </cfRule>
  </conditionalFormatting>
  <conditionalFormatting sqref="F213">
    <cfRule type="containsText" dxfId="21496" priority="7492" operator="containsText" text="TAXI">
      <formula>NOT(ISERROR(SEARCH("TAXI",F213)))</formula>
    </cfRule>
    <cfRule type="containsText" dxfId="21495" priority="7493" operator="containsText" text="SSMM">
      <formula>NOT(ISERROR(SEARCH("SSMM",F213)))</formula>
    </cfRule>
    <cfRule type="containsText" dxfId="21494" priority="7494" operator="containsText" text="BMTR">
      <formula>NOT(ISERROR(SEARCH("BMTR",F213)))</formula>
    </cfRule>
  </conditionalFormatting>
  <conditionalFormatting sqref="F213">
    <cfRule type="containsText" dxfId="21493" priority="7489" operator="containsText" text="TAXI">
      <formula>NOT(ISERROR(SEARCH("TAXI",F213)))</formula>
    </cfRule>
    <cfRule type="containsText" dxfId="21492" priority="7490" operator="containsText" text="SSMM">
      <formula>NOT(ISERROR(SEARCH("SSMM",F213)))</formula>
    </cfRule>
    <cfRule type="containsText" dxfId="21491" priority="7491" operator="containsText" text="BMTR">
      <formula>NOT(ISERROR(SEARCH("BMTR",F213)))</formula>
    </cfRule>
  </conditionalFormatting>
  <conditionalFormatting sqref="F213">
    <cfRule type="containsText" dxfId="21490" priority="7486" operator="containsText" text="TAXI">
      <formula>NOT(ISERROR(SEARCH("TAXI",F213)))</formula>
    </cfRule>
    <cfRule type="containsText" dxfId="21489" priority="7487" operator="containsText" text="SSMM">
      <formula>NOT(ISERROR(SEARCH("SSMM",F213)))</formula>
    </cfRule>
    <cfRule type="containsText" dxfId="21488" priority="7488" operator="containsText" text="BMTR">
      <formula>NOT(ISERROR(SEARCH("BMTR",F213)))</formula>
    </cfRule>
  </conditionalFormatting>
  <conditionalFormatting sqref="F213">
    <cfRule type="containsText" dxfId="21487" priority="7483" operator="containsText" text="TAXI">
      <formula>NOT(ISERROR(SEARCH("TAXI",F213)))</formula>
    </cfRule>
    <cfRule type="containsText" dxfId="21486" priority="7484" operator="containsText" text="SSMM">
      <formula>NOT(ISERROR(SEARCH("SSMM",F213)))</formula>
    </cfRule>
    <cfRule type="containsText" dxfId="21485" priority="7485" operator="containsText" text="BMTR">
      <formula>NOT(ISERROR(SEARCH("BMTR",F213)))</formula>
    </cfRule>
  </conditionalFormatting>
  <conditionalFormatting sqref="F213">
    <cfRule type="containsText" dxfId="21484" priority="7480" operator="containsText" text="TAXI">
      <formula>NOT(ISERROR(SEARCH("TAXI",F213)))</formula>
    </cfRule>
    <cfRule type="containsText" dxfId="21483" priority="7481" operator="containsText" text="SSMM">
      <formula>NOT(ISERROR(SEARCH("SSMM",F213)))</formula>
    </cfRule>
    <cfRule type="containsText" dxfId="21482" priority="7482" operator="containsText" text="BMTR">
      <formula>NOT(ISERROR(SEARCH("BMTR",F213)))</formula>
    </cfRule>
  </conditionalFormatting>
  <conditionalFormatting sqref="F213">
    <cfRule type="containsText" dxfId="21481" priority="7477" operator="containsText" text="TAXI">
      <formula>NOT(ISERROR(SEARCH("TAXI",F213)))</formula>
    </cfRule>
    <cfRule type="containsText" dxfId="21480" priority="7478" operator="containsText" text="SSMM">
      <formula>NOT(ISERROR(SEARCH("SSMM",F213)))</formula>
    </cfRule>
    <cfRule type="containsText" dxfId="21479" priority="7479" operator="containsText" text="BMTR">
      <formula>NOT(ISERROR(SEARCH("BMTR",F213)))</formula>
    </cfRule>
  </conditionalFormatting>
  <conditionalFormatting sqref="F213">
    <cfRule type="containsText" dxfId="21478" priority="7474" operator="containsText" text="TAXI">
      <formula>NOT(ISERROR(SEARCH("TAXI",F213)))</formula>
    </cfRule>
    <cfRule type="containsText" dxfId="21477" priority="7475" operator="containsText" text="SSMM">
      <formula>NOT(ISERROR(SEARCH("SSMM",F213)))</formula>
    </cfRule>
    <cfRule type="containsText" dxfId="21476" priority="7476" operator="containsText" text="BMTR">
      <formula>NOT(ISERROR(SEARCH("BMTR",F213)))</formula>
    </cfRule>
  </conditionalFormatting>
  <conditionalFormatting sqref="F213">
    <cfRule type="containsText" dxfId="21475" priority="7471" operator="containsText" text="TAXI">
      <formula>NOT(ISERROR(SEARCH("TAXI",F213)))</formula>
    </cfRule>
    <cfRule type="containsText" dxfId="21474" priority="7472" operator="containsText" text="SSMM">
      <formula>NOT(ISERROR(SEARCH("SSMM",F213)))</formula>
    </cfRule>
    <cfRule type="containsText" dxfId="21473" priority="7473" operator="containsText" text="BMTR">
      <formula>NOT(ISERROR(SEARCH("BMTR",F213)))</formula>
    </cfRule>
  </conditionalFormatting>
  <conditionalFormatting sqref="F213">
    <cfRule type="containsText" dxfId="21472" priority="7468" operator="containsText" text="TAXI">
      <formula>NOT(ISERROR(SEARCH("TAXI",F213)))</formula>
    </cfRule>
    <cfRule type="containsText" dxfId="21471" priority="7469" operator="containsText" text="SSMM">
      <formula>NOT(ISERROR(SEARCH("SSMM",F213)))</formula>
    </cfRule>
    <cfRule type="containsText" dxfId="21470" priority="7470" operator="containsText" text="BMTR">
      <formula>NOT(ISERROR(SEARCH("BMTR",F213)))</formula>
    </cfRule>
  </conditionalFormatting>
  <conditionalFormatting sqref="F213">
    <cfRule type="containsText" dxfId="21469" priority="7465" operator="containsText" text="TAXI">
      <formula>NOT(ISERROR(SEARCH("TAXI",F213)))</formula>
    </cfRule>
    <cfRule type="containsText" dxfId="21468" priority="7466" operator="containsText" text="SSMM">
      <formula>NOT(ISERROR(SEARCH("SSMM",F213)))</formula>
    </cfRule>
    <cfRule type="containsText" dxfId="21467" priority="7467" operator="containsText" text="BMTR">
      <formula>NOT(ISERROR(SEARCH("BMTR",F213)))</formula>
    </cfRule>
  </conditionalFormatting>
  <conditionalFormatting sqref="F213">
    <cfRule type="containsText" dxfId="21466" priority="7462" operator="containsText" text="TAXI">
      <formula>NOT(ISERROR(SEARCH("TAXI",F213)))</formula>
    </cfRule>
    <cfRule type="containsText" dxfId="21465" priority="7463" operator="containsText" text="SSMM">
      <formula>NOT(ISERROR(SEARCH("SSMM",F213)))</formula>
    </cfRule>
    <cfRule type="containsText" dxfId="21464" priority="7464" operator="containsText" text="BMTR">
      <formula>NOT(ISERROR(SEARCH("BMTR",F213)))</formula>
    </cfRule>
  </conditionalFormatting>
  <conditionalFormatting sqref="F213">
    <cfRule type="containsText" dxfId="21463" priority="7459" operator="containsText" text="TAXI">
      <formula>NOT(ISERROR(SEARCH("TAXI",F213)))</formula>
    </cfRule>
    <cfRule type="containsText" dxfId="21462" priority="7460" operator="containsText" text="SSMM">
      <formula>NOT(ISERROR(SEARCH("SSMM",F213)))</formula>
    </cfRule>
    <cfRule type="containsText" dxfId="21461" priority="7461" operator="containsText" text="BMTR">
      <formula>NOT(ISERROR(SEARCH("BMTR",F213)))</formula>
    </cfRule>
  </conditionalFormatting>
  <conditionalFormatting sqref="F213">
    <cfRule type="containsText" dxfId="21460" priority="7456" operator="containsText" text="TAXI">
      <formula>NOT(ISERROR(SEARCH("TAXI",F213)))</formula>
    </cfRule>
    <cfRule type="containsText" dxfId="21459" priority="7457" operator="containsText" text="SSMM">
      <formula>NOT(ISERROR(SEARCH("SSMM",F213)))</formula>
    </cfRule>
    <cfRule type="containsText" dxfId="21458" priority="7458" operator="containsText" text="BMTR">
      <formula>NOT(ISERROR(SEARCH("BMTR",F213)))</formula>
    </cfRule>
  </conditionalFormatting>
  <conditionalFormatting sqref="G213">
    <cfRule type="cellIs" dxfId="21457" priority="7684" operator="greaterThan">
      <formula>L213</formula>
    </cfRule>
    <cfRule type="cellIs" dxfId="21456" priority="7685" operator="lessThan">
      <formula>J213</formula>
    </cfRule>
  </conditionalFormatting>
  <conditionalFormatting sqref="M213">
    <cfRule type="cellIs" dxfId="21455" priority="7455" operator="lessThan">
      <formula>0.25</formula>
    </cfRule>
  </conditionalFormatting>
  <conditionalFormatting sqref="F214">
    <cfRule type="containsText" dxfId="21454" priority="7448" operator="containsText" text="TAXI">
      <formula>NOT(ISERROR(SEARCH("TAXI",F214)))</formula>
    </cfRule>
    <cfRule type="containsText" dxfId="21453" priority="7449" operator="containsText" text="SSMM">
      <formula>NOT(ISERROR(SEARCH("SSMM",F214)))</formula>
    </cfRule>
    <cfRule type="containsText" dxfId="21452" priority="7450" operator="containsText" text="BMTR">
      <formula>NOT(ISERROR(SEARCH("BMTR",F214)))</formula>
    </cfRule>
  </conditionalFormatting>
  <conditionalFormatting sqref="F214">
    <cfRule type="containsText" dxfId="21451" priority="7445" operator="containsText" text="TAXI">
      <formula>NOT(ISERROR(SEARCH("TAXI",F214)))</formula>
    </cfRule>
    <cfRule type="containsText" dxfId="21450" priority="7446" operator="containsText" text="SSMM">
      <formula>NOT(ISERROR(SEARCH("SSMM",F214)))</formula>
    </cfRule>
    <cfRule type="containsText" dxfId="21449" priority="7447" operator="containsText" text="BMTR">
      <formula>NOT(ISERROR(SEARCH("BMTR",F214)))</formula>
    </cfRule>
  </conditionalFormatting>
  <conditionalFormatting sqref="F214">
    <cfRule type="containsText" dxfId="21448" priority="7442" operator="containsText" text="TAXI">
      <formula>NOT(ISERROR(SEARCH("TAXI",F214)))</formula>
    </cfRule>
    <cfRule type="containsText" dxfId="21447" priority="7443" operator="containsText" text="SSMM">
      <formula>NOT(ISERROR(SEARCH("SSMM",F214)))</formula>
    </cfRule>
    <cfRule type="containsText" dxfId="21446" priority="7444" operator="containsText" text="BMTR">
      <formula>NOT(ISERROR(SEARCH("BMTR",F214)))</formula>
    </cfRule>
  </conditionalFormatting>
  <conditionalFormatting sqref="F214">
    <cfRule type="containsText" dxfId="21445" priority="7439" operator="containsText" text="TAXI">
      <formula>NOT(ISERROR(SEARCH("TAXI",F214)))</formula>
    </cfRule>
    <cfRule type="containsText" dxfId="21444" priority="7440" operator="containsText" text="SSMM">
      <formula>NOT(ISERROR(SEARCH("SSMM",F214)))</formula>
    </cfRule>
    <cfRule type="containsText" dxfId="21443" priority="7441" operator="containsText" text="BMTR">
      <formula>NOT(ISERROR(SEARCH("BMTR",F214)))</formula>
    </cfRule>
  </conditionalFormatting>
  <conditionalFormatting sqref="F214">
    <cfRule type="containsText" dxfId="21442" priority="7436" operator="containsText" text="TAXI">
      <formula>NOT(ISERROR(SEARCH("TAXI",F214)))</formula>
    </cfRule>
    <cfRule type="containsText" dxfId="21441" priority="7437" operator="containsText" text="SSMM">
      <formula>NOT(ISERROR(SEARCH("SSMM",F214)))</formula>
    </cfRule>
    <cfRule type="containsText" dxfId="21440" priority="7438" operator="containsText" text="BMTR">
      <formula>NOT(ISERROR(SEARCH("BMTR",F214)))</formula>
    </cfRule>
  </conditionalFormatting>
  <conditionalFormatting sqref="F214">
    <cfRule type="containsText" dxfId="21439" priority="7433" operator="containsText" text="TAXI">
      <formula>NOT(ISERROR(SEARCH("TAXI",F214)))</formula>
    </cfRule>
    <cfRule type="containsText" dxfId="21438" priority="7434" operator="containsText" text="SSMM">
      <formula>NOT(ISERROR(SEARCH("SSMM",F214)))</formula>
    </cfRule>
    <cfRule type="containsText" dxfId="21437" priority="7435" operator="containsText" text="BMTR">
      <formula>NOT(ISERROR(SEARCH("BMTR",F214)))</formula>
    </cfRule>
  </conditionalFormatting>
  <conditionalFormatting sqref="F214">
    <cfRule type="containsText" dxfId="21436" priority="7430" operator="containsText" text="TAXI">
      <formula>NOT(ISERROR(SEARCH("TAXI",F214)))</formula>
    </cfRule>
    <cfRule type="containsText" dxfId="21435" priority="7431" operator="containsText" text="SSMM">
      <formula>NOT(ISERROR(SEARCH("SSMM",F214)))</formula>
    </cfRule>
    <cfRule type="containsText" dxfId="21434" priority="7432" operator="containsText" text="BMTR">
      <formula>NOT(ISERROR(SEARCH("BMTR",F214)))</formula>
    </cfRule>
  </conditionalFormatting>
  <conditionalFormatting sqref="F214">
    <cfRule type="containsText" dxfId="21433" priority="7427" operator="containsText" text="TAXI">
      <formula>NOT(ISERROR(SEARCH("TAXI",F214)))</formula>
    </cfRule>
    <cfRule type="containsText" dxfId="21432" priority="7428" operator="containsText" text="SSMM">
      <formula>NOT(ISERROR(SEARCH("SSMM",F214)))</formula>
    </cfRule>
    <cfRule type="containsText" dxfId="21431" priority="7429" operator="containsText" text="BMTR">
      <formula>NOT(ISERROR(SEARCH("BMTR",F214)))</formula>
    </cfRule>
  </conditionalFormatting>
  <conditionalFormatting sqref="F214">
    <cfRule type="containsText" dxfId="21430" priority="7424" operator="containsText" text="TAXI">
      <formula>NOT(ISERROR(SEARCH("TAXI",F214)))</formula>
    </cfRule>
    <cfRule type="containsText" dxfId="21429" priority="7425" operator="containsText" text="SSMM">
      <formula>NOT(ISERROR(SEARCH("SSMM",F214)))</formula>
    </cfRule>
    <cfRule type="containsText" dxfId="21428" priority="7426" operator="containsText" text="BMTR">
      <formula>NOT(ISERROR(SEARCH("BMTR",F214)))</formula>
    </cfRule>
  </conditionalFormatting>
  <conditionalFormatting sqref="F214">
    <cfRule type="containsText" dxfId="21427" priority="7421" operator="containsText" text="TAXI">
      <formula>NOT(ISERROR(SEARCH("TAXI",F214)))</formula>
    </cfRule>
    <cfRule type="containsText" dxfId="21426" priority="7422" operator="containsText" text="SSMM">
      <formula>NOT(ISERROR(SEARCH("SSMM",F214)))</formula>
    </cfRule>
    <cfRule type="containsText" dxfId="21425" priority="7423" operator="containsText" text="BMTR">
      <formula>NOT(ISERROR(SEARCH("BMTR",F214)))</formula>
    </cfRule>
  </conditionalFormatting>
  <conditionalFormatting sqref="F214">
    <cfRule type="containsText" dxfId="21424" priority="7418" operator="containsText" text="TAXI">
      <formula>NOT(ISERROR(SEARCH("TAXI",F214)))</formula>
    </cfRule>
    <cfRule type="containsText" dxfId="21423" priority="7419" operator="containsText" text="SSMM">
      <formula>NOT(ISERROR(SEARCH("SSMM",F214)))</formula>
    </cfRule>
    <cfRule type="containsText" dxfId="21422" priority="7420" operator="containsText" text="BMTR">
      <formula>NOT(ISERROR(SEARCH("BMTR",F214)))</formula>
    </cfRule>
  </conditionalFormatting>
  <conditionalFormatting sqref="F214">
    <cfRule type="containsText" dxfId="21421" priority="7415" operator="containsText" text="TAXI">
      <formula>NOT(ISERROR(SEARCH("TAXI",F214)))</formula>
    </cfRule>
    <cfRule type="containsText" dxfId="21420" priority="7416" operator="containsText" text="SSMM">
      <formula>NOT(ISERROR(SEARCH("SSMM",F214)))</formula>
    </cfRule>
    <cfRule type="containsText" dxfId="21419" priority="7417" operator="containsText" text="BMTR">
      <formula>NOT(ISERROR(SEARCH("BMTR",F214)))</formula>
    </cfRule>
  </conditionalFormatting>
  <conditionalFormatting sqref="F214">
    <cfRule type="containsText" dxfId="21418" priority="7412" operator="containsText" text="TAXI">
      <formula>NOT(ISERROR(SEARCH("TAXI",F214)))</formula>
    </cfRule>
    <cfRule type="containsText" dxfId="21417" priority="7413" operator="containsText" text="SSMM">
      <formula>NOT(ISERROR(SEARCH("SSMM",F214)))</formula>
    </cfRule>
    <cfRule type="containsText" dxfId="21416" priority="7414" operator="containsText" text="BMTR">
      <formula>NOT(ISERROR(SEARCH("BMTR",F214)))</formula>
    </cfRule>
  </conditionalFormatting>
  <conditionalFormatting sqref="F214">
    <cfRule type="containsText" dxfId="21415" priority="7409" operator="containsText" text="TAXI">
      <formula>NOT(ISERROR(SEARCH("TAXI",F214)))</formula>
    </cfRule>
    <cfRule type="containsText" dxfId="21414" priority="7410" operator="containsText" text="SSMM">
      <formula>NOT(ISERROR(SEARCH("SSMM",F214)))</formula>
    </cfRule>
    <cfRule type="containsText" dxfId="21413" priority="7411" operator="containsText" text="BMTR">
      <formula>NOT(ISERROR(SEARCH("BMTR",F214)))</formula>
    </cfRule>
  </conditionalFormatting>
  <conditionalFormatting sqref="F214">
    <cfRule type="containsText" dxfId="21412" priority="7406" operator="containsText" text="TAXI">
      <formula>NOT(ISERROR(SEARCH("TAXI",F214)))</formula>
    </cfRule>
    <cfRule type="containsText" dxfId="21411" priority="7407" operator="containsText" text="SSMM">
      <formula>NOT(ISERROR(SEARCH("SSMM",F214)))</formula>
    </cfRule>
    <cfRule type="containsText" dxfId="21410" priority="7408" operator="containsText" text="BMTR">
      <formula>NOT(ISERROR(SEARCH("BMTR",F214)))</formula>
    </cfRule>
  </conditionalFormatting>
  <conditionalFormatting sqref="F214">
    <cfRule type="containsText" dxfId="21409" priority="7403" operator="containsText" text="TAXI">
      <formula>NOT(ISERROR(SEARCH("TAXI",F214)))</formula>
    </cfRule>
    <cfRule type="containsText" dxfId="21408" priority="7404" operator="containsText" text="SSMM">
      <formula>NOT(ISERROR(SEARCH("SSMM",F214)))</formula>
    </cfRule>
    <cfRule type="containsText" dxfId="21407" priority="7405" operator="containsText" text="BMTR">
      <formula>NOT(ISERROR(SEARCH("BMTR",F214)))</formula>
    </cfRule>
  </conditionalFormatting>
  <conditionalFormatting sqref="F214">
    <cfRule type="containsText" dxfId="21406" priority="7400" operator="containsText" text="TAXI">
      <formula>NOT(ISERROR(SEARCH("TAXI",F214)))</formula>
    </cfRule>
    <cfRule type="containsText" dxfId="21405" priority="7401" operator="containsText" text="SSMM">
      <formula>NOT(ISERROR(SEARCH("SSMM",F214)))</formula>
    </cfRule>
    <cfRule type="containsText" dxfId="21404" priority="7402" operator="containsText" text="BMTR">
      <formula>NOT(ISERROR(SEARCH("BMTR",F214)))</formula>
    </cfRule>
  </conditionalFormatting>
  <conditionalFormatting sqref="F214">
    <cfRule type="containsText" dxfId="21403" priority="7397" operator="containsText" text="TAXI">
      <formula>NOT(ISERROR(SEARCH("TAXI",F214)))</formula>
    </cfRule>
    <cfRule type="containsText" dxfId="21402" priority="7398" operator="containsText" text="SSMM">
      <formula>NOT(ISERROR(SEARCH("SSMM",F214)))</formula>
    </cfRule>
    <cfRule type="containsText" dxfId="21401" priority="7399" operator="containsText" text="BMTR">
      <formula>NOT(ISERROR(SEARCH("BMTR",F214)))</formula>
    </cfRule>
  </conditionalFormatting>
  <conditionalFormatting sqref="F214">
    <cfRule type="containsText" dxfId="21400" priority="7394" operator="containsText" text="TAXI">
      <formula>NOT(ISERROR(SEARCH("TAXI",F214)))</formula>
    </cfRule>
    <cfRule type="containsText" dxfId="21399" priority="7395" operator="containsText" text="SSMM">
      <formula>NOT(ISERROR(SEARCH("SSMM",F214)))</formula>
    </cfRule>
    <cfRule type="containsText" dxfId="21398" priority="7396" operator="containsText" text="BMTR">
      <formula>NOT(ISERROR(SEARCH("BMTR",F214)))</formula>
    </cfRule>
  </conditionalFormatting>
  <conditionalFormatting sqref="F214">
    <cfRule type="containsText" dxfId="21397" priority="7391" operator="containsText" text="TAXI">
      <formula>NOT(ISERROR(SEARCH("TAXI",F214)))</formula>
    </cfRule>
    <cfRule type="containsText" dxfId="21396" priority="7392" operator="containsText" text="SSMM">
      <formula>NOT(ISERROR(SEARCH("SSMM",F214)))</formula>
    </cfRule>
    <cfRule type="containsText" dxfId="21395" priority="7393" operator="containsText" text="BMTR">
      <formula>NOT(ISERROR(SEARCH("BMTR",F214)))</formula>
    </cfRule>
  </conditionalFormatting>
  <conditionalFormatting sqref="F214">
    <cfRule type="containsText" dxfId="21394" priority="7388" operator="containsText" text="TAXI">
      <formula>NOT(ISERROR(SEARCH("TAXI",F214)))</formula>
    </cfRule>
    <cfRule type="containsText" dxfId="21393" priority="7389" operator="containsText" text="SSMM">
      <formula>NOT(ISERROR(SEARCH("SSMM",F214)))</formula>
    </cfRule>
    <cfRule type="containsText" dxfId="21392" priority="7390" operator="containsText" text="BMTR">
      <formula>NOT(ISERROR(SEARCH("BMTR",F214)))</formula>
    </cfRule>
  </conditionalFormatting>
  <conditionalFormatting sqref="F214">
    <cfRule type="containsText" dxfId="21391" priority="7385" operator="containsText" text="TAXI">
      <formula>NOT(ISERROR(SEARCH("TAXI",F214)))</formula>
    </cfRule>
    <cfRule type="containsText" dxfId="21390" priority="7386" operator="containsText" text="SSMM">
      <formula>NOT(ISERROR(SEARCH("SSMM",F214)))</formula>
    </cfRule>
    <cfRule type="containsText" dxfId="21389" priority="7387" operator="containsText" text="BMTR">
      <formula>NOT(ISERROR(SEARCH("BMTR",F214)))</formula>
    </cfRule>
  </conditionalFormatting>
  <conditionalFormatting sqref="F214">
    <cfRule type="containsText" dxfId="21388" priority="7382" operator="containsText" text="TAXI">
      <formula>NOT(ISERROR(SEARCH("TAXI",F214)))</formula>
    </cfRule>
    <cfRule type="containsText" dxfId="21387" priority="7383" operator="containsText" text="SSMM">
      <formula>NOT(ISERROR(SEARCH("SSMM",F214)))</formula>
    </cfRule>
    <cfRule type="containsText" dxfId="21386" priority="7384" operator="containsText" text="BMTR">
      <formula>NOT(ISERROR(SEARCH("BMTR",F214)))</formula>
    </cfRule>
  </conditionalFormatting>
  <conditionalFormatting sqref="F214">
    <cfRule type="containsText" dxfId="21385" priority="7379" operator="containsText" text="TAXI">
      <formula>NOT(ISERROR(SEARCH("TAXI",F214)))</formula>
    </cfRule>
    <cfRule type="containsText" dxfId="21384" priority="7380" operator="containsText" text="SSMM">
      <formula>NOT(ISERROR(SEARCH("SSMM",F214)))</formula>
    </cfRule>
    <cfRule type="containsText" dxfId="21383" priority="7381" operator="containsText" text="BMTR">
      <formula>NOT(ISERROR(SEARCH("BMTR",F214)))</formula>
    </cfRule>
  </conditionalFormatting>
  <conditionalFormatting sqref="F214">
    <cfRule type="containsText" dxfId="21382" priority="7376" operator="containsText" text="TAXI">
      <formula>NOT(ISERROR(SEARCH("TAXI",F214)))</formula>
    </cfRule>
    <cfRule type="containsText" dxfId="21381" priority="7377" operator="containsText" text="SSMM">
      <formula>NOT(ISERROR(SEARCH("SSMM",F214)))</formula>
    </cfRule>
    <cfRule type="containsText" dxfId="21380" priority="7378" operator="containsText" text="BMTR">
      <formula>NOT(ISERROR(SEARCH("BMTR",F214)))</formula>
    </cfRule>
  </conditionalFormatting>
  <conditionalFormatting sqref="F214">
    <cfRule type="containsText" dxfId="21379" priority="7373" operator="containsText" text="TAXI">
      <formula>NOT(ISERROR(SEARCH("TAXI",F214)))</formula>
    </cfRule>
    <cfRule type="containsText" dxfId="21378" priority="7374" operator="containsText" text="SSMM">
      <formula>NOT(ISERROR(SEARCH("SSMM",F214)))</formula>
    </cfRule>
    <cfRule type="containsText" dxfId="21377" priority="7375" operator="containsText" text="BMTR">
      <formula>NOT(ISERROR(SEARCH("BMTR",F214)))</formula>
    </cfRule>
  </conditionalFormatting>
  <conditionalFormatting sqref="F214">
    <cfRule type="containsText" dxfId="21376" priority="7370" operator="containsText" text="TAXI">
      <formula>NOT(ISERROR(SEARCH("TAXI",F214)))</formula>
    </cfRule>
    <cfRule type="containsText" dxfId="21375" priority="7371" operator="containsText" text="SSMM">
      <formula>NOT(ISERROR(SEARCH("SSMM",F214)))</formula>
    </cfRule>
    <cfRule type="containsText" dxfId="21374" priority="7372" operator="containsText" text="BMTR">
      <formula>NOT(ISERROR(SEARCH("BMTR",F214)))</formula>
    </cfRule>
  </conditionalFormatting>
  <conditionalFormatting sqref="F214">
    <cfRule type="containsText" dxfId="21373" priority="7367" operator="containsText" text="TAXI">
      <formula>NOT(ISERROR(SEARCH("TAXI",F214)))</formula>
    </cfRule>
    <cfRule type="containsText" dxfId="21372" priority="7368" operator="containsText" text="SSMM">
      <formula>NOT(ISERROR(SEARCH("SSMM",F214)))</formula>
    </cfRule>
    <cfRule type="containsText" dxfId="21371" priority="7369" operator="containsText" text="BMTR">
      <formula>NOT(ISERROR(SEARCH("BMTR",F214)))</formula>
    </cfRule>
  </conditionalFormatting>
  <conditionalFormatting sqref="F214">
    <cfRule type="containsText" dxfId="21370" priority="7364" operator="containsText" text="TAXI">
      <formula>NOT(ISERROR(SEARCH("TAXI",F214)))</formula>
    </cfRule>
    <cfRule type="containsText" dxfId="21369" priority="7365" operator="containsText" text="SSMM">
      <formula>NOT(ISERROR(SEARCH("SSMM",F214)))</formula>
    </cfRule>
    <cfRule type="containsText" dxfId="21368" priority="7366" operator="containsText" text="BMTR">
      <formula>NOT(ISERROR(SEARCH("BMTR",F214)))</formula>
    </cfRule>
  </conditionalFormatting>
  <conditionalFormatting sqref="F214">
    <cfRule type="containsText" dxfId="21367" priority="7361" operator="containsText" text="TAXI">
      <formula>NOT(ISERROR(SEARCH("TAXI",F214)))</formula>
    </cfRule>
    <cfRule type="containsText" dxfId="21366" priority="7362" operator="containsText" text="SSMM">
      <formula>NOT(ISERROR(SEARCH("SSMM",F214)))</formula>
    </cfRule>
    <cfRule type="containsText" dxfId="21365" priority="7363" operator="containsText" text="BMTR">
      <formula>NOT(ISERROR(SEARCH("BMTR",F214)))</formula>
    </cfRule>
  </conditionalFormatting>
  <conditionalFormatting sqref="F214">
    <cfRule type="containsText" dxfId="21364" priority="7358" operator="containsText" text="TAXI">
      <formula>NOT(ISERROR(SEARCH("TAXI",F214)))</formula>
    </cfRule>
    <cfRule type="containsText" dxfId="21363" priority="7359" operator="containsText" text="SSMM">
      <formula>NOT(ISERROR(SEARCH("SSMM",F214)))</formula>
    </cfRule>
    <cfRule type="containsText" dxfId="21362" priority="7360" operator="containsText" text="BMTR">
      <formula>NOT(ISERROR(SEARCH("BMTR",F214)))</formula>
    </cfRule>
  </conditionalFormatting>
  <conditionalFormatting sqref="F214">
    <cfRule type="containsText" dxfId="21361" priority="7355" operator="containsText" text="TAXI">
      <formula>NOT(ISERROR(SEARCH("TAXI",F214)))</formula>
    </cfRule>
    <cfRule type="containsText" dxfId="21360" priority="7356" operator="containsText" text="SSMM">
      <formula>NOT(ISERROR(SEARCH("SSMM",F214)))</formula>
    </cfRule>
    <cfRule type="containsText" dxfId="21359" priority="7357" operator="containsText" text="BMTR">
      <formula>NOT(ISERROR(SEARCH("BMTR",F214)))</formula>
    </cfRule>
  </conditionalFormatting>
  <conditionalFormatting sqref="F214">
    <cfRule type="containsText" dxfId="21358" priority="7352" operator="containsText" text="TAXI">
      <formula>NOT(ISERROR(SEARCH("TAXI",F214)))</formula>
    </cfRule>
    <cfRule type="containsText" dxfId="21357" priority="7353" operator="containsText" text="SSMM">
      <formula>NOT(ISERROR(SEARCH("SSMM",F214)))</formula>
    </cfRule>
    <cfRule type="containsText" dxfId="21356" priority="7354" operator="containsText" text="BMTR">
      <formula>NOT(ISERROR(SEARCH("BMTR",F214)))</formula>
    </cfRule>
  </conditionalFormatting>
  <conditionalFormatting sqref="F214">
    <cfRule type="containsText" dxfId="21355" priority="7349" operator="containsText" text="TAXI">
      <formula>NOT(ISERROR(SEARCH("TAXI",F214)))</formula>
    </cfRule>
    <cfRule type="containsText" dxfId="21354" priority="7350" operator="containsText" text="SSMM">
      <formula>NOT(ISERROR(SEARCH("SSMM",F214)))</formula>
    </cfRule>
    <cfRule type="containsText" dxfId="21353" priority="7351" operator="containsText" text="BMTR">
      <formula>NOT(ISERROR(SEARCH("BMTR",F214)))</formula>
    </cfRule>
  </conditionalFormatting>
  <conditionalFormatting sqref="F214">
    <cfRule type="containsText" dxfId="21352" priority="7346" operator="containsText" text="TAXI">
      <formula>NOT(ISERROR(SEARCH("TAXI",F214)))</formula>
    </cfRule>
    <cfRule type="containsText" dxfId="21351" priority="7347" operator="containsText" text="SSMM">
      <formula>NOT(ISERROR(SEARCH("SSMM",F214)))</formula>
    </cfRule>
    <cfRule type="containsText" dxfId="21350" priority="7348" operator="containsText" text="BMTR">
      <formula>NOT(ISERROR(SEARCH("BMTR",F214)))</formula>
    </cfRule>
  </conditionalFormatting>
  <conditionalFormatting sqref="F214">
    <cfRule type="containsText" dxfId="21349" priority="7343" operator="containsText" text="TAXI">
      <formula>NOT(ISERROR(SEARCH("TAXI",F214)))</formula>
    </cfRule>
    <cfRule type="containsText" dxfId="21348" priority="7344" operator="containsText" text="SSMM">
      <formula>NOT(ISERROR(SEARCH("SSMM",F214)))</formula>
    </cfRule>
    <cfRule type="containsText" dxfId="21347" priority="7345" operator="containsText" text="BMTR">
      <formula>NOT(ISERROR(SEARCH("BMTR",F214)))</formula>
    </cfRule>
  </conditionalFormatting>
  <conditionalFormatting sqref="F214">
    <cfRule type="containsText" dxfId="21346" priority="7340" operator="containsText" text="TAXI">
      <formula>NOT(ISERROR(SEARCH("TAXI",F214)))</formula>
    </cfRule>
    <cfRule type="containsText" dxfId="21345" priority="7341" operator="containsText" text="SSMM">
      <formula>NOT(ISERROR(SEARCH("SSMM",F214)))</formula>
    </cfRule>
    <cfRule type="containsText" dxfId="21344" priority="7342" operator="containsText" text="BMTR">
      <formula>NOT(ISERROR(SEARCH("BMTR",F214)))</formula>
    </cfRule>
  </conditionalFormatting>
  <conditionalFormatting sqref="F214">
    <cfRule type="containsText" dxfId="21343" priority="7337" operator="containsText" text="TAXI">
      <formula>NOT(ISERROR(SEARCH("TAXI",F214)))</formula>
    </cfRule>
    <cfRule type="containsText" dxfId="21342" priority="7338" operator="containsText" text="SSMM">
      <formula>NOT(ISERROR(SEARCH("SSMM",F214)))</formula>
    </cfRule>
    <cfRule type="containsText" dxfId="21341" priority="7339" operator="containsText" text="BMTR">
      <formula>NOT(ISERROR(SEARCH("BMTR",F214)))</formula>
    </cfRule>
  </conditionalFormatting>
  <conditionalFormatting sqref="F214">
    <cfRule type="containsText" dxfId="21340" priority="7334" operator="containsText" text="TAXI">
      <formula>NOT(ISERROR(SEARCH("TAXI",F214)))</formula>
    </cfRule>
    <cfRule type="containsText" dxfId="21339" priority="7335" operator="containsText" text="SSMM">
      <formula>NOT(ISERROR(SEARCH("SSMM",F214)))</formula>
    </cfRule>
    <cfRule type="containsText" dxfId="21338" priority="7336" operator="containsText" text="BMTR">
      <formula>NOT(ISERROR(SEARCH("BMTR",F214)))</formula>
    </cfRule>
  </conditionalFormatting>
  <conditionalFormatting sqref="F214">
    <cfRule type="containsText" dxfId="21337" priority="7331" operator="containsText" text="TAXI">
      <formula>NOT(ISERROR(SEARCH("TAXI",F214)))</formula>
    </cfRule>
    <cfRule type="containsText" dxfId="21336" priority="7332" operator="containsText" text="SSMM">
      <formula>NOT(ISERROR(SEARCH("SSMM",F214)))</formula>
    </cfRule>
    <cfRule type="containsText" dxfId="21335" priority="7333" operator="containsText" text="BMTR">
      <formula>NOT(ISERROR(SEARCH("BMTR",F214)))</formula>
    </cfRule>
  </conditionalFormatting>
  <conditionalFormatting sqref="F214">
    <cfRule type="containsText" dxfId="21334" priority="7328" operator="containsText" text="TAXI">
      <formula>NOT(ISERROR(SEARCH("TAXI",F214)))</formula>
    </cfRule>
    <cfRule type="containsText" dxfId="21333" priority="7329" operator="containsText" text="SSMM">
      <formula>NOT(ISERROR(SEARCH("SSMM",F214)))</formula>
    </cfRule>
    <cfRule type="containsText" dxfId="21332" priority="7330" operator="containsText" text="BMTR">
      <formula>NOT(ISERROR(SEARCH("BMTR",F214)))</formula>
    </cfRule>
  </conditionalFormatting>
  <conditionalFormatting sqref="F214">
    <cfRule type="containsText" dxfId="21331" priority="7325" operator="containsText" text="TAXI">
      <formula>NOT(ISERROR(SEARCH("TAXI",F214)))</formula>
    </cfRule>
    <cfRule type="containsText" dxfId="21330" priority="7326" operator="containsText" text="SSMM">
      <formula>NOT(ISERROR(SEARCH("SSMM",F214)))</formula>
    </cfRule>
    <cfRule type="containsText" dxfId="21329" priority="7327" operator="containsText" text="BMTR">
      <formula>NOT(ISERROR(SEARCH("BMTR",F214)))</formula>
    </cfRule>
  </conditionalFormatting>
  <conditionalFormatting sqref="F214">
    <cfRule type="containsText" dxfId="21328" priority="7322" operator="containsText" text="TAXI">
      <formula>NOT(ISERROR(SEARCH("TAXI",F214)))</formula>
    </cfRule>
    <cfRule type="containsText" dxfId="21327" priority="7323" operator="containsText" text="SSMM">
      <formula>NOT(ISERROR(SEARCH("SSMM",F214)))</formula>
    </cfRule>
    <cfRule type="containsText" dxfId="21326" priority="7324" operator="containsText" text="BMTR">
      <formula>NOT(ISERROR(SEARCH("BMTR",F214)))</formula>
    </cfRule>
  </conditionalFormatting>
  <conditionalFormatting sqref="F214">
    <cfRule type="containsText" dxfId="21325" priority="7319" operator="containsText" text="TAXI">
      <formula>NOT(ISERROR(SEARCH("TAXI",F214)))</formula>
    </cfRule>
    <cfRule type="containsText" dxfId="21324" priority="7320" operator="containsText" text="SSMM">
      <formula>NOT(ISERROR(SEARCH("SSMM",F214)))</formula>
    </cfRule>
    <cfRule type="containsText" dxfId="21323" priority="7321" operator="containsText" text="BMTR">
      <formula>NOT(ISERROR(SEARCH("BMTR",F214)))</formula>
    </cfRule>
  </conditionalFormatting>
  <conditionalFormatting sqref="F214">
    <cfRule type="containsText" dxfId="21322" priority="7316" operator="containsText" text="TAXI">
      <formula>NOT(ISERROR(SEARCH("TAXI",F214)))</formula>
    </cfRule>
    <cfRule type="containsText" dxfId="21321" priority="7317" operator="containsText" text="SSMM">
      <formula>NOT(ISERROR(SEARCH("SSMM",F214)))</formula>
    </cfRule>
    <cfRule type="containsText" dxfId="21320" priority="7318" operator="containsText" text="BMTR">
      <formula>NOT(ISERROR(SEARCH("BMTR",F214)))</formula>
    </cfRule>
  </conditionalFormatting>
  <conditionalFormatting sqref="F214">
    <cfRule type="containsText" dxfId="21319" priority="7313" operator="containsText" text="TAXI">
      <formula>NOT(ISERROR(SEARCH("TAXI",F214)))</formula>
    </cfRule>
    <cfRule type="containsText" dxfId="21318" priority="7314" operator="containsText" text="SSMM">
      <formula>NOT(ISERROR(SEARCH("SSMM",F214)))</formula>
    </cfRule>
    <cfRule type="containsText" dxfId="21317" priority="7315" operator="containsText" text="BMTR">
      <formula>NOT(ISERROR(SEARCH("BMTR",F214)))</formula>
    </cfRule>
  </conditionalFormatting>
  <conditionalFormatting sqref="F214">
    <cfRule type="containsText" dxfId="21316" priority="7310" operator="containsText" text="TAXI">
      <formula>NOT(ISERROR(SEARCH("TAXI",F214)))</formula>
    </cfRule>
    <cfRule type="containsText" dxfId="21315" priority="7311" operator="containsText" text="SSMM">
      <formula>NOT(ISERROR(SEARCH("SSMM",F214)))</formula>
    </cfRule>
    <cfRule type="containsText" dxfId="21314" priority="7312" operator="containsText" text="BMTR">
      <formula>NOT(ISERROR(SEARCH("BMTR",F214)))</formula>
    </cfRule>
  </conditionalFormatting>
  <conditionalFormatting sqref="F214">
    <cfRule type="containsText" dxfId="21313" priority="7307" operator="containsText" text="TAXI">
      <formula>NOT(ISERROR(SEARCH("TAXI",F214)))</formula>
    </cfRule>
    <cfRule type="containsText" dxfId="21312" priority="7308" operator="containsText" text="SSMM">
      <formula>NOT(ISERROR(SEARCH("SSMM",F214)))</formula>
    </cfRule>
    <cfRule type="containsText" dxfId="21311" priority="7309" operator="containsText" text="BMTR">
      <formula>NOT(ISERROR(SEARCH("BMTR",F214)))</formula>
    </cfRule>
  </conditionalFormatting>
  <conditionalFormatting sqref="F214">
    <cfRule type="containsText" dxfId="21310" priority="7304" operator="containsText" text="TAXI">
      <formula>NOT(ISERROR(SEARCH("TAXI",F214)))</formula>
    </cfRule>
    <cfRule type="containsText" dxfId="21309" priority="7305" operator="containsText" text="SSMM">
      <formula>NOT(ISERROR(SEARCH("SSMM",F214)))</formula>
    </cfRule>
    <cfRule type="containsText" dxfId="21308" priority="7306" operator="containsText" text="BMTR">
      <formula>NOT(ISERROR(SEARCH("BMTR",F214)))</formula>
    </cfRule>
  </conditionalFormatting>
  <conditionalFormatting sqref="F214">
    <cfRule type="containsText" dxfId="21307" priority="7301" operator="containsText" text="TAXI">
      <formula>NOT(ISERROR(SEARCH("TAXI",F214)))</formula>
    </cfRule>
    <cfRule type="containsText" dxfId="21306" priority="7302" operator="containsText" text="SSMM">
      <formula>NOT(ISERROR(SEARCH("SSMM",F214)))</formula>
    </cfRule>
    <cfRule type="containsText" dxfId="21305" priority="7303" operator="containsText" text="BMTR">
      <formula>NOT(ISERROR(SEARCH("BMTR",F214)))</formula>
    </cfRule>
  </conditionalFormatting>
  <conditionalFormatting sqref="F214">
    <cfRule type="containsText" dxfId="21304" priority="7298" operator="containsText" text="TAXI">
      <formula>NOT(ISERROR(SEARCH("TAXI",F214)))</formula>
    </cfRule>
    <cfRule type="containsText" dxfId="21303" priority="7299" operator="containsText" text="SSMM">
      <formula>NOT(ISERROR(SEARCH("SSMM",F214)))</formula>
    </cfRule>
    <cfRule type="containsText" dxfId="21302" priority="7300" operator="containsText" text="BMTR">
      <formula>NOT(ISERROR(SEARCH("BMTR",F214)))</formula>
    </cfRule>
  </conditionalFormatting>
  <conditionalFormatting sqref="F214">
    <cfRule type="containsText" dxfId="21301" priority="7295" operator="containsText" text="TAXI">
      <formula>NOT(ISERROR(SEARCH("TAXI",F214)))</formula>
    </cfRule>
    <cfRule type="containsText" dxfId="21300" priority="7296" operator="containsText" text="SSMM">
      <formula>NOT(ISERROR(SEARCH("SSMM",F214)))</formula>
    </cfRule>
    <cfRule type="containsText" dxfId="21299" priority="7297" operator="containsText" text="BMTR">
      <formula>NOT(ISERROR(SEARCH("BMTR",F214)))</formula>
    </cfRule>
  </conditionalFormatting>
  <conditionalFormatting sqref="F214">
    <cfRule type="containsText" dxfId="21298" priority="7292" operator="containsText" text="TAXI">
      <formula>NOT(ISERROR(SEARCH("TAXI",F214)))</formula>
    </cfRule>
    <cfRule type="containsText" dxfId="21297" priority="7293" operator="containsText" text="SSMM">
      <formula>NOT(ISERROR(SEARCH("SSMM",F214)))</formula>
    </cfRule>
    <cfRule type="containsText" dxfId="21296" priority="7294" operator="containsText" text="BMTR">
      <formula>NOT(ISERROR(SEARCH("BMTR",F214)))</formula>
    </cfRule>
  </conditionalFormatting>
  <conditionalFormatting sqref="F214">
    <cfRule type="containsText" dxfId="21295" priority="7289" operator="containsText" text="TAXI">
      <formula>NOT(ISERROR(SEARCH("TAXI",F214)))</formula>
    </cfRule>
    <cfRule type="containsText" dxfId="21294" priority="7290" operator="containsText" text="SSMM">
      <formula>NOT(ISERROR(SEARCH("SSMM",F214)))</formula>
    </cfRule>
    <cfRule type="containsText" dxfId="21293" priority="7291" operator="containsText" text="BMTR">
      <formula>NOT(ISERROR(SEARCH("BMTR",F214)))</formula>
    </cfRule>
  </conditionalFormatting>
  <conditionalFormatting sqref="F214">
    <cfRule type="containsText" dxfId="21292" priority="7286" operator="containsText" text="TAXI">
      <formula>NOT(ISERROR(SEARCH("TAXI",F214)))</formula>
    </cfRule>
    <cfRule type="containsText" dxfId="21291" priority="7287" operator="containsText" text="SSMM">
      <formula>NOT(ISERROR(SEARCH("SSMM",F214)))</formula>
    </cfRule>
    <cfRule type="containsText" dxfId="21290" priority="7288" operator="containsText" text="BMTR">
      <formula>NOT(ISERROR(SEARCH("BMTR",F214)))</formula>
    </cfRule>
  </conditionalFormatting>
  <conditionalFormatting sqref="F214">
    <cfRule type="containsText" dxfId="21289" priority="7283" operator="containsText" text="TAXI">
      <formula>NOT(ISERROR(SEARCH("TAXI",F214)))</formula>
    </cfRule>
    <cfRule type="containsText" dxfId="21288" priority="7284" operator="containsText" text="SSMM">
      <formula>NOT(ISERROR(SEARCH("SSMM",F214)))</formula>
    </cfRule>
    <cfRule type="containsText" dxfId="21287" priority="7285" operator="containsText" text="BMTR">
      <formula>NOT(ISERROR(SEARCH("BMTR",F214)))</formula>
    </cfRule>
  </conditionalFormatting>
  <conditionalFormatting sqref="F214">
    <cfRule type="containsText" dxfId="21286" priority="7280" operator="containsText" text="TAXI">
      <formula>NOT(ISERROR(SEARCH("TAXI",F214)))</formula>
    </cfRule>
    <cfRule type="containsText" dxfId="21285" priority="7281" operator="containsText" text="SSMM">
      <formula>NOT(ISERROR(SEARCH("SSMM",F214)))</formula>
    </cfRule>
    <cfRule type="containsText" dxfId="21284" priority="7282" operator="containsText" text="BMTR">
      <formula>NOT(ISERROR(SEARCH("BMTR",F214)))</formula>
    </cfRule>
  </conditionalFormatting>
  <conditionalFormatting sqref="F214">
    <cfRule type="containsText" dxfId="21283" priority="7277" operator="containsText" text="TAXI">
      <formula>NOT(ISERROR(SEARCH("TAXI",F214)))</formula>
    </cfRule>
    <cfRule type="containsText" dxfId="21282" priority="7278" operator="containsText" text="SSMM">
      <formula>NOT(ISERROR(SEARCH("SSMM",F214)))</formula>
    </cfRule>
    <cfRule type="containsText" dxfId="21281" priority="7279" operator="containsText" text="BMTR">
      <formula>NOT(ISERROR(SEARCH("BMTR",F214)))</formula>
    </cfRule>
  </conditionalFormatting>
  <conditionalFormatting sqref="F214">
    <cfRule type="containsText" dxfId="21280" priority="7274" operator="containsText" text="TAXI">
      <formula>NOT(ISERROR(SEARCH("TAXI",F214)))</formula>
    </cfRule>
    <cfRule type="containsText" dxfId="21279" priority="7275" operator="containsText" text="SSMM">
      <formula>NOT(ISERROR(SEARCH("SSMM",F214)))</formula>
    </cfRule>
    <cfRule type="containsText" dxfId="21278" priority="7276" operator="containsText" text="BMTR">
      <formula>NOT(ISERROR(SEARCH("BMTR",F214)))</formula>
    </cfRule>
  </conditionalFormatting>
  <conditionalFormatting sqref="F214">
    <cfRule type="containsText" dxfId="21277" priority="7271" operator="containsText" text="TAXI">
      <formula>NOT(ISERROR(SEARCH("TAXI",F214)))</formula>
    </cfRule>
    <cfRule type="containsText" dxfId="21276" priority="7272" operator="containsText" text="SSMM">
      <formula>NOT(ISERROR(SEARCH("SSMM",F214)))</formula>
    </cfRule>
    <cfRule type="containsText" dxfId="21275" priority="7273" operator="containsText" text="BMTR">
      <formula>NOT(ISERROR(SEARCH("BMTR",F214)))</formula>
    </cfRule>
  </conditionalFormatting>
  <conditionalFormatting sqref="F214">
    <cfRule type="containsText" dxfId="21274" priority="7268" operator="containsText" text="TAXI">
      <formula>NOT(ISERROR(SEARCH("TAXI",F214)))</formula>
    </cfRule>
    <cfRule type="containsText" dxfId="21273" priority="7269" operator="containsText" text="SSMM">
      <formula>NOT(ISERROR(SEARCH("SSMM",F214)))</formula>
    </cfRule>
    <cfRule type="containsText" dxfId="21272" priority="7270" operator="containsText" text="BMTR">
      <formula>NOT(ISERROR(SEARCH("BMTR",F214)))</formula>
    </cfRule>
  </conditionalFormatting>
  <conditionalFormatting sqref="F214">
    <cfRule type="containsText" dxfId="21271" priority="7265" operator="containsText" text="TAXI">
      <formula>NOT(ISERROR(SEARCH("TAXI",F214)))</formula>
    </cfRule>
    <cfRule type="containsText" dxfId="21270" priority="7266" operator="containsText" text="SSMM">
      <formula>NOT(ISERROR(SEARCH("SSMM",F214)))</formula>
    </cfRule>
    <cfRule type="containsText" dxfId="21269" priority="7267" operator="containsText" text="BMTR">
      <formula>NOT(ISERROR(SEARCH("BMTR",F214)))</formula>
    </cfRule>
  </conditionalFormatting>
  <conditionalFormatting sqref="F214">
    <cfRule type="containsText" dxfId="21268" priority="7262" operator="containsText" text="TAXI">
      <formula>NOT(ISERROR(SEARCH("TAXI",F214)))</formula>
    </cfRule>
    <cfRule type="containsText" dxfId="21267" priority="7263" operator="containsText" text="SSMM">
      <formula>NOT(ISERROR(SEARCH("SSMM",F214)))</formula>
    </cfRule>
    <cfRule type="containsText" dxfId="21266" priority="7264" operator="containsText" text="BMTR">
      <formula>NOT(ISERROR(SEARCH("BMTR",F214)))</formula>
    </cfRule>
  </conditionalFormatting>
  <conditionalFormatting sqref="F214">
    <cfRule type="containsText" dxfId="21265" priority="7259" operator="containsText" text="TAXI">
      <formula>NOT(ISERROR(SEARCH("TAXI",F214)))</formula>
    </cfRule>
    <cfRule type="containsText" dxfId="21264" priority="7260" operator="containsText" text="SSMM">
      <formula>NOT(ISERROR(SEARCH("SSMM",F214)))</formula>
    </cfRule>
    <cfRule type="containsText" dxfId="21263" priority="7261" operator="containsText" text="BMTR">
      <formula>NOT(ISERROR(SEARCH("BMTR",F214)))</formula>
    </cfRule>
  </conditionalFormatting>
  <conditionalFormatting sqref="F214">
    <cfRule type="containsText" dxfId="21262" priority="7256" operator="containsText" text="TAXI">
      <formula>NOT(ISERROR(SEARCH("TAXI",F214)))</formula>
    </cfRule>
    <cfRule type="containsText" dxfId="21261" priority="7257" operator="containsText" text="SSMM">
      <formula>NOT(ISERROR(SEARCH("SSMM",F214)))</formula>
    </cfRule>
    <cfRule type="containsText" dxfId="21260" priority="7258" operator="containsText" text="BMTR">
      <formula>NOT(ISERROR(SEARCH("BMTR",F214)))</formula>
    </cfRule>
  </conditionalFormatting>
  <conditionalFormatting sqref="F214">
    <cfRule type="containsText" dxfId="21259" priority="7253" operator="containsText" text="TAXI">
      <formula>NOT(ISERROR(SEARCH("TAXI",F214)))</formula>
    </cfRule>
    <cfRule type="containsText" dxfId="21258" priority="7254" operator="containsText" text="SSMM">
      <formula>NOT(ISERROR(SEARCH("SSMM",F214)))</formula>
    </cfRule>
    <cfRule type="containsText" dxfId="21257" priority="7255" operator="containsText" text="BMTR">
      <formula>NOT(ISERROR(SEARCH("BMTR",F214)))</formula>
    </cfRule>
  </conditionalFormatting>
  <conditionalFormatting sqref="F214">
    <cfRule type="containsText" dxfId="21256" priority="7250" operator="containsText" text="TAXI">
      <formula>NOT(ISERROR(SEARCH("TAXI",F214)))</formula>
    </cfRule>
    <cfRule type="containsText" dxfId="21255" priority="7251" operator="containsText" text="SSMM">
      <formula>NOT(ISERROR(SEARCH("SSMM",F214)))</formula>
    </cfRule>
    <cfRule type="containsText" dxfId="21254" priority="7252" operator="containsText" text="BMTR">
      <formula>NOT(ISERROR(SEARCH("BMTR",F214)))</formula>
    </cfRule>
  </conditionalFormatting>
  <conditionalFormatting sqref="F214">
    <cfRule type="containsText" dxfId="21253" priority="7247" operator="containsText" text="TAXI">
      <formula>NOT(ISERROR(SEARCH("TAXI",F214)))</formula>
    </cfRule>
    <cfRule type="containsText" dxfId="21252" priority="7248" operator="containsText" text="SSMM">
      <formula>NOT(ISERROR(SEARCH("SSMM",F214)))</formula>
    </cfRule>
    <cfRule type="containsText" dxfId="21251" priority="7249" operator="containsText" text="BMTR">
      <formula>NOT(ISERROR(SEARCH("BMTR",F214)))</formula>
    </cfRule>
  </conditionalFormatting>
  <conditionalFormatting sqref="F214">
    <cfRule type="containsText" dxfId="21250" priority="7244" operator="containsText" text="TAXI">
      <formula>NOT(ISERROR(SEARCH("TAXI",F214)))</formula>
    </cfRule>
    <cfRule type="containsText" dxfId="21249" priority="7245" operator="containsText" text="SSMM">
      <formula>NOT(ISERROR(SEARCH("SSMM",F214)))</formula>
    </cfRule>
    <cfRule type="containsText" dxfId="21248" priority="7246" operator="containsText" text="BMTR">
      <formula>NOT(ISERROR(SEARCH("BMTR",F214)))</formula>
    </cfRule>
  </conditionalFormatting>
  <conditionalFormatting sqref="F214">
    <cfRule type="containsText" dxfId="21247" priority="7241" operator="containsText" text="TAXI">
      <formula>NOT(ISERROR(SEARCH("TAXI",F214)))</formula>
    </cfRule>
    <cfRule type="containsText" dxfId="21246" priority="7242" operator="containsText" text="SSMM">
      <formula>NOT(ISERROR(SEARCH("SSMM",F214)))</formula>
    </cfRule>
    <cfRule type="containsText" dxfId="21245" priority="7243" operator="containsText" text="BMTR">
      <formula>NOT(ISERROR(SEARCH("BMTR",F214)))</formula>
    </cfRule>
  </conditionalFormatting>
  <conditionalFormatting sqref="F214">
    <cfRule type="containsText" dxfId="21244" priority="7238" operator="containsText" text="TAXI">
      <formula>NOT(ISERROR(SEARCH("TAXI",F214)))</formula>
    </cfRule>
    <cfRule type="containsText" dxfId="21243" priority="7239" operator="containsText" text="SSMM">
      <formula>NOT(ISERROR(SEARCH("SSMM",F214)))</formula>
    </cfRule>
    <cfRule type="containsText" dxfId="21242" priority="7240" operator="containsText" text="BMTR">
      <formula>NOT(ISERROR(SEARCH("BMTR",F214)))</formula>
    </cfRule>
  </conditionalFormatting>
  <conditionalFormatting sqref="F214">
    <cfRule type="containsText" dxfId="21241" priority="7235" operator="containsText" text="TAXI">
      <formula>NOT(ISERROR(SEARCH("TAXI",F214)))</formula>
    </cfRule>
    <cfRule type="containsText" dxfId="21240" priority="7236" operator="containsText" text="SSMM">
      <formula>NOT(ISERROR(SEARCH("SSMM",F214)))</formula>
    </cfRule>
    <cfRule type="containsText" dxfId="21239" priority="7237" operator="containsText" text="BMTR">
      <formula>NOT(ISERROR(SEARCH("BMTR",F214)))</formula>
    </cfRule>
  </conditionalFormatting>
  <conditionalFormatting sqref="F214">
    <cfRule type="containsText" dxfId="21238" priority="7232" operator="containsText" text="TAXI">
      <formula>NOT(ISERROR(SEARCH("TAXI",F214)))</formula>
    </cfRule>
    <cfRule type="containsText" dxfId="21237" priority="7233" operator="containsText" text="SSMM">
      <formula>NOT(ISERROR(SEARCH("SSMM",F214)))</formula>
    </cfRule>
    <cfRule type="containsText" dxfId="21236" priority="7234" operator="containsText" text="BMTR">
      <formula>NOT(ISERROR(SEARCH("BMTR",F214)))</formula>
    </cfRule>
  </conditionalFormatting>
  <conditionalFormatting sqref="F214">
    <cfRule type="containsText" dxfId="21235" priority="7229" operator="containsText" text="TAXI">
      <formula>NOT(ISERROR(SEARCH("TAXI",F214)))</formula>
    </cfRule>
    <cfRule type="containsText" dxfId="21234" priority="7230" operator="containsText" text="SSMM">
      <formula>NOT(ISERROR(SEARCH("SSMM",F214)))</formula>
    </cfRule>
    <cfRule type="containsText" dxfId="21233" priority="7231" operator="containsText" text="BMTR">
      <formula>NOT(ISERROR(SEARCH("BMTR",F214)))</formula>
    </cfRule>
  </conditionalFormatting>
  <conditionalFormatting sqref="F214">
    <cfRule type="containsText" dxfId="21232" priority="7226" operator="containsText" text="TAXI">
      <formula>NOT(ISERROR(SEARCH("TAXI",F214)))</formula>
    </cfRule>
    <cfRule type="containsText" dxfId="21231" priority="7227" operator="containsText" text="SSMM">
      <formula>NOT(ISERROR(SEARCH("SSMM",F214)))</formula>
    </cfRule>
    <cfRule type="containsText" dxfId="21230" priority="7228" operator="containsText" text="BMTR">
      <formula>NOT(ISERROR(SEARCH("BMTR",F214)))</formula>
    </cfRule>
  </conditionalFormatting>
  <conditionalFormatting sqref="F214">
    <cfRule type="containsText" dxfId="21229" priority="7223" operator="containsText" text="TAXI">
      <formula>NOT(ISERROR(SEARCH("TAXI",F214)))</formula>
    </cfRule>
    <cfRule type="containsText" dxfId="21228" priority="7224" operator="containsText" text="SSMM">
      <formula>NOT(ISERROR(SEARCH("SSMM",F214)))</formula>
    </cfRule>
    <cfRule type="containsText" dxfId="21227" priority="7225" operator="containsText" text="BMTR">
      <formula>NOT(ISERROR(SEARCH("BMTR",F214)))</formula>
    </cfRule>
  </conditionalFormatting>
  <conditionalFormatting sqref="G214">
    <cfRule type="cellIs" dxfId="21226" priority="7451" operator="greaterThan">
      <formula>L214</formula>
    </cfRule>
    <cfRule type="cellIs" dxfId="21225" priority="7452" operator="lessThan">
      <formula>J214</formula>
    </cfRule>
  </conditionalFormatting>
  <conditionalFormatting sqref="M214">
    <cfRule type="cellIs" dxfId="21224" priority="7222" operator="lessThan">
      <formula>0.25</formula>
    </cfRule>
  </conditionalFormatting>
  <conditionalFormatting sqref="G141">
    <cfRule type="cellIs" dxfId="21223" priority="7218" operator="greaterThan">
      <formula>L141</formula>
    </cfRule>
    <cfRule type="cellIs" dxfId="21222" priority="7219" operator="lessThan">
      <formula>J141</formula>
    </cfRule>
  </conditionalFormatting>
  <conditionalFormatting sqref="M141">
    <cfRule type="cellIs" dxfId="21221" priority="7214" operator="lessThan">
      <formula>0.25</formula>
    </cfRule>
  </conditionalFormatting>
  <conditionalFormatting sqref="F225">
    <cfRule type="containsText" dxfId="21220" priority="7198" operator="containsText" text="TAXI">
      <formula>NOT(ISERROR(SEARCH("TAXI",F225)))</formula>
    </cfRule>
    <cfRule type="containsText" dxfId="21219" priority="7199" operator="containsText" text="SSMM">
      <formula>NOT(ISERROR(SEARCH("SSMM",F225)))</formula>
    </cfRule>
    <cfRule type="containsText" dxfId="21218" priority="7200" operator="containsText" text="BMTR">
      <formula>NOT(ISERROR(SEARCH("BMTR",F225)))</formula>
    </cfRule>
  </conditionalFormatting>
  <conditionalFormatting sqref="F225">
    <cfRule type="containsText" dxfId="21217" priority="7207" operator="containsText" text="TAXI">
      <formula>NOT(ISERROR(SEARCH("TAXI",F225)))</formula>
    </cfRule>
    <cfRule type="containsText" dxfId="21216" priority="7208" operator="containsText" text="SSMM">
      <formula>NOT(ISERROR(SEARCH("SSMM",F225)))</formula>
    </cfRule>
    <cfRule type="containsText" dxfId="21215" priority="7209" operator="containsText" text="BMTR">
      <formula>NOT(ISERROR(SEARCH("BMTR",F225)))</formula>
    </cfRule>
  </conditionalFormatting>
  <conditionalFormatting sqref="F225">
    <cfRule type="containsText" dxfId="21214" priority="7204" operator="containsText" text="TAXI">
      <formula>NOT(ISERROR(SEARCH("TAXI",F225)))</formula>
    </cfRule>
    <cfRule type="containsText" dxfId="21213" priority="7205" operator="containsText" text="SSMM">
      <formula>NOT(ISERROR(SEARCH("SSMM",F225)))</formula>
    </cfRule>
    <cfRule type="containsText" dxfId="21212" priority="7206" operator="containsText" text="BMTR">
      <formula>NOT(ISERROR(SEARCH("BMTR",F225)))</formula>
    </cfRule>
  </conditionalFormatting>
  <conditionalFormatting sqref="F225">
    <cfRule type="containsText" dxfId="21211" priority="7201" operator="containsText" text="TAXI">
      <formula>NOT(ISERROR(SEARCH("TAXI",F225)))</formula>
    </cfRule>
    <cfRule type="containsText" dxfId="21210" priority="7202" operator="containsText" text="SSMM">
      <formula>NOT(ISERROR(SEARCH("SSMM",F225)))</formula>
    </cfRule>
    <cfRule type="containsText" dxfId="21209" priority="7203" operator="containsText" text="BMTR">
      <formula>NOT(ISERROR(SEARCH("BMTR",F225)))</formula>
    </cfRule>
  </conditionalFormatting>
  <conditionalFormatting sqref="F225">
    <cfRule type="containsText" dxfId="21208" priority="7195" operator="containsText" text="TAXI">
      <formula>NOT(ISERROR(SEARCH("TAXI",F225)))</formula>
    </cfRule>
    <cfRule type="containsText" dxfId="21207" priority="7196" operator="containsText" text="SSMM">
      <formula>NOT(ISERROR(SEARCH("SSMM",F225)))</formula>
    </cfRule>
    <cfRule type="containsText" dxfId="21206" priority="7197" operator="containsText" text="BMTR">
      <formula>NOT(ISERROR(SEARCH("BMTR",F225)))</formula>
    </cfRule>
  </conditionalFormatting>
  <conditionalFormatting sqref="F225">
    <cfRule type="containsText" dxfId="21205" priority="7192" operator="containsText" text="TAXI">
      <formula>NOT(ISERROR(SEARCH("TAXI",F225)))</formula>
    </cfRule>
    <cfRule type="containsText" dxfId="21204" priority="7193" operator="containsText" text="SSMM">
      <formula>NOT(ISERROR(SEARCH("SSMM",F225)))</formula>
    </cfRule>
    <cfRule type="containsText" dxfId="21203" priority="7194" operator="containsText" text="BMTR">
      <formula>NOT(ISERROR(SEARCH("BMTR",F225)))</formula>
    </cfRule>
  </conditionalFormatting>
  <conditionalFormatting sqref="F225">
    <cfRule type="containsText" dxfId="21202" priority="7189" operator="containsText" text="TAXI">
      <formula>NOT(ISERROR(SEARCH("TAXI",F225)))</formula>
    </cfRule>
    <cfRule type="containsText" dxfId="21201" priority="7190" operator="containsText" text="SSMM">
      <formula>NOT(ISERROR(SEARCH("SSMM",F225)))</formula>
    </cfRule>
    <cfRule type="containsText" dxfId="21200" priority="7191" operator="containsText" text="BMTR">
      <formula>NOT(ISERROR(SEARCH("BMTR",F225)))</formula>
    </cfRule>
  </conditionalFormatting>
  <conditionalFormatting sqref="F225">
    <cfRule type="containsText" dxfId="21199" priority="7186" operator="containsText" text="TAXI">
      <formula>NOT(ISERROR(SEARCH("TAXI",F225)))</formula>
    </cfRule>
    <cfRule type="containsText" dxfId="21198" priority="7187" operator="containsText" text="SSMM">
      <formula>NOT(ISERROR(SEARCH("SSMM",F225)))</formula>
    </cfRule>
    <cfRule type="containsText" dxfId="21197" priority="7188" operator="containsText" text="BMTR">
      <formula>NOT(ISERROR(SEARCH("BMTR",F225)))</formula>
    </cfRule>
  </conditionalFormatting>
  <conditionalFormatting sqref="F225">
    <cfRule type="containsText" dxfId="21196" priority="7183" operator="containsText" text="TAXI">
      <formula>NOT(ISERROR(SEARCH("TAXI",F225)))</formula>
    </cfRule>
    <cfRule type="containsText" dxfId="21195" priority="7184" operator="containsText" text="SSMM">
      <formula>NOT(ISERROR(SEARCH("SSMM",F225)))</formula>
    </cfRule>
    <cfRule type="containsText" dxfId="21194" priority="7185" operator="containsText" text="BMTR">
      <formula>NOT(ISERROR(SEARCH("BMTR",F225)))</formula>
    </cfRule>
  </conditionalFormatting>
  <conditionalFormatting sqref="F225">
    <cfRule type="containsText" dxfId="21193" priority="7180" operator="containsText" text="TAXI">
      <formula>NOT(ISERROR(SEARCH("TAXI",F225)))</formula>
    </cfRule>
    <cfRule type="containsText" dxfId="21192" priority="7181" operator="containsText" text="SSMM">
      <formula>NOT(ISERROR(SEARCH("SSMM",F225)))</formula>
    </cfRule>
    <cfRule type="containsText" dxfId="21191" priority="7182" operator="containsText" text="BMTR">
      <formula>NOT(ISERROR(SEARCH("BMTR",F225)))</formula>
    </cfRule>
  </conditionalFormatting>
  <conditionalFormatting sqref="F225">
    <cfRule type="containsText" dxfId="21190" priority="7177" operator="containsText" text="TAXI">
      <formula>NOT(ISERROR(SEARCH("TAXI",F225)))</formula>
    </cfRule>
    <cfRule type="containsText" dxfId="21189" priority="7178" operator="containsText" text="SSMM">
      <formula>NOT(ISERROR(SEARCH("SSMM",F225)))</formula>
    </cfRule>
    <cfRule type="containsText" dxfId="21188" priority="7179" operator="containsText" text="BMTR">
      <formula>NOT(ISERROR(SEARCH("BMTR",F225)))</formula>
    </cfRule>
  </conditionalFormatting>
  <conditionalFormatting sqref="F225">
    <cfRule type="containsText" dxfId="21187" priority="7174" operator="containsText" text="TAXI">
      <formula>NOT(ISERROR(SEARCH("TAXI",F225)))</formula>
    </cfRule>
    <cfRule type="containsText" dxfId="21186" priority="7175" operator="containsText" text="SSMM">
      <formula>NOT(ISERROR(SEARCH("SSMM",F225)))</formula>
    </cfRule>
    <cfRule type="containsText" dxfId="21185" priority="7176" operator="containsText" text="BMTR">
      <formula>NOT(ISERROR(SEARCH("BMTR",F225)))</formula>
    </cfRule>
  </conditionalFormatting>
  <conditionalFormatting sqref="F225">
    <cfRule type="containsText" dxfId="21184" priority="7171" operator="containsText" text="TAXI">
      <formula>NOT(ISERROR(SEARCH("TAXI",F225)))</formula>
    </cfRule>
    <cfRule type="containsText" dxfId="21183" priority="7172" operator="containsText" text="SSMM">
      <formula>NOT(ISERROR(SEARCH("SSMM",F225)))</formula>
    </cfRule>
    <cfRule type="containsText" dxfId="21182" priority="7173" operator="containsText" text="BMTR">
      <formula>NOT(ISERROR(SEARCH("BMTR",F225)))</formula>
    </cfRule>
  </conditionalFormatting>
  <conditionalFormatting sqref="F225">
    <cfRule type="containsText" dxfId="21181" priority="7168" operator="containsText" text="TAXI">
      <formula>NOT(ISERROR(SEARCH("TAXI",F225)))</formula>
    </cfRule>
    <cfRule type="containsText" dxfId="21180" priority="7169" operator="containsText" text="SSMM">
      <formula>NOT(ISERROR(SEARCH("SSMM",F225)))</formula>
    </cfRule>
    <cfRule type="containsText" dxfId="21179" priority="7170" operator="containsText" text="BMTR">
      <formula>NOT(ISERROR(SEARCH("BMTR",F225)))</formula>
    </cfRule>
  </conditionalFormatting>
  <conditionalFormatting sqref="F225">
    <cfRule type="containsText" dxfId="21178" priority="7165" operator="containsText" text="TAXI">
      <formula>NOT(ISERROR(SEARCH("TAXI",F225)))</formula>
    </cfRule>
    <cfRule type="containsText" dxfId="21177" priority="7166" operator="containsText" text="SSMM">
      <formula>NOT(ISERROR(SEARCH("SSMM",F225)))</formula>
    </cfRule>
    <cfRule type="containsText" dxfId="21176" priority="7167" operator="containsText" text="BMTR">
      <formula>NOT(ISERROR(SEARCH("BMTR",F225)))</formula>
    </cfRule>
  </conditionalFormatting>
  <conditionalFormatting sqref="F225">
    <cfRule type="containsText" dxfId="21175" priority="7162" operator="containsText" text="TAXI">
      <formula>NOT(ISERROR(SEARCH("TAXI",F225)))</formula>
    </cfRule>
    <cfRule type="containsText" dxfId="21174" priority="7163" operator="containsText" text="SSMM">
      <formula>NOT(ISERROR(SEARCH("SSMM",F225)))</formula>
    </cfRule>
    <cfRule type="containsText" dxfId="21173" priority="7164" operator="containsText" text="BMTR">
      <formula>NOT(ISERROR(SEARCH("BMTR",F225)))</formula>
    </cfRule>
  </conditionalFormatting>
  <conditionalFormatting sqref="F225">
    <cfRule type="containsText" dxfId="21172" priority="7159" operator="containsText" text="TAXI">
      <formula>NOT(ISERROR(SEARCH("TAXI",F225)))</formula>
    </cfRule>
    <cfRule type="containsText" dxfId="21171" priority="7160" operator="containsText" text="SSMM">
      <formula>NOT(ISERROR(SEARCH("SSMM",F225)))</formula>
    </cfRule>
    <cfRule type="containsText" dxfId="21170" priority="7161" operator="containsText" text="BMTR">
      <formula>NOT(ISERROR(SEARCH("BMTR",F225)))</formula>
    </cfRule>
  </conditionalFormatting>
  <conditionalFormatting sqref="F225">
    <cfRule type="containsText" dxfId="21169" priority="7156" operator="containsText" text="TAXI">
      <formula>NOT(ISERROR(SEARCH("TAXI",F225)))</formula>
    </cfRule>
    <cfRule type="containsText" dxfId="21168" priority="7157" operator="containsText" text="SSMM">
      <formula>NOT(ISERROR(SEARCH("SSMM",F225)))</formula>
    </cfRule>
    <cfRule type="containsText" dxfId="21167" priority="7158" operator="containsText" text="BMTR">
      <formula>NOT(ISERROR(SEARCH("BMTR",F225)))</formula>
    </cfRule>
  </conditionalFormatting>
  <conditionalFormatting sqref="F225">
    <cfRule type="containsText" dxfId="21166" priority="7153" operator="containsText" text="TAXI">
      <formula>NOT(ISERROR(SEARCH("TAXI",F225)))</formula>
    </cfRule>
    <cfRule type="containsText" dxfId="21165" priority="7154" operator="containsText" text="SSMM">
      <formula>NOT(ISERROR(SEARCH("SSMM",F225)))</formula>
    </cfRule>
    <cfRule type="containsText" dxfId="21164" priority="7155" operator="containsText" text="BMTR">
      <formula>NOT(ISERROR(SEARCH("BMTR",F225)))</formula>
    </cfRule>
  </conditionalFormatting>
  <conditionalFormatting sqref="F225">
    <cfRule type="containsText" dxfId="21163" priority="7150" operator="containsText" text="TAXI">
      <formula>NOT(ISERROR(SEARCH("TAXI",F225)))</formula>
    </cfRule>
    <cfRule type="containsText" dxfId="21162" priority="7151" operator="containsText" text="SSMM">
      <formula>NOT(ISERROR(SEARCH("SSMM",F225)))</formula>
    </cfRule>
    <cfRule type="containsText" dxfId="21161" priority="7152" operator="containsText" text="BMTR">
      <formula>NOT(ISERROR(SEARCH("BMTR",F225)))</formula>
    </cfRule>
  </conditionalFormatting>
  <conditionalFormatting sqref="F225">
    <cfRule type="containsText" dxfId="21160" priority="7147" operator="containsText" text="TAXI">
      <formula>NOT(ISERROR(SEARCH("TAXI",F225)))</formula>
    </cfRule>
    <cfRule type="containsText" dxfId="21159" priority="7148" operator="containsText" text="SSMM">
      <formula>NOT(ISERROR(SEARCH("SSMM",F225)))</formula>
    </cfRule>
    <cfRule type="containsText" dxfId="21158" priority="7149" operator="containsText" text="BMTR">
      <formula>NOT(ISERROR(SEARCH("BMTR",F225)))</formula>
    </cfRule>
  </conditionalFormatting>
  <conditionalFormatting sqref="F225">
    <cfRule type="containsText" dxfId="21157" priority="7144" operator="containsText" text="TAXI">
      <formula>NOT(ISERROR(SEARCH("TAXI",F225)))</formula>
    </cfRule>
    <cfRule type="containsText" dxfId="21156" priority="7145" operator="containsText" text="SSMM">
      <formula>NOT(ISERROR(SEARCH("SSMM",F225)))</formula>
    </cfRule>
    <cfRule type="containsText" dxfId="21155" priority="7146" operator="containsText" text="BMTR">
      <formula>NOT(ISERROR(SEARCH("BMTR",F225)))</formula>
    </cfRule>
  </conditionalFormatting>
  <conditionalFormatting sqref="F225">
    <cfRule type="containsText" dxfId="21154" priority="7141" operator="containsText" text="TAXI">
      <formula>NOT(ISERROR(SEARCH("TAXI",F225)))</formula>
    </cfRule>
    <cfRule type="containsText" dxfId="21153" priority="7142" operator="containsText" text="SSMM">
      <formula>NOT(ISERROR(SEARCH("SSMM",F225)))</formula>
    </cfRule>
    <cfRule type="containsText" dxfId="21152" priority="7143" operator="containsText" text="BMTR">
      <formula>NOT(ISERROR(SEARCH("BMTR",F225)))</formula>
    </cfRule>
  </conditionalFormatting>
  <conditionalFormatting sqref="F225">
    <cfRule type="containsText" dxfId="21151" priority="7138" operator="containsText" text="TAXI">
      <formula>NOT(ISERROR(SEARCH("TAXI",F225)))</formula>
    </cfRule>
    <cfRule type="containsText" dxfId="21150" priority="7139" operator="containsText" text="SSMM">
      <formula>NOT(ISERROR(SEARCH("SSMM",F225)))</formula>
    </cfRule>
    <cfRule type="containsText" dxfId="21149" priority="7140" operator="containsText" text="BMTR">
      <formula>NOT(ISERROR(SEARCH("BMTR",F225)))</formula>
    </cfRule>
  </conditionalFormatting>
  <conditionalFormatting sqref="F225">
    <cfRule type="containsText" dxfId="21148" priority="7135" operator="containsText" text="TAXI">
      <formula>NOT(ISERROR(SEARCH("TAXI",F225)))</formula>
    </cfRule>
    <cfRule type="containsText" dxfId="21147" priority="7136" operator="containsText" text="SSMM">
      <formula>NOT(ISERROR(SEARCH("SSMM",F225)))</formula>
    </cfRule>
    <cfRule type="containsText" dxfId="21146" priority="7137" operator="containsText" text="BMTR">
      <formula>NOT(ISERROR(SEARCH("BMTR",F225)))</formula>
    </cfRule>
  </conditionalFormatting>
  <conditionalFormatting sqref="F225">
    <cfRule type="containsText" dxfId="21145" priority="7132" operator="containsText" text="TAXI">
      <formula>NOT(ISERROR(SEARCH("TAXI",F225)))</formula>
    </cfRule>
    <cfRule type="containsText" dxfId="21144" priority="7133" operator="containsText" text="SSMM">
      <formula>NOT(ISERROR(SEARCH("SSMM",F225)))</formula>
    </cfRule>
    <cfRule type="containsText" dxfId="21143" priority="7134" operator="containsText" text="BMTR">
      <formula>NOT(ISERROR(SEARCH("BMTR",F225)))</formula>
    </cfRule>
  </conditionalFormatting>
  <conditionalFormatting sqref="F225">
    <cfRule type="containsText" dxfId="21142" priority="7129" operator="containsText" text="TAXI">
      <formula>NOT(ISERROR(SEARCH("TAXI",F225)))</formula>
    </cfRule>
    <cfRule type="containsText" dxfId="21141" priority="7130" operator="containsText" text="SSMM">
      <formula>NOT(ISERROR(SEARCH("SSMM",F225)))</formula>
    </cfRule>
    <cfRule type="containsText" dxfId="21140" priority="7131" operator="containsText" text="BMTR">
      <formula>NOT(ISERROR(SEARCH("BMTR",F225)))</formula>
    </cfRule>
  </conditionalFormatting>
  <conditionalFormatting sqref="F225">
    <cfRule type="containsText" dxfId="21139" priority="7126" operator="containsText" text="TAXI">
      <formula>NOT(ISERROR(SEARCH("TAXI",F225)))</formula>
    </cfRule>
    <cfRule type="containsText" dxfId="21138" priority="7127" operator="containsText" text="SSMM">
      <formula>NOT(ISERROR(SEARCH("SSMM",F225)))</formula>
    </cfRule>
    <cfRule type="containsText" dxfId="21137" priority="7128" operator="containsText" text="BMTR">
      <formula>NOT(ISERROR(SEARCH("BMTR",F225)))</formula>
    </cfRule>
  </conditionalFormatting>
  <conditionalFormatting sqref="F225">
    <cfRule type="containsText" dxfId="21136" priority="7123" operator="containsText" text="TAXI">
      <formula>NOT(ISERROR(SEARCH("TAXI",F225)))</formula>
    </cfRule>
    <cfRule type="containsText" dxfId="21135" priority="7124" operator="containsText" text="SSMM">
      <formula>NOT(ISERROR(SEARCH("SSMM",F225)))</formula>
    </cfRule>
    <cfRule type="containsText" dxfId="21134" priority="7125" operator="containsText" text="BMTR">
      <formula>NOT(ISERROR(SEARCH("BMTR",F225)))</formula>
    </cfRule>
  </conditionalFormatting>
  <conditionalFormatting sqref="F225">
    <cfRule type="containsText" dxfId="21133" priority="7120" operator="containsText" text="TAXI">
      <formula>NOT(ISERROR(SEARCH("TAXI",F225)))</formula>
    </cfRule>
    <cfRule type="containsText" dxfId="21132" priority="7121" operator="containsText" text="SSMM">
      <formula>NOT(ISERROR(SEARCH("SSMM",F225)))</formula>
    </cfRule>
    <cfRule type="containsText" dxfId="21131" priority="7122" operator="containsText" text="BMTR">
      <formula>NOT(ISERROR(SEARCH("BMTR",F225)))</formula>
    </cfRule>
  </conditionalFormatting>
  <conditionalFormatting sqref="F225">
    <cfRule type="containsText" dxfId="21130" priority="7117" operator="containsText" text="TAXI">
      <formula>NOT(ISERROR(SEARCH("TAXI",F225)))</formula>
    </cfRule>
    <cfRule type="containsText" dxfId="21129" priority="7118" operator="containsText" text="SSMM">
      <formula>NOT(ISERROR(SEARCH("SSMM",F225)))</formula>
    </cfRule>
    <cfRule type="containsText" dxfId="21128" priority="7119" operator="containsText" text="BMTR">
      <formula>NOT(ISERROR(SEARCH("BMTR",F225)))</formula>
    </cfRule>
  </conditionalFormatting>
  <conditionalFormatting sqref="F225">
    <cfRule type="containsText" dxfId="21127" priority="7114" operator="containsText" text="TAXI">
      <formula>NOT(ISERROR(SEARCH("TAXI",F225)))</formula>
    </cfRule>
    <cfRule type="containsText" dxfId="21126" priority="7115" operator="containsText" text="SSMM">
      <formula>NOT(ISERROR(SEARCH("SSMM",F225)))</formula>
    </cfRule>
    <cfRule type="containsText" dxfId="21125" priority="7116" operator="containsText" text="BMTR">
      <formula>NOT(ISERROR(SEARCH("BMTR",F225)))</formula>
    </cfRule>
  </conditionalFormatting>
  <conditionalFormatting sqref="F225">
    <cfRule type="containsText" dxfId="21124" priority="7111" operator="containsText" text="TAXI">
      <formula>NOT(ISERROR(SEARCH("TAXI",F225)))</formula>
    </cfRule>
    <cfRule type="containsText" dxfId="21123" priority="7112" operator="containsText" text="SSMM">
      <formula>NOT(ISERROR(SEARCH("SSMM",F225)))</formula>
    </cfRule>
    <cfRule type="containsText" dxfId="21122" priority="7113" operator="containsText" text="BMTR">
      <formula>NOT(ISERROR(SEARCH("BMTR",F225)))</formula>
    </cfRule>
  </conditionalFormatting>
  <conditionalFormatting sqref="F225">
    <cfRule type="containsText" dxfId="21121" priority="7108" operator="containsText" text="TAXI">
      <formula>NOT(ISERROR(SEARCH("TAXI",F225)))</formula>
    </cfRule>
    <cfRule type="containsText" dxfId="21120" priority="7109" operator="containsText" text="SSMM">
      <formula>NOT(ISERROR(SEARCH("SSMM",F225)))</formula>
    </cfRule>
    <cfRule type="containsText" dxfId="21119" priority="7110" operator="containsText" text="BMTR">
      <formula>NOT(ISERROR(SEARCH("BMTR",F225)))</formula>
    </cfRule>
  </conditionalFormatting>
  <conditionalFormatting sqref="F225">
    <cfRule type="containsText" dxfId="21118" priority="7105" operator="containsText" text="TAXI">
      <formula>NOT(ISERROR(SEARCH("TAXI",F225)))</formula>
    </cfRule>
    <cfRule type="containsText" dxfId="21117" priority="7106" operator="containsText" text="SSMM">
      <formula>NOT(ISERROR(SEARCH("SSMM",F225)))</formula>
    </cfRule>
    <cfRule type="containsText" dxfId="21116" priority="7107" operator="containsText" text="BMTR">
      <formula>NOT(ISERROR(SEARCH("BMTR",F225)))</formula>
    </cfRule>
  </conditionalFormatting>
  <conditionalFormatting sqref="F225">
    <cfRule type="containsText" dxfId="21115" priority="7102" operator="containsText" text="TAXI">
      <formula>NOT(ISERROR(SEARCH("TAXI",F225)))</formula>
    </cfRule>
    <cfRule type="containsText" dxfId="21114" priority="7103" operator="containsText" text="SSMM">
      <formula>NOT(ISERROR(SEARCH("SSMM",F225)))</formula>
    </cfRule>
    <cfRule type="containsText" dxfId="21113" priority="7104" operator="containsText" text="BMTR">
      <formula>NOT(ISERROR(SEARCH("BMTR",F225)))</formula>
    </cfRule>
  </conditionalFormatting>
  <conditionalFormatting sqref="F225">
    <cfRule type="containsText" dxfId="21112" priority="7099" operator="containsText" text="TAXI">
      <formula>NOT(ISERROR(SEARCH("TAXI",F225)))</formula>
    </cfRule>
    <cfRule type="containsText" dxfId="21111" priority="7100" operator="containsText" text="SSMM">
      <formula>NOT(ISERROR(SEARCH("SSMM",F225)))</formula>
    </cfRule>
    <cfRule type="containsText" dxfId="21110" priority="7101" operator="containsText" text="BMTR">
      <formula>NOT(ISERROR(SEARCH("BMTR",F225)))</formula>
    </cfRule>
  </conditionalFormatting>
  <conditionalFormatting sqref="F225">
    <cfRule type="containsText" dxfId="21109" priority="7096" operator="containsText" text="TAXI">
      <formula>NOT(ISERROR(SEARCH("TAXI",F225)))</formula>
    </cfRule>
    <cfRule type="containsText" dxfId="21108" priority="7097" operator="containsText" text="SSMM">
      <formula>NOT(ISERROR(SEARCH("SSMM",F225)))</formula>
    </cfRule>
    <cfRule type="containsText" dxfId="21107" priority="7098" operator="containsText" text="BMTR">
      <formula>NOT(ISERROR(SEARCH("BMTR",F225)))</formula>
    </cfRule>
  </conditionalFormatting>
  <conditionalFormatting sqref="F225">
    <cfRule type="containsText" dxfId="21106" priority="7093" operator="containsText" text="TAXI">
      <formula>NOT(ISERROR(SEARCH("TAXI",F225)))</formula>
    </cfRule>
    <cfRule type="containsText" dxfId="21105" priority="7094" operator="containsText" text="SSMM">
      <formula>NOT(ISERROR(SEARCH("SSMM",F225)))</formula>
    </cfRule>
    <cfRule type="containsText" dxfId="21104" priority="7095" operator="containsText" text="BMTR">
      <formula>NOT(ISERROR(SEARCH("BMTR",F225)))</formula>
    </cfRule>
  </conditionalFormatting>
  <conditionalFormatting sqref="F225">
    <cfRule type="containsText" dxfId="21103" priority="7090" operator="containsText" text="TAXI">
      <formula>NOT(ISERROR(SEARCH("TAXI",F225)))</formula>
    </cfRule>
    <cfRule type="containsText" dxfId="21102" priority="7091" operator="containsText" text="SSMM">
      <formula>NOT(ISERROR(SEARCH("SSMM",F225)))</formula>
    </cfRule>
    <cfRule type="containsText" dxfId="21101" priority="7092" operator="containsText" text="BMTR">
      <formula>NOT(ISERROR(SEARCH("BMTR",F225)))</formula>
    </cfRule>
  </conditionalFormatting>
  <conditionalFormatting sqref="F225">
    <cfRule type="containsText" dxfId="21100" priority="7087" operator="containsText" text="TAXI">
      <formula>NOT(ISERROR(SEARCH("TAXI",F225)))</formula>
    </cfRule>
    <cfRule type="containsText" dxfId="21099" priority="7088" operator="containsText" text="SSMM">
      <formula>NOT(ISERROR(SEARCH("SSMM",F225)))</formula>
    </cfRule>
    <cfRule type="containsText" dxfId="21098" priority="7089" operator="containsText" text="BMTR">
      <formula>NOT(ISERROR(SEARCH("BMTR",F225)))</formula>
    </cfRule>
  </conditionalFormatting>
  <conditionalFormatting sqref="F225">
    <cfRule type="containsText" dxfId="21097" priority="7084" operator="containsText" text="TAXI">
      <formula>NOT(ISERROR(SEARCH("TAXI",F225)))</formula>
    </cfRule>
    <cfRule type="containsText" dxfId="21096" priority="7085" operator="containsText" text="SSMM">
      <formula>NOT(ISERROR(SEARCH("SSMM",F225)))</formula>
    </cfRule>
    <cfRule type="containsText" dxfId="21095" priority="7086" operator="containsText" text="BMTR">
      <formula>NOT(ISERROR(SEARCH("BMTR",F225)))</formula>
    </cfRule>
  </conditionalFormatting>
  <conditionalFormatting sqref="F225">
    <cfRule type="containsText" dxfId="21094" priority="7081" operator="containsText" text="TAXI">
      <formula>NOT(ISERROR(SEARCH("TAXI",F225)))</formula>
    </cfRule>
    <cfRule type="containsText" dxfId="21093" priority="7082" operator="containsText" text="SSMM">
      <formula>NOT(ISERROR(SEARCH("SSMM",F225)))</formula>
    </cfRule>
    <cfRule type="containsText" dxfId="21092" priority="7083" operator="containsText" text="BMTR">
      <formula>NOT(ISERROR(SEARCH("BMTR",F225)))</formula>
    </cfRule>
  </conditionalFormatting>
  <conditionalFormatting sqref="F225">
    <cfRule type="containsText" dxfId="21091" priority="7078" operator="containsText" text="TAXI">
      <formula>NOT(ISERROR(SEARCH("TAXI",F225)))</formula>
    </cfRule>
    <cfRule type="containsText" dxfId="21090" priority="7079" operator="containsText" text="SSMM">
      <formula>NOT(ISERROR(SEARCH("SSMM",F225)))</formula>
    </cfRule>
    <cfRule type="containsText" dxfId="21089" priority="7080" operator="containsText" text="BMTR">
      <formula>NOT(ISERROR(SEARCH("BMTR",F225)))</formula>
    </cfRule>
  </conditionalFormatting>
  <conditionalFormatting sqref="F225">
    <cfRule type="containsText" dxfId="21088" priority="7075" operator="containsText" text="TAXI">
      <formula>NOT(ISERROR(SEARCH("TAXI",F225)))</formula>
    </cfRule>
    <cfRule type="containsText" dxfId="21087" priority="7076" operator="containsText" text="SSMM">
      <formula>NOT(ISERROR(SEARCH("SSMM",F225)))</formula>
    </cfRule>
    <cfRule type="containsText" dxfId="21086" priority="7077" operator="containsText" text="BMTR">
      <formula>NOT(ISERROR(SEARCH("BMTR",F225)))</formula>
    </cfRule>
  </conditionalFormatting>
  <conditionalFormatting sqref="F225">
    <cfRule type="containsText" dxfId="21085" priority="7072" operator="containsText" text="TAXI">
      <formula>NOT(ISERROR(SEARCH("TAXI",F225)))</formula>
    </cfRule>
    <cfRule type="containsText" dxfId="21084" priority="7073" operator="containsText" text="SSMM">
      <formula>NOT(ISERROR(SEARCH("SSMM",F225)))</formula>
    </cfRule>
    <cfRule type="containsText" dxfId="21083" priority="7074" operator="containsText" text="BMTR">
      <formula>NOT(ISERROR(SEARCH("BMTR",F225)))</formula>
    </cfRule>
  </conditionalFormatting>
  <conditionalFormatting sqref="F225">
    <cfRule type="containsText" dxfId="21082" priority="7069" operator="containsText" text="TAXI">
      <formula>NOT(ISERROR(SEARCH("TAXI",F225)))</formula>
    </cfRule>
    <cfRule type="containsText" dxfId="21081" priority="7070" operator="containsText" text="SSMM">
      <formula>NOT(ISERROR(SEARCH("SSMM",F225)))</formula>
    </cfRule>
    <cfRule type="containsText" dxfId="21080" priority="7071" operator="containsText" text="BMTR">
      <formula>NOT(ISERROR(SEARCH("BMTR",F225)))</formula>
    </cfRule>
  </conditionalFormatting>
  <conditionalFormatting sqref="G225">
    <cfRule type="cellIs" dxfId="21079" priority="7210" operator="greaterThan">
      <formula>L225</formula>
    </cfRule>
    <cfRule type="cellIs" dxfId="21078" priority="7211" operator="lessThan">
      <formula>J225</formula>
    </cfRule>
  </conditionalFormatting>
  <conditionalFormatting sqref="M225">
    <cfRule type="cellIs" dxfId="21077" priority="7068" operator="lessThan">
      <formula>0.25</formula>
    </cfRule>
  </conditionalFormatting>
  <conditionalFormatting sqref="F113">
    <cfRule type="containsText" dxfId="21076" priority="7061" operator="containsText" text="TAXI">
      <formula>NOT(ISERROR(SEARCH("TAXI",F113)))</formula>
    </cfRule>
    <cfRule type="containsText" dxfId="21075" priority="7062" operator="containsText" text="SSMM">
      <formula>NOT(ISERROR(SEARCH("SSMM",F113)))</formula>
    </cfRule>
    <cfRule type="containsText" dxfId="21074" priority="7063" operator="containsText" text="BMTR">
      <formula>NOT(ISERROR(SEARCH("BMTR",F113)))</formula>
    </cfRule>
  </conditionalFormatting>
  <conditionalFormatting sqref="G113">
    <cfRule type="cellIs" dxfId="21073" priority="7064" operator="greaterThan">
      <formula>L113</formula>
    </cfRule>
    <cfRule type="cellIs" dxfId="21072" priority="7065" operator="lessThan">
      <formula>J113</formula>
    </cfRule>
  </conditionalFormatting>
  <conditionalFormatting sqref="M113">
    <cfRule type="cellIs" dxfId="21071" priority="7060" operator="lessThan">
      <formula>0.25</formula>
    </cfRule>
  </conditionalFormatting>
  <conditionalFormatting sqref="F183">
    <cfRule type="containsText" dxfId="21070" priority="7053" operator="containsText" text="TAXI">
      <formula>NOT(ISERROR(SEARCH("TAXI",F183)))</formula>
    </cfRule>
    <cfRule type="containsText" dxfId="21069" priority="7054" operator="containsText" text="SSMM">
      <formula>NOT(ISERROR(SEARCH("SSMM",F183)))</formula>
    </cfRule>
    <cfRule type="containsText" dxfId="21068" priority="7055" operator="containsText" text="BMTR">
      <formula>NOT(ISERROR(SEARCH("BMTR",F183)))</formula>
    </cfRule>
  </conditionalFormatting>
  <conditionalFormatting sqref="F183">
    <cfRule type="containsText" dxfId="21067" priority="7050" operator="containsText" text="TAXI">
      <formula>NOT(ISERROR(SEARCH("TAXI",F183)))</formula>
    </cfRule>
    <cfRule type="containsText" dxfId="21066" priority="7051" operator="containsText" text="SSMM">
      <formula>NOT(ISERROR(SEARCH("SSMM",F183)))</formula>
    </cfRule>
    <cfRule type="containsText" dxfId="21065" priority="7052" operator="containsText" text="BMTR">
      <formula>NOT(ISERROR(SEARCH("BMTR",F183)))</formula>
    </cfRule>
  </conditionalFormatting>
  <conditionalFormatting sqref="F183">
    <cfRule type="containsText" dxfId="21064" priority="7047" operator="containsText" text="TAXI">
      <formula>NOT(ISERROR(SEARCH("TAXI",F183)))</formula>
    </cfRule>
    <cfRule type="containsText" dxfId="21063" priority="7048" operator="containsText" text="SSMM">
      <formula>NOT(ISERROR(SEARCH("SSMM",F183)))</formula>
    </cfRule>
    <cfRule type="containsText" dxfId="21062" priority="7049" operator="containsText" text="BMTR">
      <formula>NOT(ISERROR(SEARCH("BMTR",F183)))</formula>
    </cfRule>
  </conditionalFormatting>
  <conditionalFormatting sqref="F183">
    <cfRule type="containsText" dxfId="21061" priority="7044" operator="containsText" text="TAXI">
      <formula>NOT(ISERROR(SEARCH("TAXI",F183)))</formula>
    </cfRule>
    <cfRule type="containsText" dxfId="21060" priority="7045" operator="containsText" text="SSMM">
      <formula>NOT(ISERROR(SEARCH("SSMM",F183)))</formula>
    </cfRule>
    <cfRule type="containsText" dxfId="21059" priority="7046" operator="containsText" text="BMTR">
      <formula>NOT(ISERROR(SEARCH("BMTR",F183)))</formula>
    </cfRule>
  </conditionalFormatting>
  <conditionalFormatting sqref="F183">
    <cfRule type="containsText" dxfId="21058" priority="7041" operator="containsText" text="TAXI">
      <formula>NOT(ISERROR(SEARCH("TAXI",F183)))</formula>
    </cfRule>
    <cfRule type="containsText" dxfId="21057" priority="7042" operator="containsText" text="SSMM">
      <formula>NOT(ISERROR(SEARCH("SSMM",F183)))</formula>
    </cfRule>
    <cfRule type="containsText" dxfId="21056" priority="7043" operator="containsText" text="BMTR">
      <formula>NOT(ISERROR(SEARCH("BMTR",F183)))</formula>
    </cfRule>
  </conditionalFormatting>
  <conditionalFormatting sqref="F183">
    <cfRule type="containsText" dxfId="21055" priority="7038" operator="containsText" text="TAXI">
      <formula>NOT(ISERROR(SEARCH("TAXI",F183)))</formula>
    </cfRule>
    <cfRule type="containsText" dxfId="21054" priority="7039" operator="containsText" text="SSMM">
      <formula>NOT(ISERROR(SEARCH("SSMM",F183)))</formula>
    </cfRule>
    <cfRule type="containsText" dxfId="21053" priority="7040" operator="containsText" text="BMTR">
      <formula>NOT(ISERROR(SEARCH("BMTR",F183)))</formula>
    </cfRule>
  </conditionalFormatting>
  <conditionalFormatting sqref="F183">
    <cfRule type="containsText" dxfId="21052" priority="7035" operator="containsText" text="TAXI">
      <formula>NOT(ISERROR(SEARCH("TAXI",F183)))</formula>
    </cfRule>
    <cfRule type="containsText" dxfId="21051" priority="7036" operator="containsText" text="SSMM">
      <formula>NOT(ISERROR(SEARCH("SSMM",F183)))</formula>
    </cfRule>
    <cfRule type="containsText" dxfId="21050" priority="7037" operator="containsText" text="BMTR">
      <formula>NOT(ISERROR(SEARCH("BMTR",F183)))</formula>
    </cfRule>
  </conditionalFormatting>
  <conditionalFormatting sqref="F183">
    <cfRule type="containsText" dxfId="21049" priority="7032" operator="containsText" text="TAXI">
      <formula>NOT(ISERROR(SEARCH("TAXI",F183)))</formula>
    </cfRule>
    <cfRule type="containsText" dxfId="21048" priority="7033" operator="containsText" text="SSMM">
      <formula>NOT(ISERROR(SEARCH("SSMM",F183)))</formula>
    </cfRule>
    <cfRule type="containsText" dxfId="21047" priority="7034" operator="containsText" text="BMTR">
      <formula>NOT(ISERROR(SEARCH("BMTR",F183)))</formula>
    </cfRule>
  </conditionalFormatting>
  <conditionalFormatting sqref="F183">
    <cfRule type="containsText" dxfId="21046" priority="7029" operator="containsText" text="TAXI">
      <formula>NOT(ISERROR(SEARCH("TAXI",F183)))</formula>
    </cfRule>
    <cfRule type="containsText" dxfId="21045" priority="7030" operator="containsText" text="SSMM">
      <formula>NOT(ISERROR(SEARCH("SSMM",F183)))</formula>
    </cfRule>
    <cfRule type="containsText" dxfId="21044" priority="7031" operator="containsText" text="BMTR">
      <formula>NOT(ISERROR(SEARCH("BMTR",F183)))</formula>
    </cfRule>
  </conditionalFormatting>
  <conditionalFormatting sqref="F183">
    <cfRule type="containsText" dxfId="21043" priority="7026" operator="containsText" text="TAXI">
      <formula>NOT(ISERROR(SEARCH("TAXI",F183)))</formula>
    </cfRule>
    <cfRule type="containsText" dxfId="21042" priority="7027" operator="containsText" text="SSMM">
      <formula>NOT(ISERROR(SEARCH("SSMM",F183)))</formula>
    </cfRule>
    <cfRule type="containsText" dxfId="21041" priority="7028" operator="containsText" text="BMTR">
      <formula>NOT(ISERROR(SEARCH("BMTR",F183)))</formula>
    </cfRule>
  </conditionalFormatting>
  <conditionalFormatting sqref="F183">
    <cfRule type="containsText" dxfId="21040" priority="7023" operator="containsText" text="TAXI">
      <formula>NOT(ISERROR(SEARCH("TAXI",F183)))</formula>
    </cfRule>
    <cfRule type="containsText" dxfId="21039" priority="7024" operator="containsText" text="SSMM">
      <formula>NOT(ISERROR(SEARCH("SSMM",F183)))</formula>
    </cfRule>
    <cfRule type="containsText" dxfId="21038" priority="7025" operator="containsText" text="BMTR">
      <formula>NOT(ISERROR(SEARCH("BMTR",F183)))</formula>
    </cfRule>
  </conditionalFormatting>
  <conditionalFormatting sqref="F183">
    <cfRule type="containsText" dxfId="21037" priority="7020" operator="containsText" text="TAXI">
      <formula>NOT(ISERROR(SEARCH("TAXI",F183)))</formula>
    </cfRule>
    <cfRule type="containsText" dxfId="21036" priority="7021" operator="containsText" text="SSMM">
      <formula>NOT(ISERROR(SEARCH("SSMM",F183)))</formula>
    </cfRule>
    <cfRule type="containsText" dxfId="21035" priority="7022" operator="containsText" text="BMTR">
      <formula>NOT(ISERROR(SEARCH("BMTR",F183)))</formula>
    </cfRule>
  </conditionalFormatting>
  <conditionalFormatting sqref="F183">
    <cfRule type="containsText" dxfId="21034" priority="7017" operator="containsText" text="TAXI">
      <formula>NOT(ISERROR(SEARCH("TAXI",F183)))</formula>
    </cfRule>
    <cfRule type="containsText" dxfId="21033" priority="7018" operator="containsText" text="SSMM">
      <formula>NOT(ISERROR(SEARCH("SSMM",F183)))</formula>
    </cfRule>
    <cfRule type="containsText" dxfId="21032" priority="7019" operator="containsText" text="BMTR">
      <formula>NOT(ISERROR(SEARCH("BMTR",F183)))</formula>
    </cfRule>
  </conditionalFormatting>
  <conditionalFormatting sqref="F183">
    <cfRule type="containsText" dxfId="21031" priority="7014" operator="containsText" text="TAXI">
      <formula>NOT(ISERROR(SEARCH("TAXI",F183)))</formula>
    </cfRule>
    <cfRule type="containsText" dxfId="21030" priority="7015" operator="containsText" text="SSMM">
      <formula>NOT(ISERROR(SEARCH("SSMM",F183)))</formula>
    </cfRule>
    <cfRule type="containsText" dxfId="21029" priority="7016" operator="containsText" text="BMTR">
      <formula>NOT(ISERROR(SEARCH("BMTR",F183)))</formula>
    </cfRule>
  </conditionalFormatting>
  <conditionalFormatting sqref="F183">
    <cfRule type="containsText" dxfId="21028" priority="7011" operator="containsText" text="TAXI">
      <formula>NOT(ISERROR(SEARCH("TAXI",F183)))</formula>
    </cfRule>
    <cfRule type="containsText" dxfId="21027" priority="7012" operator="containsText" text="SSMM">
      <formula>NOT(ISERROR(SEARCH("SSMM",F183)))</formula>
    </cfRule>
    <cfRule type="containsText" dxfId="21026" priority="7013" operator="containsText" text="BMTR">
      <formula>NOT(ISERROR(SEARCH("BMTR",F183)))</formula>
    </cfRule>
  </conditionalFormatting>
  <conditionalFormatting sqref="F183">
    <cfRule type="containsText" dxfId="21025" priority="7008" operator="containsText" text="TAXI">
      <formula>NOT(ISERROR(SEARCH("TAXI",F183)))</formula>
    </cfRule>
    <cfRule type="containsText" dxfId="21024" priority="7009" operator="containsText" text="SSMM">
      <formula>NOT(ISERROR(SEARCH("SSMM",F183)))</formula>
    </cfRule>
    <cfRule type="containsText" dxfId="21023" priority="7010" operator="containsText" text="BMTR">
      <formula>NOT(ISERROR(SEARCH("BMTR",F183)))</formula>
    </cfRule>
  </conditionalFormatting>
  <conditionalFormatting sqref="F183">
    <cfRule type="containsText" dxfId="21022" priority="7005" operator="containsText" text="TAXI">
      <formula>NOT(ISERROR(SEARCH("TAXI",F183)))</formula>
    </cfRule>
    <cfRule type="containsText" dxfId="21021" priority="7006" operator="containsText" text="SSMM">
      <formula>NOT(ISERROR(SEARCH("SSMM",F183)))</formula>
    </cfRule>
    <cfRule type="containsText" dxfId="21020" priority="7007" operator="containsText" text="BMTR">
      <formula>NOT(ISERROR(SEARCH("BMTR",F183)))</formula>
    </cfRule>
  </conditionalFormatting>
  <conditionalFormatting sqref="F183">
    <cfRule type="containsText" dxfId="21019" priority="7002" operator="containsText" text="TAXI">
      <formula>NOT(ISERROR(SEARCH("TAXI",F183)))</formula>
    </cfRule>
    <cfRule type="containsText" dxfId="21018" priority="7003" operator="containsText" text="SSMM">
      <formula>NOT(ISERROR(SEARCH("SSMM",F183)))</formula>
    </cfRule>
    <cfRule type="containsText" dxfId="21017" priority="7004" operator="containsText" text="BMTR">
      <formula>NOT(ISERROR(SEARCH("BMTR",F183)))</formula>
    </cfRule>
  </conditionalFormatting>
  <conditionalFormatting sqref="F183">
    <cfRule type="containsText" dxfId="21016" priority="6999" operator="containsText" text="TAXI">
      <formula>NOT(ISERROR(SEARCH("TAXI",F183)))</formula>
    </cfRule>
    <cfRule type="containsText" dxfId="21015" priority="7000" operator="containsText" text="SSMM">
      <formula>NOT(ISERROR(SEARCH("SSMM",F183)))</formula>
    </cfRule>
    <cfRule type="containsText" dxfId="21014" priority="7001" operator="containsText" text="BMTR">
      <formula>NOT(ISERROR(SEARCH("BMTR",F183)))</formula>
    </cfRule>
  </conditionalFormatting>
  <conditionalFormatting sqref="F183">
    <cfRule type="containsText" dxfId="21013" priority="6996" operator="containsText" text="TAXI">
      <formula>NOT(ISERROR(SEARCH("TAXI",F183)))</formula>
    </cfRule>
    <cfRule type="containsText" dxfId="21012" priority="6997" operator="containsText" text="SSMM">
      <formula>NOT(ISERROR(SEARCH("SSMM",F183)))</formula>
    </cfRule>
    <cfRule type="containsText" dxfId="21011" priority="6998" operator="containsText" text="BMTR">
      <formula>NOT(ISERROR(SEARCH("BMTR",F183)))</formula>
    </cfRule>
  </conditionalFormatting>
  <conditionalFormatting sqref="F183">
    <cfRule type="containsText" dxfId="21010" priority="6993" operator="containsText" text="TAXI">
      <formula>NOT(ISERROR(SEARCH("TAXI",F183)))</formula>
    </cfRule>
    <cfRule type="containsText" dxfId="21009" priority="6994" operator="containsText" text="SSMM">
      <formula>NOT(ISERROR(SEARCH("SSMM",F183)))</formula>
    </cfRule>
    <cfRule type="containsText" dxfId="21008" priority="6995" operator="containsText" text="BMTR">
      <formula>NOT(ISERROR(SEARCH("BMTR",F183)))</formula>
    </cfRule>
  </conditionalFormatting>
  <conditionalFormatting sqref="F183">
    <cfRule type="containsText" dxfId="21007" priority="6990" operator="containsText" text="TAXI">
      <formula>NOT(ISERROR(SEARCH("TAXI",F183)))</formula>
    </cfRule>
    <cfRule type="containsText" dxfId="21006" priority="6991" operator="containsText" text="SSMM">
      <formula>NOT(ISERROR(SEARCH("SSMM",F183)))</formula>
    </cfRule>
    <cfRule type="containsText" dxfId="21005" priority="6992" operator="containsText" text="BMTR">
      <formula>NOT(ISERROR(SEARCH("BMTR",F183)))</formula>
    </cfRule>
  </conditionalFormatting>
  <conditionalFormatting sqref="F183">
    <cfRule type="containsText" dxfId="21004" priority="6987" operator="containsText" text="TAXI">
      <formula>NOT(ISERROR(SEARCH("TAXI",F183)))</formula>
    </cfRule>
    <cfRule type="containsText" dxfId="21003" priority="6988" operator="containsText" text="SSMM">
      <formula>NOT(ISERROR(SEARCH("SSMM",F183)))</formula>
    </cfRule>
    <cfRule type="containsText" dxfId="21002" priority="6989" operator="containsText" text="BMTR">
      <formula>NOT(ISERROR(SEARCH("BMTR",F183)))</formula>
    </cfRule>
  </conditionalFormatting>
  <conditionalFormatting sqref="F183">
    <cfRule type="containsText" dxfId="21001" priority="6984" operator="containsText" text="TAXI">
      <formula>NOT(ISERROR(SEARCH("TAXI",F183)))</formula>
    </cfRule>
    <cfRule type="containsText" dxfId="21000" priority="6985" operator="containsText" text="SSMM">
      <formula>NOT(ISERROR(SEARCH("SSMM",F183)))</formula>
    </cfRule>
    <cfRule type="containsText" dxfId="20999" priority="6986" operator="containsText" text="BMTR">
      <formula>NOT(ISERROR(SEARCH("BMTR",F183)))</formula>
    </cfRule>
  </conditionalFormatting>
  <conditionalFormatting sqref="F183">
    <cfRule type="containsText" dxfId="20998" priority="6981" operator="containsText" text="TAXI">
      <formula>NOT(ISERROR(SEARCH("TAXI",F183)))</formula>
    </cfRule>
    <cfRule type="containsText" dxfId="20997" priority="6982" operator="containsText" text="SSMM">
      <formula>NOT(ISERROR(SEARCH("SSMM",F183)))</formula>
    </cfRule>
    <cfRule type="containsText" dxfId="20996" priority="6983" operator="containsText" text="BMTR">
      <formula>NOT(ISERROR(SEARCH("BMTR",F183)))</formula>
    </cfRule>
  </conditionalFormatting>
  <conditionalFormatting sqref="F183">
    <cfRule type="containsText" dxfId="20995" priority="6978" operator="containsText" text="TAXI">
      <formula>NOT(ISERROR(SEARCH("TAXI",F183)))</formula>
    </cfRule>
    <cfRule type="containsText" dxfId="20994" priority="6979" operator="containsText" text="SSMM">
      <formula>NOT(ISERROR(SEARCH("SSMM",F183)))</formula>
    </cfRule>
    <cfRule type="containsText" dxfId="20993" priority="6980" operator="containsText" text="BMTR">
      <formula>NOT(ISERROR(SEARCH("BMTR",F183)))</formula>
    </cfRule>
  </conditionalFormatting>
  <conditionalFormatting sqref="F183">
    <cfRule type="containsText" dxfId="20992" priority="6975" operator="containsText" text="TAXI">
      <formula>NOT(ISERROR(SEARCH("TAXI",F183)))</formula>
    </cfRule>
    <cfRule type="containsText" dxfId="20991" priority="6976" operator="containsText" text="SSMM">
      <formula>NOT(ISERROR(SEARCH("SSMM",F183)))</formula>
    </cfRule>
    <cfRule type="containsText" dxfId="20990" priority="6977" operator="containsText" text="BMTR">
      <formula>NOT(ISERROR(SEARCH("BMTR",F183)))</formula>
    </cfRule>
  </conditionalFormatting>
  <conditionalFormatting sqref="F183">
    <cfRule type="containsText" dxfId="20989" priority="6972" operator="containsText" text="TAXI">
      <formula>NOT(ISERROR(SEARCH("TAXI",F183)))</formula>
    </cfRule>
    <cfRule type="containsText" dxfId="20988" priority="6973" operator="containsText" text="SSMM">
      <formula>NOT(ISERROR(SEARCH("SSMM",F183)))</formula>
    </cfRule>
    <cfRule type="containsText" dxfId="20987" priority="6974" operator="containsText" text="BMTR">
      <formula>NOT(ISERROR(SEARCH("BMTR",F183)))</formula>
    </cfRule>
  </conditionalFormatting>
  <conditionalFormatting sqref="F183">
    <cfRule type="containsText" dxfId="20986" priority="6969" operator="containsText" text="TAXI">
      <formula>NOT(ISERROR(SEARCH("TAXI",F183)))</formula>
    </cfRule>
    <cfRule type="containsText" dxfId="20985" priority="6970" operator="containsText" text="SSMM">
      <formula>NOT(ISERROR(SEARCH("SSMM",F183)))</formula>
    </cfRule>
    <cfRule type="containsText" dxfId="20984" priority="6971" operator="containsText" text="BMTR">
      <formula>NOT(ISERROR(SEARCH("BMTR",F183)))</formula>
    </cfRule>
  </conditionalFormatting>
  <conditionalFormatting sqref="F183">
    <cfRule type="containsText" dxfId="20983" priority="6966" operator="containsText" text="TAXI">
      <formula>NOT(ISERROR(SEARCH("TAXI",F183)))</formula>
    </cfRule>
    <cfRule type="containsText" dxfId="20982" priority="6967" operator="containsText" text="SSMM">
      <formula>NOT(ISERROR(SEARCH("SSMM",F183)))</formula>
    </cfRule>
    <cfRule type="containsText" dxfId="20981" priority="6968" operator="containsText" text="BMTR">
      <formula>NOT(ISERROR(SEARCH("BMTR",F183)))</formula>
    </cfRule>
  </conditionalFormatting>
  <conditionalFormatting sqref="F183">
    <cfRule type="containsText" dxfId="20980" priority="6963" operator="containsText" text="TAXI">
      <formula>NOT(ISERROR(SEARCH("TAXI",F183)))</formula>
    </cfRule>
    <cfRule type="containsText" dxfId="20979" priority="6964" operator="containsText" text="SSMM">
      <formula>NOT(ISERROR(SEARCH("SSMM",F183)))</formula>
    </cfRule>
    <cfRule type="containsText" dxfId="20978" priority="6965" operator="containsText" text="BMTR">
      <formula>NOT(ISERROR(SEARCH("BMTR",F183)))</formula>
    </cfRule>
  </conditionalFormatting>
  <conditionalFormatting sqref="F183">
    <cfRule type="containsText" dxfId="20977" priority="6960" operator="containsText" text="TAXI">
      <formula>NOT(ISERROR(SEARCH("TAXI",F183)))</formula>
    </cfRule>
    <cfRule type="containsText" dxfId="20976" priority="6961" operator="containsText" text="SSMM">
      <formula>NOT(ISERROR(SEARCH("SSMM",F183)))</formula>
    </cfRule>
    <cfRule type="containsText" dxfId="20975" priority="6962" operator="containsText" text="BMTR">
      <formula>NOT(ISERROR(SEARCH("BMTR",F183)))</formula>
    </cfRule>
  </conditionalFormatting>
  <conditionalFormatting sqref="F183">
    <cfRule type="containsText" dxfId="20974" priority="6957" operator="containsText" text="TAXI">
      <formula>NOT(ISERROR(SEARCH("TAXI",F183)))</formula>
    </cfRule>
    <cfRule type="containsText" dxfId="20973" priority="6958" operator="containsText" text="SSMM">
      <formula>NOT(ISERROR(SEARCH("SSMM",F183)))</formula>
    </cfRule>
    <cfRule type="containsText" dxfId="20972" priority="6959" operator="containsText" text="BMTR">
      <formula>NOT(ISERROR(SEARCH("BMTR",F183)))</formula>
    </cfRule>
  </conditionalFormatting>
  <conditionalFormatting sqref="F183">
    <cfRule type="containsText" dxfId="20971" priority="6954" operator="containsText" text="TAXI">
      <formula>NOT(ISERROR(SEARCH("TAXI",F183)))</formula>
    </cfRule>
    <cfRule type="containsText" dxfId="20970" priority="6955" operator="containsText" text="SSMM">
      <formula>NOT(ISERROR(SEARCH("SSMM",F183)))</formula>
    </cfRule>
    <cfRule type="containsText" dxfId="20969" priority="6956" operator="containsText" text="BMTR">
      <formula>NOT(ISERROR(SEARCH("BMTR",F183)))</formula>
    </cfRule>
  </conditionalFormatting>
  <conditionalFormatting sqref="F183">
    <cfRule type="containsText" dxfId="20968" priority="6951" operator="containsText" text="TAXI">
      <formula>NOT(ISERROR(SEARCH("TAXI",F183)))</formula>
    </cfRule>
    <cfRule type="containsText" dxfId="20967" priority="6952" operator="containsText" text="SSMM">
      <formula>NOT(ISERROR(SEARCH("SSMM",F183)))</formula>
    </cfRule>
    <cfRule type="containsText" dxfId="20966" priority="6953" operator="containsText" text="BMTR">
      <formula>NOT(ISERROR(SEARCH("BMTR",F183)))</formula>
    </cfRule>
  </conditionalFormatting>
  <conditionalFormatting sqref="F183">
    <cfRule type="containsText" dxfId="20965" priority="6948" operator="containsText" text="TAXI">
      <formula>NOT(ISERROR(SEARCH("TAXI",F183)))</formula>
    </cfRule>
    <cfRule type="containsText" dxfId="20964" priority="6949" operator="containsText" text="SSMM">
      <formula>NOT(ISERROR(SEARCH("SSMM",F183)))</formula>
    </cfRule>
    <cfRule type="containsText" dxfId="20963" priority="6950" operator="containsText" text="BMTR">
      <formula>NOT(ISERROR(SEARCH("BMTR",F183)))</formula>
    </cfRule>
  </conditionalFormatting>
  <conditionalFormatting sqref="F183">
    <cfRule type="containsText" dxfId="20962" priority="6945" operator="containsText" text="TAXI">
      <formula>NOT(ISERROR(SEARCH("TAXI",F183)))</formula>
    </cfRule>
    <cfRule type="containsText" dxfId="20961" priority="6946" operator="containsText" text="SSMM">
      <formula>NOT(ISERROR(SEARCH("SSMM",F183)))</formula>
    </cfRule>
    <cfRule type="containsText" dxfId="20960" priority="6947" operator="containsText" text="BMTR">
      <formula>NOT(ISERROR(SEARCH("BMTR",F183)))</formula>
    </cfRule>
  </conditionalFormatting>
  <conditionalFormatting sqref="F183">
    <cfRule type="containsText" dxfId="20959" priority="6942" operator="containsText" text="TAXI">
      <formula>NOT(ISERROR(SEARCH("TAXI",F183)))</formula>
    </cfRule>
    <cfRule type="containsText" dxfId="20958" priority="6943" operator="containsText" text="SSMM">
      <formula>NOT(ISERROR(SEARCH("SSMM",F183)))</formula>
    </cfRule>
    <cfRule type="containsText" dxfId="20957" priority="6944" operator="containsText" text="BMTR">
      <formula>NOT(ISERROR(SEARCH("BMTR",F183)))</formula>
    </cfRule>
  </conditionalFormatting>
  <conditionalFormatting sqref="G183">
    <cfRule type="cellIs" dxfId="20956" priority="7056" operator="greaterThan">
      <formula>L183</formula>
    </cfRule>
    <cfRule type="cellIs" dxfId="20955" priority="7057" operator="lessThan">
      <formula>J183</formula>
    </cfRule>
  </conditionalFormatting>
  <conditionalFormatting sqref="M183">
    <cfRule type="cellIs" dxfId="20954" priority="6941" operator="lessThan">
      <formula>0.25</formula>
    </cfRule>
  </conditionalFormatting>
  <conditionalFormatting sqref="F148">
    <cfRule type="containsText" dxfId="20953" priority="6809" operator="containsText" text="TAXI">
      <formula>NOT(ISERROR(SEARCH("TAXI",F148)))</formula>
    </cfRule>
    <cfRule type="containsText" dxfId="20952" priority="6810" operator="containsText" text="SSMM">
      <formula>NOT(ISERROR(SEARCH("SSMM",F148)))</formula>
    </cfRule>
    <cfRule type="containsText" dxfId="20951" priority="6811" operator="containsText" text="BMTR">
      <formula>NOT(ISERROR(SEARCH("BMTR",F148)))</formula>
    </cfRule>
  </conditionalFormatting>
  <conditionalFormatting sqref="G148">
    <cfRule type="cellIs" dxfId="20950" priority="6812" operator="greaterThan">
      <formula>L148</formula>
    </cfRule>
    <cfRule type="cellIs" dxfId="20949" priority="6813" operator="lessThan">
      <formula>J148</formula>
    </cfRule>
  </conditionalFormatting>
  <conditionalFormatting sqref="M148">
    <cfRule type="cellIs" dxfId="20948" priority="6808" operator="lessThan">
      <formula>0.25</formula>
    </cfRule>
  </conditionalFormatting>
  <conditionalFormatting sqref="F14">
    <cfRule type="containsText" dxfId="20947" priority="6801" operator="containsText" text="TAXI">
      <formula>NOT(ISERROR(SEARCH("TAXI",F14)))</formula>
    </cfRule>
    <cfRule type="containsText" dxfId="20946" priority="6802" operator="containsText" text="SSMM">
      <formula>NOT(ISERROR(SEARCH("SSMM",F14)))</formula>
    </cfRule>
    <cfRule type="containsText" dxfId="20945" priority="6803" operator="containsText" text="BMTR">
      <formula>NOT(ISERROR(SEARCH("BMTR",F14)))</formula>
    </cfRule>
  </conditionalFormatting>
  <conditionalFormatting sqref="G14">
    <cfRule type="cellIs" dxfId="20944" priority="6804" operator="greaterThan">
      <formula>L14</formula>
    </cfRule>
    <cfRule type="cellIs" dxfId="20943" priority="6805" operator="lessThan">
      <formula>J14</formula>
    </cfRule>
  </conditionalFormatting>
  <conditionalFormatting sqref="Q21">
    <cfRule type="containsText" dxfId="20942" priority="6792" operator="containsText" text="BMTR">
      <formula>NOT(ISERROR(SEARCH("BMTR",Q21)))</formula>
    </cfRule>
    <cfRule type="containsText" dxfId="20941" priority="6793" operator="containsText" text="TAXI">
      <formula>NOT(ISERROR(SEARCH("TAXI",Q21)))</formula>
    </cfRule>
    <cfRule type="containsText" dxfId="20940" priority="6794" operator="containsText" text="SSMM">
      <formula>NOT(ISERROR(SEARCH("SSMM",Q21)))</formula>
    </cfRule>
    <cfRule type="containsText" dxfId="20939" priority="6795" operator="containsText" text="MEDC">
      <formula>NOT(ISERROR(SEARCH("MEDC",Q21)))</formula>
    </cfRule>
    <cfRule type="containsText" dxfId="20938" priority="6796" operator="containsText" text="APLN">
      <formula>NOT(ISERROR(SEARCH("APLN",Q21)))</formula>
    </cfRule>
  </conditionalFormatting>
  <conditionalFormatting sqref="F21">
    <cfRule type="containsText" dxfId="20937" priority="6789" operator="containsText" text="TAXI">
      <formula>NOT(ISERROR(SEARCH("TAXI",F21)))</formula>
    </cfRule>
    <cfRule type="containsText" dxfId="20936" priority="6790" operator="containsText" text="SSMM">
      <formula>NOT(ISERROR(SEARCH("SSMM",F21)))</formula>
    </cfRule>
    <cfRule type="containsText" dxfId="20935" priority="6791" operator="containsText" text="BMTR">
      <formula>NOT(ISERROR(SEARCH("BMTR",F21)))</formula>
    </cfRule>
  </conditionalFormatting>
  <conditionalFormatting sqref="G21">
    <cfRule type="cellIs" dxfId="20934" priority="6797" operator="greaterThan">
      <formula>L21</formula>
    </cfRule>
    <cfRule type="cellIs" dxfId="20933" priority="6798" operator="lessThan">
      <formula>J21</formula>
    </cfRule>
  </conditionalFormatting>
  <conditionalFormatting sqref="Q22">
    <cfRule type="containsText" dxfId="20932" priority="6780" operator="containsText" text="BMTR">
      <formula>NOT(ISERROR(SEARCH("BMTR",Q22)))</formula>
    </cfRule>
    <cfRule type="containsText" dxfId="20931" priority="6781" operator="containsText" text="TAXI">
      <formula>NOT(ISERROR(SEARCH("TAXI",Q22)))</formula>
    </cfRule>
    <cfRule type="containsText" dxfId="20930" priority="6782" operator="containsText" text="SSMM">
      <formula>NOT(ISERROR(SEARCH("SSMM",Q22)))</formula>
    </cfRule>
    <cfRule type="containsText" dxfId="20929" priority="6783" operator="containsText" text="MEDC">
      <formula>NOT(ISERROR(SEARCH("MEDC",Q22)))</formula>
    </cfRule>
    <cfRule type="containsText" dxfId="20928" priority="6784" operator="containsText" text="APLN">
      <formula>NOT(ISERROR(SEARCH("APLN",Q22)))</formula>
    </cfRule>
  </conditionalFormatting>
  <conditionalFormatting sqref="F22">
    <cfRule type="containsText" dxfId="20927" priority="6777" operator="containsText" text="TAXI">
      <formula>NOT(ISERROR(SEARCH("TAXI",F22)))</formula>
    </cfRule>
    <cfRule type="containsText" dxfId="20926" priority="6778" operator="containsText" text="SSMM">
      <formula>NOT(ISERROR(SEARCH("SSMM",F22)))</formula>
    </cfRule>
    <cfRule type="containsText" dxfId="20925" priority="6779" operator="containsText" text="BMTR">
      <formula>NOT(ISERROR(SEARCH("BMTR",F22)))</formula>
    </cfRule>
  </conditionalFormatting>
  <conditionalFormatting sqref="G22">
    <cfRule type="cellIs" dxfId="20924" priority="6785" operator="greaterThan">
      <formula>L22</formula>
    </cfRule>
    <cfRule type="cellIs" dxfId="20923" priority="6786" operator="lessThan">
      <formula>J22</formula>
    </cfRule>
  </conditionalFormatting>
  <conditionalFormatting sqref="F262">
    <cfRule type="containsText" dxfId="20922" priority="6770" operator="containsText" text="TAXI">
      <formula>NOT(ISERROR(SEARCH("TAXI",F262)))</formula>
    </cfRule>
    <cfRule type="containsText" dxfId="20921" priority="6771" operator="containsText" text="SSMM">
      <formula>NOT(ISERROR(SEARCH("SSMM",F262)))</formula>
    </cfRule>
    <cfRule type="containsText" dxfId="20920" priority="6772" operator="containsText" text="BMTR">
      <formula>NOT(ISERROR(SEARCH("BMTR",F262)))</formula>
    </cfRule>
  </conditionalFormatting>
  <conditionalFormatting sqref="G262">
    <cfRule type="cellIs" dxfId="20919" priority="6773" operator="greaterThan">
      <formula>L262</formula>
    </cfRule>
    <cfRule type="cellIs" dxfId="20918" priority="6774" operator="lessThan">
      <formula>J262</formula>
    </cfRule>
  </conditionalFormatting>
  <conditionalFormatting sqref="M262">
    <cfRule type="cellIs" dxfId="20917" priority="6769" operator="lessThan">
      <formula>0.25</formula>
    </cfRule>
  </conditionalFormatting>
  <conditionalFormatting sqref="F235">
    <cfRule type="containsText" dxfId="20916" priority="6762" operator="containsText" text="TAXI">
      <formula>NOT(ISERROR(SEARCH("TAXI",F235)))</formula>
    </cfRule>
    <cfRule type="containsText" dxfId="20915" priority="6763" operator="containsText" text="SSMM">
      <formula>NOT(ISERROR(SEARCH("SSMM",F235)))</formula>
    </cfRule>
    <cfRule type="containsText" dxfId="20914" priority="6764" operator="containsText" text="BMTR">
      <formula>NOT(ISERROR(SEARCH("BMTR",F235)))</formula>
    </cfRule>
  </conditionalFormatting>
  <conditionalFormatting sqref="G235">
    <cfRule type="cellIs" dxfId="20913" priority="6765" operator="greaterThan">
      <formula>L235</formula>
    </cfRule>
    <cfRule type="cellIs" dxfId="20912" priority="6766" operator="lessThan">
      <formula>J235</formula>
    </cfRule>
  </conditionalFormatting>
  <conditionalFormatting sqref="M235">
    <cfRule type="cellIs" dxfId="20911" priority="6761" operator="lessThan">
      <formula>0.25</formula>
    </cfRule>
  </conditionalFormatting>
  <conditionalFormatting sqref="F210">
    <cfRule type="containsText" dxfId="20910" priority="6754" operator="containsText" text="TAXI">
      <formula>NOT(ISERROR(SEARCH("TAXI",F210)))</formula>
    </cfRule>
    <cfRule type="containsText" dxfId="20909" priority="6755" operator="containsText" text="SSMM">
      <formula>NOT(ISERROR(SEARCH("SSMM",F210)))</formula>
    </cfRule>
    <cfRule type="containsText" dxfId="20908" priority="6756" operator="containsText" text="BMTR">
      <formula>NOT(ISERROR(SEARCH("BMTR",F210)))</formula>
    </cfRule>
  </conditionalFormatting>
  <conditionalFormatting sqref="F210">
    <cfRule type="containsText" dxfId="20907" priority="6751" operator="containsText" text="TAXI">
      <formula>NOT(ISERROR(SEARCH("TAXI",F210)))</formula>
    </cfRule>
    <cfRule type="containsText" dxfId="20906" priority="6752" operator="containsText" text="SSMM">
      <formula>NOT(ISERROR(SEARCH("SSMM",F210)))</formula>
    </cfRule>
    <cfRule type="containsText" dxfId="20905" priority="6753" operator="containsText" text="BMTR">
      <formula>NOT(ISERROR(SEARCH("BMTR",F210)))</formula>
    </cfRule>
  </conditionalFormatting>
  <conditionalFormatting sqref="F210">
    <cfRule type="containsText" dxfId="20904" priority="6748" operator="containsText" text="TAXI">
      <formula>NOT(ISERROR(SEARCH("TAXI",F210)))</formula>
    </cfRule>
    <cfRule type="containsText" dxfId="20903" priority="6749" operator="containsText" text="SSMM">
      <formula>NOT(ISERROR(SEARCH("SSMM",F210)))</formula>
    </cfRule>
    <cfRule type="containsText" dxfId="20902" priority="6750" operator="containsText" text="BMTR">
      <formula>NOT(ISERROR(SEARCH("BMTR",F210)))</formula>
    </cfRule>
  </conditionalFormatting>
  <conditionalFormatting sqref="F210">
    <cfRule type="containsText" dxfId="20901" priority="6745" operator="containsText" text="TAXI">
      <formula>NOT(ISERROR(SEARCH("TAXI",F210)))</formula>
    </cfRule>
    <cfRule type="containsText" dxfId="20900" priority="6746" operator="containsText" text="SSMM">
      <formula>NOT(ISERROR(SEARCH("SSMM",F210)))</formula>
    </cfRule>
    <cfRule type="containsText" dxfId="20899" priority="6747" operator="containsText" text="BMTR">
      <formula>NOT(ISERROR(SEARCH("BMTR",F210)))</formula>
    </cfRule>
  </conditionalFormatting>
  <conditionalFormatting sqref="F210">
    <cfRule type="containsText" dxfId="20898" priority="6742" operator="containsText" text="TAXI">
      <formula>NOT(ISERROR(SEARCH("TAXI",F210)))</formula>
    </cfRule>
    <cfRule type="containsText" dxfId="20897" priority="6743" operator="containsText" text="SSMM">
      <formula>NOT(ISERROR(SEARCH("SSMM",F210)))</formula>
    </cfRule>
    <cfRule type="containsText" dxfId="20896" priority="6744" operator="containsText" text="BMTR">
      <formula>NOT(ISERROR(SEARCH("BMTR",F210)))</formula>
    </cfRule>
  </conditionalFormatting>
  <conditionalFormatting sqref="F210">
    <cfRule type="containsText" dxfId="20895" priority="6739" operator="containsText" text="TAXI">
      <formula>NOT(ISERROR(SEARCH("TAXI",F210)))</formula>
    </cfRule>
    <cfRule type="containsText" dxfId="20894" priority="6740" operator="containsText" text="SSMM">
      <formula>NOT(ISERROR(SEARCH("SSMM",F210)))</formula>
    </cfRule>
    <cfRule type="containsText" dxfId="20893" priority="6741" operator="containsText" text="BMTR">
      <formula>NOT(ISERROR(SEARCH("BMTR",F210)))</formula>
    </cfRule>
  </conditionalFormatting>
  <conditionalFormatting sqref="F210">
    <cfRule type="containsText" dxfId="20892" priority="6736" operator="containsText" text="TAXI">
      <formula>NOT(ISERROR(SEARCH("TAXI",F210)))</formula>
    </cfRule>
    <cfRule type="containsText" dxfId="20891" priority="6737" operator="containsText" text="SSMM">
      <formula>NOT(ISERROR(SEARCH("SSMM",F210)))</formula>
    </cfRule>
    <cfRule type="containsText" dxfId="20890" priority="6738" operator="containsText" text="BMTR">
      <formula>NOT(ISERROR(SEARCH("BMTR",F210)))</formula>
    </cfRule>
  </conditionalFormatting>
  <conditionalFormatting sqref="F210">
    <cfRule type="containsText" dxfId="20889" priority="6733" operator="containsText" text="TAXI">
      <formula>NOT(ISERROR(SEARCH("TAXI",F210)))</formula>
    </cfRule>
    <cfRule type="containsText" dxfId="20888" priority="6734" operator="containsText" text="SSMM">
      <formula>NOT(ISERROR(SEARCH("SSMM",F210)))</formula>
    </cfRule>
    <cfRule type="containsText" dxfId="20887" priority="6735" operator="containsText" text="BMTR">
      <formula>NOT(ISERROR(SEARCH("BMTR",F210)))</formula>
    </cfRule>
  </conditionalFormatting>
  <conditionalFormatting sqref="F210">
    <cfRule type="containsText" dxfId="20886" priority="6730" operator="containsText" text="TAXI">
      <formula>NOT(ISERROR(SEARCH("TAXI",F210)))</formula>
    </cfRule>
    <cfRule type="containsText" dxfId="20885" priority="6731" operator="containsText" text="SSMM">
      <formula>NOT(ISERROR(SEARCH("SSMM",F210)))</formula>
    </cfRule>
    <cfRule type="containsText" dxfId="20884" priority="6732" operator="containsText" text="BMTR">
      <formula>NOT(ISERROR(SEARCH("BMTR",F210)))</formula>
    </cfRule>
  </conditionalFormatting>
  <conditionalFormatting sqref="F210">
    <cfRule type="containsText" dxfId="20883" priority="6727" operator="containsText" text="TAXI">
      <formula>NOT(ISERROR(SEARCH("TAXI",F210)))</formula>
    </cfRule>
    <cfRule type="containsText" dxfId="20882" priority="6728" operator="containsText" text="SSMM">
      <formula>NOT(ISERROR(SEARCH("SSMM",F210)))</formula>
    </cfRule>
    <cfRule type="containsText" dxfId="20881" priority="6729" operator="containsText" text="BMTR">
      <formula>NOT(ISERROR(SEARCH("BMTR",F210)))</formula>
    </cfRule>
  </conditionalFormatting>
  <conditionalFormatting sqref="F210">
    <cfRule type="containsText" dxfId="20880" priority="6724" operator="containsText" text="TAXI">
      <formula>NOT(ISERROR(SEARCH("TAXI",F210)))</formula>
    </cfRule>
    <cfRule type="containsText" dxfId="20879" priority="6725" operator="containsText" text="SSMM">
      <formula>NOT(ISERROR(SEARCH("SSMM",F210)))</formula>
    </cfRule>
    <cfRule type="containsText" dxfId="20878" priority="6726" operator="containsText" text="BMTR">
      <formula>NOT(ISERROR(SEARCH("BMTR",F210)))</formula>
    </cfRule>
  </conditionalFormatting>
  <conditionalFormatting sqref="F210">
    <cfRule type="containsText" dxfId="20877" priority="6721" operator="containsText" text="TAXI">
      <formula>NOT(ISERROR(SEARCH("TAXI",F210)))</formula>
    </cfRule>
    <cfRule type="containsText" dxfId="20876" priority="6722" operator="containsText" text="SSMM">
      <formula>NOT(ISERROR(SEARCH("SSMM",F210)))</formula>
    </cfRule>
    <cfRule type="containsText" dxfId="20875" priority="6723" operator="containsText" text="BMTR">
      <formula>NOT(ISERROR(SEARCH("BMTR",F210)))</formula>
    </cfRule>
  </conditionalFormatting>
  <conditionalFormatting sqref="F210">
    <cfRule type="containsText" dxfId="20874" priority="6718" operator="containsText" text="TAXI">
      <formula>NOT(ISERROR(SEARCH("TAXI",F210)))</formula>
    </cfRule>
    <cfRule type="containsText" dxfId="20873" priority="6719" operator="containsText" text="SSMM">
      <formula>NOT(ISERROR(SEARCH("SSMM",F210)))</formula>
    </cfRule>
    <cfRule type="containsText" dxfId="20872" priority="6720" operator="containsText" text="BMTR">
      <formula>NOT(ISERROR(SEARCH("BMTR",F210)))</formula>
    </cfRule>
  </conditionalFormatting>
  <conditionalFormatting sqref="F210">
    <cfRule type="containsText" dxfId="20871" priority="6715" operator="containsText" text="TAXI">
      <formula>NOT(ISERROR(SEARCH("TAXI",F210)))</formula>
    </cfRule>
    <cfRule type="containsText" dxfId="20870" priority="6716" operator="containsText" text="SSMM">
      <formula>NOT(ISERROR(SEARCH("SSMM",F210)))</formula>
    </cfRule>
    <cfRule type="containsText" dxfId="20869" priority="6717" operator="containsText" text="BMTR">
      <formula>NOT(ISERROR(SEARCH("BMTR",F210)))</formula>
    </cfRule>
  </conditionalFormatting>
  <conditionalFormatting sqref="F210">
    <cfRule type="containsText" dxfId="20868" priority="6712" operator="containsText" text="TAXI">
      <formula>NOT(ISERROR(SEARCH("TAXI",F210)))</formula>
    </cfRule>
    <cfRule type="containsText" dxfId="20867" priority="6713" operator="containsText" text="SSMM">
      <formula>NOT(ISERROR(SEARCH("SSMM",F210)))</formula>
    </cfRule>
    <cfRule type="containsText" dxfId="20866" priority="6714" operator="containsText" text="BMTR">
      <formula>NOT(ISERROR(SEARCH("BMTR",F210)))</formula>
    </cfRule>
  </conditionalFormatting>
  <conditionalFormatting sqref="F210">
    <cfRule type="containsText" dxfId="20865" priority="6709" operator="containsText" text="TAXI">
      <formula>NOT(ISERROR(SEARCH("TAXI",F210)))</formula>
    </cfRule>
    <cfRule type="containsText" dxfId="20864" priority="6710" operator="containsText" text="SSMM">
      <formula>NOT(ISERROR(SEARCH("SSMM",F210)))</formula>
    </cfRule>
    <cfRule type="containsText" dxfId="20863" priority="6711" operator="containsText" text="BMTR">
      <formula>NOT(ISERROR(SEARCH("BMTR",F210)))</formula>
    </cfRule>
  </conditionalFormatting>
  <conditionalFormatting sqref="F210">
    <cfRule type="containsText" dxfId="20862" priority="6706" operator="containsText" text="TAXI">
      <formula>NOT(ISERROR(SEARCH("TAXI",F210)))</formula>
    </cfRule>
    <cfRule type="containsText" dxfId="20861" priority="6707" operator="containsText" text="SSMM">
      <formula>NOT(ISERROR(SEARCH("SSMM",F210)))</formula>
    </cfRule>
    <cfRule type="containsText" dxfId="20860" priority="6708" operator="containsText" text="BMTR">
      <formula>NOT(ISERROR(SEARCH("BMTR",F210)))</formula>
    </cfRule>
  </conditionalFormatting>
  <conditionalFormatting sqref="F210">
    <cfRule type="containsText" dxfId="20859" priority="6703" operator="containsText" text="TAXI">
      <formula>NOT(ISERROR(SEARCH("TAXI",F210)))</formula>
    </cfRule>
    <cfRule type="containsText" dxfId="20858" priority="6704" operator="containsText" text="SSMM">
      <formula>NOT(ISERROR(SEARCH("SSMM",F210)))</formula>
    </cfRule>
    <cfRule type="containsText" dxfId="20857" priority="6705" operator="containsText" text="BMTR">
      <formula>NOT(ISERROR(SEARCH("BMTR",F210)))</formula>
    </cfRule>
  </conditionalFormatting>
  <conditionalFormatting sqref="F210">
    <cfRule type="containsText" dxfId="20856" priority="6700" operator="containsText" text="TAXI">
      <formula>NOT(ISERROR(SEARCH("TAXI",F210)))</formula>
    </cfRule>
    <cfRule type="containsText" dxfId="20855" priority="6701" operator="containsText" text="SSMM">
      <formula>NOT(ISERROR(SEARCH("SSMM",F210)))</formula>
    </cfRule>
    <cfRule type="containsText" dxfId="20854" priority="6702" operator="containsText" text="BMTR">
      <formula>NOT(ISERROR(SEARCH("BMTR",F210)))</formula>
    </cfRule>
  </conditionalFormatting>
  <conditionalFormatting sqref="F210">
    <cfRule type="containsText" dxfId="20853" priority="6697" operator="containsText" text="TAXI">
      <formula>NOT(ISERROR(SEARCH("TAXI",F210)))</formula>
    </cfRule>
    <cfRule type="containsText" dxfId="20852" priority="6698" operator="containsText" text="SSMM">
      <formula>NOT(ISERROR(SEARCH("SSMM",F210)))</formula>
    </cfRule>
    <cfRule type="containsText" dxfId="20851" priority="6699" operator="containsText" text="BMTR">
      <formula>NOT(ISERROR(SEARCH("BMTR",F210)))</formula>
    </cfRule>
  </conditionalFormatting>
  <conditionalFormatting sqref="F210">
    <cfRule type="containsText" dxfId="20850" priority="6694" operator="containsText" text="TAXI">
      <formula>NOT(ISERROR(SEARCH("TAXI",F210)))</formula>
    </cfRule>
    <cfRule type="containsText" dxfId="20849" priority="6695" operator="containsText" text="SSMM">
      <formula>NOT(ISERROR(SEARCH("SSMM",F210)))</formula>
    </cfRule>
    <cfRule type="containsText" dxfId="20848" priority="6696" operator="containsText" text="BMTR">
      <formula>NOT(ISERROR(SEARCH("BMTR",F210)))</formula>
    </cfRule>
  </conditionalFormatting>
  <conditionalFormatting sqref="F210">
    <cfRule type="containsText" dxfId="20847" priority="6691" operator="containsText" text="TAXI">
      <formula>NOT(ISERROR(SEARCH("TAXI",F210)))</formula>
    </cfRule>
    <cfRule type="containsText" dxfId="20846" priority="6692" operator="containsText" text="SSMM">
      <formula>NOT(ISERROR(SEARCH("SSMM",F210)))</formula>
    </cfRule>
    <cfRule type="containsText" dxfId="20845" priority="6693" operator="containsText" text="BMTR">
      <formula>NOT(ISERROR(SEARCH("BMTR",F210)))</formula>
    </cfRule>
  </conditionalFormatting>
  <conditionalFormatting sqref="F210">
    <cfRule type="containsText" dxfId="20844" priority="6688" operator="containsText" text="TAXI">
      <formula>NOT(ISERROR(SEARCH("TAXI",F210)))</formula>
    </cfRule>
    <cfRule type="containsText" dxfId="20843" priority="6689" operator="containsText" text="SSMM">
      <formula>NOT(ISERROR(SEARCH("SSMM",F210)))</formula>
    </cfRule>
    <cfRule type="containsText" dxfId="20842" priority="6690" operator="containsText" text="BMTR">
      <formula>NOT(ISERROR(SEARCH("BMTR",F210)))</formula>
    </cfRule>
  </conditionalFormatting>
  <conditionalFormatting sqref="F210">
    <cfRule type="containsText" dxfId="20841" priority="6685" operator="containsText" text="TAXI">
      <formula>NOT(ISERROR(SEARCH("TAXI",F210)))</formula>
    </cfRule>
    <cfRule type="containsText" dxfId="20840" priority="6686" operator="containsText" text="SSMM">
      <formula>NOT(ISERROR(SEARCH("SSMM",F210)))</formula>
    </cfRule>
    <cfRule type="containsText" dxfId="20839" priority="6687" operator="containsText" text="BMTR">
      <formula>NOT(ISERROR(SEARCH("BMTR",F210)))</formula>
    </cfRule>
  </conditionalFormatting>
  <conditionalFormatting sqref="F210">
    <cfRule type="containsText" dxfId="20838" priority="6682" operator="containsText" text="TAXI">
      <formula>NOT(ISERROR(SEARCH("TAXI",F210)))</formula>
    </cfRule>
    <cfRule type="containsText" dxfId="20837" priority="6683" operator="containsText" text="SSMM">
      <formula>NOT(ISERROR(SEARCH("SSMM",F210)))</formula>
    </cfRule>
    <cfRule type="containsText" dxfId="20836" priority="6684" operator="containsText" text="BMTR">
      <formula>NOT(ISERROR(SEARCH("BMTR",F210)))</formula>
    </cfRule>
  </conditionalFormatting>
  <conditionalFormatting sqref="F210">
    <cfRule type="containsText" dxfId="20835" priority="6679" operator="containsText" text="TAXI">
      <formula>NOT(ISERROR(SEARCH("TAXI",F210)))</formula>
    </cfRule>
    <cfRule type="containsText" dxfId="20834" priority="6680" operator="containsText" text="SSMM">
      <formula>NOT(ISERROR(SEARCH("SSMM",F210)))</formula>
    </cfRule>
    <cfRule type="containsText" dxfId="20833" priority="6681" operator="containsText" text="BMTR">
      <formula>NOT(ISERROR(SEARCH("BMTR",F210)))</formula>
    </cfRule>
  </conditionalFormatting>
  <conditionalFormatting sqref="F210">
    <cfRule type="containsText" dxfId="20832" priority="6676" operator="containsText" text="TAXI">
      <formula>NOT(ISERROR(SEARCH("TAXI",F210)))</formula>
    </cfRule>
    <cfRule type="containsText" dxfId="20831" priority="6677" operator="containsText" text="SSMM">
      <formula>NOT(ISERROR(SEARCH("SSMM",F210)))</formula>
    </cfRule>
    <cfRule type="containsText" dxfId="20830" priority="6678" operator="containsText" text="BMTR">
      <formula>NOT(ISERROR(SEARCH("BMTR",F210)))</formula>
    </cfRule>
  </conditionalFormatting>
  <conditionalFormatting sqref="F210">
    <cfRule type="containsText" dxfId="20829" priority="6673" operator="containsText" text="TAXI">
      <formula>NOT(ISERROR(SEARCH("TAXI",F210)))</formula>
    </cfRule>
    <cfRule type="containsText" dxfId="20828" priority="6674" operator="containsText" text="SSMM">
      <formula>NOT(ISERROR(SEARCH("SSMM",F210)))</formula>
    </cfRule>
    <cfRule type="containsText" dxfId="20827" priority="6675" operator="containsText" text="BMTR">
      <formula>NOT(ISERROR(SEARCH("BMTR",F210)))</formula>
    </cfRule>
  </conditionalFormatting>
  <conditionalFormatting sqref="F210">
    <cfRule type="containsText" dxfId="20826" priority="6670" operator="containsText" text="TAXI">
      <formula>NOT(ISERROR(SEARCH("TAXI",F210)))</formula>
    </cfRule>
    <cfRule type="containsText" dxfId="20825" priority="6671" operator="containsText" text="SSMM">
      <formula>NOT(ISERROR(SEARCH("SSMM",F210)))</formula>
    </cfRule>
    <cfRule type="containsText" dxfId="20824" priority="6672" operator="containsText" text="BMTR">
      <formula>NOT(ISERROR(SEARCH("BMTR",F210)))</formula>
    </cfRule>
  </conditionalFormatting>
  <conditionalFormatting sqref="F210">
    <cfRule type="containsText" dxfId="20823" priority="6667" operator="containsText" text="TAXI">
      <formula>NOT(ISERROR(SEARCH("TAXI",F210)))</formula>
    </cfRule>
    <cfRule type="containsText" dxfId="20822" priority="6668" operator="containsText" text="SSMM">
      <formula>NOT(ISERROR(SEARCH("SSMM",F210)))</formula>
    </cfRule>
    <cfRule type="containsText" dxfId="20821" priority="6669" operator="containsText" text="BMTR">
      <formula>NOT(ISERROR(SEARCH("BMTR",F210)))</formula>
    </cfRule>
  </conditionalFormatting>
  <conditionalFormatting sqref="F210">
    <cfRule type="containsText" dxfId="20820" priority="6664" operator="containsText" text="TAXI">
      <formula>NOT(ISERROR(SEARCH("TAXI",F210)))</formula>
    </cfRule>
    <cfRule type="containsText" dxfId="20819" priority="6665" operator="containsText" text="SSMM">
      <formula>NOT(ISERROR(SEARCH("SSMM",F210)))</formula>
    </cfRule>
    <cfRule type="containsText" dxfId="20818" priority="6666" operator="containsText" text="BMTR">
      <formula>NOT(ISERROR(SEARCH("BMTR",F210)))</formula>
    </cfRule>
  </conditionalFormatting>
  <conditionalFormatting sqref="F210">
    <cfRule type="containsText" dxfId="20817" priority="6661" operator="containsText" text="TAXI">
      <formula>NOT(ISERROR(SEARCH("TAXI",F210)))</formula>
    </cfRule>
    <cfRule type="containsText" dxfId="20816" priority="6662" operator="containsText" text="SSMM">
      <formula>NOT(ISERROR(SEARCH("SSMM",F210)))</formula>
    </cfRule>
    <cfRule type="containsText" dxfId="20815" priority="6663" operator="containsText" text="BMTR">
      <formula>NOT(ISERROR(SEARCH("BMTR",F210)))</formula>
    </cfRule>
  </conditionalFormatting>
  <conditionalFormatting sqref="F210">
    <cfRule type="containsText" dxfId="20814" priority="6658" operator="containsText" text="TAXI">
      <formula>NOT(ISERROR(SEARCH("TAXI",F210)))</formula>
    </cfRule>
    <cfRule type="containsText" dxfId="20813" priority="6659" operator="containsText" text="SSMM">
      <formula>NOT(ISERROR(SEARCH("SSMM",F210)))</formula>
    </cfRule>
    <cfRule type="containsText" dxfId="20812" priority="6660" operator="containsText" text="BMTR">
      <formula>NOT(ISERROR(SEARCH("BMTR",F210)))</formula>
    </cfRule>
  </conditionalFormatting>
  <conditionalFormatting sqref="F210">
    <cfRule type="containsText" dxfId="20811" priority="6655" operator="containsText" text="TAXI">
      <formula>NOT(ISERROR(SEARCH("TAXI",F210)))</formula>
    </cfRule>
    <cfRule type="containsText" dxfId="20810" priority="6656" operator="containsText" text="SSMM">
      <formula>NOT(ISERROR(SEARCH("SSMM",F210)))</formula>
    </cfRule>
    <cfRule type="containsText" dxfId="20809" priority="6657" operator="containsText" text="BMTR">
      <formula>NOT(ISERROR(SEARCH("BMTR",F210)))</formula>
    </cfRule>
  </conditionalFormatting>
  <conditionalFormatting sqref="F210">
    <cfRule type="containsText" dxfId="20808" priority="6652" operator="containsText" text="TAXI">
      <formula>NOT(ISERROR(SEARCH("TAXI",F210)))</formula>
    </cfRule>
    <cfRule type="containsText" dxfId="20807" priority="6653" operator="containsText" text="SSMM">
      <formula>NOT(ISERROR(SEARCH("SSMM",F210)))</formula>
    </cfRule>
    <cfRule type="containsText" dxfId="20806" priority="6654" operator="containsText" text="BMTR">
      <formula>NOT(ISERROR(SEARCH("BMTR",F210)))</formula>
    </cfRule>
  </conditionalFormatting>
  <conditionalFormatting sqref="F210">
    <cfRule type="containsText" dxfId="20805" priority="6649" operator="containsText" text="TAXI">
      <formula>NOT(ISERROR(SEARCH("TAXI",F210)))</formula>
    </cfRule>
    <cfRule type="containsText" dxfId="20804" priority="6650" operator="containsText" text="SSMM">
      <formula>NOT(ISERROR(SEARCH("SSMM",F210)))</formula>
    </cfRule>
    <cfRule type="containsText" dxfId="20803" priority="6651" operator="containsText" text="BMTR">
      <formula>NOT(ISERROR(SEARCH("BMTR",F210)))</formula>
    </cfRule>
  </conditionalFormatting>
  <conditionalFormatting sqref="F210">
    <cfRule type="containsText" dxfId="20802" priority="6646" operator="containsText" text="TAXI">
      <formula>NOT(ISERROR(SEARCH("TAXI",F210)))</formula>
    </cfRule>
    <cfRule type="containsText" dxfId="20801" priority="6647" operator="containsText" text="SSMM">
      <formula>NOT(ISERROR(SEARCH("SSMM",F210)))</formula>
    </cfRule>
    <cfRule type="containsText" dxfId="20800" priority="6648" operator="containsText" text="BMTR">
      <formula>NOT(ISERROR(SEARCH("BMTR",F210)))</formula>
    </cfRule>
  </conditionalFormatting>
  <conditionalFormatting sqref="F210">
    <cfRule type="containsText" dxfId="20799" priority="6643" operator="containsText" text="TAXI">
      <formula>NOT(ISERROR(SEARCH("TAXI",F210)))</formula>
    </cfRule>
    <cfRule type="containsText" dxfId="20798" priority="6644" operator="containsText" text="SSMM">
      <formula>NOT(ISERROR(SEARCH("SSMM",F210)))</formula>
    </cfRule>
    <cfRule type="containsText" dxfId="20797" priority="6645" operator="containsText" text="BMTR">
      <formula>NOT(ISERROR(SEARCH("BMTR",F210)))</formula>
    </cfRule>
  </conditionalFormatting>
  <conditionalFormatting sqref="F210">
    <cfRule type="containsText" dxfId="20796" priority="6640" operator="containsText" text="TAXI">
      <formula>NOT(ISERROR(SEARCH("TAXI",F210)))</formula>
    </cfRule>
    <cfRule type="containsText" dxfId="20795" priority="6641" operator="containsText" text="SSMM">
      <formula>NOT(ISERROR(SEARCH("SSMM",F210)))</formula>
    </cfRule>
    <cfRule type="containsText" dxfId="20794" priority="6642" operator="containsText" text="BMTR">
      <formula>NOT(ISERROR(SEARCH("BMTR",F210)))</formula>
    </cfRule>
  </conditionalFormatting>
  <conditionalFormatting sqref="F210">
    <cfRule type="containsText" dxfId="20793" priority="6637" operator="containsText" text="TAXI">
      <formula>NOT(ISERROR(SEARCH("TAXI",F210)))</formula>
    </cfRule>
    <cfRule type="containsText" dxfId="20792" priority="6638" operator="containsText" text="SSMM">
      <formula>NOT(ISERROR(SEARCH("SSMM",F210)))</formula>
    </cfRule>
    <cfRule type="containsText" dxfId="20791" priority="6639" operator="containsText" text="BMTR">
      <formula>NOT(ISERROR(SEARCH("BMTR",F210)))</formula>
    </cfRule>
  </conditionalFormatting>
  <conditionalFormatting sqref="F210">
    <cfRule type="containsText" dxfId="20790" priority="6634" operator="containsText" text="TAXI">
      <formula>NOT(ISERROR(SEARCH("TAXI",F210)))</formula>
    </cfRule>
    <cfRule type="containsText" dxfId="20789" priority="6635" operator="containsText" text="SSMM">
      <formula>NOT(ISERROR(SEARCH("SSMM",F210)))</formula>
    </cfRule>
    <cfRule type="containsText" dxfId="20788" priority="6636" operator="containsText" text="BMTR">
      <formula>NOT(ISERROR(SEARCH("BMTR",F210)))</formula>
    </cfRule>
  </conditionalFormatting>
  <conditionalFormatting sqref="F210">
    <cfRule type="containsText" dxfId="20787" priority="6631" operator="containsText" text="TAXI">
      <formula>NOT(ISERROR(SEARCH("TAXI",F210)))</formula>
    </cfRule>
    <cfRule type="containsText" dxfId="20786" priority="6632" operator="containsText" text="SSMM">
      <formula>NOT(ISERROR(SEARCH("SSMM",F210)))</formula>
    </cfRule>
    <cfRule type="containsText" dxfId="20785" priority="6633" operator="containsText" text="BMTR">
      <formula>NOT(ISERROR(SEARCH("BMTR",F210)))</formula>
    </cfRule>
  </conditionalFormatting>
  <conditionalFormatting sqref="F210">
    <cfRule type="containsText" dxfId="20784" priority="6628" operator="containsText" text="TAXI">
      <formula>NOT(ISERROR(SEARCH("TAXI",F210)))</formula>
    </cfRule>
    <cfRule type="containsText" dxfId="20783" priority="6629" operator="containsText" text="SSMM">
      <formula>NOT(ISERROR(SEARCH("SSMM",F210)))</formula>
    </cfRule>
    <cfRule type="containsText" dxfId="20782" priority="6630" operator="containsText" text="BMTR">
      <formula>NOT(ISERROR(SEARCH("BMTR",F210)))</formula>
    </cfRule>
  </conditionalFormatting>
  <conditionalFormatting sqref="F210">
    <cfRule type="containsText" dxfId="20781" priority="6625" operator="containsText" text="TAXI">
      <formula>NOT(ISERROR(SEARCH("TAXI",F210)))</formula>
    </cfRule>
    <cfRule type="containsText" dxfId="20780" priority="6626" operator="containsText" text="SSMM">
      <formula>NOT(ISERROR(SEARCH("SSMM",F210)))</formula>
    </cfRule>
    <cfRule type="containsText" dxfId="20779" priority="6627" operator="containsText" text="BMTR">
      <formula>NOT(ISERROR(SEARCH("BMTR",F210)))</formula>
    </cfRule>
  </conditionalFormatting>
  <conditionalFormatting sqref="F210">
    <cfRule type="containsText" dxfId="20778" priority="6622" operator="containsText" text="TAXI">
      <formula>NOT(ISERROR(SEARCH("TAXI",F210)))</formula>
    </cfRule>
    <cfRule type="containsText" dxfId="20777" priority="6623" operator="containsText" text="SSMM">
      <formula>NOT(ISERROR(SEARCH("SSMM",F210)))</formula>
    </cfRule>
    <cfRule type="containsText" dxfId="20776" priority="6624" operator="containsText" text="BMTR">
      <formula>NOT(ISERROR(SEARCH("BMTR",F210)))</formula>
    </cfRule>
  </conditionalFormatting>
  <conditionalFormatting sqref="F210">
    <cfRule type="containsText" dxfId="20775" priority="6619" operator="containsText" text="TAXI">
      <formula>NOT(ISERROR(SEARCH("TAXI",F210)))</formula>
    </cfRule>
    <cfRule type="containsText" dxfId="20774" priority="6620" operator="containsText" text="SSMM">
      <formula>NOT(ISERROR(SEARCH("SSMM",F210)))</formula>
    </cfRule>
    <cfRule type="containsText" dxfId="20773" priority="6621" operator="containsText" text="BMTR">
      <formula>NOT(ISERROR(SEARCH("BMTR",F210)))</formula>
    </cfRule>
  </conditionalFormatting>
  <conditionalFormatting sqref="F210">
    <cfRule type="containsText" dxfId="20772" priority="6616" operator="containsText" text="TAXI">
      <formula>NOT(ISERROR(SEARCH("TAXI",F210)))</formula>
    </cfRule>
    <cfRule type="containsText" dxfId="20771" priority="6617" operator="containsText" text="SSMM">
      <formula>NOT(ISERROR(SEARCH("SSMM",F210)))</formula>
    </cfRule>
    <cfRule type="containsText" dxfId="20770" priority="6618" operator="containsText" text="BMTR">
      <formula>NOT(ISERROR(SEARCH("BMTR",F210)))</formula>
    </cfRule>
  </conditionalFormatting>
  <conditionalFormatting sqref="F210">
    <cfRule type="containsText" dxfId="20769" priority="6613" operator="containsText" text="TAXI">
      <formula>NOT(ISERROR(SEARCH("TAXI",F210)))</formula>
    </cfRule>
    <cfRule type="containsText" dxfId="20768" priority="6614" operator="containsText" text="SSMM">
      <formula>NOT(ISERROR(SEARCH("SSMM",F210)))</formula>
    </cfRule>
    <cfRule type="containsText" dxfId="20767" priority="6615" operator="containsText" text="BMTR">
      <formula>NOT(ISERROR(SEARCH("BMTR",F210)))</formula>
    </cfRule>
  </conditionalFormatting>
  <conditionalFormatting sqref="F210">
    <cfRule type="containsText" dxfId="20766" priority="6610" operator="containsText" text="TAXI">
      <formula>NOT(ISERROR(SEARCH("TAXI",F210)))</formula>
    </cfRule>
    <cfRule type="containsText" dxfId="20765" priority="6611" operator="containsText" text="SSMM">
      <formula>NOT(ISERROR(SEARCH("SSMM",F210)))</formula>
    </cfRule>
    <cfRule type="containsText" dxfId="20764" priority="6612" operator="containsText" text="BMTR">
      <formula>NOT(ISERROR(SEARCH("BMTR",F210)))</formula>
    </cfRule>
  </conditionalFormatting>
  <conditionalFormatting sqref="F210">
    <cfRule type="containsText" dxfId="20763" priority="6607" operator="containsText" text="TAXI">
      <formula>NOT(ISERROR(SEARCH("TAXI",F210)))</formula>
    </cfRule>
    <cfRule type="containsText" dxfId="20762" priority="6608" operator="containsText" text="SSMM">
      <formula>NOT(ISERROR(SEARCH("SSMM",F210)))</formula>
    </cfRule>
    <cfRule type="containsText" dxfId="20761" priority="6609" operator="containsText" text="BMTR">
      <formula>NOT(ISERROR(SEARCH("BMTR",F210)))</formula>
    </cfRule>
  </conditionalFormatting>
  <conditionalFormatting sqref="F210">
    <cfRule type="containsText" dxfId="20760" priority="6604" operator="containsText" text="TAXI">
      <formula>NOT(ISERROR(SEARCH("TAXI",F210)))</formula>
    </cfRule>
    <cfRule type="containsText" dxfId="20759" priority="6605" operator="containsText" text="SSMM">
      <formula>NOT(ISERROR(SEARCH("SSMM",F210)))</formula>
    </cfRule>
    <cfRule type="containsText" dxfId="20758" priority="6606" operator="containsText" text="BMTR">
      <formula>NOT(ISERROR(SEARCH("BMTR",F210)))</formula>
    </cfRule>
  </conditionalFormatting>
  <conditionalFormatting sqref="F210">
    <cfRule type="containsText" dxfId="20757" priority="6601" operator="containsText" text="TAXI">
      <formula>NOT(ISERROR(SEARCH("TAXI",F210)))</formula>
    </cfRule>
    <cfRule type="containsText" dxfId="20756" priority="6602" operator="containsText" text="SSMM">
      <formula>NOT(ISERROR(SEARCH("SSMM",F210)))</formula>
    </cfRule>
    <cfRule type="containsText" dxfId="20755" priority="6603" operator="containsText" text="BMTR">
      <formula>NOT(ISERROR(SEARCH("BMTR",F210)))</formula>
    </cfRule>
  </conditionalFormatting>
  <conditionalFormatting sqref="F210">
    <cfRule type="containsText" dxfId="20754" priority="6598" operator="containsText" text="TAXI">
      <formula>NOT(ISERROR(SEARCH("TAXI",F210)))</formula>
    </cfRule>
    <cfRule type="containsText" dxfId="20753" priority="6599" operator="containsText" text="SSMM">
      <formula>NOT(ISERROR(SEARCH("SSMM",F210)))</formula>
    </cfRule>
    <cfRule type="containsText" dxfId="20752" priority="6600" operator="containsText" text="BMTR">
      <formula>NOT(ISERROR(SEARCH("BMTR",F210)))</formula>
    </cfRule>
  </conditionalFormatting>
  <conditionalFormatting sqref="F210">
    <cfRule type="containsText" dxfId="20751" priority="6595" operator="containsText" text="TAXI">
      <formula>NOT(ISERROR(SEARCH("TAXI",F210)))</formula>
    </cfRule>
    <cfRule type="containsText" dxfId="20750" priority="6596" operator="containsText" text="SSMM">
      <formula>NOT(ISERROR(SEARCH("SSMM",F210)))</formula>
    </cfRule>
    <cfRule type="containsText" dxfId="20749" priority="6597" operator="containsText" text="BMTR">
      <formula>NOT(ISERROR(SEARCH("BMTR",F210)))</formula>
    </cfRule>
  </conditionalFormatting>
  <conditionalFormatting sqref="F210">
    <cfRule type="containsText" dxfId="20748" priority="6592" operator="containsText" text="TAXI">
      <formula>NOT(ISERROR(SEARCH("TAXI",F210)))</formula>
    </cfRule>
    <cfRule type="containsText" dxfId="20747" priority="6593" operator="containsText" text="SSMM">
      <formula>NOT(ISERROR(SEARCH("SSMM",F210)))</formula>
    </cfRule>
    <cfRule type="containsText" dxfId="20746" priority="6594" operator="containsText" text="BMTR">
      <formula>NOT(ISERROR(SEARCH("BMTR",F210)))</formula>
    </cfRule>
  </conditionalFormatting>
  <conditionalFormatting sqref="F210">
    <cfRule type="containsText" dxfId="20745" priority="6589" operator="containsText" text="TAXI">
      <formula>NOT(ISERROR(SEARCH("TAXI",F210)))</formula>
    </cfRule>
    <cfRule type="containsText" dxfId="20744" priority="6590" operator="containsText" text="SSMM">
      <formula>NOT(ISERROR(SEARCH("SSMM",F210)))</formula>
    </cfRule>
    <cfRule type="containsText" dxfId="20743" priority="6591" operator="containsText" text="BMTR">
      <formula>NOT(ISERROR(SEARCH("BMTR",F210)))</formula>
    </cfRule>
  </conditionalFormatting>
  <conditionalFormatting sqref="F210">
    <cfRule type="containsText" dxfId="20742" priority="6586" operator="containsText" text="TAXI">
      <formula>NOT(ISERROR(SEARCH("TAXI",F210)))</formula>
    </cfRule>
    <cfRule type="containsText" dxfId="20741" priority="6587" operator="containsText" text="SSMM">
      <formula>NOT(ISERROR(SEARCH("SSMM",F210)))</formula>
    </cfRule>
    <cfRule type="containsText" dxfId="20740" priority="6588" operator="containsText" text="BMTR">
      <formula>NOT(ISERROR(SEARCH("BMTR",F210)))</formula>
    </cfRule>
  </conditionalFormatting>
  <conditionalFormatting sqref="F210">
    <cfRule type="containsText" dxfId="20739" priority="6583" operator="containsText" text="TAXI">
      <formula>NOT(ISERROR(SEARCH("TAXI",F210)))</formula>
    </cfRule>
    <cfRule type="containsText" dxfId="20738" priority="6584" operator="containsText" text="SSMM">
      <formula>NOT(ISERROR(SEARCH("SSMM",F210)))</formula>
    </cfRule>
    <cfRule type="containsText" dxfId="20737" priority="6585" operator="containsText" text="BMTR">
      <formula>NOT(ISERROR(SEARCH("BMTR",F210)))</formula>
    </cfRule>
  </conditionalFormatting>
  <conditionalFormatting sqref="F210">
    <cfRule type="containsText" dxfId="20736" priority="6580" operator="containsText" text="TAXI">
      <formula>NOT(ISERROR(SEARCH("TAXI",F210)))</formula>
    </cfRule>
    <cfRule type="containsText" dxfId="20735" priority="6581" operator="containsText" text="SSMM">
      <formula>NOT(ISERROR(SEARCH("SSMM",F210)))</formula>
    </cfRule>
    <cfRule type="containsText" dxfId="20734" priority="6582" operator="containsText" text="BMTR">
      <formula>NOT(ISERROR(SEARCH("BMTR",F210)))</formula>
    </cfRule>
  </conditionalFormatting>
  <conditionalFormatting sqref="F210">
    <cfRule type="containsText" dxfId="20733" priority="6577" operator="containsText" text="TAXI">
      <formula>NOT(ISERROR(SEARCH("TAXI",F210)))</formula>
    </cfRule>
    <cfRule type="containsText" dxfId="20732" priority="6578" operator="containsText" text="SSMM">
      <formula>NOT(ISERROR(SEARCH("SSMM",F210)))</formula>
    </cfRule>
    <cfRule type="containsText" dxfId="20731" priority="6579" operator="containsText" text="BMTR">
      <formula>NOT(ISERROR(SEARCH("BMTR",F210)))</formula>
    </cfRule>
  </conditionalFormatting>
  <conditionalFormatting sqref="F210">
    <cfRule type="containsText" dxfId="20730" priority="6574" operator="containsText" text="TAXI">
      <formula>NOT(ISERROR(SEARCH("TAXI",F210)))</formula>
    </cfRule>
    <cfRule type="containsText" dxfId="20729" priority="6575" operator="containsText" text="SSMM">
      <formula>NOT(ISERROR(SEARCH("SSMM",F210)))</formula>
    </cfRule>
    <cfRule type="containsText" dxfId="20728" priority="6576" operator="containsText" text="BMTR">
      <formula>NOT(ISERROR(SEARCH("BMTR",F210)))</formula>
    </cfRule>
  </conditionalFormatting>
  <conditionalFormatting sqref="F210">
    <cfRule type="containsText" dxfId="20727" priority="6571" operator="containsText" text="TAXI">
      <formula>NOT(ISERROR(SEARCH("TAXI",F210)))</formula>
    </cfRule>
    <cfRule type="containsText" dxfId="20726" priority="6572" operator="containsText" text="SSMM">
      <formula>NOT(ISERROR(SEARCH("SSMM",F210)))</formula>
    </cfRule>
    <cfRule type="containsText" dxfId="20725" priority="6573" operator="containsText" text="BMTR">
      <formula>NOT(ISERROR(SEARCH("BMTR",F210)))</formula>
    </cfRule>
  </conditionalFormatting>
  <conditionalFormatting sqref="F210">
    <cfRule type="containsText" dxfId="20724" priority="6568" operator="containsText" text="TAXI">
      <formula>NOT(ISERROR(SEARCH("TAXI",F210)))</formula>
    </cfRule>
    <cfRule type="containsText" dxfId="20723" priority="6569" operator="containsText" text="SSMM">
      <formula>NOT(ISERROR(SEARCH("SSMM",F210)))</formula>
    </cfRule>
    <cfRule type="containsText" dxfId="20722" priority="6570" operator="containsText" text="BMTR">
      <formula>NOT(ISERROR(SEARCH("BMTR",F210)))</formula>
    </cfRule>
  </conditionalFormatting>
  <conditionalFormatting sqref="F210">
    <cfRule type="containsText" dxfId="20721" priority="6565" operator="containsText" text="TAXI">
      <formula>NOT(ISERROR(SEARCH("TAXI",F210)))</formula>
    </cfRule>
    <cfRule type="containsText" dxfId="20720" priority="6566" operator="containsText" text="SSMM">
      <formula>NOT(ISERROR(SEARCH("SSMM",F210)))</formula>
    </cfRule>
    <cfRule type="containsText" dxfId="20719" priority="6567" operator="containsText" text="BMTR">
      <formula>NOT(ISERROR(SEARCH("BMTR",F210)))</formula>
    </cfRule>
  </conditionalFormatting>
  <conditionalFormatting sqref="F210">
    <cfRule type="containsText" dxfId="20718" priority="6562" operator="containsText" text="TAXI">
      <formula>NOT(ISERROR(SEARCH("TAXI",F210)))</formula>
    </cfRule>
    <cfRule type="containsText" dxfId="20717" priority="6563" operator="containsText" text="SSMM">
      <formula>NOT(ISERROR(SEARCH("SSMM",F210)))</formula>
    </cfRule>
    <cfRule type="containsText" dxfId="20716" priority="6564" operator="containsText" text="BMTR">
      <formula>NOT(ISERROR(SEARCH("BMTR",F210)))</formula>
    </cfRule>
  </conditionalFormatting>
  <conditionalFormatting sqref="F210">
    <cfRule type="containsText" dxfId="20715" priority="6559" operator="containsText" text="TAXI">
      <formula>NOT(ISERROR(SEARCH("TAXI",F210)))</formula>
    </cfRule>
    <cfRule type="containsText" dxfId="20714" priority="6560" operator="containsText" text="SSMM">
      <formula>NOT(ISERROR(SEARCH("SSMM",F210)))</formula>
    </cfRule>
    <cfRule type="containsText" dxfId="20713" priority="6561" operator="containsText" text="BMTR">
      <formula>NOT(ISERROR(SEARCH("BMTR",F210)))</formula>
    </cfRule>
  </conditionalFormatting>
  <conditionalFormatting sqref="F210">
    <cfRule type="containsText" dxfId="20712" priority="6556" operator="containsText" text="TAXI">
      <formula>NOT(ISERROR(SEARCH("TAXI",F210)))</formula>
    </cfRule>
    <cfRule type="containsText" dxfId="20711" priority="6557" operator="containsText" text="SSMM">
      <formula>NOT(ISERROR(SEARCH("SSMM",F210)))</formula>
    </cfRule>
    <cfRule type="containsText" dxfId="20710" priority="6558" operator="containsText" text="BMTR">
      <formula>NOT(ISERROR(SEARCH("BMTR",F210)))</formula>
    </cfRule>
  </conditionalFormatting>
  <conditionalFormatting sqref="F210">
    <cfRule type="containsText" dxfId="20709" priority="6553" operator="containsText" text="TAXI">
      <formula>NOT(ISERROR(SEARCH("TAXI",F210)))</formula>
    </cfRule>
    <cfRule type="containsText" dxfId="20708" priority="6554" operator="containsText" text="SSMM">
      <formula>NOT(ISERROR(SEARCH("SSMM",F210)))</formula>
    </cfRule>
    <cfRule type="containsText" dxfId="20707" priority="6555" operator="containsText" text="BMTR">
      <formula>NOT(ISERROR(SEARCH("BMTR",F210)))</formula>
    </cfRule>
  </conditionalFormatting>
  <conditionalFormatting sqref="F210">
    <cfRule type="containsText" dxfId="20706" priority="6550" operator="containsText" text="TAXI">
      <formula>NOT(ISERROR(SEARCH("TAXI",F210)))</formula>
    </cfRule>
    <cfRule type="containsText" dxfId="20705" priority="6551" operator="containsText" text="SSMM">
      <formula>NOT(ISERROR(SEARCH("SSMM",F210)))</formula>
    </cfRule>
    <cfRule type="containsText" dxfId="20704" priority="6552" operator="containsText" text="BMTR">
      <formula>NOT(ISERROR(SEARCH("BMTR",F210)))</formula>
    </cfRule>
  </conditionalFormatting>
  <conditionalFormatting sqref="F210">
    <cfRule type="containsText" dxfId="20703" priority="6547" operator="containsText" text="TAXI">
      <formula>NOT(ISERROR(SEARCH("TAXI",F210)))</formula>
    </cfRule>
    <cfRule type="containsText" dxfId="20702" priority="6548" operator="containsText" text="SSMM">
      <formula>NOT(ISERROR(SEARCH("SSMM",F210)))</formula>
    </cfRule>
    <cfRule type="containsText" dxfId="20701" priority="6549" operator="containsText" text="BMTR">
      <formula>NOT(ISERROR(SEARCH("BMTR",F210)))</formula>
    </cfRule>
  </conditionalFormatting>
  <conditionalFormatting sqref="F210">
    <cfRule type="containsText" dxfId="20700" priority="6544" operator="containsText" text="TAXI">
      <formula>NOT(ISERROR(SEARCH("TAXI",F210)))</formula>
    </cfRule>
    <cfRule type="containsText" dxfId="20699" priority="6545" operator="containsText" text="SSMM">
      <formula>NOT(ISERROR(SEARCH("SSMM",F210)))</formula>
    </cfRule>
    <cfRule type="containsText" dxfId="20698" priority="6546" operator="containsText" text="BMTR">
      <formula>NOT(ISERROR(SEARCH("BMTR",F210)))</formula>
    </cfRule>
  </conditionalFormatting>
  <conditionalFormatting sqref="F210">
    <cfRule type="containsText" dxfId="20697" priority="6541" operator="containsText" text="TAXI">
      <formula>NOT(ISERROR(SEARCH("TAXI",F210)))</formula>
    </cfRule>
    <cfRule type="containsText" dxfId="20696" priority="6542" operator="containsText" text="SSMM">
      <formula>NOT(ISERROR(SEARCH("SSMM",F210)))</formula>
    </cfRule>
    <cfRule type="containsText" dxfId="20695" priority="6543" operator="containsText" text="BMTR">
      <formula>NOT(ISERROR(SEARCH("BMTR",F210)))</formula>
    </cfRule>
  </conditionalFormatting>
  <conditionalFormatting sqref="F210">
    <cfRule type="containsText" dxfId="20694" priority="6538" operator="containsText" text="TAXI">
      <formula>NOT(ISERROR(SEARCH("TAXI",F210)))</formula>
    </cfRule>
    <cfRule type="containsText" dxfId="20693" priority="6539" operator="containsText" text="SSMM">
      <formula>NOT(ISERROR(SEARCH("SSMM",F210)))</formula>
    </cfRule>
    <cfRule type="containsText" dxfId="20692" priority="6540" operator="containsText" text="BMTR">
      <formula>NOT(ISERROR(SEARCH("BMTR",F210)))</formula>
    </cfRule>
  </conditionalFormatting>
  <conditionalFormatting sqref="F210">
    <cfRule type="containsText" dxfId="20691" priority="6535" operator="containsText" text="TAXI">
      <formula>NOT(ISERROR(SEARCH("TAXI",F210)))</formula>
    </cfRule>
    <cfRule type="containsText" dxfId="20690" priority="6536" operator="containsText" text="SSMM">
      <formula>NOT(ISERROR(SEARCH("SSMM",F210)))</formula>
    </cfRule>
    <cfRule type="containsText" dxfId="20689" priority="6537" operator="containsText" text="BMTR">
      <formula>NOT(ISERROR(SEARCH("BMTR",F210)))</formula>
    </cfRule>
  </conditionalFormatting>
  <conditionalFormatting sqref="F210">
    <cfRule type="containsText" dxfId="20688" priority="6532" operator="containsText" text="TAXI">
      <formula>NOT(ISERROR(SEARCH("TAXI",F210)))</formula>
    </cfRule>
    <cfRule type="containsText" dxfId="20687" priority="6533" operator="containsText" text="SSMM">
      <formula>NOT(ISERROR(SEARCH("SSMM",F210)))</formula>
    </cfRule>
    <cfRule type="containsText" dxfId="20686" priority="6534" operator="containsText" text="BMTR">
      <formula>NOT(ISERROR(SEARCH("BMTR",F210)))</formula>
    </cfRule>
  </conditionalFormatting>
  <conditionalFormatting sqref="F210">
    <cfRule type="containsText" dxfId="20685" priority="6529" operator="containsText" text="TAXI">
      <formula>NOT(ISERROR(SEARCH("TAXI",F210)))</formula>
    </cfRule>
    <cfRule type="containsText" dxfId="20684" priority="6530" operator="containsText" text="SSMM">
      <formula>NOT(ISERROR(SEARCH("SSMM",F210)))</formula>
    </cfRule>
    <cfRule type="containsText" dxfId="20683" priority="6531" operator="containsText" text="BMTR">
      <formula>NOT(ISERROR(SEARCH("BMTR",F210)))</formula>
    </cfRule>
  </conditionalFormatting>
  <conditionalFormatting sqref="F210">
    <cfRule type="containsText" dxfId="20682" priority="6526" operator="containsText" text="TAXI">
      <formula>NOT(ISERROR(SEARCH("TAXI",F210)))</formula>
    </cfRule>
    <cfRule type="containsText" dxfId="20681" priority="6527" operator="containsText" text="SSMM">
      <formula>NOT(ISERROR(SEARCH("SSMM",F210)))</formula>
    </cfRule>
    <cfRule type="containsText" dxfId="20680" priority="6528" operator="containsText" text="BMTR">
      <formula>NOT(ISERROR(SEARCH("BMTR",F210)))</formula>
    </cfRule>
  </conditionalFormatting>
  <conditionalFormatting sqref="F210">
    <cfRule type="containsText" dxfId="20679" priority="6523" operator="containsText" text="TAXI">
      <formula>NOT(ISERROR(SEARCH("TAXI",F210)))</formula>
    </cfRule>
    <cfRule type="containsText" dxfId="20678" priority="6524" operator="containsText" text="SSMM">
      <formula>NOT(ISERROR(SEARCH("SSMM",F210)))</formula>
    </cfRule>
    <cfRule type="containsText" dxfId="20677" priority="6525" operator="containsText" text="BMTR">
      <formula>NOT(ISERROR(SEARCH("BMTR",F210)))</formula>
    </cfRule>
  </conditionalFormatting>
  <conditionalFormatting sqref="F210">
    <cfRule type="containsText" dxfId="20676" priority="6520" operator="containsText" text="TAXI">
      <formula>NOT(ISERROR(SEARCH("TAXI",F210)))</formula>
    </cfRule>
    <cfRule type="containsText" dxfId="20675" priority="6521" operator="containsText" text="SSMM">
      <formula>NOT(ISERROR(SEARCH("SSMM",F210)))</formula>
    </cfRule>
    <cfRule type="containsText" dxfId="20674" priority="6522" operator="containsText" text="BMTR">
      <formula>NOT(ISERROR(SEARCH("BMTR",F210)))</formula>
    </cfRule>
  </conditionalFormatting>
  <conditionalFormatting sqref="F210">
    <cfRule type="containsText" dxfId="20673" priority="6517" operator="containsText" text="TAXI">
      <formula>NOT(ISERROR(SEARCH("TAXI",F210)))</formula>
    </cfRule>
    <cfRule type="containsText" dxfId="20672" priority="6518" operator="containsText" text="SSMM">
      <formula>NOT(ISERROR(SEARCH("SSMM",F210)))</formula>
    </cfRule>
    <cfRule type="containsText" dxfId="20671" priority="6519" operator="containsText" text="BMTR">
      <formula>NOT(ISERROR(SEARCH("BMTR",F210)))</formula>
    </cfRule>
  </conditionalFormatting>
  <conditionalFormatting sqref="F210">
    <cfRule type="containsText" dxfId="20670" priority="6514" operator="containsText" text="TAXI">
      <formula>NOT(ISERROR(SEARCH("TAXI",F210)))</formula>
    </cfRule>
    <cfRule type="containsText" dxfId="20669" priority="6515" operator="containsText" text="SSMM">
      <formula>NOT(ISERROR(SEARCH("SSMM",F210)))</formula>
    </cfRule>
    <cfRule type="containsText" dxfId="20668" priority="6516" operator="containsText" text="BMTR">
      <formula>NOT(ISERROR(SEARCH("BMTR",F210)))</formula>
    </cfRule>
  </conditionalFormatting>
  <conditionalFormatting sqref="F210">
    <cfRule type="containsText" dxfId="20667" priority="6511" operator="containsText" text="TAXI">
      <formula>NOT(ISERROR(SEARCH("TAXI",F210)))</formula>
    </cfRule>
    <cfRule type="containsText" dxfId="20666" priority="6512" operator="containsText" text="SSMM">
      <formula>NOT(ISERROR(SEARCH("SSMM",F210)))</formula>
    </cfRule>
    <cfRule type="containsText" dxfId="20665" priority="6513" operator="containsText" text="BMTR">
      <formula>NOT(ISERROR(SEARCH("BMTR",F210)))</formula>
    </cfRule>
  </conditionalFormatting>
  <conditionalFormatting sqref="F210">
    <cfRule type="containsText" dxfId="20664" priority="6508" operator="containsText" text="TAXI">
      <formula>NOT(ISERROR(SEARCH("TAXI",F210)))</formula>
    </cfRule>
    <cfRule type="containsText" dxfId="20663" priority="6509" operator="containsText" text="SSMM">
      <formula>NOT(ISERROR(SEARCH("SSMM",F210)))</formula>
    </cfRule>
    <cfRule type="containsText" dxfId="20662" priority="6510" operator="containsText" text="BMTR">
      <formula>NOT(ISERROR(SEARCH("BMTR",F210)))</formula>
    </cfRule>
  </conditionalFormatting>
  <conditionalFormatting sqref="F210">
    <cfRule type="containsText" dxfId="20661" priority="6505" operator="containsText" text="TAXI">
      <formula>NOT(ISERROR(SEARCH("TAXI",F210)))</formula>
    </cfRule>
    <cfRule type="containsText" dxfId="20660" priority="6506" operator="containsText" text="SSMM">
      <formula>NOT(ISERROR(SEARCH("SSMM",F210)))</formula>
    </cfRule>
    <cfRule type="containsText" dxfId="20659" priority="6507" operator="containsText" text="BMTR">
      <formula>NOT(ISERROR(SEARCH("BMTR",F210)))</formula>
    </cfRule>
  </conditionalFormatting>
  <conditionalFormatting sqref="F210">
    <cfRule type="containsText" dxfId="20658" priority="6502" operator="containsText" text="TAXI">
      <formula>NOT(ISERROR(SEARCH("TAXI",F210)))</formula>
    </cfRule>
    <cfRule type="containsText" dxfId="20657" priority="6503" operator="containsText" text="SSMM">
      <formula>NOT(ISERROR(SEARCH("SSMM",F210)))</formula>
    </cfRule>
    <cfRule type="containsText" dxfId="20656" priority="6504" operator="containsText" text="BMTR">
      <formula>NOT(ISERROR(SEARCH("BMTR",F210)))</formula>
    </cfRule>
  </conditionalFormatting>
  <conditionalFormatting sqref="F210">
    <cfRule type="containsText" dxfId="20655" priority="6499" operator="containsText" text="TAXI">
      <formula>NOT(ISERROR(SEARCH("TAXI",F210)))</formula>
    </cfRule>
    <cfRule type="containsText" dxfId="20654" priority="6500" operator="containsText" text="SSMM">
      <formula>NOT(ISERROR(SEARCH("SSMM",F210)))</formula>
    </cfRule>
    <cfRule type="containsText" dxfId="20653" priority="6501" operator="containsText" text="BMTR">
      <formula>NOT(ISERROR(SEARCH("BMTR",F210)))</formula>
    </cfRule>
  </conditionalFormatting>
  <conditionalFormatting sqref="F210">
    <cfRule type="containsText" dxfId="20652" priority="6496" operator="containsText" text="TAXI">
      <formula>NOT(ISERROR(SEARCH("TAXI",F210)))</formula>
    </cfRule>
    <cfRule type="containsText" dxfId="20651" priority="6497" operator="containsText" text="SSMM">
      <formula>NOT(ISERROR(SEARCH("SSMM",F210)))</formula>
    </cfRule>
    <cfRule type="containsText" dxfId="20650" priority="6498" operator="containsText" text="BMTR">
      <formula>NOT(ISERROR(SEARCH("BMTR",F210)))</formula>
    </cfRule>
  </conditionalFormatting>
  <conditionalFormatting sqref="F210">
    <cfRule type="containsText" dxfId="20649" priority="6493" operator="containsText" text="TAXI">
      <formula>NOT(ISERROR(SEARCH("TAXI",F210)))</formula>
    </cfRule>
    <cfRule type="containsText" dxfId="20648" priority="6494" operator="containsText" text="SSMM">
      <formula>NOT(ISERROR(SEARCH("SSMM",F210)))</formula>
    </cfRule>
    <cfRule type="containsText" dxfId="20647" priority="6495" operator="containsText" text="BMTR">
      <formula>NOT(ISERROR(SEARCH("BMTR",F210)))</formula>
    </cfRule>
  </conditionalFormatting>
  <conditionalFormatting sqref="F210">
    <cfRule type="containsText" dxfId="20646" priority="6490" operator="containsText" text="TAXI">
      <formula>NOT(ISERROR(SEARCH("TAXI",F210)))</formula>
    </cfRule>
    <cfRule type="containsText" dxfId="20645" priority="6491" operator="containsText" text="SSMM">
      <formula>NOT(ISERROR(SEARCH("SSMM",F210)))</formula>
    </cfRule>
    <cfRule type="containsText" dxfId="20644" priority="6492" operator="containsText" text="BMTR">
      <formula>NOT(ISERROR(SEARCH("BMTR",F210)))</formula>
    </cfRule>
  </conditionalFormatting>
  <conditionalFormatting sqref="F210">
    <cfRule type="containsText" dxfId="20643" priority="6487" operator="containsText" text="TAXI">
      <formula>NOT(ISERROR(SEARCH("TAXI",F210)))</formula>
    </cfRule>
    <cfRule type="containsText" dxfId="20642" priority="6488" operator="containsText" text="SSMM">
      <formula>NOT(ISERROR(SEARCH("SSMM",F210)))</formula>
    </cfRule>
    <cfRule type="containsText" dxfId="20641" priority="6489" operator="containsText" text="BMTR">
      <formula>NOT(ISERROR(SEARCH("BMTR",F210)))</formula>
    </cfRule>
  </conditionalFormatting>
  <conditionalFormatting sqref="F210">
    <cfRule type="containsText" dxfId="20640" priority="6484" operator="containsText" text="TAXI">
      <formula>NOT(ISERROR(SEARCH("TAXI",F210)))</formula>
    </cfRule>
    <cfRule type="containsText" dxfId="20639" priority="6485" operator="containsText" text="SSMM">
      <formula>NOT(ISERROR(SEARCH("SSMM",F210)))</formula>
    </cfRule>
    <cfRule type="containsText" dxfId="20638" priority="6486" operator="containsText" text="BMTR">
      <formula>NOT(ISERROR(SEARCH("BMTR",F210)))</formula>
    </cfRule>
  </conditionalFormatting>
  <conditionalFormatting sqref="F210">
    <cfRule type="containsText" dxfId="20637" priority="6481" operator="containsText" text="TAXI">
      <formula>NOT(ISERROR(SEARCH("TAXI",F210)))</formula>
    </cfRule>
    <cfRule type="containsText" dxfId="20636" priority="6482" operator="containsText" text="SSMM">
      <formula>NOT(ISERROR(SEARCH("SSMM",F210)))</formula>
    </cfRule>
    <cfRule type="containsText" dxfId="20635" priority="6483" operator="containsText" text="BMTR">
      <formula>NOT(ISERROR(SEARCH("BMTR",F210)))</formula>
    </cfRule>
  </conditionalFormatting>
  <conditionalFormatting sqref="F210">
    <cfRule type="containsText" dxfId="20634" priority="6478" operator="containsText" text="TAXI">
      <formula>NOT(ISERROR(SEARCH("TAXI",F210)))</formula>
    </cfRule>
    <cfRule type="containsText" dxfId="20633" priority="6479" operator="containsText" text="SSMM">
      <formula>NOT(ISERROR(SEARCH("SSMM",F210)))</formula>
    </cfRule>
    <cfRule type="containsText" dxfId="20632" priority="6480" operator="containsText" text="BMTR">
      <formula>NOT(ISERROR(SEARCH("BMTR",F210)))</formula>
    </cfRule>
  </conditionalFormatting>
  <conditionalFormatting sqref="F210">
    <cfRule type="containsText" dxfId="20631" priority="6475" operator="containsText" text="TAXI">
      <formula>NOT(ISERROR(SEARCH("TAXI",F210)))</formula>
    </cfRule>
    <cfRule type="containsText" dxfId="20630" priority="6476" operator="containsText" text="SSMM">
      <formula>NOT(ISERROR(SEARCH("SSMM",F210)))</formula>
    </cfRule>
    <cfRule type="containsText" dxfId="20629" priority="6477" operator="containsText" text="BMTR">
      <formula>NOT(ISERROR(SEARCH("BMTR",F210)))</formula>
    </cfRule>
  </conditionalFormatting>
  <conditionalFormatting sqref="F210">
    <cfRule type="containsText" dxfId="20628" priority="6472" operator="containsText" text="TAXI">
      <formula>NOT(ISERROR(SEARCH("TAXI",F210)))</formula>
    </cfRule>
    <cfRule type="containsText" dxfId="20627" priority="6473" operator="containsText" text="SSMM">
      <formula>NOT(ISERROR(SEARCH("SSMM",F210)))</formula>
    </cfRule>
    <cfRule type="containsText" dxfId="20626" priority="6474" operator="containsText" text="BMTR">
      <formula>NOT(ISERROR(SEARCH("BMTR",F210)))</formula>
    </cfRule>
  </conditionalFormatting>
  <conditionalFormatting sqref="F210">
    <cfRule type="containsText" dxfId="20625" priority="6469" operator="containsText" text="TAXI">
      <formula>NOT(ISERROR(SEARCH("TAXI",F210)))</formula>
    </cfRule>
    <cfRule type="containsText" dxfId="20624" priority="6470" operator="containsText" text="SSMM">
      <formula>NOT(ISERROR(SEARCH("SSMM",F210)))</formula>
    </cfRule>
    <cfRule type="containsText" dxfId="20623" priority="6471" operator="containsText" text="BMTR">
      <formula>NOT(ISERROR(SEARCH("BMTR",F210)))</formula>
    </cfRule>
  </conditionalFormatting>
  <conditionalFormatting sqref="F210">
    <cfRule type="containsText" dxfId="20622" priority="6466" operator="containsText" text="TAXI">
      <formula>NOT(ISERROR(SEARCH("TAXI",F210)))</formula>
    </cfRule>
    <cfRule type="containsText" dxfId="20621" priority="6467" operator="containsText" text="SSMM">
      <formula>NOT(ISERROR(SEARCH("SSMM",F210)))</formula>
    </cfRule>
    <cfRule type="containsText" dxfId="20620" priority="6468" operator="containsText" text="BMTR">
      <formula>NOT(ISERROR(SEARCH("BMTR",F210)))</formula>
    </cfRule>
  </conditionalFormatting>
  <conditionalFormatting sqref="F210">
    <cfRule type="containsText" dxfId="20619" priority="6463" operator="containsText" text="TAXI">
      <formula>NOT(ISERROR(SEARCH("TAXI",F210)))</formula>
    </cfRule>
    <cfRule type="containsText" dxfId="20618" priority="6464" operator="containsText" text="SSMM">
      <formula>NOT(ISERROR(SEARCH("SSMM",F210)))</formula>
    </cfRule>
    <cfRule type="containsText" dxfId="20617" priority="6465" operator="containsText" text="BMTR">
      <formula>NOT(ISERROR(SEARCH("BMTR",F210)))</formula>
    </cfRule>
  </conditionalFormatting>
  <conditionalFormatting sqref="F210">
    <cfRule type="containsText" dxfId="20616" priority="6460" operator="containsText" text="TAXI">
      <formula>NOT(ISERROR(SEARCH("TAXI",F210)))</formula>
    </cfRule>
    <cfRule type="containsText" dxfId="20615" priority="6461" operator="containsText" text="SSMM">
      <formula>NOT(ISERROR(SEARCH("SSMM",F210)))</formula>
    </cfRule>
    <cfRule type="containsText" dxfId="20614" priority="6462" operator="containsText" text="BMTR">
      <formula>NOT(ISERROR(SEARCH("BMTR",F210)))</formula>
    </cfRule>
  </conditionalFormatting>
  <conditionalFormatting sqref="F210">
    <cfRule type="containsText" dxfId="20613" priority="6457" operator="containsText" text="TAXI">
      <formula>NOT(ISERROR(SEARCH("TAXI",F210)))</formula>
    </cfRule>
    <cfRule type="containsText" dxfId="20612" priority="6458" operator="containsText" text="SSMM">
      <formula>NOT(ISERROR(SEARCH("SSMM",F210)))</formula>
    </cfRule>
    <cfRule type="containsText" dxfId="20611" priority="6459" operator="containsText" text="BMTR">
      <formula>NOT(ISERROR(SEARCH("BMTR",F210)))</formula>
    </cfRule>
  </conditionalFormatting>
  <conditionalFormatting sqref="F210">
    <cfRule type="containsText" dxfId="20610" priority="6454" operator="containsText" text="TAXI">
      <formula>NOT(ISERROR(SEARCH("TAXI",F210)))</formula>
    </cfRule>
    <cfRule type="containsText" dxfId="20609" priority="6455" operator="containsText" text="SSMM">
      <formula>NOT(ISERROR(SEARCH("SSMM",F210)))</formula>
    </cfRule>
    <cfRule type="containsText" dxfId="20608" priority="6456" operator="containsText" text="BMTR">
      <formula>NOT(ISERROR(SEARCH("BMTR",F210)))</formula>
    </cfRule>
  </conditionalFormatting>
  <conditionalFormatting sqref="F210">
    <cfRule type="containsText" dxfId="20607" priority="6451" operator="containsText" text="TAXI">
      <formula>NOT(ISERROR(SEARCH("TAXI",F210)))</formula>
    </cfRule>
    <cfRule type="containsText" dxfId="20606" priority="6452" operator="containsText" text="SSMM">
      <formula>NOT(ISERROR(SEARCH("SSMM",F210)))</formula>
    </cfRule>
    <cfRule type="containsText" dxfId="20605" priority="6453" operator="containsText" text="BMTR">
      <formula>NOT(ISERROR(SEARCH("BMTR",F210)))</formula>
    </cfRule>
  </conditionalFormatting>
  <conditionalFormatting sqref="F210">
    <cfRule type="containsText" dxfId="20604" priority="6448" operator="containsText" text="TAXI">
      <formula>NOT(ISERROR(SEARCH("TAXI",F210)))</formula>
    </cfRule>
    <cfRule type="containsText" dxfId="20603" priority="6449" operator="containsText" text="SSMM">
      <formula>NOT(ISERROR(SEARCH("SSMM",F210)))</formula>
    </cfRule>
    <cfRule type="containsText" dxfId="20602" priority="6450" operator="containsText" text="BMTR">
      <formula>NOT(ISERROR(SEARCH("BMTR",F210)))</formula>
    </cfRule>
  </conditionalFormatting>
  <conditionalFormatting sqref="F210">
    <cfRule type="containsText" dxfId="20601" priority="6445" operator="containsText" text="TAXI">
      <formula>NOT(ISERROR(SEARCH("TAXI",F210)))</formula>
    </cfRule>
    <cfRule type="containsText" dxfId="20600" priority="6446" operator="containsText" text="SSMM">
      <formula>NOT(ISERROR(SEARCH("SSMM",F210)))</formula>
    </cfRule>
    <cfRule type="containsText" dxfId="20599" priority="6447" operator="containsText" text="BMTR">
      <formula>NOT(ISERROR(SEARCH("BMTR",F210)))</formula>
    </cfRule>
  </conditionalFormatting>
  <conditionalFormatting sqref="F210">
    <cfRule type="containsText" dxfId="20598" priority="6442" operator="containsText" text="TAXI">
      <formula>NOT(ISERROR(SEARCH("TAXI",F210)))</formula>
    </cfRule>
    <cfRule type="containsText" dxfId="20597" priority="6443" operator="containsText" text="SSMM">
      <formula>NOT(ISERROR(SEARCH("SSMM",F210)))</formula>
    </cfRule>
    <cfRule type="containsText" dxfId="20596" priority="6444" operator="containsText" text="BMTR">
      <formula>NOT(ISERROR(SEARCH("BMTR",F210)))</formula>
    </cfRule>
  </conditionalFormatting>
  <conditionalFormatting sqref="F210">
    <cfRule type="containsText" dxfId="20595" priority="6439" operator="containsText" text="TAXI">
      <formula>NOT(ISERROR(SEARCH("TAXI",F210)))</formula>
    </cfRule>
    <cfRule type="containsText" dxfId="20594" priority="6440" operator="containsText" text="SSMM">
      <formula>NOT(ISERROR(SEARCH("SSMM",F210)))</formula>
    </cfRule>
    <cfRule type="containsText" dxfId="20593" priority="6441" operator="containsText" text="BMTR">
      <formula>NOT(ISERROR(SEARCH("BMTR",F210)))</formula>
    </cfRule>
  </conditionalFormatting>
  <conditionalFormatting sqref="F210">
    <cfRule type="containsText" dxfId="20592" priority="6436" operator="containsText" text="TAXI">
      <formula>NOT(ISERROR(SEARCH("TAXI",F210)))</formula>
    </cfRule>
    <cfRule type="containsText" dxfId="20591" priority="6437" operator="containsText" text="SSMM">
      <formula>NOT(ISERROR(SEARCH("SSMM",F210)))</formula>
    </cfRule>
    <cfRule type="containsText" dxfId="20590" priority="6438" operator="containsText" text="BMTR">
      <formula>NOT(ISERROR(SEARCH("BMTR",F210)))</formula>
    </cfRule>
  </conditionalFormatting>
  <conditionalFormatting sqref="F210">
    <cfRule type="containsText" dxfId="20589" priority="6433" operator="containsText" text="TAXI">
      <formula>NOT(ISERROR(SEARCH("TAXI",F210)))</formula>
    </cfRule>
    <cfRule type="containsText" dxfId="20588" priority="6434" operator="containsText" text="SSMM">
      <formula>NOT(ISERROR(SEARCH("SSMM",F210)))</formula>
    </cfRule>
    <cfRule type="containsText" dxfId="20587" priority="6435" operator="containsText" text="BMTR">
      <formula>NOT(ISERROR(SEARCH("BMTR",F210)))</formula>
    </cfRule>
  </conditionalFormatting>
  <conditionalFormatting sqref="F210">
    <cfRule type="containsText" dxfId="20586" priority="6430" operator="containsText" text="TAXI">
      <formula>NOT(ISERROR(SEARCH("TAXI",F210)))</formula>
    </cfRule>
    <cfRule type="containsText" dxfId="20585" priority="6431" operator="containsText" text="SSMM">
      <formula>NOT(ISERROR(SEARCH("SSMM",F210)))</formula>
    </cfRule>
    <cfRule type="containsText" dxfId="20584" priority="6432" operator="containsText" text="BMTR">
      <formula>NOT(ISERROR(SEARCH("BMTR",F210)))</formula>
    </cfRule>
  </conditionalFormatting>
  <conditionalFormatting sqref="F210">
    <cfRule type="containsText" dxfId="20583" priority="6427" operator="containsText" text="TAXI">
      <formula>NOT(ISERROR(SEARCH("TAXI",F210)))</formula>
    </cfRule>
    <cfRule type="containsText" dxfId="20582" priority="6428" operator="containsText" text="SSMM">
      <formula>NOT(ISERROR(SEARCH("SSMM",F210)))</formula>
    </cfRule>
    <cfRule type="containsText" dxfId="20581" priority="6429" operator="containsText" text="BMTR">
      <formula>NOT(ISERROR(SEARCH("BMTR",F210)))</formula>
    </cfRule>
  </conditionalFormatting>
  <conditionalFormatting sqref="F210">
    <cfRule type="containsText" dxfId="20580" priority="6424" operator="containsText" text="TAXI">
      <formula>NOT(ISERROR(SEARCH("TAXI",F210)))</formula>
    </cfRule>
    <cfRule type="containsText" dxfId="20579" priority="6425" operator="containsText" text="SSMM">
      <formula>NOT(ISERROR(SEARCH("SSMM",F210)))</formula>
    </cfRule>
    <cfRule type="containsText" dxfId="20578" priority="6426" operator="containsText" text="BMTR">
      <formula>NOT(ISERROR(SEARCH("BMTR",F210)))</formula>
    </cfRule>
  </conditionalFormatting>
  <conditionalFormatting sqref="F210">
    <cfRule type="containsText" dxfId="20577" priority="6421" operator="containsText" text="TAXI">
      <formula>NOT(ISERROR(SEARCH("TAXI",F210)))</formula>
    </cfRule>
    <cfRule type="containsText" dxfId="20576" priority="6422" operator="containsText" text="SSMM">
      <formula>NOT(ISERROR(SEARCH("SSMM",F210)))</formula>
    </cfRule>
    <cfRule type="containsText" dxfId="20575" priority="6423" operator="containsText" text="BMTR">
      <formula>NOT(ISERROR(SEARCH("BMTR",F210)))</formula>
    </cfRule>
  </conditionalFormatting>
  <conditionalFormatting sqref="F210">
    <cfRule type="containsText" dxfId="20574" priority="6418" operator="containsText" text="TAXI">
      <formula>NOT(ISERROR(SEARCH("TAXI",F210)))</formula>
    </cfRule>
    <cfRule type="containsText" dxfId="20573" priority="6419" operator="containsText" text="SSMM">
      <formula>NOT(ISERROR(SEARCH("SSMM",F210)))</formula>
    </cfRule>
    <cfRule type="containsText" dxfId="20572" priority="6420" operator="containsText" text="BMTR">
      <formula>NOT(ISERROR(SEARCH("BMTR",F210)))</formula>
    </cfRule>
  </conditionalFormatting>
  <conditionalFormatting sqref="F210">
    <cfRule type="containsText" dxfId="20571" priority="6415" operator="containsText" text="TAXI">
      <formula>NOT(ISERROR(SEARCH("TAXI",F210)))</formula>
    </cfRule>
    <cfRule type="containsText" dxfId="20570" priority="6416" operator="containsText" text="SSMM">
      <formula>NOT(ISERROR(SEARCH("SSMM",F210)))</formula>
    </cfRule>
    <cfRule type="containsText" dxfId="20569" priority="6417" operator="containsText" text="BMTR">
      <formula>NOT(ISERROR(SEARCH("BMTR",F210)))</formula>
    </cfRule>
  </conditionalFormatting>
  <conditionalFormatting sqref="F210">
    <cfRule type="containsText" dxfId="20568" priority="6412" operator="containsText" text="TAXI">
      <formula>NOT(ISERROR(SEARCH("TAXI",F210)))</formula>
    </cfRule>
    <cfRule type="containsText" dxfId="20567" priority="6413" operator="containsText" text="SSMM">
      <formula>NOT(ISERROR(SEARCH("SSMM",F210)))</formula>
    </cfRule>
    <cfRule type="containsText" dxfId="20566" priority="6414" operator="containsText" text="BMTR">
      <formula>NOT(ISERROR(SEARCH("BMTR",F210)))</formula>
    </cfRule>
  </conditionalFormatting>
  <conditionalFormatting sqref="F210">
    <cfRule type="containsText" dxfId="20565" priority="6409" operator="containsText" text="TAXI">
      <formula>NOT(ISERROR(SEARCH("TAXI",F210)))</formula>
    </cfRule>
    <cfRule type="containsText" dxfId="20564" priority="6410" operator="containsText" text="SSMM">
      <formula>NOT(ISERROR(SEARCH("SSMM",F210)))</formula>
    </cfRule>
    <cfRule type="containsText" dxfId="20563" priority="6411" operator="containsText" text="BMTR">
      <formula>NOT(ISERROR(SEARCH("BMTR",F210)))</formula>
    </cfRule>
  </conditionalFormatting>
  <conditionalFormatting sqref="F210">
    <cfRule type="containsText" dxfId="20562" priority="6406" operator="containsText" text="TAXI">
      <formula>NOT(ISERROR(SEARCH("TAXI",F210)))</formula>
    </cfRule>
    <cfRule type="containsText" dxfId="20561" priority="6407" operator="containsText" text="SSMM">
      <formula>NOT(ISERROR(SEARCH("SSMM",F210)))</formula>
    </cfRule>
    <cfRule type="containsText" dxfId="20560" priority="6408" operator="containsText" text="BMTR">
      <formula>NOT(ISERROR(SEARCH("BMTR",F210)))</formula>
    </cfRule>
  </conditionalFormatting>
  <conditionalFormatting sqref="F210">
    <cfRule type="containsText" dxfId="20559" priority="6403" operator="containsText" text="TAXI">
      <formula>NOT(ISERROR(SEARCH("TAXI",F210)))</formula>
    </cfRule>
    <cfRule type="containsText" dxfId="20558" priority="6404" operator="containsText" text="SSMM">
      <formula>NOT(ISERROR(SEARCH("SSMM",F210)))</formula>
    </cfRule>
    <cfRule type="containsText" dxfId="20557" priority="6405" operator="containsText" text="BMTR">
      <formula>NOT(ISERROR(SEARCH("BMTR",F210)))</formula>
    </cfRule>
  </conditionalFormatting>
  <conditionalFormatting sqref="F210">
    <cfRule type="containsText" dxfId="20556" priority="6400" operator="containsText" text="TAXI">
      <formula>NOT(ISERROR(SEARCH("TAXI",F210)))</formula>
    </cfRule>
    <cfRule type="containsText" dxfId="20555" priority="6401" operator="containsText" text="SSMM">
      <formula>NOT(ISERROR(SEARCH("SSMM",F210)))</formula>
    </cfRule>
    <cfRule type="containsText" dxfId="20554" priority="6402" operator="containsText" text="BMTR">
      <formula>NOT(ISERROR(SEARCH("BMTR",F210)))</formula>
    </cfRule>
  </conditionalFormatting>
  <conditionalFormatting sqref="F210">
    <cfRule type="containsText" dxfId="20553" priority="6397" operator="containsText" text="TAXI">
      <formula>NOT(ISERROR(SEARCH("TAXI",F210)))</formula>
    </cfRule>
    <cfRule type="containsText" dxfId="20552" priority="6398" operator="containsText" text="SSMM">
      <formula>NOT(ISERROR(SEARCH("SSMM",F210)))</formula>
    </cfRule>
    <cfRule type="containsText" dxfId="20551" priority="6399" operator="containsText" text="BMTR">
      <formula>NOT(ISERROR(SEARCH("BMTR",F210)))</formula>
    </cfRule>
  </conditionalFormatting>
  <conditionalFormatting sqref="F210">
    <cfRule type="containsText" dxfId="20550" priority="6394" operator="containsText" text="TAXI">
      <formula>NOT(ISERROR(SEARCH("TAXI",F210)))</formula>
    </cfRule>
    <cfRule type="containsText" dxfId="20549" priority="6395" operator="containsText" text="SSMM">
      <formula>NOT(ISERROR(SEARCH("SSMM",F210)))</formula>
    </cfRule>
    <cfRule type="containsText" dxfId="20548" priority="6396" operator="containsText" text="BMTR">
      <formula>NOT(ISERROR(SEARCH("BMTR",F210)))</formula>
    </cfRule>
  </conditionalFormatting>
  <conditionalFormatting sqref="F210">
    <cfRule type="containsText" dxfId="20547" priority="6391" operator="containsText" text="TAXI">
      <formula>NOT(ISERROR(SEARCH("TAXI",F210)))</formula>
    </cfRule>
    <cfRule type="containsText" dxfId="20546" priority="6392" operator="containsText" text="SSMM">
      <formula>NOT(ISERROR(SEARCH("SSMM",F210)))</formula>
    </cfRule>
    <cfRule type="containsText" dxfId="20545" priority="6393" operator="containsText" text="BMTR">
      <formula>NOT(ISERROR(SEARCH("BMTR",F210)))</formula>
    </cfRule>
  </conditionalFormatting>
  <conditionalFormatting sqref="F210">
    <cfRule type="containsText" dxfId="20544" priority="6388" operator="containsText" text="TAXI">
      <formula>NOT(ISERROR(SEARCH("TAXI",F210)))</formula>
    </cfRule>
    <cfRule type="containsText" dxfId="20543" priority="6389" operator="containsText" text="SSMM">
      <formula>NOT(ISERROR(SEARCH("SSMM",F210)))</formula>
    </cfRule>
    <cfRule type="containsText" dxfId="20542" priority="6390" operator="containsText" text="BMTR">
      <formula>NOT(ISERROR(SEARCH("BMTR",F210)))</formula>
    </cfRule>
  </conditionalFormatting>
  <conditionalFormatting sqref="F210">
    <cfRule type="containsText" dxfId="20541" priority="6385" operator="containsText" text="TAXI">
      <formula>NOT(ISERROR(SEARCH("TAXI",F210)))</formula>
    </cfRule>
    <cfRule type="containsText" dxfId="20540" priority="6386" operator="containsText" text="SSMM">
      <formula>NOT(ISERROR(SEARCH("SSMM",F210)))</formula>
    </cfRule>
    <cfRule type="containsText" dxfId="20539" priority="6387" operator="containsText" text="BMTR">
      <formula>NOT(ISERROR(SEARCH("BMTR",F210)))</formula>
    </cfRule>
  </conditionalFormatting>
  <conditionalFormatting sqref="F210">
    <cfRule type="containsText" dxfId="20538" priority="6382" operator="containsText" text="TAXI">
      <formula>NOT(ISERROR(SEARCH("TAXI",F210)))</formula>
    </cfRule>
    <cfRule type="containsText" dxfId="20537" priority="6383" operator="containsText" text="SSMM">
      <formula>NOT(ISERROR(SEARCH("SSMM",F210)))</formula>
    </cfRule>
    <cfRule type="containsText" dxfId="20536" priority="6384" operator="containsText" text="BMTR">
      <formula>NOT(ISERROR(SEARCH("BMTR",F210)))</formula>
    </cfRule>
  </conditionalFormatting>
  <conditionalFormatting sqref="F210">
    <cfRule type="containsText" dxfId="20535" priority="6379" operator="containsText" text="TAXI">
      <formula>NOT(ISERROR(SEARCH("TAXI",F210)))</formula>
    </cfRule>
    <cfRule type="containsText" dxfId="20534" priority="6380" operator="containsText" text="SSMM">
      <formula>NOT(ISERROR(SEARCH("SSMM",F210)))</formula>
    </cfRule>
    <cfRule type="containsText" dxfId="20533" priority="6381" operator="containsText" text="BMTR">
      <formula>NOT(ISERROR(SEARCH("BMTR",F210)))</formula>
    </cfRule>
  </conditionalFormatting>
  <conditionalFormatting sqref="F210">
    <cfRule type="containsText" dxfId="20532" priority="6376" operator="containsText" text="TAXI">
      <formula>NOT(ISERROR(SEARCH("TAXI",F210)))</formula>
    </cfRule>
    <cfRule type="containsText" dxfId="20531" priority="6377" operator="containsText" text="SSMM">
      <formula>NOT(ISERROR(SEARCH("SSMM",F210)))</formula>
    </cfRule>
    <cfRule type="containsText" dxfId="20530" priority="6378" operator="containsText" text="BMTR">
      <formula>NOT(ISERROR(SEARCH("BMTR",F210)))</formula>
    </cfRule>
  </conditionalFormatting>
  <conditionalFormatting sqref="F210">
    <cfRule type="containsText" dxfId="20529" priority="6373" operator="containsText" text="TAXI">
      <formula>NOT(ISERROR(SEARCH("TAXI",F210)))</formula>
    </cfRule>
    <cfRule type="containsText" dxfId="20528" priority="6374" operator="containsText" text="SSMM">
      <formula>NOT(ISERROR(SEARCH("SSMM",F210)))</formula>
    </cfRule>
    <cfRule type="containsText" dxfId="20527" priority="6375" operator="containsText" text="BMTR">
      <formula>NOT(ISERROR(SEARCH("BMTR",F210)))</formula>
    </cfRule>
  </conditionalFormatting>
  <conditionalFormatting sqref="F210">
    <cfRule type="containsText" dxfId="20526" priority="6370" operator="containsText" text="TAXI">
      <formula>NOT(ISERROR(SEARCH("TAXI",F210)))</formula>
    </cfRule>
    <cfRule type="containsText" dxfId="20525" priority="6371" operator="containsText" text="SSMM">
      <formula>NOT(ISERROR(SEARCH("SSMM",F210)))</formula>
    </cfRule>
    <cfRule type="containsText" dxfId="20524" priority="6372" operator="containsText" text="BMTR">
      <formula>NOT(ISERROR(SEARCH("BMTR",F210)))</formula>
    </cfRule>
  </conditionalFormatting>
  <conditionalFormatting sqref="F210">
    <cfRule type="containsText" dxfId="20523" priority="6367" operator="containsText" text="TAXI">
      <formula>NOT(ISERROR(SEARCH("TAXI",F210)))</formula>
    </cfRule>
    <cfRule type="containsText" dxfId="20522" priority="6368" operator="containsText" text="SSMM">
      <formula>NOT(ISERROR(SEARCH("SSMM",F210)))</formula>
    </cfRule>
    <cfRule type="containsText" dxfId="20521" priority="6369" operator="containsText" text="BMTR">
      <formula>NOT(ISERROR(SEARCH("BMTR",F210)))</formula>
    </cfRule>
  </conditionalFormatting>
  <conditionalFormatting sqref="F210">
    <cfRule type="containsText" dxfId="20520" priority="6364" operator="containsText" text="TAXI">
      <formula>NOT(ISERROR(SEARCH("TAXI",F210)))</formula>
    </cfRule>
    <cfRule type="containsText" dxfId="20519" priority="6365" operator="containsText" text="SSMM">
      <formula>NOT(ISERROR(SEARCH("SSMM",F210)))</formula>
    </cfRule>
    <cfRule type="containsText" dxfId="20518" priority="6366" operator="containsText" text="BMTR">
      <formula>NOT(ISERROR(SEARCH("BMTR",F210)))</formula>
    </cfRule>
  </conditionalFormatting>
  <conditionalFormatting sqref="F210">
    <cfRule type="containsText" dxfId="20517" priority="6361" operator="containsText" text="TAXI">
      <formula>NOT(ISERROR(SEARCH("TAXI",F210)))</formula>
    </cfRule>
    <cfRule type="containsText" dxfId="20516" priority="6362" operator="containsText" text="SSMM">
      <formula>NOT(ISERROR(SEARCH("SSMM",F210)))</formula>
    </cfRule>
    <cfRule type="containsText" dxfId="20515" priority="6363" operator="containsText" text="BMTR">
      <formula>NOT(ISERROR(SEARCH("BMTR",F210)))</formula>
    </cfRule>
  </conditionalFormatting>
  <conditionalFormatting sqref="F210">
    <cfRule type="containsText" dxfId="20514" priority="6358" operator="containsText" text="TAXI">
      <formula>NOT(ISERROR(SEARCH("TAXI",F210)))</formula>
    </cfRule>
    <cfRule type="containsText" dxfId="20513" priority="6359" operator="containsText" text="SSMM">
      <formula>NOT(ISERROR(SEARCH("SSMM",F210)))</formula>
    </cfRule>
    <cfRule type="containsText" dxfId="20512" priority="6360" operator="containsText" text="BMTR">
      <formula>NOT(ISERROR(SEARCH("BMTR",F210)))</formula>
    </cfRule>
  </conditionalFormatting>
  <conditionalFormatting sqref="F210">
    <cfRule type="containsText" dxfId="20511" priority="6355" operator="containsText" text="TAXI">
      <formula>NOT(ISERROR(SEARCH("TAXI",F210)))</formula>
    </cfRule>
    <cfRule type="containsText" dxfId="20510" priority="6356" operator="containsText" text="SSMM">
      <formula>NOT(ISERROR(SEARCH("SSMM",F210)))</formula>
    </cfRule>
    <cfRule type="containsText" dxfId="20509" priority="6357" operator="containsText" text="BMTR">
      <formula>NOT(ISERROR(SEARCH("BMTR",F210)))</formula>
    </cfRule>
  </conditionalFormatting>
  <conditionalFormatting sqref="F210">
    <cfRule type="containsText" dxfId="20508" priority="6352" operator="containsText" text="TAXI">
      <formula>NOT(ISERROR(SEARCH("TAXI",F210)))</formula>
    </cfRule>
    <cfRule type="containsText" dxfId="20507" priority="6353" operator="containsText" text="SSMM">
      <formula>NOT(ISERROR(SEARCH("SSMM",F210)))</formula>
    </cfRule>
    <cfRule type="containsText" dxfId="20506" priority="6354" operator="containsText" text="BMTR">
      <formula>NOT(ISERROR(SEARCH("BMTR",F210)))</formula>
    </cfRule>
  </conditionalFormatting>
  <conditionalFormatting sqref="F210">
    <cfRule type="containsText" dxfId="20505" priority="6349" operator="containsText" text="TAXI">
      <formula>NOT(ISERROR(SEARCH("TAXI",F210)))</formula>
    </cfRule>
    <cfRule type="containsText" dxfId="20504" priority="6350" operator="containsText" text="SSMM">
      <formula>NOT(ISERROR(SEARCH("SSMM",F210)))</formula>
    </cfRule>
    <cfRule type="containsText" dxfId="20503" priority="6351" operator="containsText" text="BMTR">
      <formula>NOT(ISERROR(SEARCH("BMTR",F210)))</formula>
    </cfRule>
  </conditionalFormatting>
  <conditionalFormatting sqref="F210">
    <cfRule type="containsText" dxfId="20502" priority="6346" operator="containsText" text="TAXI">
      <formula>NOT(ISERROR(SEARCH("TAXI",F210)))</formula>
    </cfRule>
    <cfRule type="containsText" dxfId="20501" priority="6347" operator="containsText" text="SSMM">
      <formula>NOT(ISERROR(SEARCH("SSMM",F210)))</formula>
    </cfRule>
    <cfRule type="containsText" dxfId="20500" priority="6348" operator="containsText" text="BMTR">
      <formula>NOT(ISERROR(SEARCH("BMTR",F210)))</formula>
    </cfRule>
  </conditionalFormatting>
  <conditionalFormatting sqref="F210">
    <cfRule type="containsText" dxfId="20499" priority="6343" operator="containsText" text="TAXI">
      <formula>NOT(ISERROR(SEARCH("TAXI",F210)))</formula>
    </cfRule>
    <cfRule type="containsText" dxfId="20498" priority="6344" operator="containsText" text="SSMM">
      <formula>NOT(ISERROR(SEARCH("SSMM",F210)))</formula>
    </cfRule>
    <cfRule type="containsText" dxfId="20497" priority="6345" operator="containsText" text="BMTR">
      <formula>NOT(ISERROR(SEARCH("BMTR",F210)))</formula>
    </cfRule>
  </conditionalFormatting>
  <conditionalFormatting sqref="F210">
    <cfRule type="containsText" dxfId="20496" priority="6340" operator="containsText" text="TAXI">
      <formula>NOT(ISERROR(SEARCH("TAXI",F210)))</formula>
    </cfRule>
    <cfRule type="containsText" dxfId="20495" priority="6341" operator="containsText" text="SSMM">
      <formula>NOT(ISERROR(SEARCH("SSMM",F210)))</formula>
    </cfRule>
    <cfRule type="containsText" dxfId="20494" priority="6342" operator="containsText" text="BMTR">
      <formula>NOT(ISERROR(SEARCH("BMTR",F210)))</formula>
    </cfRule>
  </conditionalFormatting>
  <conditionalFormatting sqref="F210">
    <cfRule type="containsText" dxfId="20493" priority="6337" operator="containsText" text="TAXI">
      <formula>NOT(ISERROR(SEARCH("TAXI",F210)))</formula>
    </cfRule>
    <cfRule type="containsText" dxfId="20492" priority="6338" operator="containsText" text="SSMM">
      <formula>NOT(ISERROR(SEARCH("SSMM",F210)))</formula>
    </cfRule>
    <cfRule type="containsText" dxfId="20491" priority="6339" operator="containsText" text="BMTR">
      <formula>NOT(ISERROR(SEARCH("BMTR",F210)))</formula>
    </cfRule>
  </conditionalFormatting>
  <conditionalFormatting sqref="F210">
    <cfRule type="containsText" dxfId="20490" priority="6334" operator="containsText" text="TAXI">
      <formula>NOT(ISERROR(SEARCH("TAXI",F210)))</formula>
    </cfRule>
    <cfRule type="containsText" dxfId="20489" priority="6335" operator="containsText" text="SSMM">
      <formula>NOT(ISERROR(SEARCH("SSMM",F210)))</formula>
    </cfRule>
    <cfRule type="containsText" dxfId="20488" priority="6336" operator="containsText" text="BMTR">
      <formula>NOT(ISERROR(SEARCH("BMTR",F210)))</formula>
    </cfRule>
  </conditionalFormatting>
  <conditionalFormatting sqref="F210">
    <cfRule type="containsText" dxfId="20487" priority="6331" operator="containsText" text="TAXI">
      <formula>NOT(ISERROR(SEARCH("TAXI",F210)))</formula>
    </cfRule>
    <cfRule type="containsText" dxfId="20486" priority="6332" operator="containsText" text="SSMM">
      <formula>NOT(ISERROR(SEARCH("SSMM",F210)))</formula>
    </cfRule>
    <cfRule type="containsText" dxfId="20485" priority="6333" operator="containsText" text="BMTR">
      <formula>NOT(ISERROR(SEARCH("BMTR",F210)))</formula>
    </cfRule>
  </conditionalFormatting>
  <conditionalFormatting sqref="F210">
    <cfRule type="containsText" dxfId="20484" priority="6328" operator="containsText" text="TAXI">
      <formula>NOT(ISERROR(SEARCH("TAXI",F210)))</formula>
    </cfRule>
    <cfRule type="containsText" dxfId="20483" priority="6329" operator="containsText" text="SSMM">
      <formula>NOT(ISERROR(SEARCH("SSMM",F210)))</formula>
    </cfRule>
    <cfRule type="containsText" dxfId="20482" priority="6330" operator="containsText" text="BMTR">
      <formula>NOT(ISERROR(SEARCH("BMTR",F210)))</formula>
    </cfRule>
  </conditionalFormatting>
  <conditionalFormatting sqref="G210">
    <cfRule type="cellIs" dxfId="20481" priority="6757" operator="greaterThan">
      <formula>L210</formula>
    </cfRule>
    <cfRule type="cellIs" dxfId="20480" priority="6758" operator="lessThan">
      <formula>J210</formula>
    </cfRule>
  </conditionalFormatting>
  <conditionalFormatting sqref="M210">
    <cfRule type="cellIs" dxfId="20479" priority="6327" operator="lessThan">
      <formula>0.25</formula>
    </cfRule>
  </conditionalFormatting>
  <conditionalFormatting sqref="F278">
    <cfRule type="containsText" dxfId="20478" priority="6320" operator="containsText" text="TAXI">
      <formula>NOT(ISERROR(SEARCH("TAXI",F278)))</formula>
    </cfRule>
    <cfRule type="containsText" dxfId="20477" priority="6321" operator="containsText" text="SSMM">
      <formula>NOT(ISERROR(SEARCH("SSMM",F278)))</formula>
    </cfRule>
    <cfRule type="containsText" dxfId="20476" priority="6322" operator="containsText" text="BMTR">
      <formula>NOT(ISERROR(SEARCH("BMTR",F278)))</formula>
    </cfRule>
  </conditionalFormatting>
  <conditionalFormatting sqref="G278">
    <cfRule type="cellIs" dxfId="20475" priority="6323" operator="greaterThan">
      <formula>L278</formula>
    </cfRule>
    <cfRule type="cellIs" dxfId="20474" priority="6324" operator="lessThan">
      <formula>J278</formula>
    </cfRule>
  </conditionalFormatting>
  <conditionalFormatting sqref="M278">
    <cfRule type="cellIs" dxfId="20473" priority="6319" operator="lessThan">
      <formula>0.25</formula>
    </cfRule>
  </conditionalFormatting>
  <conditionalFormatting sqref="F108">
    <cfRule type="containsText" dxfId="20472" priority="6312" operator="containsText" text="TAXI">
      <formula>NOT(ISERROR(SEARCH("TAXI",F108)))</formula>
    </cfRule>
    <cfRule type="containsText" dxfId="20471" priority="6313" operator="containsText" text="SSMM">
      <formula>NOT(ISERROR(SEARCH("SSMM",F108)))</formula>
    </cfRule>
    <cfRule type="containsText" dxfId="20470" priority="6314" operator="containsText" text="BMTR">
      <formula>NOT(ISERROR(SEARCH("BMTR",F108)))</formula>
    </cfRule>
  </conditionalFormatting>
  <conditionalFormatting sqref="G108">
    <cfRule type="cellIs" dxfId="20469" priority="6315" operator="greaterThan">
      <formula>L108</formula>
    </cfRule>
    <cfRule type="cellIs" dxfId="20468" priority="6316" operator="lessThan">
      <formula>J108</formula>
    </cfRule>
  </conditionalFormatting>
  <conditionalFormatting sqref="M108">
    <cfRule type="cellIs" dxfId="20467" priority="6311" operator="lessThan">
      <formula>0.25</formula>
    </cfRule>
  </conditionalFormatting>
  <conditionalFormatting sqref="F255">
    <cfRule type="containsText" dxfId="20466" priority="6304" operator="containsText" text="TAXI">
      <formula>NOT(ISERROR(SEARCH("TAXI",F255)))</formula>
    </cfRule>
    <cfRule type="containsText" dxfId="20465" priority="6305" operator="containsText" text="SSMM">
      <formula>NOT(ISERROR(SEARCH("SSMM",F255)))</formula>
    </cfRule>
    <cfRule type="containsText" dxfId="20464" priority="6306" operator="containsText" text="BMTR">
      <formula>NOT(ISERROR(SEARCH("BMTR",F255)))</formula>
    </cfRule>
  </conditionalFormatting>
  <conditionalFormatting sqref="G255">
    <cfRule type="cellIs" dxfId="20463" priority="6307" operator="greaterThan">
      <formula>L255</formula>
    </cfRule>
    <cfRule type="cellIs" dxfId="20462" priority="6308" operator="lessThan">
      <formula>J255</formula>
    </cfRule>
  </conditionalFormatting>
  <conditionalFormatting sqref="M255">
    <cfRule type="cellIs" dxfId="20461" priority="6303" operator="lessThan">
      <formula>0.25</formula>
    </cfRule>
  </conditionalFormatting>
  <conditionalFormatting sqref="F166">
    <cfRule type="containsText" dxfId="20460" priority="6296" operator="containsText" text="TAXI">
      <formula>NOT(ISERROR(SEARCH("TAXI",F166)))</formula>
    </cfRule>
    <cfRule type="containsText" dxfId="20459" priority="6297" operator="containsText" text="SSMM">
      <formula>NOT(ISERROR(SEARCH("SSMM",F166)))</formula>
    </cfRule>
    <cfRule type="containsText" dxfId="20458" priority="6298" operator="containsText" text="BMTR">
      <formula>NOT(ISERROR(SEARCH("BMTR",F166)))</formula>
    </cfRule>
  </conditionalFormatting>
  <conditionalFormatting sqref="G166">
    <cfRule type="cellIs" dxfId="20457" priority="6299" operator="greaterThan">
      <formula>L166</formula>
    </cfRule>
    <cfRule type="cellIs" dxfId="20456" priority="6300" operator="lessThan">
      <formula>J166</formula>
    </cfRule>
  </conditionalFormatting>
  <conditionalFormatting sqref="M166">
    <cfRule type="cellIs" dxfId="20455" priority="6295" operator="lessThan">
      <formula>0.25</formula>
    </cfRule>
  </conditionalFormatting>
  <conditionalFormatting sqref="F41">
    <cfRule type="containsText" dxfId="20454" priority="6288" operator="containsText" text="TAXI">
      <formula>NOT(ISERROR(SEARCH("TAXI",F41)))</formula>
    </cfRule>
    <cfRule type="containsText" dxfId="20453" priority="6289" operator="containsText" text="SSMM">
      <formula>NOT(ISERROR(SEARCH("SSMM",F41)))</formula>
    </cfRule>
    <cfRule type="containsText" dxfId="20452" priority="6290" operator="containsText" text="BMTR">
      <formula>NOT(ISERROR(SEARCH("BMTR",F41)))</formula>
    </cfRule>
  </conditionalFormatting>
  <conditionalFormatting sqref="G41">
    <cfRule type="cellIs" dxfId="20451" priority="6291" operator="greaterThan">
      <formula>L41</formula>
    </cfRule>
    <cfRule type="cellIs" dxfId="20450" priority="6292" operator="lessThan">
      <formula>J41</formula>
    </cfRule>
  </conditionalFormatting>
  <conditionalFormatting sqref="F58">
    <cfRule type="containsText" dxfId="20449" priority="6281" operator="containsText" text="TAXI">
      <formula>NOT(ISERROR(SEARCH("TAXI",F58)))</formula>
    </cfRule>
    <cfRule type="containsText" dxfId="20448" priority="6282" operator="containsText" text="SSMM">
      <formula>NOT(ISERROR(SEARCH("SSMM",F58)))</formula>
    </cfRule>
    <cfRule type="containsText" dxfId="20447" priority="6283" operator="containsText" text="BMTR">
      <formula>NOT(ISERROR(SEARCH("BMTR",F58)))</formula>
    </cfRule>
  </conditionalFormatting>
  <conditionalFormatting sqref="G58">
    <cfRule type="cellIs" dxfId="20446" priority="6284" operator="greaterThan">
      <formula>L58</formula>
    </cfRule>
    <cfRule type="cellIs" dxfId="20445" priority="6285" operator="lessThan">
      <formula>J58</formula>
    </cfRule>
  </conditionalFormatting>
  <conditionalFormatting sqref="F56">
    <cfRule type="containsText" dxfId="20444" priority="6267" operator="containsText" text="TAXI">
      <formula>NOT(ISERROR(SEARCH("TAXI",F56)))</formula>
    </cfRule>
    <cfRule type="containsText" dxfId="20443" priority="6268" operator="containsText" text="SSMM">
      <formula>NOT(ISERROR(SEARCH("SSMM",F56)))</formula>
    </cfRule>
    <cfRule type="containsText" dxfId="20442" priority="6269" operator="containsText" text="BMTR">
      <formula>NOT(ISERROR(SEARCH("BMTR",F56)))</formula>
    </cfRule>
  </conditionalFormatting>
  <conditionalFormatting sqref="G56">
    <cfRule type="cellIs" dxfId="20441" priority="6270" operator="greaterThan">
      <formula>L56</formula>
    </cfRule>
    <cfRule type="cellIs" dxfId="20440" priority="6271" operator="lessThan">
      <formula>J56</formula>
    </cfRule>
  </conditionalFormatting>
  <conditionalFormatting sqref="F107">
    <cfRule type="containsText" dxfId="20439" priority="6260" operator="containsText" text="TAXI">
      <formula>NOT(ISERROR(SEARCH("TAXI",F107)))</formula>
    </cfRule>
    <cfRule type="containsText" dxfId="20438" priority="6261" operator="containsText" text="SSMM">
      <formula>NOT(ISERROR(SEARCH("SSMM",F107)))</formula>
    </cfRule>
    <cfRule type="containsText" dxfId="20437" priority="6262" operator="containsText" text="BMTR">
      <formula>NOT(ISERROR(SEARCH("BMTR",F107)))</formula>
    </cfRule>
  </conditionalFormatting>
  <conditionalFormatting sqref="G107">
    <cfRule type="cellIs" dxfId="20436" priority="6263" operator="greaterThan">
      <formula>L107</formula>
    </cfRule>
    <cfRule type="cellIs" dxfId="20435" priority="6264" operator="lessThan">
      <formula>J107</formula>
    </cfRule>
  </conditionalFormatting>
  <conditionalFormatting sqref="M107">
    <cfRule type="cellIs" dxfId="20434" priority="6259" operator="lessThan">
      <formula>0.25</formula>
    </cfRule>
  </conditionalFormatting>
  <conditionalFormatting sqref="F182">
    <cfRule type="containsText" dxfId="20433" priority="5846" operator="containsText" text="TAXI">
      <formula>NOT(ISERROR(SEARCH("TAXI",F182)))</formula>
    </cfRule>
    <cfRule type="containsText" dxfId="20432" priority="5847" operator="containsText" text="SSMM">
      <formula>NOT(ISERROR(SEARCH("SSMM",F182)))</formula>
    </cfRule>
    <cfRule type="containsText" dxfId="20431" priority="5848" operator="containsText" text="BMTR">
      <formula>NOT(ISERROR(SEARCH("BMTR",F182)))</formula>
    </cfRule>
  </conditionalFormatting>
  <conditionalFormatting sqref="F182">
    <cfRule type="containsText" dxfId="20430" priority="5843" operator="containsText" text="TAXI">
      <formula>NOT(ISERROR(SEARCH("TAXI",F182)))</formula>
    </cfRule>
    <cfRule type="containsText" dxfId="20429" priority="5844" operator="containsText" text="SSMM">
      <formula>NOT(ISERROR(SEARCH("SSMM",F182)))</formula>
    </cfRule>
    <cfRule type="containsText" dxfId="20428" priority="5845" operator="containsText" text="BMTR">
      <formula>NOT(ISERROR(SEARCH("BMTR",F182)))</formula>
    </cfRule>
  </conditionalFormatting>
  <conditionalFormatting sqref="F182">
    <cfRule type="containsText" dxfId="20427" priority="5840" operator="containsText" text="TAXI">
      <formula>NOT(ISERROR(SEARCH("TAXI",F182)))</formula>
    </cfRule>
    <cfRule type="containsText" dxfId="20426" priority="5841" operator="containsText" text="SSMM">
      <formula>NOT(ISERROR(SEARCH("SSMM",F182)))</formula>
    </cfRule>
    <cfRule type="containsText" dxfId="20425" priority="5842" operator="containsText" text="BMTR">
      <formula>NOT(ISERROR(SEARCH("BMTR",F182)))</formula>
    </cfRule>
  </conditionalFormatting>
  <conditionalFormatting sqref="F182">
    <cfRule type="containsText" dxfId="20424" priority="5837" operator="containsText" text="TAXI">
      <formula>NOT(ISERROR(SEARCH("TAXI",F182)))</formula>
    </cfRule>
    <cfRule type="containsText" dxfId="20423" priority="5838" operator="containsText" text="SSMM">
      <formula>NOT(ISERROR(SEARCH("SSMM",F182)))</formula>
    </cfRule>
    <cfRule type="containsText" dxfId="20422" priority="5839" operator="containsText" text="BMTR">
      <formula>NOT(ISERROR(SEARCH("BMTR",F182)))</formula>
    </cfRule>
  </conditionalFormatting>
  <conditionalFormatting sqref="F182">
    <cfRule type="containsText" dxfId="20421" priority="5834" operator="containsText" text="TAXI">
      <formula>NOT(ISERROR(SEARCH("TAXI",F182)))</formula>
    </cfRule>
    <cfRule type="containsText" dxfId="20420" priority="5835" operator="containsText" text="SSMM">
      <formula>NOT(ISERROR(SEARCH("SSMM",F182)))</formula>
    </cfRule>
    <cfRule type="containsText" dxfId="20419" priority="5836" operator="containsText" text="BMTR">
      <formula>NOT(ISERROR(SEARCH("BMTR",F182)))</formula>
    </cfRule>
  </conditionalFormatting>
  <conditionalFormatting sqref="F182">
    <cfRule type="containsText" dxfId="20418" priority="5831" operator="containsText" text="TAXI">
      <formula>NOT(ISERROR(SEARCH("TAXI",F182)))</formula>
    </cfRule>
    <cfRule type="containsText" dxfId="20417" priority="5832" operator="containsText" text="SSMM">
      <formula>NOT(ISERROR(SEARCH("SSMM",F182)))</formula>
    </cfRule>
    <cfRule type="containsText" dxfId="20416" priority="5833" operator="containsText" text="BMTR">
      <formula>NOT(ISERROR(SEARCH("BMTR",F182)))</formula>
    </cfRule>
  </conditionalFormatting>
  <conditionalFormatting sqref="F182">
    <cfRule type="containsText" dxfId="20415" priority="5828" operator="containsText" text="TAXI">
      <formula>NOT(ISERROR(SEARCH("TAXI",F182)))</formula>
    </cfRule>
    <cfRule type="containsText" dxfId="20414" priority="5829" operator="containsText" text="SSMM">
      <formula>NOT(ISERROR(SEARCH("SSMM",F182)))</formula>
    </cfRule>
    <cfRule type="containsText" dxfId="20413" priority="5830" operator="containsText" text="BMTR">
      <formula>NOT(ISERROR(SEARCH("BMTR",F182)))</formula>
    </cfRule>
  </conditionalFormatting>
  <conditionalFormatting sqref="F182">
    <cfRule type="containsText" dxfId="20412" priority="5825" operator="containsText" text="TAXI">
      <formula>NOT(ISERROR(SEARCH("TAXI",F182)))</formula>
    </cfRule>
    <cfRule type="containsText" dxfId="20411" priority="5826" operator="containsText" text="SSMM">
      <formula>NOT(ISERROR(SEARCH("SSMM",F182)))</formula>
    </cfRule>
    <cfRule type="containsText" dxfId="20410" priority="5827" operator="containsText" text="BMTR">
      <formula>NOT(ISERROR(SEARCH("BMTR",F182)))</formula>
    </cfRule>
  </conditionalFormatting>
  <conditionalFormatting sqref="F182">
    <cfRule type="containsText" dxfId="20409" priority="5822" operator="containsText" text="TAXI">
      <formula>NOT(ISERROR(SEARCH("TAXI",F182)))</formula>
    </cfRule>
    <cfRule type="containsText" dxfId="20408" priority="5823" operator="containsText" text="SSMM">
      <formula>NOT(ISERROR(SEARCH("SSMM",F182)))</formula>
    </cfRule>
    <cfRule type="containsText" dxfId="20407" priority="5824" operator="containsText" text="BMTR">
      <formula>NOT(ISERROR(SEARCH("BMTR",F182)))</formula>
    </cfRule>
  </conditionalFormatting>
  <conditionalFormatting sqref="F182">
    <cfRule type="containsText" dxfId="20406" priority="5819" operator="containsText" text="TAXI">
      <formula>NOT(ISERROR(SEARCH("TAXI",F182)))</formula>
    </cfRule>
    <cfRule type="containsText" dxfId="20405" priority="5820" operator="containsText" text="SSMM">
      <formula>NOT(ISERROR(SEARCH("SSMM",F182)))</formula>
    </cfRule>
    <cfRule type="containsText" dxfId="20404" priority="5821" operator="containsText" text="BMTR">
      <formula>NOT(ISERROR(SEARCH("BMTR",F182)))</formula>
    </cfRule>
  </conditionalFormatting>
  <conditionalFormatting sqref="F182">
    <cfRule type="containsText" dxfId="20403" priority="5816" operator="containsText" text="TAXI">
      <formula>NOT(ISERROR(SEARCH("TAXI",F182)))</formula>
    </cfRule>
    <cfRule type="containsText" dxfId="20402" priority="5817" operator="containsText" text="SSMM">
      <formula>NOT(ISERROR(SEARCH("SSMM",F182)))</formula>
    </cfRule>
    <cfRule type="containsText" dxfId="20401" priority="5818" operator="containsText" text="BMTR">
      <formula>NOT(ISERROR(SEARCH("BMTR",F182)))</formula>
    </cfRule>
  </conditionalFormatting>
  <conditionalFormatting sqref="F182">
    <cfRule type="containsText" dxfId="20400" priority="5813" operator="containsText" text="TAXI">
      <formula>NOT(ISERROR(SEARCH("TAXI",F182)))</formula>
    </cfRule>
    <cfRule type="containsText" dxfId="20399" priority="5814" operator="containsText" text="SSMM">
      <formula>NOT(ISERROR(SEARCH("SSMM",F182)))</formula>
    </cfRule>
    <cfRule type="containsText" dxfId="20398" priority="5815" operator="containsText" text="BMTR">
      <formula>NOT(ISERROR(SEARCH("BMTR",F182)))</formula>
    </cfRule>
  </conditionalFormatting>
  <conditionalFormatting sqref="F182">
    <cfRule type="containsText" dxfId="20397" priority="5810" operator="containsText" text="TAXI">
      <formula>NOT(ISERROR(SEARCH("TAXI",F182)))</formula>
    </cfRule>
    <cfRule type="containsText" dxfId="20396" priority="5811" operator="containsText" text="SSMM">
      <formula>NOT(ISERROR(SEARCH("SSMM",F182)))</formula>
    </cfRule>
    <cfRule type="containsText" dxfId="20395" priority="5812" operator="containsText" text="BMTR">
      <formula>NOT(ISERROR(SEARCH("BMTR",F182)))</formula>
    </cfRule>
  </conditionalFormatting>
  <conditionalFormatting sqref="F182">
    <cfRule type="containsText" dxfId="20394" priority="5807" operator="containsText" text="TAXI">
      <formula>NOT(ISERROR(SEARCH("TAXI",F182)))</formula>
    </cfRule>
    <cfRule type="containsText" dxfId="20393" priority="5808" operator="containsText" text="SSMM">
      <formula>NOT(ISERROR(SEARCH("SSMM",F182)))</formula>
    </cfRule>
    <cfRule type="containsText" dxfId="20392" priority="5809" operator="containsText" text="BMTR">
      <formula>NOT(ISERROR(SEARCH("BMTR",F182)))</formula>
    </cfRule>
  </conditionalFormatting>
  <conditionalFormatting sqref="F182">
    <cfRule type="containsText" dxfId="20391" priority="5804" operator="containsText" text="TAXI">
      <formula>NOT(ISERROR(SEARCH("TAXI",F182)))</formula>
    </cfRule>
    <cfRule type="containsText" dxfId="20390" priority="5805" operator="containsText" text="SSMM">
      <formula>NOT(ISERROR(SEARCH("SSMM",F182)))</formula>
    </cfRule>
    <cfRule type="containsText" dxfId="20389" priority="5806" operator="containsText" text="BMTR">
      <formula>NOT(ISERROR(SEARCH("BMTR",F182)))</formula>
    </cfRule>
  </conditionalFormatting>
  <conditionalFormatting sqref="F182">
    <cfRule type="containsText" dxfId="20388" priority="5801" operator="containsText" text="TAXI">
      <formula>NOT(ISERROR(SEARCH("TAXI",F182)))</formula>
    </cfRule>
    <cfRule type="containsText" dxfId="20387" priority="5802" operator="containsText" text="SSMM">
      <formula>NOT(ISERROR(SEARCH("SSMM",F182)))</formula>
    </cfRule>
    <cfRule type="containsText" dxfId="20386" priority="5803" operator="containsText" text="BMTR">
      <formula>NOT(ISERROR(SEARCH("BMTR",F182)))</formula>
    </cfRule>
  </conditionalFormatting>
  <conditionalFormatting sqref="F182">
    <cfRule type="containsText" dxfId="20385" priority="5798" operator="containsText" text="TAXI">
      <formula>NOT(ISERROR(SEARCH("TAXI",F182)))</formula>
    </cfRule>
    <cfRule type="containsText" dxfId="20384" priority="5799" operator="containsText" text="SSMM">
      <formula>NOT(ISERROR(SEARCH("SSMM",F182)))</formula>
    </cfRule>
    <cfRule type="containsText" dxfId="20383" priority="5800" operator="containsText" text="BMTR">
      <formula>NOT(ISERROR(SEARCH("BMTR",F182)))</formula>
    </cfRule>
  </conditionalFormatting>
  <conditionalFormatting sqref="F182">
    <cfRule type="containsText" dxfId="20382" priority="5795" operator="containsText" text="TAXI">
      <formula>NOT(ISERROR(SEARCH("TAXI",F182)))</formula>
    </cfRule>
    <cfRule type="containsText" dxfId="20381" priority="5796" operator="containsText" text="SSMM">
      <formula>NOT(ISERROR(SEARCH("SSMM",F182)))</formula>
    </cfRule>
    <cfRule type="containsText" dxfId="20380" priority="5797" operator="containsText" text="BMTR">
      <formula>NOT(ISERROR(SEARCH("BMTR",F182)))</formula>
    </cfRule>
  </conditionalFormatting>
  <conditionalFormatting sqref="F182">
    <cfRule type="containsText" dxfId="20379" priority="5792" operator="containsText" text="TAXI">
      <formula>NOT(ISERROR(SEARCH("TAXI",F182)))</formula>
    </cfRule>
    <cfRule type="containsText" dxfId="20378" priority="5793" operator="containsText" text="SSMM">
      <formula>NOT(ISERROR(SEARCH("SSMM",F182)))</formula>
    </cfRule>
    <cfRule type="containsText" dxfId="20377" priority="5794" operator="containsText" text="BMTR">
      <formula>NOT(ISERROR(SEARCH("BMTR",F182)))</formula>
    </cfRule>
  </conditionalFormatting>
  <conditionalFormatting sqref="F182">
    <cfRule type="containsText" dxfId="20376" priority="5789" operator="containsText" text="TAXI">
      <formula>NOT(ISERROR(SEARCH("TAXI",F182)))</formula>
    </cfRule>
    <cfRule type="containsText" dxfId="20375" priority="5790" operator="containsText" text="SSMM">
      <formula>NOT(ISERROR(SEARCH("SSMM",F182)))</formula>
    </cfRule>
    <cfRule type="containsText" dxfId="20374" priority="5791" operator="containsText" text="BMTR">
      <formula>NOT(ISERROR(SEARCH("BMTR",F182)))</formula>
    </cfRule>
  </conditionalFormatting>
  <conditionalFormatting sqref="F182">
    <cfRule type="containsText" dxfId="20373" priority="5786" operator="containsText" text="TAXI">
      <formula>NOT(ISERROR(SEARCH("TAXI",F182)))</formula>
    </cfRule>
    <cfRule type="containsText" dxfId="20372" priority="5787" operator="containsText" text="SSMM">
      <formula>NOT(ISERROR(SEARCH("SSMM",F182)))</formula>
    </cfRule>
    <cfRule type="containsText" dxfId="20371" priority="5788" operator="containsText" text="BMTR">
      <formula>NOT(ISERROR(SEARCH("BMTR",F182)))</formula>
    </cfRule>
  </conditionalFormatting>
  <conditionalFormatting sqref="F182">
    <cfRule type="containsText" dxfId="20370" priority="5783" operator="containsText" text="TAXI">
      <formula>NOT(ISERROR(SEARCH("TAXI",F182)))</formula>
    </cfRule>
    <cfRule type="containsText" dxfId="20369" priority="5784" operator="containsText" text="SSMM">
      <formula>NOT(ISERROR(SEARCH("SSMM",F182)))</formula>
    </cfRule>
    <cfRule type="containsText" dxfId="20368" priority="5785" operator="containsText" text="BMTR">
      <formula>NOT(ISERROR(SEARCH("BMTR",F182)))</formula>
    </cfRule>
  </conditionalFormatting>
  <conditionalFormatting sqref="F182">
    <cfRule type="containsText" dxfId="20367" priority="5780" operator="containsText" text="TAXI">
      <formula>NOT(ISERROR(SEARCH("TAXI",F182)))</formula>
    </cfRule>
    <cfRule type="containsText" dxfId="20366" priority="5781" operator="containsText" text="SSMM">
      <formula>NOT(ISERROR(SEARCH("SSMM",F182)))</formula>
    </cfRule>
    <cfRule type="containsText" dxfId="20365" priority="5782" operator="containsText" text="BMTR">
      <formula>NOT(ISERROR(SEARCH("BMTR",F182)))</formula>
    </cfRule>
  </conditionalFormatting>
  <conditionalFormatting sqref="F182">
    <cfRule type="containsText" dxfId="20364" priority="5777" operator="containsText" text="TAXI">
      <formula>NOT(ISERROR(SEARCH("TAXI",F182)))</formula>
    </cfRule>
    <cfRule type="containsText" dxfId="20363" priority="5778" operator="containsText" text="SSMM">
      <formula>NOT(ISERROR(SEARCH("SSMM",F182)))</formula>
    </cfRule>
    <cfRule type="containsText" dxfId="20362" priority="5779" operator="containsText" text="BMTR">
      <formula>NOT(ISERROR(SEARCH("BMTR",F182)))</formula>
    </cfRule>
  </conditionalFormatting>
  <conditionalFormatting sqref="F182">
    <cfRule type="containsText" dxfId="20361" priority="5774" operator="containsText" text="TAXI">
      <formula>NOT(ISERROR(SEARCH("TAXI",F182)))</formula>
    </cfRule>
    <cfRule type="containsText" dxfId="20360" priority="5775" operator="containsText" text="SSMM">
      <formula>NOT(ISERROR(SEARCH("SSMM",F182)))</formula>
    </cfRule>
    <cfRule type="containsText" dxfId="20359" priority="5776" operator="containsText" text="BMTR">
      <formula>NOT(ISERROR(SEARCH("BMTR",F182)))</formula>
    </cfRule>
  </conditionalFormatting>
  <conditionalFormatting sqref="F182">
    <cfRule type="containsText" dxfId="20358" priority="5771" operator="containsText" text="TAXI">
      <formula>NOT(ISERROR(SEARCH("TAXI",F182)))</formula>
    </cfRule>
    <cfRule type="containsText" dxfId="20357" priority="5772" operator="containsText" text="SSMM">
      <formula>NOT(ISERROR(SEARCH("SSMM",F182)))</formula>
    </cfRule>
    <cfRule type="containsText" dxfId="20356" priority="5773" operator="containsText" text="BMTR">
      <formula>NOT(ISERROR(SEARCH("BMTR",F182)))</formula>
    </cfRule>
  </conditionalFormatting>
  <conditionalFormatting sqref="F182">
    <cfRule type="containsText" dxfId="20355" priority="5768" operator="containsText" text="TAXI">
      <formula>NOT(ISERROR(SEARCH("TAXI",F182)))</formula>
    </cfRule>
    <cfRule type="containsText" dxfId="20354" priority="5769" operator="containsText" text="SSMM">
      <formula>NOT(ISERROR(SEARCH("SSMM",F182)))</formula>
    </cfRule>
    <cfRule type="containsText" dxfId="20353" priority="5770" operator="containsText" text="BMTR">
      <formula>NOT(ISERROR(SEARCH("BMTR",F182)))</formula>
    </cfRule>
  </conditionalFormatting>
  <conditionalFormatting sqref="F182">
    <cfRule type="containsText" dxfId="20352" priority="5765" operator="containsText" text="TAXI">
      <formula>NOT(ISERROR(SEARCH("TAXI",F182)))</formula>
    </cfRule>
    <cfRule type="containsText" dxfId="20351" priority="5766" operator="containsText" text="SSMM">
      <formula>NOT(ISERROR(SEARCH("SSMM",F182)))</formula>
    </cfRule>
    <cfRule type="containsText" dxfId="20350" priority="5767" operator="containsText" text="BMTR">
      <formula>NOT(ISERROR(SEARCH("BMTR",F182)))</formula>
    </cfRule>
  </conditionalFormatting>
  <conditionalFormatting sqref="F182">
    <cfRule type="containsText" dxfId="20349" priority="5762" operator="containsText" text="TAXI">
      <formula>NOT(ISERROR(SEARCH("TAXI",F182)))</formula>
    </cfRule>
    <cfRule type="containsText" dxfId="20348" priority="5763" operator="containsText" text="SSMM">
      <formula>NOT(ISERROR(SEARCH("SSMM",F182)))</formula>
    </cfRule>
    <cfRule type="containsText" dxfId="20347" priority="5764" operator="containsText" text="BMTR">
      <formula>NOT(ISERROR(SEARCH("BMTR",F182)))</formula>
    </cfRule>
  </conditionalFormatting>
  <conditionalFormatting sqref="F182">
    <cfRule type="containsText" dxfId="20346" priority="5759" operator="containsText" text="TAXI">
      <formula>NOT(ISERROR(SEARCH("TAXI",F182)))</formula>
    </cfRule>
    <cfRule type="containsText" dxfId="20345" priority="5760" operator="containsText" text="SSMM">
      <formula>NOT(ISERROR(SEARCH("SSMM",F182)))</formula>
    </cfRule>
    <cfRule type="containsText" dxfId="20344" priority="5761" operator="containsText" text="BMTR">
      <formula>NOT(ISERROR(SEARCH("BMTR",F182)))</formula>
    </cfRule>
  </conditionalFormatting>
  <conditionalFormatting sqref="F182">
    <cfRule type="containsText" dxfId="20343" priority="5756" operator="containsText" text="TAXI">
      <formula>NOT(ISERROR(SEARCH("TAXI",F182)))</formula>
    </cfRule>
    <cfRule type="containsText" dxfId="20342" priority="5757" operator="containsText" text="SSMM">
      <formula>NOT(ISERROR(SEARCH("SSMM",F182)))</formula>
    </cfRule>
    <cfRule type="containsText" dxfId="20341" priority="5758" operator="containsText" text="BMTR">
      <formula>NOT(ISERROR(SEARCH("BMTR",F182)))</formula>
    </cfRule>
  </conditionalFormatting>
  <conditionalFormatting sqref="F182">
    <cfRule type="containsText" dxfId="20340" priority="5753" operator="containsText" text="TAXI">
      <formula>NOT(ISERROR(SEARCH("TAXI",F182)))</formula>
    </cfRule>
    <cfRule type="containsText" dxfId="20339" priority="5754" operator="containsText" text="SSMM">
      <formula>NOT(ISERROR(SEARCH("SSMM",F182)))</formula>
    </cfRule>
    <cfRule type="containsText" dxfId="20338" priority="5755" operator="containsText" text="BMTR">
      <formula>NOT(ISERROR(SEARCH("BMTR",F182)))</formula>
    </cfRule>
  </conditionalFormatting>
  <conditionalFormatting sqref="F182">
    <cfRule type="containsText" dxfId="20337" priority="5750" operator="containsText" text="TAXI">
      <formula>NOT(ISERROR(SEARCH("TAXI",F182)))</formula>
    </cfRule>
    <cfRule type="containsText" dxfId="20336" priority="5751" operator="containsText" text="SSMM">
      <formula>NOT(ISERROR(SEARCH("SSMM",F182)))</formula>
    </cfRule>
    <cfRule type="containsText" dxfId="20335" priority="5752" operator="containsText" text="BMTR">
      <formula>NOT(ISERROR(SEARCH("BMTR",F182)))</formula>
    </cfRule>
  </conditionalFormatting>
  <conditionalFormatting sqref="F182">
    <cfRule type="containsText" dxfId="20334" priority="5747" operator="containsText" text="TAXI">
      <formula>NOT(ISERROR(SEARCH("TAXI",F182)))</formula>
    </cfRule>
    <cfRule type="containsText" dxfId="20333" priority="5748" operator="containsText" text="SSMM">
      <formula>NOT(ISERROR(SEARCH("SSMM",F182)))</formula>
    </cfRule>
    <cfRule type="containsText" dxfId="20332" priority="5749" operator="containsText" text="BMTR">
      <formula>NOT(ISERROR(SEARCH("BMTR",F182)))</formula>
    </cfRule>
  </conditionalFormatting>
  <conditionalFormatting sqref="F182">
    <cfRule type="containsText" dxfId="20331" priority="5744" operator="containsText" text="TAXI">
      <formula>NOT(ISERROR(SEARCH("TAXI",F182)))</formula>
    </cfRule>
    <cfRule type="containsText" dxfId="20330" priority="5745" operator="containsText" text="SSMM">
      <formula>NOT(ISERROR(SEARCH("SSMM",F182)))</formula>
    </cfRule>
    <cfRule type="containsText" dxfId="20329" priority="5746" operator="containsText" text="BMTR">
      <formula>NOT(ISERROR(SEARCH("BMTR",F182)))</formula>
    </cfRule>
  </conditionalFormatting>
  <conditionalFormatting sqref="F182">
    <cfRule type="containsText" dxfId="20328" priority="5741" operator="containsText" text="TAXI">
      <formula>NOT(ISERROR(SEARCH("TAXI",F182)))</formula>
    </cfRule>
    <cfRule type="containsText" dxfId="20327" priority="5742" operator="containsText" text="SSMM">
      <formula>NOT(ISERROR(SEARCH("SSMM",F182)))</formula>
    </cfRule>
    <cfRule type="containsText" dxfId="20326" priority="5743" operator="containsText" text="BMTR">
      <formula>NOT(ISERROR(SEARCH("BMTR",F182)))</formula>
    </cfRule>
  </conditionalFormatting>
  <conditionalFormatting sqref="F182">
    <cfRule type="containsText" dxfId="20325" priority="5738" operator="containsText" text="TAXI">
      <formula>NOT(ISERROR(SEARCH("TAXI",F182)))</formula>
    </cfRule>
    <cfRule type="containsText" dxfId="20324" priority="5739" operator="containsText" text="SSMM">
      <formula>NOT(ISERROR(SEARCH("SSMM",F182)))</formula>
    </cfRule>
    <cfRule type="containsText" dxfId="20323" priority="5740" operator="containsText" text="BMTR">
      <formula>NOT(ISERROR(SEARCH("BMTR",F182)))</formula>
    </cfRule>
  </conditionalFormatting>
  <conditionalFormatting sqref="F182">
    <cfRule type="containsText" dxfId="20322" priority="5735" operator="containsText" text="TAXI">
      <formula>NOT(ISERROR(SEARCH("TAXI",F182)))</formula>
    </cfRule>
    <cfRule type="containsText" dxfId="20321" priority="5736" operator="containsText" text="SSMM">
      <formula>NOT(ISERROR(SEARCH("SSMM",F182)))</formula>
    </cfRule>
    <cfRule type="containsText" dxfId="20320" priority="5737" operator="containsText" text="BMTR">
      <formula>NOT(ISERROR(SEARCH("BMTR",F182)))</formula>
    </cfRule>
  </conditionalFormatting>
  <conditionalFormatting sqref="G182">
    <cfRule type="cellIs" dxfId="20319" priority="5849" operator="greaterThan">
      <formula>L182</formula>
    </cfRule>
    <cfRule type="cellIs" dxfId="20318" priority="5850" operator="lessThan">
      <formula>J182</formula>
    </cfRule>
  </conditionalFormatting>
  <conditionalFormatting sqref="M182">
    <cfRule type="cellIs" dxfId="20317" priority="5734" operator="lessThan">
      <formula>0.25</formula>
    </cfRule>
  </conditionalFormatting>
  <conditionalFormatting sqref="F199">
    <cfRule type="containsText" dxfId="20316" priority="5727" operator="containsText" text="TAXI">
      <formula>NOT(ISERROR(SEARCH("TAXI",F199)))</formula>
    </cfRule>
    <cfRule type="containsText" dxfId="20315" priority="5728" operator="containsText" text="SSMM">
      <formula>NOT(ISERROR(SEARCH("SSMM",F199)))</formula>
    </cfRule>
    <cfRule type="containsText" dxfId="20314" priority="5729" operator="containsText" text="BMTR">
      <formula>NOT(ISERROR(SEARCH("BMTR",F199)))</formula>
    </cfRule>
  </conditionalFormatting>
  <conditionalFormatting sqref="F199">
    <cfRule type="containsText" dxfId="20313" priority="5724" operator="containsText" text="TAXI">
      <formula>NOT(ISERROR(SEARCH("TAXI",F199)))</formula>
    </cfRule>
    <cfRule type="containsText" dxfId="20312" priority="5725" operator="containsText" text="SSMM">
      <formula>NOT(ISERROR(SEARCH("SSMM",F199)))</formula>
    </cfRule>
    <cfRule type="containsText" dxfId="20311" priority="5726" operator="containsText" text="BMTR">
      <formula>NOT(ISERROR(SEARCH("BMTR",F199)))</formula>
    </cfRule>
  </conditionalFormatting>
  <conditionalFormatting sqref="F199">
    <cfRule type="containsText" dxfId="20310" priority="5721" operator="containsText" text="TAXI">
      <formula>NOT(ISERROR(SEARCH("TAXI",F199)))</formula>
    </cfRule>
    <cfRule type="containsText" dxfId="20309" priority="5722" operator="containsText" text="SSMM">
      <formula>NOT(ISERROR(SEARCH("SSMM",F199)))</formula>
    </cfRule>
    <cfRule type="containsText" dxfId="20308" priority="5723" operator="containsText" text="BMTR">
      <formula>NOT(ISERROR(SEARCH("BMTR",F199)))</formula>
    </cfRule>
  </conditionalFormatting>
  <conditionalFormatting sqref="F199">
    <cfRule type="containsText" dxfId="20307" priority="5718" operator="containsText" text="TAXI">
      <formula>NOT(ISERROR(SEARCH("TAXI",F199)))</formula>
    </cfRule>
    <cfRule type="containsText" dxfId="20306" priority="5719" operator="containsText" text="SSMM">
      <formula>NOT(ISERROR(SEARCH("SSMM",F199)))</formula>
    </cfRule>
    <cfRule type="containsText" dxfId="20305" priority="5720" operator="containsText" text="BMTR">
      <formula>NOT(ISERROR(SEARCH("BMTR",F199)))</formula>
    </cfRule>
  </conditionalFormatting>
  <conditionalFormatting sqref="F199">
    <cfRule type="containsText" dxfId="20304" priority="5715" operator="containsText" text="TAXI">
      <formula>NOT(ISERROR(SEARCH("TAXI",F199)))</formula>
    </cfRule>
    <cfRule type="containsText" dxfId="20303" priority="5716" operator="containsText" text="SSMM">
      <formula>NOT(ISERROR(SEARCH("SSMM",F199)))</formula>
    </cfRule>
    <cfRule type="containsText" dxfId="20302" priority="5717" operator="containsText" text="BMTR">
      <formula>NOT(ISERROR(SEARCH("BMTR",F199)))</formula>
    </cfRule>
  </conditionalFormatting>
  <conditionalFormatting sqref="F199">
    <cfRule type="containsText" dxfId="20301" priority="5712" operator="containsText" text="TAXI">
      <formula>NOT(ISERROR(SEARCH("TAXI",F199)))</formula>
    </cfRule>
    <cfRule type="containsText" dxfId="20300" priority="5713" operator="containsText" text="SSMM">
      <formula>NOT(ISERROR(SEARCH("SSMM",F199)))</formula>
    </cfRule>
    <cfRule type="containsText" dxfId="20299" priority="5714" operator="containsText" text="BMTR">
      <formula>NOT(ISERROR(SEARCH("BMTR",F199)))</formula>
    </cfRule>
  </conditionalFormatting>
  <conditionalFormatting sqref="F199">
    <cfRule type="containsText" dxfId="20298" priority="5709" operator="containsText" text="TAXI">
      <formula>NOT(ISERROR(SEARCH("TAXI",F199)))</formula>
    </cfRule>
    <cfRule type="containsText" dxfId="20297" priority="5710" operator="containsText" text="SSMM">
      <formula>NOT(ISERROR(SEARCH("SSMM",F199)))</formula>
    </cfRule>
    <cfRule type="containsText" dxfId="20296" priority="5711" operator="containsText" text="BMTR">
      <formula>NOT(ISERROR(SEARCH("BMTR",F199)))</formula>
    </cfRule>
  </conditionalFormatting>
  <conditionalFormatting sqref="F199">
    <cfRule type="containsText" dxfId="20295" priority="5706" operator="containsText" text="TAXI">
      <formula>NOT(ISERROR(SEARCH("TAXI",F199)))</formula>
    </cfRule>
    <cfRule type="containsText" dxfId="20294" priority="5707" operator="containsText" text="SSMM">
      <formula>NOT(ISERROR(SEARCH("SSMM",F199)))</formula>
    </cfRule>
    <cfRule type="containsText" dxfId="20293" priority="5708" operator="containsText" text="BMTR">
      <formula>NOT(ISERROR(SEARCH("BMTR",F199)))</formula>
    </cfRule>
  </conditionalFormatting>
  <conditionalFormatting sqref="F199">
    <cfRule type="containsText" dxfId="20292" priority="5703" operator="containsText" text="TAXI">
      <formula>NOT(ISERROR(SEARCH("TAXI",F199)))</formula>
    </cfRule>
    <cfRule type="containsText" dxfId="20291" priority="5704" operator="containsText" text="SSMM">
      <formula>NOT(ISERROR(SEARCH("SSMM",F199)))</formula>
    </cfRule>
    <cfRule type="containsText" dxfId="20290" priority="5705" operator="containsText" text="BMTR">
      <formula>NOT(ISERROR(SEARCH("BMTR",F199)))</formula>
    </cfRule>
  </conditionalFormatting>
  <conditionalFormatting sqref="F199">
    <cfRule type="containsText" dxfId="20289" priority="5700" operator="containsText" text="TAXI">
      <formula>NOT(ISERROR(SEARCH("TAXI",F199)))</formula>
    </cfRule>
    <cfRule type="containsText" dxfId="20288" priority="5701" operator="containsText" text="SSMM">
      <formula>NOT(ISERROR(SEARCH("SSMM",F199)))</formula>
    </cfRule>
    <cfRule type="containsText" dxfId="20287" priority="5702" operator="containsText" text="BMTR">
      <formula>NOT(ISERROR(SEARCH("BMTR",F199)))</formula>
    </cfRule>
  </conditionalFormatting>
  <conditionalFormatting sqref="F199">
    <cfRule type="containsText" dxfId="20286" priority="5697" operator="containsText" text="TAXI">
      <formula>NOT(ISERROR(SEARCH("TAXI",F199)))</formula>
    </cfRule>
    <cfRule type="containsText" dxfId="20285" priority="5698" operator="containsText" text="SSMM">
      <formula>NOT(ISERROR(SEARCH("SSMM",F199)))</formula>
    </cfRule>
    <cfRule type="containsText" dxfId="20284" priority="5699" operator="containsText" text="BMTR">
      <formula>NOT(ISERROR(SEARCH("BMTR",F199)))</formula>
    </cfRule>
  </conditionalFormatting>
  <conditionalFormatting sqref="F199">
    <cfRule type="containsText" dxfId="20283" priority="5694" operator="containsText" text="TAXI">
      <formula>NOT(ISERROR(SEARCH("TAXI",F199)))</formula>
    </cfRule>
    <cfRule type="containsText" dxfId="20282" priority="5695" operator="containsText" text="SSMM">
      <formula>NOT(ISERROR(SEARCH("SSMM",F199)))</formula>
    </cfRule>
    <cfRule type="containsText" dxfId="20281" priority="5696" operator="containsText" text="BMTR">
      <formula>NOT(ISERROR(SEARCH("BMTR",F199)))</formula>
    </cfRule>
  </conditionalFormatting>
  <conditionalFormatting sqref="F199">
    <cfRule type="containsText" dxfId="20280" priority="5691" operator="containsText" text="TAXI">
      <formula>NOT(ISERROR(SEARCH("TAXI",F199)))</formula>
    </cfRule>
    <cfRule type="containsText" dxfId="20279" priority="5692" operator="containsText" text="SSMM">
      <formula>NOT(ISERROR(SEARCH("SSMM",F199)))</formula>
    </cfRule>
    <cfRule type="containsText" dxfId="20278" priority="5693" operator="containsText" text="BMTR">
      <formula>NOT(ISERROR(SEARCH("BMTR",F199)))</formula>
    </cfRule>
  </conditionalFormatting>
  <conditionalFormatting sqref="F199">
    <cfRule type="containsText" dxfId="20277" priority="5688" operator="containsText" text="TAXI">
      <formula>NOT(ISERROR(SEARCH("TAXI",F199)))</formula>
    </cfRule>
    <cfRule type="containsText" dxfId="20276" priority="5689" operator="containsText" text="SSMM">
      <formula>NOT(ISERROR(SEARCH("SSMM",F199)))</formula>
    </cfRule>
    <cfRule type="containsText" dxfId="20275" priority="5690" operator="containsText" text="BMTR">
      <formula>NOT(ISERROR(SEARCH("BMTR",F199)))</formula>
    </cfRule>
  </conditionalFormatting>
  <conditionalFormatting sqref="F199">
    <cfRule type="containsText" dxfId="20274" priority="5685" operator="containsText" text="TAXI">
      <formula>NOT(ISERROR(SEARCH("TAXI",F199)))</formula>
    </cfRule>
    <cfRule type="containsText" dxfId="20273" priority="5686" operator="containsText" text="SSMM">
      <formula>NOT(ISERROR(SEARCH("SSMM",F199)))</formula>
    </cfRule>
    <cfRule type="containsText" dxfId="20272" priority="5687" operator="containsText" text="BMTR">
      <formula>NOT(ISERROR(SEARCH("BMTR",F199)))</formula>
    </cfRule>
  </conditionalFormatting>
  <conditionalFormatting sqref="F199">
    <cfRule type="containsText" dxfId="20271" priority="5682" operator="containsText" text="TAXI">
      <formula>NOT(ISERROR(SEARCH("TAXI",F199)))</formula>
    </cfRule>
    <cfRule type="containsText" dxfId="20270" priority="5683" operator="containsText" text="SSMM">
      <formula>NOT(ISERROR(SEARCH("SSMM",F199)))</formula>
    </cfRule>
    <cfRule type="containsText" dxfId="20269" priority="5684" operator="containsText" text="BMTR">
      <formula>NOT(ISERROR(SEARCH("BMTR",F199)))</formula>
    </cfRule>
  </conditionalFormatting>
  <conditionalFormatting sqref="F199">
    <cfRule type="containsText" dxfId="20268" priority="5679" operator="containsText" text="TAXI">
      <formula>NOT(ISERROR(SEARCH("TAXI",F199)))</formula>
    </cfRule>
    <cfRule type="containsText" dxfId="20267" priority="5680" operator="containsText" text="SSMM">
      <formula>NOT(ISERROR(SEARCH("SSMM",F199)))</formula>
    </cfRule>
    <cfRule type="containsText" dxfId="20266" priority="5681" operator="containsText" text="BMTR">
      <formula>NOT(ISERROR(SEARCH("BMTR",F199)))</formula>
    </cfRule>
  </conditionalFormatting>
  <conditionalFormatting sqref="F199">
    <cfRule type="containsText" dxfId="20265" priority="5676" operator="containsText" text="TAXI">
      <formula>NOT(ISERROR(SEARCH("TAXI",F199)))</formula>
    </cfRule>
    <cfRule type="containsText" dxfId="20264" priority="5677" operator="containsText" text="SSMM">
      <formula>NOT(ISERROR(SEARCH("SSMM",F199)))</formula>
    </cfRule>
    <cfRule type="containsText" dxfId="20263" priority="5678" operator="containsText" text="BMTR">
      <formula>NOT(ISERROR(SEARCH("BMTR",F199)))</formula>
    </cfRule>
  </conditionalFormatting>
  <conditionalFormatting sqref="F199">
    <cfRule type="containsText" dxfId="20262" priority="5673" operator="containsText" text="TAXI">
      <formula>NOT(ISERROR(SEARCH("TAXI",F199)))</formula>
    </cfRule>
    <cfRule type="containsText" dxfId="20261" priority="5674" operator="containsText" text="SSMM">
      <formula>NOT(ISERROR(SEARCH("SSMM",F199)))</formula>
    </cfRule>
    <cfRule type="containsText" dxfId="20260" priority="5675" operator="containsText" text="BMTR">
      <formula>NOT(ISERROR(SEARCH("BMTR",F199)))</formula>
    </cfRule>
  </conditionalFormatting>
  <conditionalFormatting sqref="F199">
    <cfRule type="containsText" dxfId="20259" priority="5670" operator="containsText" text="TAXI">
      <formula>NOT(ISERROR(SEARCH("TAXI",F199)))</formula>
    </cfRule>
    <cfRule type="containsText" dxfId="20258" priority="5671" operator="containsText" text="SSMM">
      <formula>NOT(ISERROR(SEARCH("SSMM",F199)))</formula>
    </cfRule>
    <cfRule type="containsText" dxfId="20257" priority="5672" operator="containsText" text="BMTR">
      <formula>NOT(ISERROR(SEARCH("BMTR",F199)))</formula>
    </cfRule>
  </conditionalFormatting>
  <conditionalFormatting sqref="F199">
    <cfRule type="containsText" dxfId="20256" priority="5667" operator="containsText" text="TAXI">
      <formula>NOT(ISERROR(SEARCH("TAXI",F199)))</formula>
    </cfRule>
    <cfRule type="containsText" dxfId="20255" priority="5668" operator="containsText" text="SSMM">
      <formula>NOT(ISERROR(SEARCH("SSMM",F199)))</formula>
    </cfRule>
    <cfRule type="containsText" dxfId="20254" priority="5669" operator="containsText" text="BMTR">
      <formula>NOT(ISERROR(SEARCH("BMTR",F199)))</formula>
    </cfRule>
  </conditionalFormatting>
  <conditionalFormatting sqref="F199">
    <cfRule type="containsText" dxfId="20253" priority="5664" operator="containsText" text="TAXI">
      <formula>NOT(ISERROR(SEARCH("TAXI",F199)))</formula>
    </cfRule>
    <cfRule type="containsText" dxfId="20252" priority="5665" operator="containsText" text="SSMM">
      <formula>NOT(ISERROR(SEARCH("SSMM",F199)))</formula>
    </cfRule>
    <cfRule type="containsText" dxfId="20251" priority="5666" operator="containsText" text="BMTR">
      <formula>NOT(ISERROR(SEARCH("BMTR",F199)))</formula>
    </cfRule>
  </conditionalFormatting>
  <conditionalFormatting sqref="F199">
    <cfRule type="containsText" dxfId="20250" priority="5661" operator="containsText" text="TAXI">
      <formula>NOT(ISERROR(SEARCH("TAXI",F199)))</formula>
    </cfRule>
    <cfRule type="containsText" dxfId="20249" priority="5662" operator="containsText" text="SSMM">
      <formula>NOT(ISERROR(SEARCH("SSMM",F199)))</formula>
    </cfRule>
    <cfRule type="containsText" dxfId="20248" priority="5663" operator="containsText" text="BMTR">
      <formula>NOT(ISERROR(SEARCH("BMTR",F199)))</formula>
    </cfRule>
  </conditionalFormatting>
  <conditionalFormatting sqref="F199">
    <cfRule type="containsText" dxfId="20247" priority="5658" operator="containsText" text="TAXI">
      <formula>NOT(ISERROR(SEARCH("TAXI",F199)))</formula>
    </cfRule>
    <cfRule type="containsText" dxfId="20246" priority="5659" operator="containsText" text="SSMM">
      <formula>NOT(ISERROR(SEARCH("SSMM",F199)))</formula>
    </cfRule>
    <cfRule type="containsText" dxfId="20245" priority="5660" operator="containsText" text="BMTR">
      <formula>NOT(ISERROR(SEARCH("BMTR",F199)))</formula>
    </cfRule>
  </conditionalFormatting>
  <conditionalFormatting sqref="F199">
    <cfRule type="containsText" dxfId="20244" priority="5655" operator="containsText" text="TAXI">
      <formula>NOT(ISERROR(SEARCH("TAXI",F199)))</formula>
    </cfRule>
    <cfRule type="containsText" dxfId="20243" priority="5656" operator="containsText" text="SSMM">
      <formula>NOT(ISERROR(SEARCH("SSMM",F199)))</formula>
    </cfRule>
    <cfRule type="containsText" dxfId="20242" priority="5657" operator="containsText" text="BMTR">
      <formula>NOT(ISERROR(SEARCH("BMTR",F199)))</formula>
    </cfRule>
  </conditionalFormatting>
  <conditionalFormatting sqref="F199">
    <cfRule type="containsText" dxfId="20241" priority="5652" operator="containsText" text="TAXI">
      <formula>NOT(ISERROR(SEARCH("TAXI",F199)))</formula>
    </cfRule>
    <cfRule type="containsText" dxfId="20240" priority="5653" operator="containsText" text="SSMM">
      <formula>NOT(ISERROR(SEARCH("SSMM",F199)))</formula>
    </cfRule>
    <cfRule type="containsText" dxfId="20239" priority="5654" operator="containsText" text="BMTR">
      <formula>NOT(ISERROR(SEARCH("BMTR",F199)))</formula>
    </cfRule>
  </conditionalFormatting>
  <conditionalFormatting sqref="F199">
    <cfRule type="containsText" dxfId="20238" priority="5649" operator="containsText" text="TAXI">
      <formula>NOT(ISERROR(SEARCH("TAXI",F199)))</formula>
    </cfRule>
    <cfRule type="containsText" dxfId="20237" priority="5650" operator="containsText" text="SSMM">
      <formula>NOT(ISERROR(SEARCH("SSMM",F199)))</formula>
    </cfRule>
    <cfRule type="containsText" dxfId="20236" priority="5651" operator="containsText" text="BMTR">
      <formula>NOT(ISERROR(SEARCH("BMTR",F199)))</formula>
    </cfRule>
  </conditionalFormatting>
  <conditionalFormatting sqref="F199">
    <cfRule type="containsText" dxfId="20235" priority="5646" operator="containsText" text="TAXI">
      <formula>NOT(ISERROR(SEARCH("TAXI",F199)))</formula>
    </cfRule>
    <cfRule type="containsText" dxfId="20234" priority="5647" operator="containsText" text="SSMM">
      <formula>NOT(ISERROR(SEARCH("SSMM",F199)))</formula>
    </cfRule>
    <cfRule type="containsText" dxfId="20233" priority="5648" operator="containsText" text="BMTR">
      <formula>NOT(ISERROR(SEARCH("BMTR",F199)))</formula>
    </cfRule>
  </conditionalFormatting>
  <conditionalFormatting sqref="F199">
    <cfRule type="containsText" dxfId="20232" priority="5643" operator="containsText" text="TAXI">
      <formula>NOT(ISERROR(SEARCH("TAXI",F199)))</formula>
    </cfRule>
    <cfRule type="containsText" dxfId="20231" priority="5644" operator="containsText" text="SSMM">
      <formula>NOT(ISERROR(SEARCH("SSMM",F199)))</formula>
    </cfRule>
    <cfRule type="containsText" dxfId="20230" priority="5645" operator="containsText" text="BMTR">
      <formula>NOT(ISERROR(SEARCH("BMTR",F199)))</formula>
    </cfRule>
  </conditionalFormatting>
  <conditionalFormatting sqref="F199">
    <cfRule type="containsText" dxfId="20229" priority="5640" operator="containsText" text="TAXI">
      <formula>NOT(ISERROR(SEARCH("TAXI",F199)))</formula>
    </cfRule>
    <cfRule type="containsText" dxfId="20228" priority="5641" operator="containsText" text="SSMM">
      <formula>NOT(ISERROR(SEARCH("SSMM",F199)))</formula>
    </cfRule>
    <cfRule type="containsText" dxfId="20227" priority="5642" operator="containsText" text="BMTR">
      <formula>NOT(ISERROR(SEARCH("BMTR",F199)))</formula>
    </cfRule>
  </conditionalFormatting>
  <conditionalFormatting sqref="F199">
    <cfRule type="containsText" dxfId="20226" priority="5637" operator="containsText" text="TAXI">
      <formula>NOT(ISERROR(SEARCH("TAXI",F199)))</formula>
    </cfRule>
    <cfRule type="containsText" dxfId="20225" priority="5638" operator="containsText" text="SSMM">
      <formula>NOT(ISERROR(SEARCH("SSMM",F199)))</formula>
    </cfRule>
    <cfRule type="containsText" dxfId="20224" priority="5639" operator="containsText" text="BMTR">
      <formula>NOT(ISERROR(SEARCH("BMTR",F199)))</formula>
    </cfRule>
  </conditionalFormatting>
  <conditionalFormatting sqref="F199">
    <cfRule type="containsText" dxfId="20223" priority="5634" operator="containsText" text="TAXI">
      <formula>NOT(ISERROR(SEARCH("TAXI",F199)))</formula>
    </cfRule>
    <cfRule type="containsText" dxfId="20222" priority="5635" operator="containsText" text="SSMM">
      <formula>NOT(ISERROR(SEARCH("SSMM",F199)))</formula>
    </cfRule>
    <cfRule type="containsText" dxfId="20221" priority="5636" operator="containsText" text="BMTR">
      <formula>NOT(ISERROR(SEARCH("BMTR",F199)))</formula>
    </cfRule>
  </conditionalFormatting>
  <conditionalFormatting sqref="F199">
    <cfRule type="containsText" dxfId="20220" priority="5631" operator="containsText" text="TAXI">
      <formula>NOT(ISERROR(SEARCH("TAXI",F199)))</formula>
    </cfRule>
    <cfRule type="containsText" dxfId="20219" priority="5632" operator="containsText" text="SSMM">
      <formula>NOT(ISERROR(SEARCH("SSMM",F199)))</formula>
    </cfRule>
    <cfRule type="containsText" dxfId="20218" priority="5633" operator="containsText" text="BMTR">
      <formula>NOT(ISERROR(SEARCH("BMTR",F199)))</formula>
    </cfRule>
  </conditionalFormatting>
  <conditionalFormatting sqref="F199">
    <cfRule type="containsText" dxfId="20217" priority="5628" operator="containsText" text="TAXI">
      <formula>NOT(ISERROR(SEARCH("TAXI",F199)))</formula>
    </cfRule>
    <cfRule type="containsText" dxfId="20216" priority="5629" operator="containsText" text="SSMM">
      <formula>NOT(ISERROR(SEARCH("SSMM",F199)))</formula>
    </cfRule>
    <cfRule type="containsText" dxfId="20215" priority="5630" operator="containsText" text="BMTR">
      <formula>NOT(ISERROR(SEARCH("BMTR",F199)))</formula>
    </cfRule>
  </conditionalFormatting>
  <conditionalFormatting sqref="F199">
    <cfRule type="containsText" dxfId="20214" priority="5625" operator="containsText" text="TAXI">
      <formula>NOT(ISERROR(SEARCH("TAXI",F199)))</formula>
    </cfRule>
    <cfRule type="containsText" dxfId="20213" priority="5626" operator="containsText" text="SSMM">
      <formula>NOT(ISERROR(SEARCH("SSMM",F199)))</formula>
    </cfRule>
    <cfRule type="containsText" dxfId="20212" priority="5627" operator="containsText" text="BMTR">
      <formula>NOT(ISERROR(SEARCH("BMTR",F199)))</formula>
    </cfRule>
  </conditionalFormatting>
  <conditionalFormatting sqref="F199">
    <cfRule type="containsText" dxfId="20211" priority="5622" operator="containsText" text="TAXI">
      <formula>NOT(ISERROR(SEARCH("TAXI",F199)))</formula>
    </cfRule>
    <cfRule type="containsText" dxfId="20210" priority="5623" operator="containsText" text="SSMM">
      <formula>NOT(ISERROR(SEARCH("SSMM",F199)))</formula>
    </cfRule>
    <cfRule type="containsText" dxfId="20209" priority="5624" operator="containsText" text="BMTR">
      <formula>NOT(ISERROR(SEARCH("BMTR",F199)))</formula>
    </cfRule>
  </conditionalFormatting>
  <conditionalFormatting sqref="F199">
    <cfRule type="containsText" dxfId="20208" priority="5619" operator="containsText" text="TAXI">
      <formula>NOT(ISERROR(SEARCH("TAXI",F199)))</formula>
    </cfRule>
    <cfRule type="containsText" dxfId="20207" priority="5620" operator="containsText" text="SSMM">
      <formula>NOT(ISERROR(SEARCH("SSMM",F199)))</formula>
    </cfRule>
    <cfRule type="containsText" dxfId="20206" priority="5621" operator="containsText" text="BMTR">
      <formula>NOT(ISERROR(SEARCH("BMTR",F199)))</formula>
    </cfRule>
  </conditionalFormatting>
  <conditionalFormatting sqref="F199">
    <cfRule type="containsText" dxfId="20205" priority="5616" operator="containsText" text="TAXI">
      <formula>NOT(ISERROR(SEARCH("TAXI",F199)))</formula>
    </cfRule>
    <cfRule type="containsText" dxfId="20204" priority="5617" operator="containsText" text="SSMM">
      <formula>NOT(ISERROR(SEARCH("SSMM",F199)))</formula>
    </cfRule>
    <cfRule type="containsText" dxfId="20203" priority="5618" operator="containsText" text="BMTR">
      <formula>NOT(ISERROR(SEARCH("BMTR",F199)))</formula>
    </cfRule>
  </conditionalFormatting>
  <conditionalFormatting sqref="F199">
    <cfRule type="containsText" dxfId="20202" priority="5613" operator="containsText" text="TAXI">
      <formula>NOT(ISERROR(SEARCH("TAXI",F199)))</formula>
    </cfRule>
    <cfRule type="containsText" dxfId="20201" priority="5614" operator="containsText" text="SSMM">
      <formula>NOT(ISERROR(SEARCH("SSMM",F199)))</formula>
    </cfRule>
    <cfRule type="containsText" dxfId="20200" priority="5615" operator="containsText" text="BMTR">
      <formula>NOT(ISERROR(SEARCH("BMTR",F199)))</formula>
    </cfRule>
  </conditionalFormatting>
  <conditionalFormatting sqref="F199">
    <cfRule type="containsText" dxfId="20199" priority="5610" operator="containsText" text="TAXI">
      <formula>NOT(ISERROR(SEARCH("TAXI",F199)))</formula>
    </cfRule>
    <cfRule type="containsText" dxfId="20198" priority="5611" operator="containsText" text="SSMM">
      <formula>NOT(ISERROR(SEARCH("SSMM",F199)))</formula>
    </cfRule>
    <cfRule type="containsText" dxfId="20197" priority="5612" operator="containsText" text="BMTR">
      <formula>NOT(ISERROR(SEARCH("BMTR",F199)))</formula>
    </cfRule>
  </conditionalFormatting>
  <conditionalFormatting sqref="F199">
    <cfRule type="containsText" dxfId="20196" priority="5607" operator="containsText" text="TAXI">
      <formula>NOT(ISERROR(SEARCH("TAXI",F199)))</formula>
    </cfRule>
    <cfRule type="containsText" dxfId="20195" priority="5608" operator="containsText" text="SSMM">
      <formula>NOT(ISERROR(SEARCH("SSMM",F199)))</formula>
    </cfRule>
    <cfRule type="containsText" dxfId="20194" priority="5609" operator="containsText" text="BMTR">
      <formula>NOT(ISERROR(SEARCH("BMTR",F199)))</formula>
    </cfRule>
  </conditionalFormatting>
  <conditionalFormatting sqref="F199">
    <cfRule type="containsText" dxfId="20193" priority="5604" operator="containsText" text="TAXI">
      <formula>NOT(ISERROR(SEARCH("TAXI",F199)))</formula>
    </cfRule>
    <cfRule type="containsText" dxfId="20192" priority="5605" operator="containsText" text="SSMM">
      <formula>NOT(ISERROR(SEARCH("SSMM",F199)))</formula>
    </cfRule>
    <cfRule type="containsText" dxfId="20191" priority="5606" operator="containsText" text="BMTR">
      <formula>NOT(ISERROR(SEARCH("BMTR",F199)))</formula>
    </cfRule>
  </conditionalFormatting>
  <conditionalFormatting sqref="F199">
    <cfRule type="containsText" dxfId="20190" priority="5601" operator="containsText" text="TAXI">
      <formula>NOT(ISERROR(SEARCH("TAXI",F199)))</formula>
    </cfRule>
    <cfRule type="containsText" dxfId="20189" priority="5602" operator="containsText" text="SSMM">
      <formula>NOT(ISERROR(SEARCH("SSMM",F199)))</formula>
    </cfRule>
    <cfRule type="containsText" dxfId="20188" priority="5603" operator="containsText" text="BMTR">
      <formula>NOT(ISERROR(SEARCH("BMTR",F199)))</formula>
    </cfRule>
  </conditionalFormatting>
  <conditionalFormatting sqref="F199">
    <cfRule type="containsText" dxfId="20187" priority="5598" operator="containsText" text="TAXI">
      <formula>NOT(ISERROR(SEARCH("TAXI",F199)))</formula>
    </cfRule>
    <cfRule type="containsText" dxfId="20186" priority="5599" operator="containsText" text="SSMM">
      <formula>NOT(ISERROR(SEARCH("SSMM",F199)))</formula>
    </cfRule>
    <cfRule type="containsText" dxfId="20185" priority="5600" operator="containsText" text="BMTR">
      <formula>NOT(ISERROR(SEARCH("BMTR",F199)))</formula>
    </cfRule>
  </conditionalFormatting>
  <conditionalFormatting sqref="F199">
    <cfRule type="containsText" dxfId="20184" priority="5595" operator="containsText" text="TAXI">
      <formula>NOT(ISERROR(SEARCH("TAXI",F199)))</formula>
    </cfRule>
    <cfRule type="containsText" dxfId="20183" priority="5596" operator="containsText" text="SSMM">
      <formula>NOT(ISERROR(SEARCH("SSMM",F199)))</formula>
    </cfRule>
    <cfRule type="containsText" dxfId="20182" priority="5597" operator="containsText" text="BMTR">
      <formula>NOT(ISERROR(SEARCH("BMTR",F199)))</formula>
    </cfRule>
  </conditionalFormatting>
  <conditionalFormatting sqref="F199">
    <cfRule type="containsText" dxfId="20181" priority="5592" operator="containsText" text="TAXI">
      <formula>NOT(ISERROR(SEARCH("TAXI",F199)))</formula>
    </cfRule>
    <cfRule type="containsText" dxfId="20180" priority="5593" operator="containsText" text="SSMM">
      <formula>NOT(ISERROR(SEARCH("SSMM",F199)))</formula>
    </cfRule>
    <cfRule type="containsText" dxfId="20179" priority="5594" operator="containsText" text="BMTR">
      <formula>NOT(ISERROR(SEARCH("BMTR",F199)))</formula>
    </cfRule>
  </conditionalFormatting>
  <conditionalFormatting sqref="F199">
    <cfRule type="containsText" dxfId="20178" priority="5589" operator="containsText" text="TAXI">
      <formula>NOT(ISERROR(SEARCH("TAXI",F199)))</formula>
    </cfRule>
    <cfRule type="containsText" dxfId="20177" priority="5590" operator="containsText" text="SSMM">
      <formula>NOT(ISERROR(SEARCH("SSMM",F199)))</formula>
    </cfRule>
    <cfRule type="containsText" dxfId="20176" priority="5591" operator="containsText" text="BMTR">
      <formula>NOT(ISERROR(SEARCH("BMTR",F199)))</formula>
    </cfRule>
  </conditionalFormatting>
  <conditionalFormatting sqref="F199">
    <cfRule type="containsText" dxfId="20175" priority="5586" operator="containsText" text="TAXI">
      <formula>NOT(ISERROR(SEARCH("TAXI",F199)))</formula>
    </cfRule>
    <cfRule type="containsText" dxfId="20174" priority="5587" operator="containsText" text="SSMM">
      <formula>NOT(ISERROR(SEARCH("SSMM",F199)))</formula>
    </cfRule>
    <cfRule type="containsText" dxfId="20173" priority="5588" operator="containsText" text="BMTR">
      <formula>NOT(ISERROR(SEARCH("BMTR",F199)))</formula>
    </cfRule>
  </conditionalFormatting>
  <conditionalFormatting sqref="F199">
    <cfRule type="containsText" dxfId="20172" priority="5583" operator="containsText" text="TAXI">
      <formula>NOT(ISERROR(SEARCH("TAXI",F199)))</formula>
    </cfRule>
    <cfRule type="containsText" dxfId="20171" priority="5584" operator="containsText" text="SSMM">
      <formula>NOT(ISERROR(SEARCH("SSMM",F199)))</formula>
    </cfRule>
    <cfRule type="containsText" dxfId="20170" priority="5585" operator="containsText" text="BMTR">
      <formula>NOT(ISERROR(SEARCH("BMTR",F199)))</formula>
    </cfRule>
  </conditionalFormatting>
  <conditionalFormatting sqref="F199">
    <cfRule type="containsText" dxfId="20169" priority="5580" operator="containsText" text="TAXI">
      <formula>NOT(ISERROR(SEARCH("TAXI",F199)))</formula>
    </cfRule>
    <cfRule type="containsText" dxfId="20168" priority="5581" operator="containsText" text="SSMM">
      <formula>NOT(ISERROR(SEARCH("SSMM",F199)))</formula>
    </cfRule>
    <cfRule type="containsText" dxfId="20167" priority="5582" operator="containsText" text="BMTR">
      <formula>NOT(ISERROR(SEARCH("BMTR",F199)))</formula>
    </cfRule>
  </conditionalFormatting>
  <conditionalFormatting sqref="F199">
    <cfRule type="containsText" dxfId="20166" priority="5577" operator="containsText" text="TAXI">
      <formula>NOT(ISERROR(SEARCH("TAXI",F199)))</formula>
    </cfRule>
    <cfRule type="containsText" dxfId="20165" priority="5578" operator="containsText" text="SSMM">
      <formula>NOT(ISERROR(SEARCH("SSMM",F199)))</formula>
    </cfRule>
    <cfRule type="containsText" dxfId="20164" priority="5579" operator="containsText" text="BMTR">
      <formula>NOT(ISERROR(SEARCH("BMTR",F199)))</formula>
    </cfRule>
  </conditionalFormatting>
  <conditionalFormatting sqref="F199">
    <cfRule type="containsText" dxfId="20163" priority="5574" operator="containsText" text="TAXI">
      <formula>NOT(ISERROR(SEARCH("TAXI",F199)))</formula>
    </cfRule>
    <cfRule type="containsText" dxfId="20162" priority="5575" operator="containsText" text="SSMM">
      <formula>NOT(ISERROR(SEARCH("SSMM",F199)))</formula>
    </cfRule>
    <cfRule type="containsText" dxfId="20161" priority="5576" operator="containsText" text="BMTR">
      <formula>NOT(ISERROR(SEARCH("BMTR",F199)))</formula>
    </cfRule>
  </conditionalFormatting>
  <conditionalFormatting sqref="F199">
    <cfRule type="containsText" dxfId="20160" priority="5571" operator="containsText" text="TAXI">
      <formula>NOT(ISERROR(SEARCH("TAXI",F199)))</formula>
    </cfRule>
    <cfRule type="containsText" dxfId="20159" priority="5572" operator="containsText" text="SSMM">
      <formula>NOT(ISERROR(SEARCH("SSMM",F199)))</formula>
    </cfRule>
    <cfRule type="containsText" dxfId="20158" priority="5573" operator="containsText" text="BMTR">
      <formula>NOT(ISERROR(SEARCH("BMTR",F199)))</formula>
    </cfRule>
  </conditionalFormatting>
  <conditionalFormatting sqref="F199">
    <cfRule type="containsText" dxfId="20157" priority="5568" operator="containsText" text="TAXI">
      <formula>NOT(ISERROR(SEARCH("TAXI",F199)))</formula>
    </cfRule>
    <cfRule type="containsText" dxfId="20156" priority="5569" operator="containsText" text="SSMM">
      <formula>NOT(ISERROR(SEARCH("SSMM",F199)))</formula>
    </cfRule>
    <cfRule type="containsText" dxfId="20155" priority="5570" operator="containsText" text="BMTR">
      <formula>NOT(ISERROR(SEARCH("BMTR",F199)))</formula>
    </cfRule>
  </conditionalFormatting>
  <conditionalFormatting sqref="F199">
    <cfRule type="containsText" dxfId="20154" priority="5565" operator="containsText" text="TAXI">
      <formula>NOT(ISERROR(SEARCH("TAXI",F199)))</formula>
    </cfRule>
    <cfRule type="containsText" dxfId="20153" priority="5566" operator="containsText" text="SSMM">
      <formula>NOT(ISERROR(SEARCH("SSMM",F199)))</formula>
    </cfRule>
    <cfRule type="containsText" dxfId="20152" priority="5567" operator="containsText" text="BMTR">
      <formula>NOT(ISERROR(SEARCH("BMTR",F199)))</formula>
    </cfRule>
  </conditionalFormatting>
  <conditionalFormatting sqref="F199">
    <cfRule type="containsText" dxfId="20151" priority="5562" operator="containsText" text="TAXI">
      <formula>NOT(ISERROR(SEARCH("TAXI",F199)))</formula>
    </cfRule>
    <cfRule type="containsText" dxfId="20150" priority="5563" operator="containsText" text="SSMM">
      <formula>NOT(ISERROR(SEARCH("SSMM",F199)))</formula>
    </cfRule>
    <cfRule type="containsText" dxfId="20149" priority="5564" operator="containsText" text="BMTR">
      <formula>NOT(ISERROR(SEARCH("BMTR",F199)))</formula>
    </cfRule>
  </conditionalFormatting>
  <conditionalFormatting sqref="F199">
    <cfRule type="containsText" dxfId="20148" priority="5559" operator="containsText" text="TAXI">
      <formula>NOT(ISERROR(SEARCH("TAXI",F199)))</formula>
    </cfRule>
    <cfRule type="containsText" dxfId="20147" priority="5560" operator="containsText" text="SSMM">
      <formula>NOT(ISERROR(SEARCH("SSMM",F199)))</formula>
    </cfRule>
    <cfRule type="containsText" dxfId="20146" priority="5561" operator="containsText" text="BMTR">
      <formula>NOT(ISERROR(SEARCH("BMTR",F199)))</formula>
    </cfRule>
  </conditionalFormatting>
  <conditionalFormatting sqref="F199">
    <cfRule type="containsText" dxfId="20145" priority="5556" operator="containsText" text="TAXI">
      <formula>NOT(ISERROR(SEARCH("TAXI",F199)))</formula>
    </cfRule>
    <cfRule type="containsText" dxfId="20144" priority="5557" operator="containsText" text="SSMM">
      <formula>NOT(ISERROR(SEARCH("SSMM",F199)))</formula>
    </cfRule>
    <cfRule type="containsText" dxfId="20143" priority="5558" operator="containsText" text="BMTR">
      <formula>NOT(ISERROR(SEARCH("BMTR",F199)))</formula>
    </cfRule>
  </conditionalFormatting>
  <conditionalFormatting sqref="F199">
    <cfRule type="containsText" dxfId="20142" priority="5553" operator="containsText" text="TAXI">
      <formula>NOT(ISERROR(SEARCH("TAXI",F199)))</formula>
    </cfRule>
    <cfRule type="containsText" dxfId="20141" priority="5554" operator="containsText" text="SSMM">
      <formula>NOT(ISERROR(SEARCH("SSMM",F199)))</formula>
    </cfRule>
    <cfRule type="containsText" dxfId="20140" priority="5555" operator="containsText" text="BMTR">
      <formula>NOT(ISERROR(SEARCH("BMTR",F199)))</formula>
    </cfRule>
  </conditionalFormatting>
  <conditionalFormatting sqref="F199">
    <cfRule type="containsText" dxfId="20139" priority="5550" operator="containsText" text="TAXI">
      <formula>NOT(ISERROR(SEARCH("TAXI",F199)))</formula>
    </cfRule>
    <cfRule type="containsText" dxfId="20138" priority="5551" operator="containsText" text="SSMM">
      <formula>NOT(ISERROR(SEARCH("SSMM",F199)))</formula>
    </cfRule>
    <cfRule type="containsText" dxfId="20137" priority="5552" operator="containsText" text="BMTR">
      <formula>NOT(ISERROR(SEARCH("BMTR",F199)))</formula>
    </cfRule>
  </conditionalFormatting>
  <conditionalFormatting sqref="F199">
    <cfRule type="containsText" dxfId="20136" priority="5547" operator="containsText" text="TAXI">
      <formula>NOT(ISERROR(SEARCH("TAXI",F199)))</formula>
    </cfRule>
    <cfRule type="containsText" dxfId="20135" priority="5548" operator="containsText" text="SSMM">
      <formula>NOT(ISERROR(SEARCH("SSMM",F199)))</formula>
    </cfRule>
    <cfRule type="containsText" dxfId="20134" priority="5549" operator="containsText" text="BMTR">
      <formula>NOT(ISERROR(SEARCH("BMTR",F199)))</formula>
    </cfRule>
  </conditionalFormatting>
  <conditionalFormatting sqref="F199">
    <cfRule type="containsText" dxfId="20133" priority="5544" operator="containsText" text="TAXI">
      <formula>NOT(ISERROR(SEARCH("TAXI",F199)))</formula>
    </cfRule>
    <cfRule type="containsText" dxfId="20132" priority="5545" operator="containsText" text="SSMM">
      <formula>NOT(ISERROR(SEARCH("SSMM",F199)))</formula>
    </cfRule>
    <cfRule type="containsText" dxfId="20131" priority="5546" operator="containsText" text="BMTR">
      <formula>NOT(ISERROR(SEARCH("BMTR",F199)))</formula>
    </cfRule>
  </conditionalFormatting>
  <conditionalFormatting sqref="F199">
    <cfRule type="containsText" dxfId="20130" priority="5541" operator="containsText" text="TAXI">
      <formula>NOT(ISERROR(SEARCH("TAXI",F199)))</formula>
    </cfRule>
    <cfRule type="containsText" dxfId="20129" priority="5542" operator="containsText" text="SSMM">
      <formula>NOT(ISERROR(SEARCH("SSMM",F199)))</formula>
    </cfRule>
    <cfRule type="containsText" dxfId="20128" priority="5543" operator="containsText" text="BMTR">
      <formula>NOT(ISERROR(SEARCH("BMTR",F199)))</formula>
    </cfRule>
  </conditionalFormatting>
  <conditionalFormatting sqref="F199">
    <cfRule type="containsText" dxfId="20127" priority="5538" operator="containsText" text="TAXI">
      <formula>NOT(ISERROR(SEARCH("TAXI",F199)))</formula>
    </cfRule>
    <cfRule type="containsText" dxfId="20126" priority="5539" operator="containsText" text="SSMM">
      <formula>NOT(ISERROR(SEARCH("SSMM",F199)))</formula>
    </cfRule>
    <cfRule type="containsText" dxfId="20125" priority="5540" operator="containsText" text="BMTR">
      <formula>NOT(ISERROR(SEARCH("BMTR",F199)))</formula>
    </cfRule>
  </conditionalFormatting>
  <conditionalFormatting sqref="F199">
    <cfRule type="containsText" dxfId="20124" priority="5535" operator="containsText" text="TAXI">
      <formula>NOT(ISERROR(SEARCH("TAXI",F199)))</formula>
    </cfRule>
    <cfRule type="containsText" dxfId="20123" priority="5536" operator="containsText" text="SSMM">
      <formula>NOT(ISERROR(SEARCH("SSMM",F199)))</formula>
    </cfRule>
    <cfRule type="containsText" dxfId="20122" priority="5537" operator="containsText" text="BMTR">
      <formula>NOT(ISERROR(SEARCH("BMTR",F199)))</formula>
    </cfRule>
  </conditionalFormatting>
  <conditionalFormatting sqref="F199">
    <cfRule type="containsText" dxfId="20121" priority="5532" operator="containsText" text="TAXI">
      <formula>NOT(ISERROR(SEARCH("TAXI",F199)))</formula>
    </cfRule>
    <cfRule type="containsText" dxfId="20120" priority="5533" operator="containsText" text="SSMM">
      <formula>NOT(ISERROR(SEARCH("SSMM",F199)))</formula>
    </cfRule>
    <cfRule type="containsText" dxfId="20119" priority="5534" operator="containsText" text="BMTR">
      <formula>NOT(ISERROR(SEARCH("BMTR",F199)))</formula>
    </cfRule>
  </conditionalFormatting>
  <conditionalFormatting sqref="F199">
    <cfRule type="containsText" dxfId="20118" priority="5529" operator="containsText" text="TAXI">
      <formula>NOT(ISERROR(SEARCH("TAXI",F199)))</formula>
    </cfRule>
    <cfRule type="containsText" dxfId="20117" priority="5530" operator="containsText" text="SSMM">
      <formula>NOT(ISERROR(SEARCH("SSMM",F199)))</formula>
    </cfRule>
    <cfRule type="containsText" dxfId="20116" priority="5531" operator="containsText" text="BMTR">
      <formula>NOT(ISERROR(SEARCH("BMTR",F199)))</formula>
    </cfRule>
  </conditionalFormatting>
  <conditionalFormatting sqref="F199">
    <cfRule type="containsText" dxfId="20115" priority="5526" operator="containsText" text="TAXI">
      <formula>NOT(ISERROR(SEARCH("TAXI",F199)))</formula>
    </cfRule>
    <cfRule type="containsText" dxfId="20114" priority="5527" operator="containsText" text="SSMM">
      <formula>NOT(ISERROR(SEARCH("SSMM",F199)))</formula>
    </cfRule>
    <cfRule type="containsText" dxfId="20113" priority="5528" operator="containsText" text="BMTR">
      <formula>NOT(ISERROR(SEARCH("BMTR",F199)))</formula>
    </cfRule>
  </conditionalFormatting>
  <conditionalFormatting sqref="F199">
    <cfRule type="containsText" dxfId="20112" priority="5523" operator="containsText" text="TAXI">
      <formula>NOT(ISERROR(SEARCH("TAXI",F199)))</formula>
    </cfRule>
    <cfRule type="containsText" dxfId="20111" priority="5524" operator="containsText" text="SSMM">
      <formula>NOT(ISERROR(SEARCH("SSMM",F199)))</formula>
    </cfRule>
    <cfRule type="containsText" dxfId="20110" priority="5525" operator="containsText" text="BMTR">
      <formula>NOT(ISERROR(SEARCH("BMTR",F199)))</formula>
    </cfRule>
  </conditionalFormatting>
  <conditionalFormatting sqref="F199">
    <cfRule type="containsText" dxfId="20109" priority="5520" operator="containsText" text="TAXI">
      <formula>NOT(ISERROR(SEARCH("TAXI",F199)))</formula>
    </cfRule>
    <cfRule type="containsText" dxfId="20108" priority="5521" operator="containsText" text="SSMM">
      <formula>NOT(ISERROR(SEARCH("SSMM",F199)))</formula>
    </cfRule>
    <cfRule type="containsText" dxfId="20107" priority="5522" operator="containsText" text="BMTR">
      <formula>NOT(ISERROR(SEARCH("BMTR",F199)))</formula>
    </cfRule>
  </conditionalFormatting>
  <conditionalFormatting sqref="F199">
    <cfRule type="containsText" dxfId="20106" priority="5517" operator="containsText" text="TAXI">
      <formula>NOT(ISERROR(SEARCH("TAXI",F199)))</formula>
    </cfRule>
    <cfRule type="containsText" dxfId="20105" priority="5518" operator="containsText" text="SSMM">
      <formula>NOT(ISERROR(SEARCH("SSMM",F199)))</formula>
    </cfRule>
    <cfRule type="containsText" dxfId="20104" priority="5519" operator="containsText" text="BMTR">
      <formula>NOT(ISERROR(SEARCH("BMTR",F199)))</formula>
    </cfRule>
  </conditionalFormatting>
  <conditionalFormatting sqref="F199">
    <cfRule type="containsText" dxfId="20103" priority="5514" operator="containsText" text="TAXI">
      <formula>NOT(ISERROR(SEARCH("TAXI",F199)))</formula>
    </cfRule>
    <cfRule type="containsText" dxfId="20102" priority="5515" operator="containsText" text="SSMM">
      <formula>NOT(ISERROR(SEARCH("SSMM",F199)))</formula>
    </cfRule>
    <cfRule type="containsText" dxfId="20101" priority="5516" operator="containsText" text="BMTR">
      <formula>NOT(ISERROR(SEARCH("BMTR",F199)))</formula>
    </cfRule>
  </conditionalFormatting>
  <conditionalFormatting sqref="F199">
    <cfRule type="containsText" dxfId="20100" priority="5511" operator="containsText" text="TAXI">
      <formula>NOT(ISERROR(SEARCH("TAXI",F199)))</formula>
    </cfRule>
    <cfRule type="containsText" dxfId="20099" priority="5512" operator="containsText" text="SSMM">
      <formula>NOT(ISERROR(SEARCH("SSMM",F199)))</formula>
    </cfRule>
    <cfRule type="containsText" dxfId="20098" priority="5513" operator="containsText" text="BMTR">
      <formula>NOT(ISERROR(SEARCH("BMTR",F199)))</formula>
    </cfRule>
  </conditionalFormatting>
  <conditionalFormatting sqref="F199">
    <cfRule type="containsText" dxfId="20097" priority="5508" operator="containsText" text="TAXI">
      <formula>NOT(ISERROR(SEARCH("TAXI",F199)))</formula>
    </cfRule>
    <cfRule type="containsText" dxfId="20096" priority="5509" operator="containsText" text="SSMM">
      <formula>NOT(ISERROR(SEARCH("SSMM",F199)))</formula>
    </cfRule>
    <cfRule type="containsText" dxfId="20095" priority="5510" operator="containsText" text="BMTR">
      <formula>NOT(ISERROR(SEARCH("BMTR",F199)))</formula>
    </cfRule>
  </conditionalFormatting>
  <conditionalFormatting sqref="F199">
    <cfRule type="containsText" dxfId="20094" priority="5505" operator="containsText" text="TAXI">
      <formula>NOT(ISERROR(SEARCH("TAXI",F199)))</formula>
    </cfRule>
    <cfRule type="containsText" dxfId="20093" priority="5506" operator="containsText" text="SSMM">
      <formula>NOT(ISERROR(SEARCH("SSMM",F199)))</formula>
    </cfRule>
    <cfRule type="containsText" dxfId="20092" priority="5507" operator="containsText" text="BMTR">
      <formula>NOT(ISERROR(SEARCH("BMTR",F199)))</formula>
    </cfRule>
  </conditionalFormatting>
  <conditionalFormatting sqref="F199">
    <cfRule type="containsText" dxfId="20091" priority="5502" operator="containsText" text="TAXI">
      <formula>NOT(ISERROR(SEARCH("TAXI",F199)))</formula>
    </cfRule>
    <cfRule type="containsText" dxfId="20090" priority="5503" operator="containsText" text="SSMM">
      <formula>NOT(ISERROR(SEARCH("SSMM",F199)))</formula>
    </cfRule>
    <cfRule type="containsText" dxfId="20089" priority="5504" operator="containsText" text="BMTR">
      <formula>NOT(ISERROR(SEARCH("BMTR",F199)))</formula>
    </cfRule>
  </conditionalFormatting>
  <conditionalFormatting sqref="F199">
    <cfRule type="containsText" dxfId="20088" priority="5499" operator="containsText" text="TAXI">
      <formula>NOT(ISERROR(SEARCH("TAXI",F199)))</formula>
    </cfRule>
    <cfRule type="containsText" dxfId="20087" priority="5500" operator="containsText" text="SSMM">
      <formula>NOT(ISERROR(SEARCH("SSMM",F199)))</formula>
    </cfRule>
    <cfRule type="containsText" dxfId="20086" priority="5501" operator="containsText" text="BMTR">
      <formula>NOT(ISERROR(SEARCH("BMTR",F199)))</formula>
    </cfRule>
  </conditionalFormatting>
  <conditionalFormatting sqref="F199">
    <cfRule type="containsText" dxfId="20085" priority="5496" operator="containsText" text="TAXI">
      <formula>NOT(ISERROR(SEARCH("TAXI",F199)))</formula>
    </cfRule>
    <cfRule type="containsText" dxfId="20084" priority="5497" operator="containsText" text="SSMM">
      <formula>NOT(ISERROR(SEARCH("SSMM",F199)))</formula>
    </cfRule>
    <cfRule type="containsText" dxfId="20083" priority="5498" operator="containsText" text="BMTR">
      <formula>NOT(ISERROR(SEARCH("BMTR",F199)))</formula>
    </cfRule>
  </conditionalFormatting>
  <conditionalFormatting sqref="F199">
    <cfRule type="containsText" dxfId="20082" priority="5493" operator="containsText" text="TAXI">
      <formula>NOT(ISERROR(SEARCH("TAXI",F199)))</formula>
    </cfRule>
    <cfRule type="containsText" dxfId="20081" priority="5494" operator="containsText" text="SSMM">
      <formula>NOT(ISERROR(SEARCH("SSMM",F199)))</formula>
    </cfRule>
    <cfRule type="containsText" dxfId="20080" priority="5495" operator="containsText" text="BMTR">
      <formula>NOT(ISERROR(SEARCH("BMTR",F199)))</formula>
    </cfRule>
  </conditionalFormatting>
  <conditionalFormatting sqref="F199">
    <cfRule type="containsText" dxfId="20079" priority="5490" operator="containsText" text="TAXI">
      <formula>NOT(ISERROR(SEARCH("TAXI",F199)))</formula>
    </cfRule>
    <cfRule type="containsText" dxfId="20078" priority="5491" operator="containsText" text="SSMM">
      <formula>NOT(ISERROR(SEARCH("SSMM",F199)))</formula>
    </cfRule>
    <cfRule type="containsText" dxfId="20077" priority="5492" operator="containsText" text="BMTR">
      <formula>NOT(ISERROR(SEARCH("BMTR",F199)))</formula>
    </cfRule>
  </conditionalFormatting>
  <conditionalFormatting sqref="F199">
    <cfRule type="containsText" dxfId="20076" priority="5487" operator="containsText" text="TAXI">
      <formula>NOT(ISERROR(SEARCH("TAXI",F199)))</formula>
    </cfRule>
    <cfRule type="containsText" dxfId="20075" priority="5488" operator="containsText" text="SSMM">
      <formula>NOT(ISERROR(SEARCH("SSMM",F199)))</formula>
    </cfRule>
    <cfRule type="containsText" dxfId="20074" priority="5489" operator="containsText" text="BMTR">
      <formula>NOT(ISERROR(SEARCH("BMTR",F199)))</formula>
    </cfRule>
  </conditionalFormatting>
  <conditionalFormatting sqref="F199">
    <cfRule type="containsText" dxfId="20073" priority="5484" operator="containsText" text="TAXI">
      <formula>NOT(ISERROR(SEARCH("TAXI",F199)))</formula>
    </cfRule>
    <cfRule type="containsText" dxfId="20072" priority="5485" operator="containsText" text="SSMM">
      <formula>NOT(ISERROR(SEARCH("SSMM",F199)))</formula>
    </cfRule>
    <cfRule type="containsText" dxfId="20071" priority="5486" operator="containsText" text="BMTR">
      <formula>NOT(ISERROR(SEARCH("BMTR",F199)))</formula>
    </cfRule>
  </conditionalFormatting>
  <conditionalFormatting sqref="F199">
    <cfRule type="containsText" dxfId="20070" priority="5481" operator="containsText" text="TAXI">
      <formula>NOT(ISERROR(SEARCH("TAXI",F199)))</formula>
    </cfRule>
    <cfRule type="containsText" dxfId="20069" priority="5482" operator="containsText" text="SSMM">
      <formula>NOT(ISERROR(SEARCH("SSMM",F199)))</formula>
    </cfRule>
    <cfRule type="containsText" dxfId="20068" priority="5483" operator="containsText" text="BMTR">
      <formula>NOT(ISERROR(SEARCH("BMTR",F199)))</formula>
    </cfRule>
  </conditionalFormatting>
  <conditionalFormatting sqref="F199">
    <cfRule type="containsText" dxfId="20067" priority="5478" operator="containsText" text="TAXI">
      <formula>NOT(ISERROR(SEARCH("TAXI",F199)))</formula>
    </cfRule>
    <cfRule type="containsText" dxfId="20066" priority="5479" operator="containsText" text="SSMM">
      <formula>NOT(ISERROR(SEARCH("SSMM",F199)))</formula>
    </cfRule>
    <cfRule type="containsText" dxfId="20065" priority="5480" operator="containsText" text="BMTR">
      <formula>NOT(ISERROR(SEARCH("BMTR",F199)))</formula>
    </cfRule>
  </conditionalFormatting>
  <conditionalFormatting sqref="G199">
    <cfRule type="cellIs" dxfId="20064" priority="5730" operator="greaterThan">
      <formula>L199</formula>
    </cfRule>
    <cfRule type="cellIs" dxfId="20063" priority="5731" operator="lessThan">
      <formula>J199</formula>
    </cfRule>
  </conditionalFormatting>
  <conditionalFormatting sqref="M199">
    <cfRule type="cellIs" dxfId="20062" priority="5477" operator="lessThan">
      <formula>0.25</formula>
    </cfRule>
  </conditionalFormatting>
  <conditionalFormatting sqref="F211">
    <cfRule type="containsText" dxfId="20061" priority="5470" operator="containsText" text="TAXI">
      <formula>NOT(ISERROR(SEARCH("TAXI",F211)))</formula>
    </cfRule>
    <cfRule type="containsText" dxfId="20060" priority="5471" operator="containsText" text="SSMM">
      <formula>NOT(ISERROR(SEARCH("SSMM",F211)))</formula>
    </cfRule>
    <cfRule type="containsText" dxfId="20059" priority="5472" operator="containsText" text="BMTR">
      <formula>NOT(ISERROR(SEARCH("BMTR",F211)))</formula>
    </cfRule>
  </conditionalFormatting>
  <conditionalFormatting sqref="F211">
    <cfRule type="containsText" dxfId="20058" priority="5467" operator="containsText" text="TAXI">
      <formula>NOT(ISERROR(SEARCH("TAXI",F211)))</formula>
    </cfRule>
    <cfRule type="containsText" dxfId="20057" priority="5468" operator="containsText" text="SSMM">
      <formula>NOT(ISERROR(SEARCH("SSMM",F211)))</formula>
    </cfRule>
    <cfRule type="containsText" dxfId="20056" priority="5469" operator="containsText" text="BMTR">
      <formula>NOT(ISERROR(SEARCH("BMTR",F211)))</formula>
    </cfRule>
  </conditionalFormatting>
  <conditionalFormatting sqref="F211">
    <cfRule type="containsText" dxfId="20055" priority="5464" operator="containsText" text="TAXI">
      <formula>NOT(ISERROR(SEARCH("TAXI",F211)))</formula>
    </cfRule>
    <cfRule type="containsText" dxfId="20054" priority="5465" operator="containsText" text="SSMM">
      <formula>NOT(ISERROR(SEARCH("SSMM",F211)))</formula>
    </cfRule>
    <cfRule type="containsText" dxfId="20053" priority="5466" operator="containsText" text="BMTR">
      <formula>NOT(ISERROR(SEARCH("BMTR",F211)))</formula>
    </cfRule>
  </conditionalFormatting>
  <conditionalFormatting sqref="F211">
    <cfRule type="containsText" dxfId="20052" priority="5461" operator="containsText" text="TAXI">
      <formula>NOT(ISERROR(SEARCH("TAXI",F211)))</formula>
    </cfRule>
    <cfRule type="containsText" dxfId="20051" priority="5462" operator="containsText" text="SSMM">
      <formula>NOT(ISERROR(SEARCH("SSMM",F211)))</formula>
    </cfRule>
    <cfRule type="containsText" dxfId="20050" priority="5463" operator="containsText" text="BMTR">
      <formula>NOT(ISERROR(SEARCH("BMTR",F211)))</formula>
    </cfRule>
  </conditionalFormatting>
  <conditionalFormatting sqref="F211">
    <cfRule type="containsText" dxfId="20049" priority="5458" operator="containsText" text="TAXI">
      <formula>NOT(ISERROR(SEARCH("TAXI",F211)))</formula>
    </cfRule>
    <cfRule type="containsText" dxfId="20048" priority="5459" operator="containsText" text="SSMM">
      <formula>NOT(ISERROR(SEARCH("SSMM",F211)))</formula>
    </cfRule>
    <cfRule type="containsText" dxfId="20047" priority="5460" operator="containsText" text="BMTR">
      <formula>NOT(ISERROR(SEARCH("BMTR",F211)))</formula>
    </cfRule>
  </conditionalFormatting>
  <conditionalFormatting sqref="F211">
    <cfRule type="containsText" dxfId="20046" priority="5455" operator="containsText" text="TAXI">
      <formula>NOT(ISERROR(SEARCH("TAXI",F211)))</formula>
    </cfRule>
    <cfRule type="containsText" dxfId="20045" priority="5456" operator="containsText" text="SSMM">
      <formula>NOT(ISERROR(SEARCH("SSMM",F211)))</formula>
    </cfRule>
    <cfRule type="containsText" dxfId="20044" priority="5457" operator="containsText" text="BMTR">
      <formula>NOT(ISERROR(SEARCH("BMTR",F211)))</formula>
    </cfRule>
  </conditionalFormatting>
  <conditionalFormatting sqref="F211">
    <cfRule type="containsText" dxfId="20043" priority="5452" operator="containsText" text="TAXI">
      <formula>NOT(ISERROR(SEARCH("TAXI",F211)))</formula>
    </cfRule>
    <cfRule type="containsText" dxfId="20042" priority="5453" operator="containsText" text="SSMM">
      <formula>NOT(ISERROR(SEARCH("SSMM",F211)))</formula>
    </cfRule>
    <cfRule type="containsText" dxfId="20041" priority="5454" operator="containsText" text="BMTR">
      <formula>NOT(ISERROR(SEARCH("BMTR",F211)))</formula>
    </cfRule>
  </conditionalFormatting>
  <conditionalFormatting sqref="F211">
    <cfRule type="containsText" dxfId="20040" priority="5449" operator="containsText" text="TAXI">
      <formula>NOT(ISERROR(SEARCH("TAXI",F211)))</formula>
    </cfRule>
    <cfRule type="containsText" dxfId="20039" priority="5450" operator="containsText" text="SSMM">
      <formula>NOT(ISERROR(SEARCH("SSMM",F211)))</formula>
    </cfRule>
    <cfRule type="containsText" dxfId="20038" priority="5451" operator="containsText" text="BMTR">
      <formula>NOT(ISERROR(SEARCH("BMTR",F211)))</formula>
    </cfRule>
  </conditionalFormatting>
  <conditionalFormatting sqref="F211">
    <cfRule type="containsText" dxfId="20037" priority="5446" operator="containsText" text="TAXI">
      <formula>NOT(ISERROR(SEARCH("TAXI",F211)))</formula>
    </cfRule>
    <cfRule type="containsText" dxfId="20036" priority="5447" operator="containsText" text="SSMM">
      <formula>NOT(ISERROR(SEARCH("SSMM",F211)))</formula>
    </cfRule>
    <cfRule type="containsText" dxfId="20035" priority="5448" operator="containsText" text="BMTR">
      <formula>NOT(ISERROR(SEARCH("BMTR",F211)))</formula>
    </cfRule>
  </conditionalFormatting>
  <conditionalFormatting sqref="F211">
    <cfRule type="containsText" dxfId="20034" priority="5443" operator="containsText" text="TAXI">
      <formula>NOT(ISERROR(SEARCH("TAXI",F211)))</formula>
    </cfRule>
    <cfRule type="containsText" dxfId="20033" priority="5444" operator="containsText" text="SSMM">
      <formula>NOT(ISERROR(SEARCH("SSMM",F211)))</formula>
    </cfRule>
    <cfRule type="containsText" dxfId="20032" priority="5445" operator="containsText" text="BMTR">
      <formula>NOT(ISERROR(SEARCH("BMTR",F211)))</formula>
    </cfRule>
  </conditionalFormatting>
  <conditionalFormatting sqref="F211">
    <cfRule type="containsText" dxfId="20031" priority="5440" operator="containsText" text="TAXI">
      <formula>NOT(ISERROR(SEARCH("TAXI",F211)))</formula>
    </cfRule>
    <cfRule type="containsText" dxfId="20030" priority="5441" operator="containsText" text="SSMM">
      <formula>NOT(ISERROR(SEARCH("SSMM",F211)))</formula>
    </cfRule>
    <cfRule type="containsText" dxfId="20029" priority="5442" operator="containsText" text="BMTR">
      <formula>NOT(ISERROR(SEARCH("BMTR",F211)))</formula>
    </cfRule>
  </conditionalFormatting>
  <conditionalFormatting sqref="F211">
    <cfRule type="containsText" dxfId="20028" priority="5437" operator="containsText" text="TAXI">
      <formula>NOT(ISERROR(SEARCH("TAXI",F211)))</formula>
    </cfRule>
    <cfRule type="containsText" dxfId="20027" priority="5438" operator="containsText" text="SSMM">
      <formula>NOT(ISERROR(SEARCH("SSMM",F211)))</formula>
    </cfRule>
    <cfRule type="containsText" dxfId="20026" priority="5439" operator="containsText" text="BMTR">
      <formula>NOT(ISERROR(SEARCH("BMTR",F211)))</formula>
    </cfRule>
  </conditionalFormatting>
  <conditionalFormatting sqref="F211">
    <cfRule type="containsText" dxfId="20025" priority="5434" operator="containsText" text="TAXI">
      <formula>NOT(ISERROR(SEARCH("TAXI",F211)))</formula>
    </cfRule>
    <cfRule type="containsText" dxfId="20024" priority="5435" operator="containsText" text="SSMM">
      <formula>NOT(ISERROR(SEARCH("SSMM",F211)))</formula>
    </cfRule>
    <cfRule type="containsText" dxfId="20023" priority="5436" operator="containsText" text="BMTR">
      <formula>NOT(ISERROR(SEARCH("BMTR",F211)))</formula>
    </cfRule>
  </conditionalFormatting>
  <conditionalFormatting sqref="F211">
    <cfRule type="containsText" dxfId="20022" priority="5431" operator="containsText" text="TAXI">
      <formula>NOT(ISERROR(SEARCH("TAXI",F211)))</formula>
    </cfRule>
    <cfRule type="containsText" dxfId="20021" priority="5432" operator="containsText" text="SSMM">
      <formula>NOT(ISERROR(SEARCH("SSMM",F211)))</formula>
    </cfRule>
    <cfRule type="containsText" dxfId="20020" priority="5433" operator="containsText" text="BMTR">
      <formula>NOT(ISERROR(SEARCH("BMTR",F211)))</formula>
    </cfRule>
  </conditionalFormatting>
  <conditionalFormatting sqref="F211">
    <cfRule type="containsText" dxfId="20019" priority="5428" operator="containsText" text="TAXI">
      <formula>NOT(ISERROR(SEARCH("TAXI",F211)))</formula>
    </cfRule>
    <cfRule type="containsText" dxfId="20018" priority="5429" operator="containsText" text="SSMM">
      <formula>NOT(ISERROR(SEARCH("SSMM",F211)))</formula>
    </cfRule>
    <cfRule type="containsText" dxfId="20017" priority="5430" operator="containsText" text="BMTR">
      <formula>NOT(ISERROR(SEARCH("BMTR",F211)))</formula>
    </cfRule>
  </conditionalFormatting>
  <conditionalFormatting sqref="F211">
    <cfRule type="containsText" dxfId="20016" priority="5425" operator="containsText" text="TAXI">
      <formula>NOT(ISERROR(SEARCH("TAXI",F211)))</formula>
    </cfRule>
    <cfRule type="containsText" dxfId="20015" priority="5426" operator="containsText" text="SSMM">
      <formula>NOT(ISERROR(SEARCH("SSMM",F211)))</formula>
    </cfRule>
    <cfRule type="containsText" dxfId="20014" priority="5427" operator="containsText" text="BMTR">
      <formula>NOT(ISERROR(SEARCH("BMTR",F211)))</formula>
    </cfRule>
  </conditionalFormatting>
  <conditionalFormatting sqref="F211">
    <cfRule type="containsText" dxfId="20013" priority="5422" operator="containsText" text="TAXI">
      <formula>NOT(ISERROR(SEARCH("TAXI",F211)))</formula>
    </cfRule>
    <cfRule type="containsText" dxfId="20012" priority="5423" operator="containsText" text="SSMM">
      <formula>NOT(ISERROR(SEARCH("SSMM",F211)))</formula>
    </cfRule>
    <cfRule type="containsText" dxfId="20011" priority="5424" operator="containsText" text="BMTR">
      <formula>NOT(ISERROR(SEARCH("BMTR",F211)))</formula>
    </cfRule>
  </conditionalFormatting>
  <conditionalFormatting sqref="F211">
    <cfRule type="containsText" dxfId="20010" priority="5419" operator="containsText" text="TAXI">
      <formula>NOT(ISERROR(SEARCH("TAXI",F211)))</formula>
    </cfRule>
    <cfRule type="containsText" dxfId="20009" priority="5420" operator="containsText" text="SSMM">
      <formula>NOT(ISERROR(SEARCH("SSMM",F211)))</formula>
    </cfRule>
    <cfRule type="containsText" dxfId="20008" priority="5421" operator="containsText" text="BMTR">
      <formula>NOT(ISERROR(SEARCH("BMTR",F211)))</formula>
    </cfRule>
  </conditionalFormatting>
  <conditionalFormatting sqref="F211">
    <cfRule type="containsText" dxfId="20007" priority="5416" operator="containsText" text="TAXI">
      <formula>NOT(ISERROR(SEARCH("TAXI",F211)))</formula>
    </cfRule>
    <cfRule type="containsText" dxfId="20006" priority="5417" operator="containsText" text="SSMM">
      <formula>NOT(ISERROR(SEARCH("SSMM",F211)))</formula>
    </cfRule>
    <cfRule type="containsText" dxfId="20005" priority="5418" operator="containsText" text="BMTR">
      <formula>NOT(ISERROR(SEARCH("BMTR",F211)))</formula>
    </cfRule>
  </conditionalFormatting>
  <conditionalFormatting sqref="F211">
    <cfRule type="containsText" dxfId="20004" priority="5413" operator="containsText" text="TAXI">
      <formula>NOT(ISERROR(SEARCH("TAXI",F211)))</formula>
    </cfRule>
    <cfRule type="containsText" dxfId="20003" priority="5414" operator="containsText" text="SSMM">
      <formula>NOT(ISERROR(SEARCH("SSMM",F211)))</formula>
    </cfRule>
    <cfRule type="containsText" dxfId="20002" priority="5415" operator="containsText" text="BMTR">
      <formula>NOT(ISERROR(SEARCH("BMTR",F211)))</formula>
    </cfRule>
  </conditionalFormatting>
  <conditionalFormatting sqref="F211">
    <cfRule type="containsText" dxfId="20001" priority="5410" operator="containsText" text="TAXI">
      <formula>NOT(ISERROR(SEARCH("TAXI",F211)))</formula>
    </cfRule>
    <cfRule type="containsText" dxfId="20000" priority="5411" operator="containsText" text="SSMM">
      <formula>NOT(ISERROR(SEARCH("SSMM",F211)))</formula>
    </cfRule>
    <cfRule type="containsText" dxfId="19999" priority="5412" operator="containsText" text="BMTR">
      <formula>NOT(ISERROR(SEARCH("BMTR",F211)))</formula>
    </cfRule>
  </conditionalFormatting>
  <conditionalFormatting sqref="F211">
    <cfRule type="containsText" dxfId="19998" priority="5407" operator="containsText" text="TAXI">
      <formula>NOT(ISERROR(SEARCH("TAXI",F211)))</formula>
    </cfRule>
    <cfRule type="containsText" dxfId="19997" priority="5408" operator="containsText" text="SSMM">
      <formula>NOT(ISERROR(SEARCH("SSMM",F211)))</formula>
    </cfRule>
    <cfRule type="containsText" dxfId="19996" priority="5409" operator="containsText" text="BMTR">
      <formula>NOT(ISERROR(SEARCH("BMTR",F211)))</formula>
    </cfRule>
  </conditionalFormatting>
  <conditionalFormatting sqref="F211">
    <cfRule type="containsText" dxfId="19995" priority="5404" operator="containsText" text="TAXI">
      <formula>NOT(ISERROR(SEARCH("TAXI",F211)))</formula>
    </cfRule>
    <cfRule type="containsText" dxfId="19994" priority="5405" operator="containsText" text="SSMM">
      <formula>NOT(ISERROR(SEARCH("SSMM",F211)))</formula>
    </cfRule>
    <cfRule type="containsText" dxfId="19993" priority="5406" operator="containsText" text="BMTR">
      <formula>NOT(ISERROR(SEARCH("BMTR",F211)))</formula>
    </cfRule>
  </conditionalFormatting>
  <conditionalFormatting sqref="F211">
    <cfRule type="containsText" dxfId="19992" priority="5401" operator="containsText" text="TAXI">
      <formula>NOT(ISERROR(SEARCH("TAXI",F211)))</formula>
    </cfRule>
    <cfRule type="containsText" dxfId="19991" priority="5402" operator="containsText" text="SSMM">
      <formula>NOT(ISERROR(SEARCH("SSMM",F211)))</formula>
    </cfRule>
    <cfRule type="containsText" dxfId="19990" priority="5403" operator="containsText" text="BMTR">
      <formula>NOT(ISERROR(SEARCH("BMTR",F211)))</formula>
    </cfRule>
  </conditionalFormatting>
  <conditionalFormatting sqref="F211">
    <cfRule type="containsText" dxfId="19989" priority="5398" operator="containsText" text="TAXI">
      <formula>NOT(ISERROR(SEARCH("TAXI",F211)))</formula>
    </cfRule>
    <cfRule type="containsText" dxfId="19988" priority="5399" operator="containsText" text="SSMM">
      <formula>NOT(ISERROR(SEARCH("SSMM",F211)))</formula>
    </cfRule>
    <cfRule type="containsText" dxfId="19987" priority="5400" operator="containsText" text="BMTR">
      <formula>NOT(ISERROR(SEARCH("BMTR",F211)))</formula>
    </cfRule>
  </conditionalFormatting>
  <conditionalFormatting sqref="F211">
    <cfRule type="containsText" dxfId="19986" priority="5395" operator="containsText" text="TAXI">
      <formula>NOT(ISERROR(SEARCH("TAXI",F211)))</formula>
    </cfRule>
    <cfRule type="containsText" dxfId="19985" priority="5396" operator="containsText" text="SSMM">
      <formula>NOT(ISERROR(SEARCH("SSMM",F211)))</formula>
    </cfRule>
    <cfRule type="containsText" dxfId="19984" priority="5397" operator="containsText" text="BMTR">
      <formula>NOT(ISERROR(SEARCH("BMTR",F211)))</formula>
    </cfRule>
  </conditionalFormatting>
  <conditionalFormatting sqref="F211">
    <cfRule type="containsText" dxfId="19983" priority="5392" operator="containsText" text="TAXI">
      <formula>NOT(ISERROR(SEARCH("TAXI",F211)))</formula>
    </cfRule>
    <cfRule type="containsText" dxfId="19982" priority="5393" operator="containsText" text="SSMM">
      <formula>NOT(ISERROR(SEARCH("SSMM",F211)))</formula>
    </cfRule>
    <cfRule type="containsText" dxfId="19981" priority="5394" operator="containsText" text="BMTR">
      <formula>NOT(ISERROR(SEARCH("BMTR",F211)))</formula>
    </cfRule>
  </conditionalFormatting>
  <conditionalFormatting sqref="F211">
    <cfRule type="containsText" dxfId="19980" priority="5389" operator="containsText" text="TAXI">
      <formula>NOT(ISERROR(SEARCH("TAXI",F211)))</formula>
    </cfRule>
    <cfRule type="containsText" dxfId="19979" priority="5390" operator="containsText" text="SSMM">
      <formula>NOT(ISERROR(SEARCH("SSMM",F211)))</formula>
    </cfRule>
    <cfRule type="containsText" dxfId="19978" priority="5391" operator="containsText" text="BMTR">
      <formula>NOT(ISERROR(SEARCH("BMTR",F211)))</formula>
    </cfRule>
  </conditionalFormatting>
  <conditionalFormatting sqref="F211">
    <cfRule type="containsText" dxfId="19977" priority="5386" operator="containsText" text="TAXI">
      <formula>NOT(ISERROR(SEARCH("TAXI",F211)))</formula>
    </cfRule>
    <cfRule type="containsText" dxfId="19976" priority="5387" operator="containsText" text="SSMM">
      <formula>NOT(ISERROR(SEARCH("SSMM",F211)))</formula>
    </cfRule>
    <cfRule type="containsText" dxfId="19975" priority="5388" operator="containsText" text="BMTR">
      <formula>NOT(ISERROR(SEARCH("BMTR",F211)))</formula>
    </cfRule>
  </conditionalFormatting>
  <conditionalFormatting sqref="F211">
    <cfRule type="containsText" dxfId="19974" priority="5383" operator="containsText" text="TAXI">
      <formula>NOT(ISERROR(SEARCH("TAXI",F211)))</formula>
    </cfRule>
    <cfRule type="containsText" dxfId="19973" priority="5384" operator="containsText" text="SSMM">
      <formula>NOT(ISERROR(SEARCH("SSMM",F211)))</formula>
    </cfRule>
    <cfRule type="containsText" dxfId="19972" priority="5385" operator="containsText" text="BMTR">
      <formula>NOT(ISERROR(SEARCH("BMTR",F211)))</formula>
    </cfRule>
  </conditionalFormatting>
  <conditionalFormatting sqref="F211">
    <cfRule type="containsText" dxfId="19971" priority="5380" operator="containsText" text="TAXI">
      <formula>NOT(ISERROR(SEARCH("TAXI",F211)))</formula>
    </cfRule>
    <cfRule type="containsText" dxfId="19970" priority="5381" operator="containsText" text="SSMM">
      <formula>NOT(ISERROR(SEARCH("SSMM",F211)))</formula>
    </cfRule>
    <cfRule type="containsText" dxfId="19969" priority="5382" operator="containsText" text="BMTR">
      <formula>NOT(ISERROR(SEARCH("BMTR",F211)))</formula>
    </cfRule>
  </conditionalFormatting>
  <conditionalFormatting sqref="F211">
    <cfRule type="containsText" dxfId="19968" priority="5377" operator="containsText" text="TAXI">
      <formula>NOT(ISERROR(SEARCH("TAXI",F211)))</formula>
    </cfRule>
    <cfRule type="containsText" dxfId="19967" priority="5378" operator="containsText" text="SSMM">
      <formula>NOT(ISERROR(SEARCH("SSMM",F211)))</formula>
    </cfRule>
    <cfRule type="containsText" dxfId="19966" priority="5379" operator="containsText" text="BMTR">
      <formula>NOT(ISERROR(SEARCH("BMTR",F211)))</formula>
    </cfRule>
  </conditionalFormatting>
  <conditionalFormatting sqref="F211">
    <cfRule type="containsText" dxfId="19965" priority="5374" operator="containsText" text="TAXI">
      <formula>NOT(ISERROR(SEARCH("TAXI",F211)))</formula>
    </cfRule>
    <cfRule type="containsText" dxfId="19964" priority="5375" operator="containsText" text="SSMM">
      <formula>NOT(ISERROR(SEARCH("SSMM",F211)))</formula>
    </cfRule>
    <cfRule type="containsText" dxfId="19963" priority="5376" operator="containsText" text="BMTR">
      <formula>NOT(ISERROR(SEARCH("BMTR",F211)))</formula>
    </cfRule>
  </conditionalFormatting>
  <conditionalFormatting sqref="F211">
    <cfRule type="containsText" dxfId="19962" priority="5371" operator="containsText" text="TAXI">
      <formula>NOT(ISERROR(SEARCH("TAXI",F211)))</formula>
    </cfRule>
    <cfRule type="containsText" dxfId="19961" priority="5372" operator="containsText" text="SSMM">
      <formula>NOT(ISERROR(SEARCH("SSMM",F211)))</formula>
    </cfRule>
    <cfRule type="containsText" dxfId="19960" priority="5373" operator="containsText" text="BMTR">
      <formula>NOT(ISERROR(SEARCH("BMTR",F211)))</formula>
    </cfRule>
  </conditionalFormatting>
  <conditionalFormatting sqref="F211">
    <cfRule type="containsText" dxfId="19959" priority="5368" operator="containsText" text="TAXI">
      <formula>NOT(ISERROR(SEARCH("TAXI",F211)))</formula>
    </cfRule>
    <cfRule type="containsText" dxfId="19958" priority="5369" operator="containsText" text="SSMM">
      <formula>NOT(ISERROR(SEARCH("SSMM",F211)))</formula>
    </cfRule>
    <cfRule type="containsText" dxfId="19957" priority="5370" operator="containsText" text="BMTR">
      <formula>NOT(ISERROR(SEARCH("BMTR",F211)))</formula>
    </cfRule>
  </conditionalFormatting>
  <conditionalFormatting sqref="F211">
    <cfRule type="containsText" dxfId="19956" priority="5365" operator="containsText" text="TAXI">
      <formula>NOT(ISERROR(SEARCH("TAXI",F211)))</formula>
    </cfRule>
    <cfRule type="containsText" dxfId="19955" priority="5366" operator="containsText" text="SSMM">
      <formula>NOT(ISERROR(SEARCH("SSMM",F211)))</formula>
    </cfRule>
    <cfRule type="containsText" dxfId="19954" priority="5367" operator="containsText" text="BMTR">
      <formula>NOT(ISERROR(SEARCH("BMTR",F211)))</formula>
    </cfRule>
  </conditionalFormatting>
  <conditionalFormatting sqref="F211">
    <cfRule type="containsText" dxfId="19953" priority="5362" operator="containsText" text="TAXI">
      <formula>NOT(ISERROR(SEARCH("TAXI",F211)))</formula>
    </cfRule>
    <cfRule type="containsText" dxfId="19952" priority="5363" operator="containsText" text="SSMM">
      <formula>NOT(ISERROR(SEARCH("SSMM",F211)))</formula>
    </cfRule>
    <cfRule type="containsText" dxfId="19951" priority="5364" operator="containsText" text="BMTR">
      <formula>NOT(ISERROR(SEARCH("BMTR",F211)))</formula>
    </cfRule>
  </conditionalFormatting>
  <conditionalFormatting sqref="F211">
    <cfRule type="containsText" dxfId="19950" priority="5359" operator="containsText" text="TAXI">
      <formula>NOT(ISERROR(SEARCH("TAXI",F211)))</formula>
    </cfRule>
    <cfRule type="containsText" dxfId="19949" priority="5360" operator="containsText" text="SSMM">
      <formula>NOT(ISERROR(SEARCH("SSMM",F211)))</formula>
    </cfRule>
    <cfRule type="containsText" dxfId="19948" priority="5361" operator="containsText" text="BMTR">
      <formula>NOT(ISERROR(SEARCH("BMTR",F211)))</formula>
    </cfRule>
  </conditionalFormatting>
  <conditionalFormatting sqref="F211">
    <cfRule type="containsText" dxfId="19947" priority="5356" operator="containsText" text="TAXI">
      <formula>NOT(ISERROR(SEARCH("TAXI",F211)))</formula>
    </cfRule>
    <cfRule type="containsText" dxfId="19946" priority="5357" operator="containsText" text="SSMM">
      <formula>NOT(ISERROR(SEARCH("SSMM",F211)))</formula>
    </cfRule>
    <cfRule type="containsText" dxfId="19945" priority="5358" operator="containsText" text="BMTR">
      <formula>NOT(ISERROR(SEARCH("BMTR",F211)))</formula>
    </cfRule>
  </conditionalFormatting>
  <conditionalFormatting sqref="F211">
    <cfRule type="containsText" dxfId="19944" priority="5353" operator="containsText" text="TAXI">
      <formula>NOT(ISERROR(SEARCH("TAXI",F211)))</formula>
    </cfRule>
    <cfRule type="containsText" dxfId="19943" priority="5354" operator="containsText" text="SSMM">
      <formula>NOT(ISERROR(SEARCH("SSMM",F211)))</formula>
    </cfRule>
    <cfRule type="containsText" dxfId="19942" priority="5355" operator="containsText" text="BMTR">
      <formula>NOT(ISERROR(SEARCH("BMTR",F211)))</formula>
    </cfRule>
  </conditionalFormatting>
  <conditionalFormatting sqref="F211">
    <cfRule type="containsText" dxfId="19941" priority="5350" operator="containsText" text="TAXI">
      <formula>NOT(ISERROR(SEARCH("TAXI",F211)))</formula>
    </cfRule>
    <cfRule type="containsText" dxfId="19940" priority="5351" operator="containsText" text="SSMM">
      <formula>NOT(ISERROR(SEARCH("SSMM",F211)))</formula>
    </cfRule>
    <cfRule type="containsText" dxfId="19939" priority="5352" operator="containsText" text="BMTR">
      <formula>NOT(ISERROR(SEARCH("BMTR",F211)))</formula>
    </cfRule>
  </conditionalFormatting>
  <conditionalFormatting sqref="F211">
    <cfRule type="containsText" dxfId="19938" priority="5347" operator="containsText" text="TAXI">
      <formula>NOT(ISERROR(SEARCH("TAXI",F211)))</formula>
    </cfRule>
    <cfRule type="containsText" dxfId="19937" priority="5348" operator="containsText" text="SSMM">
      <formula>NOT(ISERROR(SEARCH("SSMM",F211)))</formula>
    </cfRule>
    <cfRule type="containsText" dxfId="19936" priority="5349" operator="containsText" text="BMTR">
      <formula>NOT(ISERROR(SEARCH("BMTR",F211)))</formula>
    </cfRule>
  </conditionalFormatting>
  <conditionalFormatting sqref="F211">
    <cfRule type="containsText" dxfId="19935" priority="5344" operator="containsText" text="TAXI">
      <formula>NOT(ISERROR(SEARCH("TAXI",F211)))</formula>
    </cfRule>
    <cfRule type="containsText" dxfId="19934" priority="5345" operator="containsText" text="SSMM">
      <formula>NOT(ISERROR(SEARCH("SSMM",F211)))</formula>
    </cfRule>
    <cfRule type="containsText" dxfId="19933" priority="5346" operator="containsText" text="BMTR">
      <formula>NOT(ISERROR(SEARCH("BMTR",F211)))</formula>
    </cfRule>
  </conditionalFormatting>
  <conditionalFormatting sqref="F211">
    <cfRule type="containsText" dxfId="19932" priority="5341" operator="containsText" text="TAXI">
      <formula>NOT(ISERROR(SEARCH("TAXI",F211)))</formula>
    </cfRule>
    <cfRule type="containsText" dxfId="19931" priority="5342" operator="containsText" text="SSMM">
      <formula>NOT(ISERROR(SEARCH("SSMM",F211)))</formula>
    </cfRule>
    <cfRule type="containsText" dxfId="19930" priority="5343" operator="containsText" text="BMTR">
      <formula>NOT(ISERROR(SEARCH("BMTR",F211)))</formula>
    </cfRule>
  </conditionalFormatting>
  <conditionalFormatting sqref="F211">
    <cfRule type="containsText" dxfId="19929" priority="5338" operator="containsText" text="TAXI">
      <formula>NOT(ISERROR(SEARCH("TAXI",F211)))</formula>
    </cfRule>
    <cfRule type="containsText" dxfId="19928" priority="5339" operator="containsText" text="SSMM">
      <formula>NOT(ISERROR(SEARCH("SSMM",F211)))</formula>
    </cfRule>
    <cfRule type="containsText" dxfId="19927" priority="5340" operator="containsText" text="BMTR">
      <formula>NOT(ISERROR(SEARCH("BMTR",F211)))</formula>
    </cfRule>
  </conditionalFormatting>
  <conditionalFormatting sqref="F211">
    <cfRule type="containsText" dxfId="19926" priority="5335" operator="containsText" text="TAXI">
      <formula>NOT(ISERROR(SEARCH("TAXI",F211)))</formula>
    </cfRule>
    <cfRule type="containsText" dxfId="19925" priority="5336" operator="containsText" text="SSMM">
      <formula>NOT(ISERROR(SEARCH("SSMM",F211)))</formula>
    </cfRule>
    <cfRule type="containsText" dxfId="19924" priority="5337" operator="containsText" text="BMTR">
      <formula>NOT(ISERROR(SEARCH("BMTR",F211)))</formula>
    </cfRule>
  </conditionalFormatting>
  <conditionalFormatting sqref="F211">
    <cfRule type="containsText" dxfId="19923" priority="5332" operator="containsText" text="TAXI">
      <formula>NOT(ISERROR(SEARCH("TAXI",F211)))</formula>
    </cfRule>
    <cfRule type="containsText" dxfId="19922" priority="5333" operator="containsText" text="SSMM">
      <formula>NOT(ISERROR(SEARCH("SSMM",F211)))</formula>
    </cfRule>
    <cfRule type="containsText" dxfId="19921" priority="5334" operator="containsText" text="BMTR">
      <formula>NOT(ISERROR(SEARCH("BMTR",F211)))</formula>
    </cfRule>
  </conditionalFormatting>
  <conditionalFormatting sqref="F211">
    <cfRule type="containsText" dxfId="19920" priority="5329" operator="containsText" text="TAXI">
      <formula>NOT(ISERROR(SEARCH("TAXI",F211)))</formula>
    </cfRule>
    <cfRule type="containsText" dxfId="19919" priority="5330" operator="containsText" text="SSMM">
      <formula>NOT(ISERROR(SEARCH("SSMM",F211)))</formula>
    </cfRule>
    <cfRule type="containsText" dxfId="19918" priority="5331" operator="containsText" text="BMTR">
      <formula>NOT(ISERROR(SEARCH("BMTR",F211)))</formula>
    </cfRule>
  </conditionalFormatting>
  <conditionalFormatting sqref="F211">
    <cfRule type="containsText" dxfId="19917" priority="5326" operator="containsText" text="TAXI">
      <formula>NOT(ISERROR(SEARCH("TAXI",F211)))</formula>
    </cfRule>
    <cfRule type="containsText" dxfId="19916" priority="5327" operator="containsText" text="SSMM">
      <formula>NOT(ISERROR(SEARCH("SSMM",F211)))</formula>
    </cfRule>
    <cfRule type="containsText" dxfId="19915" priority="5328" operator="containsText" text="BMTR">
      <formula>NOT(ISERROR(SEARCH("BMTR",F211)))</formula>
    </cfRule>
  </conditionalFormatting>
  <conditionalFormatting sqref="F211">
    <cfRule type="containsText" dxfId="19914" priority="5323" operator="containsText" text="TAXI">
      <formula>NOT(ISERROR(SEARCH("TAXI",F211)))</formula>
    </cfRule>
    <cfRule type="containsText" dxfId="19913" priority="5324" operator="containsText" text="SSMM">
      <formula>NOT(ISERROR(SEARCH("SSMM",F211)))</formula>
    </cfRule>
    <cfRule type="containsText" dxfId="19912" priority="5325" operator="containsText" text="BMTR">
      <formula>NOT(ISERROR(SEARCH("BMTR",F211)))</formula>
    </cfRule>
  </conditionalFormatting>
  <conditionalFormatting sqref="F211">
    <cfRule type="containsText" dxfId="19911" priority="5320" operator="containsText" text="TAXI">
      <formula>NOT(ISERROR(SEARCH("TAXI",F211)))</formula>
    </cfRule>
    <cfRule type="containsText" dxfId="19910" priority="5321" operator="containsText" text="SSMM">
      <formula>NOT(ISERROR(SEARCH("SSMM",F211)))</formula>
    </cfRule>
    <cfRule type="containsText" dxfId="19909" priority="5322" operator="containsText" text="BMTR">
      <formula>NOT(ISERROR(SEARCH("BMTR",F211)))</formula>
    </cfRule>
  </conditionalFormatting>
  <conditionalFormatting sqref="F211">
    <cfRule type="containsText" dxfId="19908" priority="5317" operator="containsText" text="TAXI">
      <formula>NOT(ISERROR(SEARCH("TAXI",F211)))</formula>
    </cfRule>
    <cfRule type="containsText" dxfId="19907" priority="5318" operator="containsText" text="SSMM">
      <formula>NOT(ISERROR(SEARCH("SSMM",F211)))</formula>
    </cfRule>
    <cfRule type="containsText" dxfId="19906" priority="5319" operator="containsText" text="BMTR">
      <formula>NOT(ISERROR(SEARCH("BMTR",F211)))</formula>
    </cfRule>
  </conditionalFormatting>
  <conditionalFormatting sqref="F211">
    <cfRule type="containsText" dxfId="19905" priority="5314" operator="containsText" text="TAXI">
      <formula>NOT(ISERROR(SEARCH("TAXI",F211)))</formula>
    </cfRule>
    <cfRule type="containsText" dxfId="19904" priority="5315" operator="containsText" text="SSMM">
      <formula>NOT(ISERROR(SEARCH("SSMM",F211)))</formula>
    </cfRule>
    <cfRule type="containsText" dxfId="19903" priority="5316" operator="containsText" text="BMTR">
      <formula>NOT(ISERROR(SEARCH("BMTR",F211)))</formula>
    </cfRule>
  </conditionalFormatting>
  <conditionalFormatting sqref="F211">
    <cfRule type="containsText" dxfId="19902" priority="5311" operator="containsText" text="TAXI">
      <formula>NOT(ISERROR(SEARCH("TAXI",F211)))</formula>
    </cfRule>
    <cfRule type="containsText" dxfId="19901" priority="5312" operator="containsText" text="SSMM">
      <formula>NOT(ISERROR(SEARCH("SSMM",F211)))</formula>
    </cfRule>
    <cfRule type="containsText" dxfId="19900" priority="5313" operator="containsText" text="BMTR">
      <formula>NOT(ISERROR(SEARCH("BMTR",F211)))</formula>
    </cfRule>
  </conditionalFormatting>
  <conditionalFormatting sqref="F211">
    <cfRule type="containsText" dxfId="19899" priority="5308" operator="containsText" text="TAXI">
      <formula>NOT(ISERROR(SEARCH("TAXI",F211)))</formula>
    </cfRule>
    <cfRule type="containsText" dxfId="19898" priority="5309" operator="containsText" text="SSMM">
      <formula>NOT(ISERROR(SEARCH("SSMM",F211)))</formula>
    </cfRule>
    <cfRule type="containsText" dxfId="19897" priority="5310" operator="containsText" text="BMTR">
      <formula>NOT(ISERROR(SEARCH("BMTR",F211)))</formula>
    </cfRule>
  </conditionalFormatting>
  <conditionalFormatting sqref="F211">
    <cfRule type="containsText" dxfId="19896" priority="5305" operator="containsText" text="TAXI">
      <formula>NOT(ISERROR(SEARCH("TAXI",F211)))</formula>
    </cfRule>
    <cfRule type="containsText" dxfId="19895" priority="5306" operator="containsText" text="SSMM">
      <formula>NOT(ISERROR(SEARCH("SSMM",F211)))</formula>
    </cfRule>
    <cfRule type="containsText" dxfId="19894" priority="5307" operator="containsText" text="BMTR">
      <formula>NOT(ISERROR(SEARCH("BMTR",F211)))</formula>
    </cfRule>
  </conditionalFormatting>
  <conditionalFormatting sqref="F211">
    <cfRule type="containsText" dxfId="19893" priority="5302" operator="containsText" text="TAXI">
      <formula>NOT(ISERROR(SEARCH("TAXI",F211)))</formula>
    </cfRule>
    <cfRule type="containsText" dxfId="19892" priority="5303" operator="containsText" text="SSMM">
      <formula>NOT(ISERROR(SEARCH("SSMM",F211)))</formula>
    </cfRule>
    <cfRule type="containsText" dxfId="19891" priority="5304" operator="containsText" text="BMTR">
      <formula>NOT(ISERROR(SEARCH("BMTR",F211)))</formula>
    </cfRule>
  </conditionalFormatting>
  <conditionalFormatting sqref="F211">
    <cfRule type="containsText" dxfId="19890" priority="5299" operator="containsText" text="TAXI">
      <formula>NOT(ISERROR(SEARCH("TAXI",F211)))</formula>
    </cfRule>
    <cfRule type="containsText" dxfId="19889" priority="5300" operator="containsText" text="SSMM">
      <formula>NOT(ISERROR(SEARCH("SSMM",F211)))</formula>
    </cfRule>
    <cfRule type="containsText" dxfId="19888" priority="5301" operator="containsText" text="BMTR">
      <formula>NOT(ISERROR(SEARCH("BMTR",F211)))</formula>
    </cfRule>
  </conditionalFormatting>
  <conditionalFormatting sqref="F211">
    <cfRule type="containsText" dxfId="19887" priority="5296" operator="containsText" text="TAXI">
      <formula>NOT(ISERROR(SEARCH("TAXI",F211)))</formula>
    </cfRule>
    <cfRule type="containsText" dxfId="19886" priority="5297" operator="containsText" text="SSMM">
      <formula>NOT(ISERROR(SEARCH("SSMM",F211)))</formula>
    </cfRule>
    <cfRule type="containsText" dxfId="19885" priority="5298" operator="containsText" text="BMTR">
      <formula>NOT(ISERROR(SEARCH("BMTR",F211)))</formula>
    </cfRule>
  </conditionalFormatting>
  <conditionalFormatting sqref="F211">
    <cfRule type="containsText" dxfId="19884" priority="5293" operator="containsText" text="TAXI">
      <formula>NOT(ISERROR(SEARCH("TAXI",F211)))</formula>
    </cfRule>
    <cfRule type="containsText" dxfId="19883" priority="5294" operator="containsText" text="SSMM">
      <formula>NOT(ISERROR(SEARCH("SSMM",F211)))</formula>
    </cfRule>
    <cfRule type="containsText" dxfId="19882" priority="5295" operator="containsText" text="BMTR">
      <formula>NOT(ISERROR(SEARCH("BMTR",F211)))</formula>
    </cfRule>
  </conditionalFormatting>
  <conditionalFormatting sqref="F211">
    <cfRule type="containsText" dxfId="19881" priority="5290" operator="containsText" text="TAXI">
      <formula>NOT(ISERROR(SEARCH("TAXI",F211)))</formula>
    </cfRule>
    <cfRule type="containsText" dxfId="19880" priority="5291" operator="containsText" text="SSMM">
      <formula>NOT(ISERROR(SEARCH("SSMM",F211)))</formula>
    </cfRule>
    <cfRule type="containsText" dxfId="19879" priority="5292" operator="containsText" text="BMTR">
      <formula>NOT(ISERROR(SEARCH("BMTR",F211)))</formula>
    </cfRule>
  </conditionalFormatting>
  <conditionalFormatting sqref="F211">
    <cfRule type="containsText" dxfId="19878" priority="5287" operator="containsText" text="TAXI">
      <formula>NOT(ISERROR(SEARCH("TAXI",F211)))</formula>
    </cfRule>
    <cfRule type="containsText" dxfId="19877" priority="5288" operator="containsText" text="SSMM">
      <formula>NOT(ISERROR(SEARCH("SSMM",F211)))</formula>
    </cfRule>
    <cfRule type="containsText" dxfId="19876" priority="5289" operator="containsText" text="BMTR">
      <formula>NOT(ISERROR(SEARCH("BMTR",F211)))</formula>
    </cfRule>
  </conditionalFormatting>
  <conditionalFormatting sqref="F211">
    <cfRule type="containsText" dxfId="19875" priority="5284" operator="containsText" text="TAXI">
      <formula>NOT(ISERROR(SEARCH("TAXI",F211)))</formula>
    </cfRule>
    <cfRule type="containsText" dxfId="19874" priority="5285" operator="containsText" text="SSMM">
      <formula>NOT(ISERROR(SEARCH("SSMM",F211)))</formula>
    </cfRule>
    <cfRule type="containsText" dxfId="19873" priority="5286" operator="containsText" text="BMTR">
      <formula>NOT(ISERROR(SEARCH("BMTR",F211)))</formula>
    </cfRule>
  </conditionalFormatting>
  <conditionalFormatting sqref="F211">
    <cfRule type="containsText" dxfId="19872" priority="5281" operator="containsText" text="TAXI">
      <formula>NOT(ISERROR(SEARCH("TAXI",F211)))</formula>
    </cfRule>
    <cfRule type="containsText" dxfId="19871" priority="5282" operator="containsText" text="SSMM">
      <formula>NOT(ISERROR(SEARCH("SSMM",F211)))</formula>
    </cfRule>
    <cfRule type="containsText" dxfId="19870" priority="5283" operator="containsText" text="BMTR">
      <formula>NOT(ISERROR(SEARCH("BMTR",F211)))</formula>
    </cfRule>
  </conditionalFormatting>
  <conditionalFormatting sqref="F211">
    <cfRule type="containsText" dxfId="19869" priority="5278" operator="containsText" text="TAXI">
      <formula>NOT(ISERROR(SEARCH("TAXI",F211)))</formula>
    </cfRule>
    <cfRule type="containsText" dxfId="19868" priority="5279" operator="containsText" text="SSMM">
      <formula>NOT(ISERROR(SEARCH("SSMM",F211)))</formula>
    </cfRule>
    <cfRule type="containsText" dxfId="19867" priority="5280" operator="containsText" text="BMTR">
      <formula>NOT(ISERROR(SEARCH("BMTR",F211)))</formula>
    </cfRule>
  </conditionalFormatting>
  <conditionalFormatting sqref="F211">
    <cfRule type="containsText" dxfId="19866" priority="5275" operator="containsText" text="TAXI">
      <formula>NOT(ISERROR(SEARCH("TAXI",F211)))</formula>
    </cfRule>
    <cfRule type="containsText" dxfId="19865" priority="5276" operator="containsText" text="SSMM">
      <formula>NOT(ISERROR(SEARCH("SSMM",F211)))</formula>
    </cfRule>
    <cfRule type="containsText" dxfId="19864" priority="5277" operator="containsText" text="BMTR">
      <formula>NOT(ISERROR(SEARCH("BMTR",F211)))</formula>
    </cfRule>
  </conditionalFormatting>
  <conditionalFormatting sqref="F211">
    <cfRule type="containsText" dxfId="19863" priority="5272" operator="containsText" text="TAXI">
      <formula>NOT(ISERROR(SEARCH("TAXI",F211)))</formula>
    </cfRule>
    <cfRule type="containsText" dxfId="19862" priority="5273" operator="containsText" text="SSMM">
      <formula>NOT(ISERROR(SEARCH("SSMM",F211)))</formula>
    </cfRule>
    <cfRule type="containsText" dxfId="19861" priority="5274" operator="containsText" text="BMTR">
      <formula>NOT(ISERROR(SEARCH("BMTR",F211)))</formula>
    </cfRule>
  </conditionalFormatting>
  <conditionalFormatting sqref="F211">
    <cfRule type="containsText" dxfId="19860" priority="5269" operator="containsText" text="TAXI">
      <formula>NOT(ISERROR(SEARCH("TAXI",F211)))</formula>
    </cfRule>
    <cfRule type="containsText" dxfId="19859" priority="5270" operator="containsText" text="SSMM">
      <formula>NOT(ISERROR(SEARCH("SSMM",F211)))</formula>
    </cfRule>
    <cfRule type="containsText" dxfId="19858" priority="5271" operator="containsText" text="BMTR">
      <formula>NOT(ISERROR(SEARCH("BMTR",F211)))</formula>
    </cfRule>
  </conditionalFormatting>
  <conditionalFormatting sqref="F211">
    <cfRule type="containsText" dxfId="19857" priority="5266" operator="containsText" text="TAXI">
      <formula>NOT(ISERROR(SEARCH("TAXI",F211)))</formula>
    </cfRule>
    <cfRule type="containsText" dxfId="19856" priority="5267" operator="containsText" text="SSMM">
      <formula>NOT(ISERROR(SEARCH("SSMM",F211)))</formula>
    </cfRule>
    <cfRule type="containsText" dxfId="19855" priority="5268" operator="containsText" text="BMTR">
      <formula>NOT(ISERROR(SEARCH("BMTR",F211)))</formula>
    </cfRule>
  </conditionalFormatting>
  <conditionalFormatting sqref="F211">
    <cfRule type="containsText" dxfId="19854" priority="5263" operator="containsText" text="TAXI">
      <formula>NOT(ISERROR(SEARCH("TAXI",F211)))</formula>
    </cfRule>
    <cfRule type="containsText" dxfId="19853" priority="5264" operator="containsText" text="SSMM">
      <formula>NOT(ISERROR(SEARCH("SSMM",F211)))</formula>
    </cfRule>
    <cfRule type="containsText" dxfId="19852" priority="5265" operator="containsText" text="BMTR">
      <formula>NOT(ISERROR(SEARCH("BMTR",F211)))</formula>
    </cfRule>
  </conditionalFormatting>
  <conditionalFormatting sqref="F211">
    <cfRule type="containsText" dxfId="19851" priority="5260" operator="containsText" text="TAXI">
      <formula>NOT(ISERROR(SEARCH("TAXI",F211)))</formula>
    </cfRule>
    <cfRule type="containsText" dxfId="19850" priority="5261" operator="containsText" text="SSMM">
      <formula>NOT(ISERROR(SEARCH("SSMM",F211)))</formula>
    </cfRule>
    <cfRule type="containsText" dxfId="19849" priority="5262" operator="containsText" text="BMTR">
      <formula>NOT(ISERROR(SEARCH("BMTR",F211)))</formula>
    </cfRule>
  </conditionalFormatting>
  <conditionalFormatting sqref="F211">
    <cfRule type="containsText" dxfId="19848" priority="5257" operator="containsText" text="TAXI">
      <formula>NOT(ISERROR(SEARCH("TAXI",F211)))</formula>
    </cfRule>
    <cfRule type="containsText" dxfId="19847" priority="5258" operator="containsText" text="SSMM">
      <formula>NOT(ISERROR(SEARCH("SSMM",F211)))</formula>
    </cfRule>
    <cfRule type="containsText" dxfId="19846" priority="5259" operator="containsText" text="BMTR">
      <formula>NOT(ISERROR(SEARCH("BMTR",F211)))</formula>
    </cfRule>
  </conditionalFormatting>
  <conditionalFormatting sqref="F211">
    <cfRule type="containsText" dxfId="19845" priority="5254" operator="containsText" text="TAXI">
      <formula>NOT(ISERROR(SEARCH("TAXI",F211)))</formula>
    </cfRule>
    <cfRule type="containsText" dxfId="19844" priority="5255" operator="containsText" text="SSMM">
      <formula>NOT(ISERROR(SEARCH("SSMM",F211)))</formula>
    </cfRule>
    <cfRule type="containsText" dxfId="19843" priority="5256" operator="containsText" text="BMTR">
      <formula>NOT(ISERROR(SEARCH("BMTR",F211)))</formula>
    </cfRule>
  </conditionalFormatting>
  <conditionalFormatting sqref="F211">
    <cfRule type="containsText" dxfId="19842" priority="5251" operator="containsText" text="TAXI">
      <formula>NOT(ISERROR(SEARCH("TAXI",F211)))</formula>
    </cfRule>
    <cfRule type="containsText" dxfId="19841" priority="5252" operator="containsText" text="SSMM">
      <formula>NOT(ISERROR(SEARCH("SSMM",F211)))</formula>
    </cfRule>
    <cfRule type="containsText" dxfId="19840" priority="5253" operator="containsText" text="BMTR">
      <formula>NOT(ISERROR(SEARCH("BMTR",F211)))</formula>
    </cfRule>
  </conditionalFormatting>
  <conditionalFormatting sqref="F211">
    <cfRule type="containsText" dxfId="19839" priority="5248" operator="containsText" text="TAXI">
      <formula>NOT(ISERROR(SEARCH("TAXI",F211)))</formula>
    </cfRule>
    <cfRule type="containsText" dxfId="19838" priority="5249" operator="containsText" text="SSMM">
      <formula>NOT(ISERROR(SEARCH("SSMM",F211)))</formula>
    </cfRule>
    <cfRule type="containsText" dxfId="19837" priority="5250" operator="containsText" text="BMTR">
      <formula>NOT(ISERROR(SEARCH("BMTR",F211)))</formula>
    </cfRule>
  </conditionalFormatting>
  <conditionalFormatting sqref="F211">
    <cfRule type="containsText" dxfId="19836" priority="5245" operator="containsText" text="TAXI">
      <formula>NOT(ISERROR(SEARCH("TAXI",F211)))</formula>
    </cfRule>
    <cfRule type="containsText" dxfId="19835" priority="5246" operator="containsText" text="SSMM">
      <formula>NOT(ISERROR(SEARCH("SSMM",F211)))</formula>
    </cfRule>
    <cfRule type="containsText" dxfId="19834" priority="5247" operator="containsText" text="BMTR">
      <formula>NOT(ISERROR(SEARCH("BMTR",F211)))</formula>
    </cfRule>
  </conditionalFormatting>
  <conditionalFormatting sqref="F211">
    <cfRule type="containsText" dxfId="19833" priority="5242" operator="containsText" text="TAXI">
      <formula>NOT(ISERROR(SEARCH("TAXI",F211)))</formula>
    </cfRule>
    <cfRule type="containsText" dxfId="19832" priority="5243" operator="containsText" text="SSMM">
      <formula>NOT(ISERROR(SEARCH("SSMM",F211)))</formula>
    </cfRule>
    <cfRule type="containsText" dxfId="19831" priority="5244" operator="containsText" text="BMTR">
      <formula>NOT(ISERROR(SEARCH("BMTR",F211)))</formula>
    </cfRule>
  </conditionalFormatting>
  <conditionalFormatting sqref="F211">
    <cfRule type="containsText" dxfId="19830" priority="5239" operator="containsText" text="TAXI">
      <formula>NOT(ISERROR(SEARCH("TAXI",F211)))</formula>
    </cfRule>
    <cfRule type="containsText" dxfId="19829" priority="5240" operator="containsText" text="SSMM">
      <formula>NOT(ISERROR(SEARCH("SSMM",F211)))</formula>
    </cfRule>
    <cfRule type="containsText" dxfId="19828" priority="5241" operator="containsText" text="BMTR">
      <formula>NOT(ISERROR(SEARCH("BMTR",F211)))</formula>
    </cfRule>
  </conditionalFormatting>
  <conditionalFormatting sqref="F211">
    <cfRule type="containsText" dxfId="19827" priority="5236" operator="containsText" text="TAXI">
      <formula>NOT(ISERROR(SEARCH("TAXI",F211)))</formula>
    </cfRule>
    <cfRule type="containsText" dxfId="19826" priority="5237" operator="containsText" text="SSMM">
      <formula>NOT(ISERROR(SEARCH("SSMM",F211)))</formula>
    </cfRule>
    <cfRule type="containsText" dxfId="19825" priority="5238" operator="containsText" text="BMTR">
      <formula>NOT(ISERROR(SEARCH("BMTR",F211)))</formula>
    </cfRule>
  </conditionalFormatting>
  <conditionalFormatting sqref="F211">
    <cfRule type="containsText" dxfId="19824" priority="5233" operator="containsText" text="TAXI">
      <formula>NOT(ISERROR(SEARCH("TAXI",F211)))</formula>
    </cfRule>
    <cfRule type="containsText" dxfId="19823" priority="5234" operator="containsText" text="SSMM">
      <formula>NOT(ISERROR(SEARCH("SSMM",F211)))</formula>
    </cfRule>
    <cfRule type="containsText" dxfId="19822" priority="5235" operator="containsText" text="BMTR">
      <formula>NOT(ISERROR(SEARCH("BMTR",F211)))</formula>
    </cfRule>
  </conditionalFormatting>
  <conditionalFormatting sqref="F211">
    <cfRule type="containsText" dxfId="19821" priority="5230" operator="containsText" text="TAXI">
      <formula>NOT(ISERROR(SEARCH("TAXI",F211)))</formula>
    </cfRule>
    <cfRule type="containsText" dxfId="19820" priority="5231" operator="containsText" text="SSMM">
      <formula>NOT(ISERROR(SEARCH("SSMM",F211)))</formula>
    </cfRule>
    <cfRule type="containsText" dxfId="19819" priority="5232" operator="containsText" text="BMTR">
      <formula>NOT(ISERROR(SEARCH("BMTR",F211)))</formula>
    </cfRule>
  </conditionalFormatting>
  <conditionalFormatting sqref="F211">
    <cfRule type="containsText" dxfId="19818" priority="5227" operator="containsText" text="TAXI">
      <formula>NOT(ISERROR(SEARCH("TAXI",F211)))</formula>
    </cfRule>
    <cfRule type="containsText" dxfId="19817" priority="5228" operator="containsText" text="SSMM">
      <formula>NOT(ISERROR(SEARCH("SSMM",F211)))</formula>
    </cfRule>
    <cfRule type="containsText" dxfId="19816" priority="5229" operator="containsText" text="BMTR">
      <formula>NOT(ISERROR(SEARCH("BMTR",F211)))</formula>
    </cfRule>
  </conditionalFormatting>
  <conditionalFormatting sqref="F211">
    <cfRule type="containsText" dxfId="19815" priority="5224" operator="containsText" text="TAXI">
      <formula>NOT(ISERROR(SEARCH("TAXI",F211)))</formula>
    </cfRule>
    <cfRule type="containsText" dxfId="19814" priority="5225" operator="containsText" text="SSMM">
      <formula>NOT(ISERROR(SEARCH("SSMM",F211)))</formula>
    </cfRule>
    <cfRule type="containsText" dxfId="19813" priority="5226" operator="containsText" text="BMTR">
      <formula>NOT(ISERROR(SEARCH("BMTR",F211)))</formula>
    </cfRule>
  </conditionalFormatting>
  <conditionalFormatting sqref="F211">
    <cfRule type="containsText" dxfId="19812" priority="5221" operator="containsText" text="TAXI">
      <formula>NOT(ISERROR(SEARCH("TAXI",F211)))</formula>
    </cfRule>
    <cfRule type="containsText" dxfId="19811" priority="5222" operator="containsText" text="SSMM">
      <formula>NOT(ISERROR(SEARCH("SSMM",F211)))</formula>
    </cfRule>
    <cfRule type="containsText" dxfId="19810" priority="5223" operator="containsText" text="BMTR">
      <formula>NOT(ISERROR(SEARCH("BMTR",F211)))</formula>
    </cfRule>
  </conditionalFormatting>
  <conditionalFormatting sqref="F211">
    <cfRule type="containsText" dxfId="19809" priority="5218" operator="containsText" text="TAXI">
      <formula>NOT(ISERROR(SEARCH("TAXI",F211)))</formula>
    </cfRule>
    <cfRule type="containsText" dxfId="19808" priority="5219" operator="containsText" text="SSMM">
      <formula>NOT(ISERROR(SEARCH("SSMM",F211)))</formula>
    </cfRule>
    <cfRule type="containsText" dxfId="19807" priority="5220" operator="containsText" text="BMTR">
      <formula>NOT(ISERROR(SEARCH("BMTR",F211)))</formula>
    </cfRule>
  </conditionalFormatting>
  <conditionalFormatting sqref="F211">
    <cfRule type="containsText" dxfId="19806" priority="5215" operator="containsText" text="TAXI">
      <formula>NOT(ISERROR(SEARCH("TAXI",F211)))</formula>
    </cfRule>
    <cfRule type="containsText" dxfId="19805" priority="5216" operator="containsText" text="SSMM">
      <formula>NOT(ISERROR(SEARCH("SSMM",F211)))</formula>
    </cfRule>
    <cfRule type="containsText" dxfId="19804" priority="5217" operator="containsText" text="BMTR">
      <formula>NOT(ISERROR(SEARCH("BMTR",F211)))</formula>
    </cfRule>
  </conditionalFormatting>
  <conditionalFormatting sqref="F211">
    <cfRule type="containsText" dxfId="19803" priority="5212" operator="containsText" text="TAXI">
      <formula>NOT(ISERROR(SEARCH("TAXI",F211)))</formula>
    </cfRule>
    <cfRule type="containsText" dxfId="19802" priority="5213" operator="containsText" text="SSMM">
      <formula>NOT(ISERROR(SEARCH("SSMM",F211)))</formula>
    </cfRule>
    <cfRule type="containsText" dxfId="19801" priority="5214" operator="containsText" text="BMTR">
      <formula>NOT(ISERROR(SEARCH("BMTR",F211)))</formula>
    </cfRule>
  </conditionalFormatting>
  <conditionalFormatting sqref="F211">
    <cfRule type="containsText" dxfId="19800" priority="5209" operator="containsText" text="TAXI">
      <formula>NOT(ISERROR(SEARCH("TAXI",F211)))</formula>
    </cfRule>
    <cfRule type="containsText" dxfId="19799" priority="5210" operator="containsText" text="SSMM">
      <formula>NOT(ISERROR(SEARCH("SSMM",F211)))</formula>
    </cfRule>
    <cfRule type="containsText" dxfId="19798" priority="5211" operator="containsText" text="BMTR">
      <formula>NOT(ISERROR(SEARCH("BMTR",F211)))</formula>
    </cfRule>
  </conditionalFormatting>
  <conditionalFormatting sqref="F211">
    <cfRule type="containsText" dxfId="19797" priority="5206" operator="containsText" text="TAXI">
      <formula>NOT(ISERROR(SEARCH("TAXI",F211)))</formula>
    </cfRule>
    <cfRule type="containsText" dxfId="19796" priority="5207" operator="containsText" text="SSMM">
      <formula>NOT(ISERROR(SEARCH("SSMM",F211)))</formula>
    </cfRule>
    <cfRule type="containsText" dxfId="19795" priority="5208" operator="containsText" text="BMTR">
      <formula>NOT(ISERROR(SEARCH("BMTR",F211)))</formula>
    </cfRule>
  </conditionalFormatting>
  <conditionalFormatting sqref="F211">
    <cfRule type="containsText" dxfId="19794" priority="5203" operator="containsText" text="TAXI">
      <formula>NOT(ISERROR(SEARCH("TAXI",F211)))</formula>
    </cfRule>
    <cfRule type="containsText" dxfId="19793" priority="5204" operator="containsText" text="SSMM">
      <formula>NOT(ISERROR(SEARCH("SSMM",F211)))</formula>
    </cfRule>
    <cfRule type="containsText" dxfId="19792" priority="5205" operator="containsText" text="BMTR">
      <formula>NOT(ISERROR(SEARCH("BMTR",F211)))</formula>
    </cfRule>
  </conditionalFormatting>
  <conditionalFormatting sqref="F211">
    <cfRule type="containsText" dxfId="19791" priority="5200" operator="containsText" text="TAXI">
      <formula>NOT(ISERROR(SEARCH("TAXI",F211)))</formula>
    </cfRule>
    <cfRule type="containsText" dxfId="19790" priority="5201" operator="containsText" text="SSMM">
      <formula>NOT(ISERROR(SEARCH("SSMM",F211)))</formula>
    </cfRule>
    <cfRule type="containsText" dxfId="19789" priority="5202" operator="containsText" text="BMTR">
      <formula>NOT(ISERROR(SEARCH("BMTR",F211)))</formula>
    </cfRule>
  </conditionalFormatting>
  <conditionalFormatting sqref="F211">
    <cfRule type="containsText" dxfId="19788" priority="5197" operator="containsText" text="TAXI">
      <formula>NOT(ISERROR(SEARCH("TAXI",F211)))</formula>
    </cfRule>
    <cfRule type="containsText" dxfId="19787" priority="5198" operator="containsText" text="SSMM">
      <formula>NOT(ISERROR(SEARCH("SSMM",F211)))</formula>
    </cfRule>
    <cfRule type="containsText" dxfId="19786" priority="5199" operator="containsText" text="BMTR">
      <formula>NOT(ISERROR(SEARCH("BMTR",F211)))</formula>
    </cfRule>
  </conditionalFormatting>
  <conditionalFormatting sqref="F211">
    <cfRule type="containsText" dxfId="19785" priority="5194" operator="containsText" text="TAXI">
      <formula>NOT(ISERROR(SEARCH("TAXI",F211)))</formula>
    </cfRule>
    <cfRule type="containsText" dxfId="19784" priority="5195" operator="containsText" text="SSMM">
      <formula>NOT(ISERROR(SEARCH("SSMM",F211)))</formula>
    </cfRule>
    <cfRule type="containsText" dxfId="19783" priority="5196" operator="containsText" text="BMTR">
      <formula>NOT(ISERROR(SEARCH("BMTR",F211)))</formula>
    </cfRule>
  </conditionalFormatting>
  <conditionalFormatting sqref="F211">
    <cfRule type="containsText" dxfId="19782" priority="5191" operator="containsText" text="TAXI">
      <formula>NOT(ISERROR(SEARCH("TAXI",F211)))</formula>
    </cfRule>
    <cfRule type="containsText" dxfId="19781" priority="5192" operator="containsText" text="SSMM">
      <formula>NOT(ISERROR(SEARCH("SSMM",F211)))</formula>
    </cfRule>
    <cfRule type="containsText" dxfId="19780" priority="5193" operator="containsText" text="BMTR">
      <formula>NOT(ISERROR(SEARCH("BMTR",F211)))</formula>
    </cfRule>
  </conditionalFormatting>
  <conditionalFormatting sqref="F211">
    <cfRule type="containsText" dxfId="19779" priority="5188" operator="containsText" text="TAXI">
      <formula>NOT(ISERROR(SEARCH("TAXI",F211)))</formula>
    </cfRule>
    <cfRule type="containsText" dxfId="19778" priority="5189" operator="containsText" text="SSMM">
      <formula>NOT(ISERROR(SEARCH("SSMM",F211)))</formula>
    </cfRule>
    <cfRule type="containsText" dxfId="19777" priority="5190" operator="containsText" text="BMTR">
      <formula>NOT(ISERROR(SEARCH("BMTR",F211)))</formula>
    </cfRule>
  </conditionalFormatting>
  <conditionalFormatting sqref="F211">
    <cfRule type="containsText" dxfId="19776" priority="5185" operator="containsText" text="TAXI">
      <formula>NOT(ISERROR(SEARCH("TAXI",F211)))</formula>
    </cfRule>
    <cfRule type="containsText" dxfId="19775" priority="5186" operator="containsText" text="SSMM">
      <formula>NOT(ISERROR(SEARCH("SSMM",F211)))</formula>
    </cfRule>
    <cfRule type="containsText" dxfId="19774" priority="5187" operator="containsText" text="BMTR">
      <formula>NOT(ISERROR(SEARCH("BMTR",F211)))</formula>
    </cfRule>
  </conditionalFormatting>
  <conditionalFormatting sqref="F211">
    <cfRule type="containsText" dxfId="19773" priority="5182" operator="containsText" text="TAXI">
      <formula>NOT(ISERROR(SEARCH("TAXI",F211)))</formula>
    </cfRule>
    <cfRule type="containsText" dxfId="19772" priority="5183" operator="containsText" text="SSMM">
      <formula>NOT(ISERROR(SEARCH("SSMM",F211)))</formula>
    </cfRule>
    <cfRule type="containsText" dxfId="19771" priority="5184" operator="containsText" text="BMTR">
      <formula>NOT(ISERROR(SEARCH("BMTR",F211)))</formula>
    </cfRule>
  </conditionalFormatting>
  <conditionalFormatting sqref="F211">
    <cfRule type="containsText" dxfId="19770" priority="5179" operator="containsText" text="TAXI">
      <formula>NOT(ISERROR(SEARCH("TAXI",F211)))</formula>
    </cfRule>
    <cfRule type="containsText" dxfId="19769" priority="5180" operator="containsText" text="SSMM">
      <formula>NOT(ISERROR(SEARCH("SSMM",F211)))</formula>
    </cfRule>
    <cfRule type="containsText" dxfId="19768" priority="5181" operator="containsText" text="BMTR">
      <formula>NOT(ISERROR(SEARCH("BMTR",F211)))</formula>
    </cfRule>
  </conditionalFormatting>
  <conditionalFormatting sqref="F211">
    <cfRule type="containsText" dxfId="19767" priority="5176" operator="containsText" text="TAXI">
      <formula>NOT(ISERROR(SEARCH("TAXI",F211)))</formula>
    </cfRule>
    <cfRule type="containsText" dxfId="19766" priority="5177" operator="containsText" text="SSMM">
      <formula>NOT(ISERROR(SEARCH("SSMM",F211)))</formula>
    </cfRule>
    <cfRule type="containsText" dxfId="19765" priority="5178" operator="containsText" text="BMTR">
      <formula>NOT(ISERROR(SEARCH("BMTR",F211)))</formula>
    </cfRule>
  </conditionalFormatting>
  <conditionalFormatting sqref="F211">
    <cfRule type="containsText" dxfId="19764" priority="5173" operator="containsText" text="TAXI">
      <formula>NOT(ISERROR(SEARCH("TAXI",F211)))</formula>
    </cfRule>
    <cfRule type="containsText" dxfId="19763" priority="5174" operator="containsText" text="SSMM">
      <formula>NOT(ISERROR(SEARCH("SSMM",F211)))</formula>
    </cfRule>
    <cfRule type="containsText" dxfId="19762" priority="5175" operator="containsText" text="BMTR">
      <formula>NOT(ISERROR(SEARCH("BMTR",F211)))</formula>
    </cfRule>
  </conditionalFormatting>
  <conditionalFormatting sqref="F211">
    <cfRule type="containsText" dxfId="19761" priority="5170" operator="containsText" text="TAXI">
      <formula>NOT(ISERROR(SEARCH("TAXI",F211)))</formula>
    </cfRule>
    <cfRule type="containsText" dxfId="19760" priority="5171" operator="containsText" text="SSMM">
      <formula>NOT(ISERROR(SEARCH("SSMM",F211)))</formula>
    </cfRule>
    <cfRule type="containsText" dxfId="19759" priority="5172" operator="containsText" text="BMTR">
      <formula>NOT(ISERROR(SEARCH("BMTR",F211)))</formula>
    </cfRule>
  </conditionalFormatting>
  <conditionalFormatting sqref="F211">
    <cfRule type="containsText" dxfId="19758" priority="5167" operator="containsText" text="TAXI">
      <formula>NOT(ISERROR(SEARCH("TAXI",F211)))</formula>
    </cfRule>
    <cfRule type="containsText" dxfId="19757" priority="5168" operator="containsText" text="SSMM">
      <formula>NOT(ISERROR(SEARCH("SSMM",F211)))</formula>
    </cfRule>
    <cfRule type="containsText" dxfId="19756" priority="5169" operator="containsText" text="BMTR">
      <formula>NOT(ISERROR(SEARCH("BMTR",F211)))</formula>
    </cfRule>
  </conditionalFormatting>
  <conditionalFormatting sqref="F211">
    <cfRule type="containsText" dxfId="19755" priority="5164" operator="containsText" text="TAXI">
      <formula>NOT(ISERROR(SEARCH("TAXI",F211)))</formula>
    </cfRule>
    <cfRule type="containsText" dxfId="19754" priority="5165" operator="containsText" text="SSMM">
      <formula>NOT(ISERROR(SEARCH("SSMM",F211)))</formula>
    </cfRule>
    <cfRule type="containsText" dxfId="19753" priority="5166" operator="containsText" text="BMTR">
      <formula>NOT(ISERROR(SEARCH("BMTR",F211)))</formula>
    </cfRule>
  </conditionalFormatting>
  <conditionalFormatting sqref="F211">
    <cfRule type="containsText" dxfId="19752" priority="5161" operator="containsText" text="TAXI">
      <formula>NOT(ISERROR(SEARCH("TAXI",F211)))</formula>
    </cfRule>
    <cfRule type="containsText" dxfId="19751" priority="5162" operator="containsText" text="SSMM">
      <formula>NOT(ISERROR(SEARCH("SSMM",F211)))</formula>
    </cfRule>
    <cfRule type="containsText" dxfId="19750" priority="5163" operator="containsText" text="BMTR">
      <formula>NOT(ISERROR(SEARCH("BMTR",F211)))</formula>
    </cfRule>
  </conditionalFormatting>
  <conditionalFormatting sqref="F211">
    <cfRule type="containsText" dxfId="19749" priority="5158" operator="containsText" text="TAXI">
      <formula>NOT(ISERROR(SEARCH("TAXI",F211)))</formula>
    </cfRule>
    <cfRule type="containsText" dxfId="19748" priority="5159" operator="containsText" text="SSMM">
      <formula>NOT(ISERROR(SEARCH("SSMM",F211)))</formula>
    </cfRule>
    <cfRule type="containsText" dxfId="19747" priority="5160" operator="containsText" text="BMTR">
      <formula>NOT(ISERROR(SEARCH("BMTR",F211)))</formula>
    </cfRule>
  </conditionalFormatting>
  <conditionalFormatting sqref="F211">
    <cfRule type="containsText" dxfId="19746" priority="5155" operator="containsText" text="TAXI">
      <formula>NOT(ISERROR(SEARCH("TAXI",F211)))</formula>
    </cfRule>
    <cfRule type="containsText" dxfId="19745" priority="5156" operator="containsText" text="SSMM">
      <formula>NOT(ISERROR(SEARCH("SSMM",F211)))</formula>
    </cfRule>
    <cfRule type="containsText" dxfId="19744" priority="5157" operator="containsText" text="BMTR">
      <formula>NOT(ISERROR(SEARCH("BMTR",F211)))</formula>
    </cfRule>
  </conditionalFormatting>
  <conditionalFormatting sqref="F211">
    <cfRule type="containsText" dxfId="19743" priority="5152" operator="containsText" text="TAXI">
      <formula>NOT(ISERROR(SEARCH("TAXI",F211)))</formula>
    </cfRule>
    <cfRule type="containsText" dxfId="19742" priority="5153" operator="containsText" text="SSMM">
      <formula>NOT(ISERROR(SEARCH("SSMM",F211)))</formula>
    </cfRule>
    <cfRule type="containsText" dxfId="19741" priority="5154" operator="containsText" text="BMTR">
      <formula>NOT(ISERROR(SEARCH("BMTR",F211)))</formula>
    </cfRule>
  </conditionalFormatting>
  <conditionalFormatting sqref="F211">
    <cfRule type="containsText" dxfId="19740" priority="5149" operator="containsText" text="TAXI">
      <formula>NOT(ISERROR(SEARCH("TAXI",F211)))</formula>
    </cfRule>
    <cfRule type="containsText" dxfId="19739" priority="5150" operator="containsText" text="SSMM">
      <formula>NOT(ISERROR(SEARCH("SSMM",F211)))</formula>
    </cfRule>
    <cfRule type="containsText" dxfId="19738" priority="5151" operator="containsText" text="BMTR">
      <formula>NOT(ISERROR(SEARCH("BMTR",F211)))</formula>
    </cfRule>
  </conditionalFormatting>
  <conditionalFormatting sqref="F211">
    <cfRule type="containsText" dxfId="19737" priority="5146" operator="containsText" text="TAXI">
      <formula>NOT(ISERROR(SEARCH("TAXI",F211)))</formula>
    </cfRule>
    <cfRule type="containsText" dxfId="19736" priority="5147" operator="containsText" text="SSMM">
      <formula>NOT(ISERROR(SEARCH("SSMM",F211)))</formula>
    </cfRule>
    <cfRule type="containsText" dxfId="19735" priority="5148" operator="containsText" text="BMTR">
      <formula>NOT(ISERROR(SEARCH("BMTR",F211)))</formula>
    </cfRule>
  </conditionalFormatting>
  <conditionalFormatting sqref="F211">
    <cfRule type="containsText" dxfId="19734" priority="5143" operator="containsText" text="TAXI">
      <formula>NOT(ISERROR(SEARCH("TAXI",F211)))</formula>
    </cfRule>
    <cfRule type="containsText" dxfId="19733" priority="5144" operator="containsText" text="SSMM">
      <formula>NOT(ISERROR(SEARCH("SSMM",F211)))</formula>
    </cfRule>
    <cfRule type="containsText" dxfId="19732" priority="5145" operator="containsText" text="BMTR">
      <formula>NOT(ISERROR(SEARCH("BMTR",F211)))</formula>
    </cfRule>
  </conditionalFormatting>
  <conditionalFormatting sqref="F211">
    <cfRule type="containsText" dxfId="19731" priority="5140" operator="containsText" text="TAXI">
      <formula>NOT(ISERROR(SEARCH("TAXI",F211)))</formula>
    </cfRule>
    <cfRule type="containsText" dxfId="19730" priority="5141" operator="containsText" text="SSMM">
      <formula>NOT(ISERROR(SEARCH("SSMM",F211)))</formula>
    </cfRule>
    <cfRule type="containsText" dxfId="19729" priority="5142" operator="containsText" text="BMTR">
      <formula>NOT(ISERROR(SEARCH("BMTR",F211)))</formula>
    </cfRule>
  </conditionalFormatting>
  <conditionalFormatting sqref="F211">
    <cfRule type="containsText" dxfId="19728" priority="5137" operator="containsText" text="TAXI">
      <formula>NOT(ISERROR(SEARCH("TAXI",F211)))</formula>
    </cfRule>
    <cfRule type="containsText" dxfId="19727" priority="5138" operator="containsText" text="SSMM">
      <formula>NOT(ISERROR(SEARCH("SSMM",F211)))</formula>
    </cfRule>
    <cfRule type="containsText" dxfId="19726" priority="5139" operator="containsText" text="BMTR">
      <formula>NOT(ISERROR(SEARCH("BMTR",F211)))</formula>
    </cfRule>
  </conditionalFormatting>
  <conditionalFormatting sqref="F211">
    <cfRule type="containsText" dxfId="19725" priority="5134" operator="containsText" text="TAXI">
      <formula>NOT(ISERROR(SEARCH("TAXI",F211)))</formula>
    </cfRule>
    <cfRule type="containsText" dxfId="19724" priority="5135" operator="containsText" text="SSMM">
      <formula>NOT(ISERROR(SEARCH("SSMM",F211)))</formula>
    </cfRule>
    <cfRule type="containsText" dxfId="19723" priority="5136" operator="containsText" text="BMTR">
      <formula>NOT(ISERROR(SEARCH("BMTR",F211)))</formula>
    </cfRule>
  </conditionalFormatting>
  <conditionalFormatting sqref="F211">
    <cfRule type="containsText" dxfId="19722" priority="5131" operator="containsText" text="TAXI">
      <formula>NOT(ISERROR(SEARCH("TAXI",F211)))</formula>
    </cfRule>
    <cfRule type="containsText" dxfId="19721" priority="5132" operator="containsText" text="SSMM">
      <formula>NOT(ISERROR(SEARCH("SSMM",F211)))</formula>
    </cfRule>
    <cfRule type="containsText" dxfId="19720" priority="5133" operator="containsText" text="BMTR">
      <formula>NOT(ISERROR(SEARCH("BMTR",F211)))</formula>
    </cfRule>
  </conditionalFormatting>
  <conditionalFormatting sqref="F211">
    <cfRule type="containsText" dxfId="19719" priority="5128" operator="containsText" text="TAXI">
      <formula>NOT(ISERROR(SEARCH("TAXI",F211)))</formula>
    </cfRule>
    <cfRule type="containsText" dxfId="19718" priority="5129" operator="containsText" text="SSMM">
      <formula>NOT(ISERROR(SEARCH("SSMM",F211)))</formula>
    </cfRule>
    <cfRule type="containsText" dxfId="19717" priority="5130" operator="containsText" text="BMTR">
      <formula>NOT(ISERROR(SEARCH("BMTR",F211)))</formula>
    </cfRule>
  </conditionalFormatting>
  <conditionalFormatting sqref="F211">
    <cfRule type="containsText" dxfId="19716" priority="5125" operator="containsText" text="TAXI">
      <formula>NOT(ISERROR(SEARCH("TAXI",F211)))</formula>
    </cfRule>
    <cfRule type="containsText" dxfId="19715" priority="5126" operator="containsText" text="SSMM">
      <formula>NOT(ISERROR(SEARCH("SSMM",F211)))</formula>
    </cfRule>
    <cfRule type="containsText" dxfId="19714" priority="5127" operator="containsText" text="BMTR">
      <formula>NOT(ISERROR(SEARCH("BMTR",F211)))</formula>
    </cfRule>
  </conditionalFormatting>
  <conditionalFormatting sqref="F211">
    <cfRule type="containsText" dxfId="19713" priority="5122" operator="containsText" text="TAXI">
      <formula>NOT(ISERROR(SEARCH("TAXI",F211)))</formula>
    </cfRule>
    <cfRule type="containsText" dxfId="19712" priority="5123" operator="containsText" text="SSMM">
      <formula>NOT(ISERROR(SEARCH("SSMM",F211)))</formula>
    </cfRule>
    <cfRule type="containsText" dxfId="19711" priority="5124" operator="containsText" text="BMTR">
      <formula>NOT(ISERROR(SEARCH("BMTR",F211)))</formula>
    </cfRule>
  </conditionalFormatting>
  <conditionalFormatting sqref="F211">
    <cfRule type="containsText" dxfId="19710" priority="5119" operator="containsText" text="TAXI">
      <formula>NOT(ISERROR(SEARCH("TAXI",F211)))</formula>
    </cfRule>
    <cfRule type="containsText" dxfId="19709" priority="5120" operator="containsText" text="SSMM">
      <formula>NOT(ISERROR(SEARCH("SSMM",F211)))</formula>
    </cfRule>
    <cfRule type="containsText" dxfId="19708" priority="5121" operator="containsText" text="BMTR">
      <formula>NOT(ISERROR(SEARCH("BMTR",F211)))</formula>
    </cfRule>
  </conditionalFormatting>
  <conditionalFormatting sqref="F211">
    <cfRule type="containsText" dxfId="19707" priority="5116" operator="containsText" text="TAXI">
      <formula>NOT(ISERROR(SEARCH("TAXI",F211)))</formula>
    </cfRule>
    <cfRule type="containsText" dxfId="19706" priority="5117" operator="containsText" text="SSMM">
      <formula>NOT(ISERROR(SEARCH("SSMM",F211)))</formula>
    </cfRule>
    <cfRule type="containsText" dxfId="19705" priority="5118" operator="containsText" text="BMTR">
      <formula>NOT(ISERROR(SEARCH("BMTR",F211)))</formula>
    </cfRule>
  </conditionalFormatting>
  <conditionalFormatting sqref="F211">
    <cfRule type="containsText" dxfId="19704" priority="5113" operator="containsText" text="TAXI">
      <formula>NOT(ISERROR(SEARCH("TAXI",F211)))</formula>
    </cfRule>
    <cfRule type="containsText" dxfId="19703" priority="5114" operator="containsText" text="SSMM">
      <formula>NOT(ISERROR(SEARCH("SSMM",F211)))</formula>
    </cfRule>
    <cfRule type="containsText" dxfId="19702" priority="5115" operator="containsText" text="BMTR">
      <formula>NOT(ISERROR(SEARCH("BMTR",F211)))</formula>
    </cfRule>
  </conditionalFormatting>
  <conditionalFormatting sqref="F211">
    <cfRule type="containsText" dxfId="19701" priority="5110" operator="containsText" text="TAXI">
      <formula>NOT(ISERROR(SEARCH("TAXI",F211)))</formula>
    </cfRule>
    <cfRule type="containsText" dxfId="19700" priority="5111" operator="containsText" text="SSMM">
      <formula>NOT(ISERROR(SEARCH("SSMM",F211)))</formula>
    </cfRule>
    <cfRule type="containsText" dxfId="19699" priority="5112" operator="containsText" text="BMTR">
      <formula>NOT(ISERROR(SEARCH("BMTR",F211)))</formula>
    </cfRule>
  </conditionalFormatting>
  <conditionalFormatting sqref="F211">
    <cfRule type="containsText" dxfId="19698" priority="5107" operator="containsText" text="TAXI">
      <formula>NOT(ISERROR(SEARCH("TAXI",F211)))</formula>
    </cfRule>
    <cfRule type="containsText" dxfId="19697" priority="5108" operator="containsText" text="SSMM">
      <formula>NOT(ISERROR(SEARCH("SSMM",F211)))</formula>
    </cfRule>
    <cfRule type="containsText" dxfId="19696" priority="5109" operator="containsText" text="BMTR">
      <formula>NOT(ISERROR(SEARCH("BMTR",F211)))</formula>
    </cfRule>
  </conditionalFormatting>
  <conditionalFormatting sqref="F211">
    <cfRule type="containsText" dxfId="19695" priority="5104" operator="containsText" text="TAXI">
      <formula>NOT(ISERROR(SEARCH("TAXI",F211)))</formula>
    </cfRule>
    <cfRule type="containsText" dxfId="19694" priority="5105" operator="containsText" text="SSMM">
      <formula>NOT(ISERROR(SEARCH("SSMM",F211)))</formula>
    </cfRule>
    <cfRule type="containsText" dxfId="19693" priority="5106" operator="containsText" text="BMTR">
      <formula>NOT(ISERROR(SEARCH("BMTR",F211)))</formula>
    </cfRule>
  </conditionalFormatting>
  <conditionalFormatting sqref="F211">
    <cfRule type="containsText" dxfId="19692" priority="5101" operator="containsText" text="TAXI">
      <formula>NOT(ISERROR(SEARCH("TAXI",F211)))</formula>
    </cfRule>
    <cfRule type="containsText" dxfId="19691" priority="5102" operator="containsText" text="SSMM">
      <formula>NOT(ISERROR(SEARCH("SSMM",F211)))</formula>
    </cfRule>
    <cfRule type="containsText" dxfId="19690" priority="5103" operator="containsText" text="BMTR">
      <formula>NOT(ISERROR(SEARCH("BMTR",F211)))</formula>
    </cfRule>
  </conditionalFormatting>
  <conditionalFormatting sqref="F211">
    <cfRule type="containsText" dxfId="19689" priority="5098" operator="containsText" text="TAXI">
      <formula>NOT(ISERROR(SEARCH("TAXI",F211)))</formula>
    </cfRule>
    <cfRule type="containsText" dxfId="19688" priority="5099" operator="containsText" text="SSMM">
      <formula>NOT(ISERROR(SEARCH("SSMM",F211)))</formula>
    </cfRule>
    <cfRule type="containsText" dxfId="19687" priority="5100" operator="containsText" text="BMTR">
      <formula>NOT(ISERROR(SEARCH("BMTR",F211)))</formula>
    </cfRule>
  </conditionalFormatting>
  <conditionalFormatting sqref="F211">
    <cfRule type="containsText" dxfId="19686" priority="5095" operator="containsText" text="TAXI">
      <formula>NOT(ISERROR(SEARCH("TAXI",F211)))</formula>
    </cfRule>
    <cfRule type="containsText" dxfId="19685" priority="5096" operator="containsText" text="SSMM">
      <formula>NOT(ISERROR(SEARCH("SSMM",F211)))</formula>
    </cfRule>
    <cfRule type="containsText" dxfId="19684" priority="5097" operator="containsText" text="BMTR">
      <formula>NOT(ISERROR(SEARCH("BMTR",F211)))</formula>
    </cfRule>
  </conditionalFormatting>
  <conditionalFormatting sqref="F211">
    <cfRule type="containsText" dxfId="19683" priority="5092" operator="containsText" text="TAXI">
      <formula>NOT(ISERROR(SEARCH("TAXI",F211)))</formula>
    </cfRule>
    <cfRule type="containsText" dxfId="19682" priority="5093" operator="containsText" text="SSMM">
      <formula>NOT(ISERROR(SEARCH("SSMM",F211)))</formula>
    </cfRule>
    <cfRule type="containsText" dxfId="19681" priority="5094" operator="containsText" text="BMTR">
      <formula>NOT(ISERROR(SEARCH("BMTR",F211)))</formula>
    </cfRule>
  </conditionalFormatting>
  <conditionalFormatting sqref="F211">
    <cfRule type="containsText" dxfId="19680" priority="5089" operator="containsText" text="TAXI">
      <formula>NOT(ISERROR(SEARCH("TAXI",F211)))</formula>
    </cfRule>
    <cfRule type="containsText" dxfId="19679" priority="5090" operator="containsText" text="SSMM">
      <formula>NOT(ISERROR(SEARCH("SSMM",F211)))</formula>
    </cfRule>
    <cfRule type="containsText" dxfId="19678" priority="5091" operator="containsText" text="BMTR">
      <formula>NOT(ISERROR(SEARCH("BMTR",F211)))</formula>
    </cfRule>
  </conditionalFormatting>
  <conditionalFormatting sqref="F211">
    <cfRule type="containsText" dxfId="19677" priority="5086" operator="containsText" text="TAXI">
      <formula>NOT(ISERROR(SEARCH("TAXI",F211)))</formula>
    </cfRule>
    <cfRule type="containsText" dxfId="19676" priority="5087" operator="containsText" text="SSMM">
      <formula>NOT(ISERROR(SEARCH("SSMM",F211)))</formula>
    </cfRule>
    <cfRule type="containsText" dxfId="19675" priority="5088" operator="containsText" text="BMTR">
      <formula>NOT(ISERROR(SEARCH("BMTR",F211)))</formula>
    </cfRule>
  </conditionalFormatting>
  <conditionalFormatting sqref="F211">
    <cfRule type="containsText" dxfId="19674" priority="5083" operator="containsText" text="TAXI">
      <formula>NOT(ISERROR(SEARCH("TAXI",F211)))</formula>
    </cfRule>
    <cfRule type="containsText" dxfId="19673" priority="5084" operator="containsText" text="SSMM">
      <formula>NOT(ISERROR(SEARCH("SSMM",F211)))</formula>
    </cfRule>
    <cfRule type="containsText" dxfId="19672" priority="5085" operator="containsText" text="BMTR">
      <formula>NOT(ISERROR(SEARCH("BMTR",F211)))</formula>
    </cfRule>
  </conditionalFormatting>
  <conditionalFormatting sqref="F211">
    <cfRule type="containsText" dxfId="19671" priority="5080" operator="containsText" text="TAXI">
      <formula>NOT(ISERROR(SEARCH("TAXI",F211)))</formula>
    </cfRule>
    <cfRule type="containsText" dxfId="19670" priority="5081" operator="containsText" text="SSMM">
      <formula>NOT(ISERROR(SEARCH("SSMM",F211)))</formula>
    </cfRule>
    <cfRule type="containsText" dxfId="19669" priority="5082" operator="containsText" text="BMTR">
      <formula>NOT(ISERROR(SEARCH("BMTR",F211)))</formula>
    </cfRule>
  </conditionalFormatting>
  <conditionalFormatting sqref="F211">
    <cfRule type="containsText" dxfId="19668" priority="5077" operator="containsText" text="TAXI">
      <formula>NOT(ISERROR(SEARCH("TAXI",F211)))</formula>
    </cfRule>
    <cfRule type="containsText" dxfId="19667" priority="5078" operator="containsText" text="SSMM">
      <formula>NOT(ISERROR(SEARCH("SSMM",F211)))</formula>
    </cfRule>
    <cfRule type="containsText" dxfId="19666" priority="5079" operator="containsText" text="BMTR">
      <formula>NOT(ISERROR(SEARCH("BMTR",F211)))</formula>
    </cfRule>
  </conditionalFormatting>
  <conditionalFormatting sqref="F211">
    <cfRule type="containsText" dxfId="19665" priority="5074" operator="containsText" text="TAXI">
      <formula>NOT(ISERROR(SEARCH("TAXI",F211)))</formula>
    </cfRule>
    <cfRule type="containsText" dxfId="19664" priority="5075" operator="containsText" text="SSMM">
      <formula>NOT(ISERROR(SEARCH("SSMM",F211)))</formula>
    </cfRule>
    <cfRule type="containsText" dxfId="19663" priority="5076" operator="containsText" text="BMTR">
      <formula>NOT(ISERROR(SEARCH("BMTR",F211)))</formula>
    </cfRule>
  </conditionalFormatting>
  <conditionalFormatting sqref="F211">
    <cfRule type="containsText" dxfId="19662" priority="5071" operator="containsText" text="TAXI">
      <formula>NOT(ISERROR(SEARCH("TAXI",F211)))</formula>
    </cfRule>
    <cfRule type="containsText" dxfId="19661" priority="5072" operator="containsText" text="SSMM">
      <formula>NOT(ISERROR(SEARCH("SSMM",F211)))</formula>
    </cfRule>
    <cfRule type="containsText" dxfId="19660" priority="5073" operator="containsText" text="BMTR">
      <formula>NOT(ISERROR(SEARCH("BMTR",F211)))</formula>
    </cfRule>
  </conditionalFormatting>
  <conditionalFormatting sqref="F211">
    <cfRule type="containsText" dxfId="19659" priority="5068" operator="containsText" text="TAXI">
      <formula>NOT(ISERROR(SEARCH("TAXI",F211)))</formula>
    </cfRule>
    <cfRule type="containsText" dxfId="19658" priority="5069" operator="containsText" text="SSMM">
      <formula>NOT(ISERROR(SEARCH("SSMM",F211)))</formula>
    </cfRule>
    <cfRule type="containsText" dxfId="19657" priority="5070" operator="containsText" text="BMTR">
      <formula>NOT(ISERROR(SEARCH("BMTR",F211)))</formula>
    </cfRule>
  </conditionalFormatting>
  <conditionalFormatting sqref="F211">
    <cfRule type="containsText" dxfId="19656" priority="5065" operator="containsText" text="TAXI">
      <formula>NOT(ISERROR(SEARCH("TAXI",F211)))</formula>
    </cfRule>
    <cfRule type="containsText" dxfId="19655" priority="5066" operator="containsText" text="SSMM">
      <formula>NOT(ISERROR(SEARCH("SSMM",F211)))</formula>
    </cfRule>
    <cfRule type="containsText" dxfId="19654" priority="5067" operator="containsText" text="BMTR">
      <formula>NOT(ISERROR(SEARCH("BMTR",F211)))</formula>
    </cfRule>
  </conditionalFormatting>
  <conditionalFormatting sqref="F211">
    <cfRule type="containsText" dxfId="19653" priority="5062" operator="containsText" text="TAXI">
      <formula>NOT(ISERROR(SEARCH("TAXI",F211)))</formula>
    </cfRule>
    <cfRule type="containsText" dxfId="19652" priority="5063" operator="containsText" text="SSMM">
      <formula>NOT(ISERROR(SEARCH("SSMM",F211)))</formula>
    </cfRule>
    <cfRule type="containsText" dxfId="19651" priority="5064" operator="containsText" text="BMTR">
      <formula>NOT(ISERROR(SEARCH("BMTR",F211)))</formula>
    </cfRule>
  </conditionalFormatting>
  <conditionalFormatting sqref="F211">
    <cfRule type="containsText" dxfId="19650" priority="5059" operator="containsText" text="TAXI">
      <formula>NOT(ISERROR(SEARCH("TAXI",F211)))</formula>
    </cfRule>
    <cfRule type="containsText" dxfId="19649" priority="5060" operator="containsText" text="SSMM">
      <formula>NOT(ISERROR(SEARCH("SSMM",F211)))</formula>
    </cfRule>
    <cfRule type="containsText" dxfId="19648" priority="5061" operator="containsText" text="BMTR">
      <formula>NOT(ISERROR(SEARCH("BMTR",F211)))</formula>
    </cfRule>
  </conditionalFormatting>
  <conditionalFormatting sqref="F211">
    <cfRule type="containsText" dxfId="19647" priority="5056" operator="containsText" text="TAXI">
      <formula>NOT(ISERROR(SEARCH("TAXI",F211)))</formula>
    </cfRule>
    <cfRule type="containsText" dxfId="19646" priority="5057" operator="containsText" text="SSMM">
      <formula>NOT(ISERROR(SEARCH("SSMM",F211)))</formula>
    </cfRule>
    <cfRule type="containsText" dxfId="19645" priority="5058" operator="containsText" text="BMTR">
      <formula>NOT(ISERROR(SEARCH("BMTR",F211)))</formula>
    </cfRule>
  </conditionalFormatting>
  <conditionalFormatting sqref="F211">
    <cfRule type="containsText" dxfId="19644" priority="5053" operator="containsText" text="TAXI">
      <formula>NOT(ISERROR(SEARCH("TAXI",F211)))</formula>
    </cfRule>
    <cfRule type="containsText" dxfId="19643" priority="5054" operator="containsText" text="SSMM">
      <formula>NOT(ISERROR(SEARCH("SSMM",F211)))</formula>
    </cfRule>
    <cfRule type="containsText" dxfId="19642" priority="5055" operator="containsText" text="BMTR">
      <formula>NOT(ISERROR(SEARCH("BMTR",F211)))</formula>
    </cfRule>
  </conditionalFormatting>
  <conditionalFormatting sqref="F211">
    <cfRule type="containsText" dxfId="19641" priority="5050" operator="containsText" text="TAXI">
      <formula>NOT(ISERROR(SEARCH("TAXI",F211)))</formula>
    </cfRule>
    <cfRule type="containsText" dxfId="19640" priority="5051" operator="containsText" text="SSMM">
      <formula>NOT(ISERROR(SEARCH("SSMM",F211)))</formula>
    </cfRule>
    <cfRule type="containsText" dxfId="19639" priority="5052" operator="containsText" text="BMTR">
      <formula>NOT(ISERROR(SEARCH("BMTR",F211)))</formula>
    </cfRule>
  </conditionalFormatting>
  <conditionalFormatting sqref="F211">
    <cfRule type="containsText" dxfId="19638" priority="5047" operator="containsText" text="TAXI">
      <formula>NOT(ISERROR(SEARCH("TAXI",F211)))</formula>
    </cfRule>
    <cfRule type="containsText" dxfId="19637" priority="5048" operator="containsText" text="SSMM">
      <formula>NOT(ISERROR(SEARCH("SSMM",F211)))</formula>
    </cfRule>
    <cfRule type="containsText" dxfId="19636" priority="5049" operator="containsText" text="BMTR">
      <formula>NOT(ISERROR(SEARCH("BMTR",F211)))</formula>
    </cfRule>
  </conditionalFormatting>
  <conditionalFormatting sqref="F211">
    <cfRule type="containsText" dxfId="19635" priority="5044" operator="containsText" text="TAXI">
      <formula>NOT(ISERROR(SEARCH("TAXI",F211)))</formula>
    </cfRule>
    <cfRule type="containsText" dxfId="19634" priority="5045" operator="containsText" text="SSMM">
      <formula>NOT(ISERROR(SEARCH("SSMM",F211)))</formula>
    </cfRule>
    <cfRule type="containsText" dxfId="19633" priority="5046" operator="containsText" text="BMTR">
      <formula>NOT(ISERROR(SEARCH("BMTR",F211)))</formula>
    </cfRule>
  </conditionalFormatting>
  <conditionalFormatting sqref="G211">
    <cfRule type="cellIs" dxfId="19632" priority="5473" operator="greaterThan">
      <formula>L211</formula>
    </cfRule>
    <cfRule type="cellIs" dxfId="19631" priority="5474" operator="lessThan">
      <formula>J211</formula>
    </cfRule>
  </conditionalFormatting>
  <conditionalFormatting sqref="M211">
    <cfRule type="cellIs" dxfId="19630" priority="5043" operator="lessThan">
      <formula>0.25</formula>
    </cfRule>
  </conditionalFormatting>
  <conditionalFormatting sqref="F178">
    <cfRule type="containsText" dxfId="19629" priority="5036" operator="containsText" text="TAXI">
      <formula>NOT(ISERROR(SEARCH("TAXI",F178)))</formula>
    </cfRule>
    <cfRule type="containsText" dxfId="19628" priority="5037" operator="containsText" text="SSMM">
      <formula>NOT(ISERROR(SEARCH("SSMM",F178)))</formula>
    </cfRule>
    <cfRule type="containsText" dxfId="19627" priority="5038" operator="containsText" text="BMTR">
      <formula>NOT(ISERROR(SEARCH("BMTR",F178)))</formula>
    </cfRule>
  </conditionalFormatting>
  <conditionalFormatting sqref="F178">
    <cfRule type="containsText" dxfId="19626" priority="5033" operator="containsText" text="TAXI">
      <formula>NOT(ISERROR(SEARCH("TAXI",F178)))</formula>
    </cfRule>
    <cfRule type="containsText" dxfId="19625" priority="5034" operator="containsText" text="SSMM">
      <formula>NOT(ISERROR(SEARCH("SSMM",F178)))</formula>
    </cfRule>
    <cfRule type="containsText" dxfId="19624" priority="5035" operator="containsText" text="BMTR">
      <formula>NOT(ISERROR(SEARCH("BMTR",F178)))</formula>
    </cfRule>
  </conditionalFormatting>
  <conditionalFormatting sqref="F178">
    <cfRule type="containsText" dxfId="19623" priority="5030" operator="containsText" text="TAXI">
      <formula>NOT(ISERROR(SEARCH("TAXI",F178)))</formula>
    </cfRule>
    <cfRule type="containsText" dxfId="19622" priority="5031" operator="containsText" text="SSMM">
      <formula>NOT(ISERROR(SEARCH("SSMM",F178)))</formula>
    </cfRule>
    <cfRule type="containsText" dxfId="19621" priority="5032" operator="containsText" text="BMTR">
      <formula>NOT(ISERROR(SEARCH("BMTR",F178)))</formula>
    </cfRule>
  </conditionalFormatting>
  <conditionalFormatting sqref="F178">
    <cfRule type="containsText" dxfId="19620" priority="5027" operator="containsText" text="TAXI">
      <formula>NOT(ISERROR(SEARCH("TAXI",F178)))</formula>
    </cfRule>
    <cfRule type="containsText" dxfId="19619" priority="5028" operator="containsText" text="SSMM">
      <formula>NOT(ISERROR(SEARCH("SSMM",F178)))</formula>
    </cfRule>
    <cfRule type="containsText" dxfId="19618" priority="5029" operator="containsText" text="BMTR">
      <formula>NOT(ISERROR(SEARCH("BMTR",F178)))</formula>
    </cfRule>
  </conditionalFormatting>
  <conditionalFormatting sqref="F178">
    <cfRule type="containsText" dxfId="19617" priority="5024" operator="containsText" text="TAXI">
      <formula>NOT(ISERROR(SEARCH("TAXI",F178)))</formula>
    </cfRule>
    <cfRule type="containsText" dxfId="19616" priority="5025" operator="containsText" text="SSMM">
      <formula>NOT(ISERROR(SEARCH("SSMM",F178)))</formula>
    </cfRule>
    <cfRule type="containsText" dxfId="19615" priority="5026" operator="containsText" text="BMTR">
      <formula>NOT(ISERROR(SEARCH("BMTR",F178)))</formula>
    </cfRule>
  </conditionalFormatting>
  <conditionalFormatting sqref="F178">
    <cfRule type="containsText" dxfId="19614" priority="5021" operator="containsText" text="TAXI">
      <formula>NOT(ISERROR(SEARCH("TAXI",F178)))</formula>
    </cfRule>
    <cfRule type="containsText" dxfId="19613" priority="5022" operator="containsText" text="SSMM">
      <formula>NOT(ISERROR(SEARCH("SSMM",F178)))</formula>
    </cfRule>
    <cfRule type="containsText" dxfId="19612" priority="5023" operator="containsText" text="BMTR">
      <formula>NOT(ISERROR(SEARCH("BMTR",F178)))</formula>
    </cfRule>
  </conditionalFormatting>
  <conditionalFormatting sqref="F178">
    <cfRule type="containsText" dxfId="19611" priority="5018" operator="containsText" text="TAXI">
      <formula>NOT(ISERROR(SEARCH("TAXI",F178)))</formula>
    </cfRule>
    <cfRule type="containsText" dxfId="19610" priority="5019" operator="containsText" text="SSMM">
      <formula>NOT(ISERROR(SEARCH("SSMM",F178)))</formula>
    </cfRule>
    <cfRule type="containsText" dxfId="19609" priority="5020" operator="containsText" text="BMTR">
      <formula>NOT(ISERROR(SEARCH("BMTR",F178)))</formula>
    </cfRule>
  </conditionalFormatting>
  <conditionalFormatting sqref="F178">
    <cfRule type="containsText" dxfId="19608" priority="5015" operator="containsText" text="TAXI">
      <formula>NOT(ISERROR(SEARCH("TAXI",F178)))</formula>
    </cfRule>
    <cfRule type="containsText" dxfId="19607" priority="5016" operator="containsText" text="SSMM">
      <formula>NOT(ISERROR(SEARCH("SSMM",F178)))</formula>
    </cfRule>
    <cfRule type="containsText" dxfId="19606" priority="5017" operator="containsText" text="BMTR">
      <formula>NOT(ISERROR(SEARCH("BMTR",F178)))</formula>
    </cfRule>
  </conditionalFormatting>
  <conditionalFormatting sqref="F178">
    <cfRule type="containsText" dxfId="19605" priority="5012" operator="containsText" text="TAXI">
      <formula>NOT(ISERROR(SEARCH("TAXI",F178)))</formula>
    </cfRule>
    <cfRule type="containsText" dxfId="19604" priority="5013" operator="containsText" text="SSMM">
      <formula>NOT(ISERROR(SEARCH("SSMM",F178)))</formula>
    </cfRule>
    <cfRule type="containsText" dxfId="19603" priority="5014" operator="containsText" text="BMTR">
      <formula>NOT(ISERROR(SEARCH("BMTR",F178)))</formula>
    </cfRule>
  </conditionalFormatting>
  <conditionalFormatting sqref="F178">
    <cfRule type="containsText" dxfId="19602" priority="5009" operator="containsText" text="TAXI">
      <formula>NOT(ISERROR(SEARCH("TAXI",F178)))</formula>
    </cfRule>
    <cfRule type="containsText" dxfId="19601" priority="5010" operator="containsText" text="SSMM">
      <formula>NOT(ISERROR(SEARCH("SSMM",F178)))</formula>
    </cfRule>
    <cfRule type="containsText" dxfId="19600" priority="5011" operator="containsText" text="BMTR">
      <formula>NOT(ISERROR(SEARCH("BMTR",F178)))</formula>
    </cfRule>
  </conditionalFormatting>
  <conditionalFormatting sqref="F178">
    <cfRule type="containsText" dxfId="19599" priority="5006" operator="containsText" text="TAXI">
      <formula>NOT(ISERROR(SEARCH("TAXI",F178)))</formula>
    </cfRule>
    <cfRule type="containsText" dxfId="19598" priority="5007" operator="containsText" text="SSMM">
      <formula>NOT(ISERROR(SEARCH("SSMM",F178)))</formula>
    </cfRule>
    <cfRule type="containsText" dxfId="19597" priority="5008" operator="containsText" text="BMTR">
      <formula>NOT(ISERROR(SEARCH("BMTR",F178)))</formula>
    </cfRule>
  </conditionalFormatting>
  <conditionalFormatting sqref="F178">
    <cfRule type="containsText" dxfId="19596" priority="5003" operator="containsText" text="TAXI">
      <formula>NOT(ISERROR(SEARCH("TAXI",F178)))</formula>
    </cfRule>
    <cfRule type="containsText" dxfId="19595" priority="5004" operator="containsText" text="SSMM">
      <formula>NOT(ISERROR(SEARCH("SSMM",F178)))</formula>
    </cfRule>
    <cfRule type="containsText" dxfId="19594" priority="5005" operator="containsText" text="BMTR">
      <formula>NOT(ISERROR(SEARCH("BMTR",F178)))</formula>
    </cfRule>
  </conditionalFormatting>
  <conditionalFormatting sqref="F178">
    <cfRule type="containsText" dxfId="19593" priority="5000" operator="containsText" text="TAXI">
      <formula>NOT(ISERROR(SEARCH("TAXI",F178)))</formula>
    </cfRule>
    <cfRule type="containsText" dxfId="19592" priority="5001" operator="containsText" text="SSMM">
      <formula>NOT(ISERROR(SEARCH("SSMM",F178)))</formula>
    </cfRule>
    <cfRule type="containsText" dxfId="19591" priority="5002" operator="containsText" text="BMTR">
      <formula>NOT(ISERROR(SEARCH("BMTR",F178)))</formula>
    </cfRule>
  </conditionalFormatting>
  <conditionalFormatting sqref="F178">
    <cfRule type="containsText" dxfId="19590" priority="4997" operator="containsText" text="TAXI">
      <formula>NOT(ISERROR(SEARCH("TAXI",F178)))</formula>
    </cfRule>
    <cfRule type="containsText" dxfId="19589" priority="4998" operator="containsText" text="SSMM">
      <formula>NOT(ISERROR(SEARCH("SSMM",F178)))</formula>
    </cfRule>
    <cfRule type="containsText" dxfId="19588" priority="4999" operator="containsText" text="BMTR">
      <formula>NOT(ISERROR(SEARCH("BMTR",F178)))</formula>
    </cfRule>
  </conditionalFormatting>
  <conditionalFormatting sqref="F178">
    <cfRule type="containsText" dxfId="19587" priority="4994" operator="containsText" text="TAXI">
      <formula>NOT(ISERROR(SEARCH("TAXI",F178)))</formula>
    </cfRule>
    <cfRule type="containsText" dxfId="19586" priority="4995" operator="containsText" text="SSMM">
      <formula>NOT(ISERROR(SEARCH("SSMM",F178)))</formula>
    </cfRule>
    <cfRule type="containsText" dxfId="19585" priority="4996" operator="containsText" text="BMTR">
      <formula>NOT(ISERROR(SEARCH("BMTR",F178)))</formula>
    </cfRule>
  </conditionalFormatting>
  <conditionalFormatting sqref="F178">
    <cfRule type="containsText" dxfId="19584" priority="4991" operator="containsText" text="TAXI">
      <formula>NOT(ISERROR(SEARCH("TAXI",F178)))</formula>
    </cfRule>
    <cfRule type="containsText" dxfId="19583" priority="4992" operator="containsText" text="SSMM">
      <formula>NOT(ISERROR(SEARCH("SSMM",F178)))</formula>
    </cfRule>
    <cfRule type="containsText" dxfId="19582" priority="4993" operator="containsText" text="BMTR">
      <formula>NOT(ISERROR(SEARCH("BMTR",F178)))</formula>
    </cfRule>
  </conditionalFormatting>
  <conditionalFormatting sqref="F178">
    <cfRule type="containsText" dxfId="19581" priority="4988" operator="containsText" text="TAXI">
      <formula>NOT(ISERROR(SEARCH("TAXI",F178)))</formula>
    </cfRule>
    <cfRule type="containsText" dxfId="19580" priority="4989" operator="containsText" text="SSMM">
      <formula>NOT(ISERROR(SEARCH("SSMM",F178)))</formula>
    </cfRule>
    <cfRule type="containsText" dxfId="19579" priority="4990" operator="containsText" text="BMTR">
      <formula>NOT(ISERROR(SEARCH("BMTR",F178)))</formula>
    </cfRule>
  </conditionalFormatting>
  <conditionalFormatting sqref="F178">
    <cfRule type="containsText" dxfId="19578" priority="4985" operator="containsText" text="TAXI">
      <formula>NOT(ISERROR(SEARCH("TAXI",F178)))</formula>
    </cfRule>
    <cfRule type="containsText" dxfId="19577" priority="4986" operator="containsText" text="SSMM">
      <formula>NOT(ISERROR(SEARCH("SSMM",F178)))</formula>
    </cfRule>
    <cfRule type="containsText" dxfId="19576" priority="4987" operator="containsText" text="BMTR">
      <formula>NOT(ISERROR(SEARCH("BMTR",F178)))</formula>
    </cfRule>
  </conditionalFormatting>
  <conditionalFormatting sqref="F178">
    <cfRule type="containsText" dxfId="19575" priority="4982" operator="containsText" text="TAXI">
      <formula>NOT(ISERROR(SEARCH("TAXI",F178)))</formula>
    </cfRule>
    <cfRule type="containsText" dxfId="19574" priority="4983" operator="containsText" text="SSMM">
      <formula>NOT(ISERROR(SEARCH("SSMM",F178)))</formula>
    </cfRule>
    <cfRule type="containsText" dxfId="19573" priority="4984" operator="containsText" text="BMTR">
      <formula>NOT(ISERROR(SEARCH("BMTR",F178)))</formula>
    </cfRule>
  </conditionalFormatting>
  <conditionalFormatting sqref="F178">
    <cfRule type="containsText" dxfId="19572" priority="4979" operator="containsText" text="TAXI">
      <formula>NOT(ISERROR(SEARCH("TAXI",F178)))</formula>
    </cfRule>
    <cfRule type="containsText" dxfId="19571" priority="4980" operator="containsText" text="SSMM">
      <formula>NOT(ISERROR(SEARCH("SSMM",F178)))</formula>
    </cfRule>
    <cfRule type="containsText" dxfId="19570" priority="4981" operator="containsText" text="BMTR">
      <formula>NOT(ISERROR(SEARCH("BMTR",F178)))</formula>
    </cfRule>
  </conditionalFormatting>
  <conditionalFormatting sqref="F178">
    <cfRule type="containsText" dxfId="19569" priority="4976" operator="containsText" text="TAXI">
      <formula>NOT(ISERROR(SEARCH("TAXI",F178)))</formula>
    </cfRule>
    <cfRule type="containsText" dxfId="19568" priority="4977" operator="containsText" text="SSMM">
      <formula>NOT(ISERROR(SEARCH("SSMM",F178)))</formula>
    </cfRule>
    <cfRule type="containsText" dxfId="19567" priority="4978" operator="containsText" text="BMTR">
      <formula>NOT(ISERROR(SEARCH("BMTR",F178)))</formula>
    </cfRule>
  </conditionalFormatting>
  <conditionalFormatting sqref="F178">
    <cfRule type="containsText" dxfId="19566" priority="4973" operator="containsText" text="TAXI">
      <formula>NOT(ISERROR(SEARCH("TAXI",F178)))</formula>
    </cfRule>
    <cfRule type="containsText" dxfId="19565" priority="4974" operator="containsText" text="SSMM">
      <formula>NOT(ISERROR(SEARCH("SSMM",F178)))</formula>
    </cfRule>
    <cfRule type="containsText" dxfId="19564" priority="4975" operator="containsText" text="BMTR">
      <formula>NOT(ISERROR(SEARCH("BMTR",F178)))</formula>
    </cfRule>
  </conditionalFormatting>
  <conditionalFormatting sqref="F178">
    <cfRule type="containsText" dxfId="19563" priority="4970" operator="containsText" text="TAXI">
      <formula>NOT(ISERROR(SEARCH("TAXI",F178)))</formula>
    </cfRule>
    <cfRule type="containsText" dxfId="19562" priority="4971" operator="containsText" text="SSMM">
      <formula>NOT(ISERROR(SEARCH("SSMM",F178)))</formula>
    </cfRule>
    <cfRule type="containsText" dxfId="19561" priority="4972" operator="containsText" text="BMTR">
      <formula>NOT(ISERROR(SEARCH("BMTR",F178)))</formula>
    </cfRule>
  </conditionalFormatting>
  <conditionalFormatting sqref="F178">
    <cfRule type="containsText" dxfId="19560" priority="4967" operator="containsText" text="TAXI">
      <formula>NOT(ISERROR(SEARCH("TAXI",F178)))</formula>
    </cfRule>
    <cfRule type="containsText" dxfId="19559" priority="4968" operator="containsText" text="SSMM">
      <formula>NOT(ISERROR(SEARCH("SSMM",F178)))</formula>
    </cfRule>
    <cfRule type="containsText" dxfId="19558" priority="4969" operator="containsText" text="BMTR">
      <formula>NOT(ISERROR(SEARCH("BMTR",F178)))</formula>
    </cfRule>
  </conditionalFormatting>
  <conditionalFormatting sqref="F178">
    <cfRule type="containsText" dxfId="19557" priority="4964" operator="containsText" text="TAXI">
      <formula>NOT(ISERROR(SEARCH("TAXI",F178)))</formula>
    </cfRule>
    <cfRule type="containsText" dxfId="19556" priority="4965" operator="containsText" text="SSMM">
      <formula>NOT(ISERROR(SEARCH("SSMM",F178)))</formula>
    </cfRule>
    <cfRule type="containsText" dxfId="19555" priority="4966" operator="containsText" text="BMTR">
      <formula>NOT(ISERROR(SEARCH("BMTR",F178)))</formula>
    </cfRule>
  </conditionalFormatting>
  <conditionalFormatting sqref="F178">
    <cfRule type="containsText" dxfId="19554" priority="4961" operator="containsText" text="TAXI">
      <formula>NOT(ISERROR(SEARCH("TAXI",F178)))</formula>
    </cfRule>
    <cfRule type="containsText" dxfId="19553" priority="4962" operator="containsText" text="SSMM">
      <formula>NOT(ISERROR(SEARCH("SSMM",F178)))</formula>
    </cfRule>
    <cfRule type="containsText" dxfId="19552" priority="4963" operator="containsText" text="BMTR">
      <formula>NOT(ISERROR(SEARCH("BMTR",F178)))</formula>
    </cfRule>
  </conditionalFormatting>
  <conditionalFormatting sqref="F178">
    <cfRule type="containsText" dxfId="19551" priority="4958" operator="containsText" text="TAXI">
      <formula>NOT(ISERROR(SEARCH("TAXI",F178)))</formula>
    </cfRule>
    <cfRule type="containsText" dxfId="19550" priority="4959" operator="containsText" text="SSMM">
      <formula>NOT(ISERROR(SEARCH("SSMM",F178)))</formula>
    </cfRule>
    <cfRule type="containsText" dxfId="19549" priority="4960" operator="containsText" text="BMTR">
      <formula>NOT(ISERROR(SEARCH("BMTR",F178)))</formula>
    </cfRule>
  </conditionalFormatting>
  <conditionalFormatting sqref="F178">
    <cfRule type="containsText" dxfId="19548" priority="4955" operator="containsText" text="TAXI">
      <formula>NOT(ISERROR(SEARCH("TAXI",F178)))</formula>
    </cfRule>
    <cfRule type="containsText" dxfId="19547" priority="4956" operator="containsText" text="SSMM">
      <formula>NOT(ISERROR(SEARCH("SSMM",F178)))</formula>
    </cfRule>
    <cfRule type="containsText" dxfId="19546" priority="4957" operator="containsText" text="BMTR">
      <formula>NOT(ISERROR(SEARCH("BMTR",F178)))</formula>
    </cfRule>
  </conditionalFormatting>
  <conditionalFormatting sqref="F178">
    <cfRule type="containsText" dxfId="19545" priority="4952" operator="containsText" text="TAXI">
      <formula>NOT(ISERROR(SEARCH("TAXI",F178)))</formula>
    </cfRule>
    <cfRule type="containsText" dxfId="19544" priority="4953" operator="containsText" text="SSMM">
      <formula>NOT(ISERROR(SEARCH("SSMM",F178)))</formula>
    </cfRule>
    <cfRule type="containsText" dxfId="19543" priority="4954" operator="containsText" text="BMTR">
      <formula>NOT(ISERROR(SEARCH("BMTR",F178)))</formula>
    </cfRule>
  </conditionalFormatting>
  <conditionalFormatting sqref="F178">
    <cfRule type="containsText" dxfId="19542" priority="4949" operator="containsText" text="TAXI">
      <formula>NOT(ISERROR(SEARCH("TAXI",F178)))</formula>
    </cfRule>
    <cfRule type="containsText" dxfId="19541" priority="4950" operator="containsText" text="SSMM">
      <formula>NOT(ISERROR(SEARCH("SSMM",F178)))</formula>
    </cfRule>
    <cfRule type="containsText" dxfId="19540" priority="4951" operator="containsText" text="BMTR">
      <formula>NOT(ISERROR(SEARCH("BMTR",F178)))</formula>
    </cfRule>
  </conditionalFormatting>
  <conditionalFormatting sqref="F178">
    <cfRule type="containsText" dxfId="19539" priority="4946" operator="containsText" text="TAXI">
      <formula>NOT(ISERROR(SEARCH("TAXI",F178)))</formula>
    </cfRule>
    <cfRule type="containsText" dxfId="19538" priority="4947" operator="containsText" text="SSMM">
      <formula>NOT(ISERROR(SEARCH("SSMM",F178)))</formula>
    </cfRule>
    <cfRule type="containsText" dxfId="19537" priority="4948" operator="containsText" text="BMTR">
      <formula>NOT(ISERROR(SEARCH("BMTR",F178)))</formula>
    </cfRule>
  </conditionalFormatting>
  <conditionalFormatting sqref="F178">
    <cfRule type="containsText" dxfId="19536" priority="4943" operator="containsText" text="TAXI">
      <formula>NOT(ISERROR(SEARCH("TAXI",F178)))</formula>
    </cfRule>
    <cfRule type="containsText" dxfId="19535" priority="4944" operator="containsText" text="SSMM">
      <formula>NOT(ISERROR(SEARCH("SSMM",F178)))</formula>
    </cfRule>
    <cfRule type="containsText" dxfId="19534" priority="4945" operator="containsText" text="BMTR">
      <formula>NOT(ISERROR(SEARCH("BMTR",F178)))</formula>
    </cfRule>
  </conditionalFormatting>
  <conditionalFormatting sqref="F178">
    <cfRule type="containsText" dxfId="19533" priority="4940" operator="containsText" text="TAXI">
      <formula>NOT(ISERROR(SEARCH("TAXI",F178)))</formula>
    </cfRule>
    <cfRule type="containsText" dxfId="19532" priority="4941" operator="containsText" text="SSMM">
      <formula>NOT(ISERROR(SEARCH("SSMM",F178)))</formula>
    </cfRule>
    <cfRule type="containsText" dxfId="19531" priority="4942" operator="containsText" text="BMTR">
      <formula>NOT(ISERROR(SEARCH("BMTR",F178)))</formula>
    </cfRule>
  </conditionalFormatting>
  <conditionalFormatting sqref="F178">
    <cfRule type="containsText" dxfId="19530" priority="4937" operator="containsText" text="TAXI">
      <formula>NOT(ISERROR(SEARCH("TAXI",F178)))</formula>
    </cfRule>
    <cfRule type="containsText" dxfId="19529" priority="4938" operator="containsText" text="SSMM">
      <formula>NOT(ISERROR(SEARCH("SSMM",F178)))</formula>
    </cfRule>
    <cfRule type="containsText" dxfId="19528" priority="4939" operator="containsText" text="BMTR">
      <formula>NOT(ISERROR(SEARCH("BMTR",F178)))</formula>
    </cfRule>
  </conditionalFormatting>
  <conditionalFormatting sqref="F178">
    <cfRule type="containsText" dxfId="19527" priority="4934" operator="containsText" text="TAXI">
      <formula>NOT(ISERROR(SEARCH("TAXI",F178)))</formula>
    </cfRule>
    <cfRule type="containsText" dxfId="19526" priority="4935" operator="containsText" text="SSMM">
      <formula>NOT(ISERROR(SEARCH("SSMM",F178)))</formula>
    </cfRule>
    <cfRule type="containsText" dxfId="19525" priority="4936" operator="containsText" text="BMTR">
      <formula>NOT(ISERROR(SEARCH("BMTR",F178)))</formula>
    </cfRule>
  </conditionalFormatting>
  <conditionalFormatting sqref="F178">
    <cfRule type="containsText" dxfId="19524" priority="4931" operator="containsText" text="TAXI">
      <formula>NOT(ISERROR(SEARCH("TAXI",F178)))</formula>
    </cfRule>
    <cfRule type="containsText" dxfId="19523" priority="4932" operator="containsText" text="SSMM">
      <formula>NOT(ISERROR(SEARCH("SSMM",F178)))</formula>
    </cfRule>
    <cfRule type="containsText" dxfId="19522" priority="4933" operator="containsText" text="BMTR">
      <formula>NOT(ISERROR(SEARCH("BMTR",F178)))</formula>
    </cfRule>
  </conditionalFormatting>
  <conditionalFormatting sqref="F178">
    <cfRule type="containsText" dxfId="19521" priority="4928" operator="containsText" text="TAXI">
      <formula>NOT(ISERROR(SEARCH("TAXI",F178)))</formula>
    </cfRule>
    <cfRule type="containsText" dxfId="19520" priority="4929" operator="containsText" text="SSMM">
      <formula>NOT(ISERROR(SEARCH("SSMM",F178)))</formula>
    </cfRule>
    <cfRule type="containsText" dxfId="19519" priority="4930" operator="containsText" text="BMTR">
      <formula>NOT(ISERROR(SEARCH("BMTR",F178)))</formula>
    </cfRule>
  </conditionalFormatting>
  <conditionalFormatting sqref="F178">
    <cfRule type="containsText" dxfId="19518" priority="4925" operator="containsText" text="TAXI">
      <formula>NOT(ISERROR(SEARCH("TAXI",F178)))</formula>
    </cfRule>
    <cfRule type="containsText" dxfId="19517" priority="4926" operator="containsText" text="SSMM">
      <formula>NOT(ISERROR(SEARCH("SSMM",F178)))</formula>
    </cfRule>
    <cfRule type="containsText" dxfId="19516" priority="4927" operator="containsText" text="BMTR">
      <formula>NOT(ISERROR(SEARCH("BMTR",F178)))</formula>
    </cfRule>
  </conditionalFormatting>
  <conditionalFormatting sqref="G178">
    <cfRule type="cellIs" dxfId="19515" priority="5039" operator="greaterThan">
      <formula>L178</formula>
    </cfRule>
    <cfRule type="cellIs" dxfId="19514" priority="5040" operator="lessThan">
      <formula>J178</formula>
    </cfRule>
  </conditionalFormatting>
  <conditionalFormatting sqref="M178">
    <cfRule type="cellIs" dxfId="19513" priority="4924" operator="lessThan">
      <formula>0.25</formula>
    </cfRule>
  </conditionalFormatting>
  <conditionalFormatting sqref="F220">
    <cfRule type="containsText" dxfId="19512" priority="4917" operator="containsText" text="TAXI">
      <formula>NOT(ISERROR(SEARCH("TAXI",F220)))</formula>
    </cfRule>
    <cfRule type="containsText" dxfId="19511" priority="4918" operator="containsText" text="SSMM">
      <formula>NOT(ISERROR(SEARCH("SSMM",F220)))</formula>
    </cfRule>
    <cfRule type="containsText" dxfId="19510" priority="4919" operator="containsText" text="BMTR">
      <formula>NOT(ISERROR(SEARCH("BMTR",F220)))</formula>
    </cfRule>
  </conditionalFormatting>
  <conditionalFormatting sqref="F220">
    <cfRule type="containsText" dxfId="19509" priority="4914" operator="containsText" text="TAXI">
      <formula>NOT(ISERROR(SEARCH("TAXI",F220)))</formula>
    </cfRule>
    <cfRule type="containsText" dxfId="19508" priority="4915" operator="containsText" text="SSMM">
      <formula>NOT(ISERROR(SEARCH("SSMM",F220)))</formula>
    </cfRule>
    <cfRule type="containsText" dxfId="19507" priority="4916" operator="containsText" text="BMTR">
      <formula>NOT(ISERROR(SEARCH("BMTR",F220)))</formula>
    </cfRule>
  </conditionalFormatting>
  <conditionalFormatting sqref="F220">
    <cfRule type="containsText" dxfId="19506" priority="4911" operator="containsText" text="TAXI">
      <formula>NOT(ISERROR(SEARCH("TAXI",F220)))</formula>
    </cfRule>
    <cfRule type="containsText" dxfId="19505" priority="4912" operator="containsText" text="SSMM">
      <formula>NOT(ISERROR(SEARCH("SSMM",F220)))</formula>
    </cfRule>
    <cfRule type="containsText" dxfId="19504" priority="4913" operator="containsText" text="BMTR">
      <formula>NOT(ISERROR(SEARCH("BMTR",F220)))</formula>
    </cfRule>
  </conditionalFormatting>
  <conditionalFormatting sqref="F220">
    <cfRule type="containsText" dxfId="19503" priority="4908" operator="containsText" text="TAXI">
      <formula>NOT(ISERROR(SEARCH("TAXI",F220)))</formula>
    </cfRule>
    <cfRule type="containsText" dxfId="19502" priority="4909" operator="containsText" text="SSMM">
      <formula>NOT(ISERROR(SEARCH("SSMM",F220)))</formula>
    </cfRule>
    <cfRule type="containsText" dxfId="19501" priority="4910" operator="containsText" text="BMTR">
      <formula>NOT(ISERROR(SEARCH("BMTR",F220)))</formula>
    </cfRule>
  </conditionalFormatting>
  <conditionalFormatting sqref="F220">
    <cfRule type="containsText" dxfId="19500" priority="4905" operator="containsText" text="TAXI">
      <formula>NOT(ISERROR(SEARCH("TAXI",F220)))</formula>
    </cfRule>
    <cfRule type="containsText" dxfId="19499" priority="4906" operator="containsText" text="SSMM">
      <formula>NOT(ISERROR(SEARCH("SSMM",F220)))</formula>
    </cfRule>
    <cfRule type="containsText" dxfId="19498" priority="4907" operator="containsText" text="BMTR">
      <formula>NOT(ISERROR(SEARCH("BMTR",F220)))</formula>
    </cfRule>
  </conditionalFormatting>
  <conditionalFormatting sqref="F220">
    <cfRule type="containsText" dxfId="19497" priority="4902" operator="containsText" text="TAXI">
      <formula>NOT(ISERROR(SEARCH("TAXI",F220)))</formula>
    </cfRule>
    <cfRule type="containsText" dxfId="19496" priority="4903" operator="containsText" text="SSMM">
      <formula>NOT(ISERROR(SEARCH("SSMM",F220)))</formula>
    </cfRule>
    <cfRule type="containsText" dxfId="19495" priority="4904" operator="containsText" text="BMTR">
      <formula>NOT(ISERROR(SEARCH("BMTR",F220)))</formula>
    </cfRule>
  </conditionalFormatting>
  <conditionalFormatting sqref="F220">
    <cfRule type="containsText" dxfId="19494" priority="4899" operator="containsText" text="TAXI">
      <formula>NOT(ISERROR(SEARCH("TAXI",F220)))</formula>
    </cfRule>
    <cfRule type="containsText" dxfId="19493" priority="4900" operator="containsText" text="SSMM">
      <formula>NOT(ISERROR(SEARCH("SSMM",F220)))</formula>
    </cfRule>
    <cfRule type="containsText" dxfId="19492" priority="4901" operator="containsText" text="BMTR">
      <formula>NOT(ISERROR(SEARCH("BMTR",F220)))</formula>
    </cfRule>
  </conditionalFormatting>
  <conditionalFormatting sqref="F220">
    <cfRule type="containsText" dxfId="19491" priority="4896" operator="containsText" text="TAXI">
      <formula>NOT(ISERROR(SEARCH("TAXI",F220)))</formula>
    </cfRule>
    <cfRule type="containsText" dxfId="19490" priority="4897" operator="containsText" text="SSMM">
      <formula>NOT(ISERROR(SEARCH("SSMM",F220)))</formula>
    </cfRule>
    <cfRule type="containsText" dxfId="19489" priority="4898" operator="containsText" text="BMTR">
      <formula>NOT(ISERROR(SEARCH("BMTR",F220)))</formula>
    </cfRule>
  </conditionalFormatting>
  <conditionalFormatting sqref="F220">
    <cfRule type="containsText" dxfId="19488" priority="4893" operator="containsText" text="TAXI">
      <formula>NOT(ISERROR(SEARCH("TAXI",F220)))</formula>
    </cfRule>
    <cfRule type="containsText" dxfId="19487" priority="4894" operator="containsText" text="SSMM">
      <formula>NOT(ISERROR(SEARCH("SSMM",F220)))</formula>
    </cfRule>
    <cfRule type="containsText" dxfId="19486" priority="4895" operator="containsText" text="BMTR">
      <formula>NOT(ISERROR(SEARCH("BMTR",F220)))</formula>
    </cfRule>
  </conditionalFormatting>
  <conditionalFormatting sqref="F220">
    <cfRule type="containsText" dxfId="19485" priority="4890" operator="containsText" text="TAXI">
      <formula>NOT(ISERROR(SEARCH("TAXI",F220)))</formula>
    </cfRule>
    <cfRule type="containsText" dxfId="19484" priority="4891" operator="containsText" text="SSMM">
      <formula>NOT(ISERROR(SEARCH("SSMM",F220)))</formula>
    </cfRule>
    <cfRule type="containsText" dxfId="19483" priority="4892" operator="containsText" text="BMTR">
      <formula>NOT(ISERROR(SEARCH("BMTR",F220)))</formula>
    </cfRule>
  </conditionalFormatting>
  <conditionalFormatting sqref="F220">
    <cfRule type="containsText" dxfId="19482" priority="4887" operator="containsText" text="TAXI">
      <formula>NOT(ISERROR(SEARCH("TAXI",F220)))</formula>
    </cfRule>
    <cfRule type="containsText" dxfId="19481" priority="4888" operator="containsText" text="SSMM">
      <formula>NOT(ISERROR(SEARCH("SSMM",F220)))</formula>
    </cfRule>
    <cfRule type="containsText" dxfId="19480" priority="4889" operator="containsText" text="BMTR">
      <formula>NOT(ISERROR(SEARCH("BMTR",F220)))</formula>
    </cfRule>
  </conditionalFormatting>
  <conditionalFormatting sqref="F220">
    <cfRule type="containsText" dxfId="19479" priority="4884" operator="containsText" text="TAXI">
      <formula>NOT(ISERROR(SEARCH("TAXI",F220)))</formula>
    </cfRule>
    <cfRule type="containsText" dxfId="19478" priority="4885" operator="containsText" text="SSMM">
      <formula>NOT(ISERROR(SEARCH("SSMM",F220)))</formula>
    </cfRule>
    <cfRule type="containsText" dxfId="19477" priority="4886" operator="containsText" text="BMTR">
      <formula>NOT(ISERROR(SEARCH("BMTR",F220)))</formula>
    </cfRule>
  </conditionalFormatting>
  <conditionalFormatting sqref="F220">
    <cfRule type="containsText" dxfId="19476" priority="4881" operator="containsText" text="TAXI">
      <formula>NOT(ISERROR(SEARCH("TAXI",F220)))</formula>
    </cfRule>
    <cfRule type="containsText" dxfId="19475" priority="4882" operator="containsText" text="SSMM">
      <formula>NOT(ISERROR(SEARCH("SSMM",F220)))</formula>
    </cfRule>
    <cfRule type="containsText" dxfId="19474" priority="4883" operator="containsText" text="BMTR">
      <formula>NOT(ISERROR(SEARCH("BMTR",F220)))</formula>
    </cfRule>
  </conditionalFormatting>
  <conditionalFormatting sqref="F220">
    <cfRule type="containsText" dxfId="19473" priority="4878" operator="containsText" text="TAXI">
      <formula>NOT(ISERROR(SEARCH("TAXI",F220)))</formula>
    </cfRule>
    <cfRule type="containsText" dxfId="19472" priority="4879" operator="containsText" text="SSMM">
      <formula>NOT(ISERROR(SEARCH("SSMM",F220)))</formula>
    </cfRule>
    <cfRule type="containsText" dxfId="19471" priority="4880" operator="containsText" text="BMTR">
      <formula>NOT(ISERROR(SEARCH("BMTR",F220)))</formula>
    </cfRule>
  </conditionalFormatting>
  <conditionalFormatting sqref="F220">
    <cfRule type="containsText" dxfId="19470" priority="4875" operator="containsText" text="TAXI">
      <formula>NOT(ISERROR(SEARCH("TAXI",F220)))</formula>
    </cfRule>
    <cfRule type="containsText" dxfId="19469" priority="4876" operator="containsText" text="SSMM">
      <formula>NOT(ISERROR(SEARCH("SSMM",F220)))</formula>
    </cfRule>
    <cfRule type="containsText" dxfId="19468" priority="4877" operator="containsText" text="BMTR">
      <formula>NOT(ISERROR(SEARCH("BMTR",F220)))</formula>
    </cfRule>
  </conditionalFormatting>
  <conditionalFormatting sqref="F220">
    <cfRule type="containsText" dxfId="19467" priority="4872" operator="containsText" text="TAXI">
      <formula>NOT(ISERROR(SEARCH("TAXI",F220)))</formula>
    </cfRule>
    <cfRule type="containsText" dxfId="19466" priority="4873" operator="containsText" text="SSMM">
      <formula>NOT(ISERROR(SEARCH("SSMM",F220)))</formula>
    </cfRule>
    <cfRule type="containsText" dxfId="19465" priority="4874" operator="containsText" text="BMTR">
      <formula>NOT(ISERROR(SEARCH("BMTR",F220)))</formula>
    </cfRule>
  </conditionalFormatting>
  <conditionalFormatting sqref="F220">
    <cfRule type="containsText" dxfId="19464" priority="4869" operator="containsText" text="TAXI">
      <formula>NOT(ISERROR(SEARCH("TAXI",F220)))</formula>
    </cfRule>
    <cfRule type="containsText" dxfId="19463" priority="4870" operator="containsText" text="SSMM">
      <formula>NOT(ISERROR(SEARCH("SSMM",F220)))</formula>
    </cfRule>
    <cfRule type="containsText" dxfId="19462" priority="4871" operator="containsText" text="BMTR">
      <formula>NOT(ISERROR(SEARCH("BMTR",F220)))</formula>
    </cfRule>
  </conditionalFormatting>
  <conditionalFormatting sqref="F220">
    <cfRule type="containsText" dxfId="19461" priority="4866" operator="containsText" text="TAXI">
      <formula>NOT(ISERROR(SEARCH("TAXI",F220)))</formula>
    </cfRule>
    <cfRule type="containsText" dxfId="19460" priority="4867" operator="containsText" text="SSMM">
      <formula>NOT(ISERROR(SEARCH("SSMM",F220)))</formula>
    </cfRule>
    <cfRule type="containsText" dxfId="19459" priority="4868" operator="containsText" text="BMTR">
      <formula>NOT(ISERROR(SEARCH("BMTR",F220)))</formula>
    </cfRule>
  </conditionalFormatting>
  <conditionalFormatting sqref="F220">
    <cfRule type="containsText" dxfId="19458" priority="4863" operator="containsText" text="TAXI">
      <formula>NOT(ISERROR(SEARCH("TAXI",F220)))</formula>
    </cfRule>
    <cfRule type="containsText" dxfId="19457" priority="4864" operator="containsText" text="SSMM">
      <formula>NOT(ISERROR(SEARCH("SSMM",F220)))</formula>
    </cfRule>
    <cfRule type="containsText" dxfId="19456" priority="4865" operator="containsText" text="BMTR">
      <formula>NOT(ISERROR(SEARCH("BMTR",F220)))</formula>
    </cfRule>
  </conditionalFormatting>
  <conditionalFormatting sqref="F220">
    <cfRule type="containsText" dxfId="19455" priority="4860" operator="containsText" text="TAXI">
      <formula>NOT(ISERROR(SEARCH("TAXI",F220)))</formula>
    </cfRule>
    <cfRule type="containsText" dxfId="19454" priority="4861" operator="containsText" text="SSMM">
      <formula>NOT(ISERROR(SEARCH("SSMM",F220)))</formula>
    </cfRule>
    <cfRule type="containsText" dxfId="19453" priority="4862" operator="containsText" text="BMTR">
      <formula>NOT(ISERROR(SEARCH("BMTR",F220)))</formula>
    </cfRule>
  </conditionalFormatting>
  <conditionalFormatting sqref="F220">
    <cfRule type="containsText" dxfId="19452" priority="4857" operator="containsText" text="TAXI">
      <formula>NOT(ISERROR(SEARCH("TAXI",F220)))</formula>
    </cfRule>
    <cfRule type="containsText" dxfId="19451" priority="4858" operator="containsText" text="SSMM">
      <formula>NOT(ISERROR(SEARCH("SSMM",F220)))</formula>
    </cfRule>
    <cfRule type="containsText" dxfId="19450" priority="4859" operator="containsText" text="BMTR">
      <formula>NOT(ISERROR(SEARCH("BMTR",F220)))</formula>
    </cfRule>
  </conditionalFormatting>
  <conditionalFormatting sqref="F220">
    <cfRule type="containsText" dxfId="19449" priority="4854" operator="containsText" text="TAXI">
      <formula>NOT(ISERROR(SEARCH("TAXI",F220)))</formula>
    </cfRule>
    <cfRule type="containsText" dxfId="19448" priority="4855" operator="containsText" text="SSMM">
      <formula>NOT(ISERROR(SEARCH("SSMM",F220)))</formula>
    </cfRule>
    <cfRule type="containsText" dxfId="19447" priority="4856" operator="containsText" text="BMTR">
      <formula>NOT(ISERROR(SEARCH("BMTR",F220)))</formula>
    </cfRule>
  </conditionalFormatting>
  <conditionalFormatting sqref="F220">
    <cfRule type="containsText" dxfId="19446" priority="4851" operator="containsText" text="TAXI">
      <formula>NOT(ISERROR(SEARCH("TAXI",F220)))</formula>
    </cfRule>
    <cfRule type="containsText" dxfId="19445" priority="4852" operator="containsText" text="SSMM">
      <formula>NOT(ISERROR(SEARCH("SSMM",F220)))</formula>
    </cfRule>
    <cfRule type="containsText" dxfId="19444" priority="4853" operator="containsText" text="BMTR">
      <formula>NOT(ISERROR(SEARCH("BMTR",F220)))</formula>
    </cfRule>
  </conditionalFormatting>
  <conditionalFormatting sqref="F220">
    <cfRule type="containsText" dxfId="19443" priority="4848" operator="containsText" text="TAXI">
      <formula>NOT(ISERROR(SEARCH("TAXI",F220)))</formula>
    </cfRule>
    <cfRule type="containsText" dxfId="19442" priority="4849" operator="containsText" text="SSMM">
      <formula>NOT(ISERROR(SEARCH("SSMM",F220)))</formula>
    </cfRule>
    <cfRule type="containsText" dxfId="19441" priority="4850" operator="containsText" text="BMTR">
      <formula>NOT(ISERROR(SEARCH("BMTR",F220)))</formula>
    </cfRule>
  </conditionalFormatting>
  <conditionalFormatting sqref="F220">
    <cfRule type="containsText" dxfId="19440" priority="4845" operator="containsText" text="TAXI">
      <formula>NOT(ISERROR(SEARCH("TAXI",F220)))</formula>
    </cfRule>
    <cfRule type="containsText" dxfId="19439" priority="4846" operator="containsText" text="SSMM">
      <formula>NOT(ISERROR(SEARCH("SSMM",F220)))</formula>
    </cfRule>
    <cfRule type="containsText" dxfId="19438" priority="4847" operator="containsText" text="BMTR">
      <formula>NOT(ISERROR(SEARCH("BMTR",F220)))</formula>
    </cfRule>
  </conditionalFormatting>
  <conditionalFormatting sqref="F220">
    <cfRule type="containsText" dxfId="19437" priority="4842" operator="containsText" text="TAXI">
      <formula>NOT(ISERROR(SEARCH("TAXI",F220)))</formula>
    </cfRule>
    <cfRule type="containsText" dxfId="19436" priority="4843" operator="containsText" text="SSMM">
      <formula>NOT(ISERROR(SEARCH("SSMM",F220)))</formula>
    </cfRule>
    <cfRule type="containsText" dxfId="19435" priority="4844" operator="containsText" text="BMTR">
      <formula>NOT(ISERROR(SEARCH("BMTR",F220)))</formula>
    </cfRule>
  </conditionalFormatting>
  <conditionalFormatting sqref="F220">
    <cfRule type="containsText" dxfId="19434" priority="4839" operator="containsText" text="TAXI">
      <formula>NOT(ISERROR(SEARCH("TAXI",F220)))</formula>
    </cfRule>
    <cfRule type="containsText" dxfId="19433" priority="4840" operator="containsText" text="SSMM">
      <formula>NOT(ISERROR(SEARCH("SSMM",F220)))</formula>
    </cfRule>
    <cfRule type="containsText" dxfId="19432" priority="4841" operator="containsText" text="BMTR">
      <formula>NOT(ISERROR(SEARCH("BMTR",F220)))</formula>
    </cfRule>
  </conditionalFormatting>
  <conditionalFormatting sqref="F220">
    <cfRule type="containsText" dxfId="19431" priority="4836" operator="containsText" text="TAXI">
      <formula>NOT(ISERROR(SEARCH("TAXI",F220)))</formula>
    </cfRule>
    <cfRule type="containsText" dxfId="19430" priority="4837" operator="containsText" text="SSMM">
      <formula>NOT(ISERROR(SEARCH("SSMM",F220)))</formula>
    </cfRule>
    <cfRule type="containsText" dxfId="19429" priority="4838" operator="containsText" text="BMTR">
      <formula>NOT(ISERROR(SEARCH("BMTR",F220)))</formula>
    </cfRule>
  </conditionalFormatting>
  <conditionalFormatting sqref="F220">
    <cfRule type="containsText" dxfId="19428" priority="4833" operator="containsText" text="TAXI">
      <formula>NOT(ISERROR(SEARCH("TAXI",F220)))</formula>
    </cfRule>
    <cfRule type="containsText" dxfId="19427" priority="4834" operator="containsText" text="SSMM">
      <formula>NOT(ISERROR(SEARCH("SSMM",F220)))</formula>
    </cfRule>
    <cfRule type="containsText" dxfId="19426" priority="4835" operator="containsText" text="BMTR">
      <formula>NOT(ISERROR(SEARCH("BMTR",F220)))</formula>
    </cfRule>
  </conditionalFormatting>
  <conditionalFormatting sqref="F220">
    <cfRule type="containsText" dxfId="19425" priority="4830" operator="containsText" text="TAXI">
      <formula>NOT(ISERROR(SEARCH("TAXI",F220)))</formula>
    </cfRule>
    <cfRule type="containsText" dxfId="19424" priority="4831" operator="containsText" text="SSMM">
      <formula>NOT(ISERROR(SEARCH("SSMM",F220)))</formula>
    </cfRule>
    <cfRule type="containsText" dxfId="19423" priority="4832" operator="containsText" text="BMTR">
      <formula>NOT(ISERROR(SEARCH("BMTR",F220)))</formula>
    </cfRule>
  </conditionalFormatting>
  <conditionalFormatting sqref="F220">
    <cfRule type="containsText" dxfId="19422" priority="4827" operator="containsText" text="TAXI">
      <formula>NOT(ISERROR(SEARCH("TAXI",F220)))</formula>
    </cfRule>
    <cfRule type="containsText" dxfId="19421" priority="4828" operator="containsText" text="SSMM">
      <formula>NOT(ISERROR(SEARCH("SSMM",F220)))</formula>
    </cfRule>
    <cfRule type="containsText" dxfId="19420" priority="4829" operator="containsText" text="BMTR">
      <formula>NOT(ISERROR(SEARCH("BMTR",F220)))</formula>
    </cfRule>
  </conditionalFormatting>
  <conditionalFormatting sqref="F220">
    <cfRule type="containsText" dxfId="19419" priority="4824" operator="containsText" text="TAXI">
      <formula>NOT(ISERROR(SEARCH("TAXI",F220)))</formula>
    </cfRule>
    <cfRule type="containsText" dxfId="19418" priority="4825" operator="containsText" text="SSMM">
      <formula>NOT(ISERROR(SEARCH("SSMM",F220)))</formula>
    </cfRule>
    <cfRule type="containsText" dxfId="19417" priority="4826" operator="containsText" text="BMTR">
      <formula>NOT(ISERROR(SEARCH("BMTR",F220)))</formula>
    </cfRule>
  </conditionalFormatting>
  <conditionalFormatting sqref="F220">
    <cfRule type="containsText" dxfId="19416" priority="4821" operator="containsText" text="TAXI">
      <formula>NOT(ISERROR(SEARCH("TAXI",F220)))</formula>
    </cfRule>
    <cfRule type="containsText" dxfId="19415" priority="4822" operator="containsText" text="SSMM">
      <formula>NOT(ISERROR(SEARCH("SSMM",F220)))</formula>
    </cfRule>
    <cfRule type="containsText" dxfId="19414" priority="4823" operator="containsText" text="BMTR">
      <formula>NOT(ISERROR(SEARCH("BMTR",F220)))</formula>
    </cfRule>
  </conditionalFormatting>
  <conditionalFormatting sqref="F220">
    <cfRule type="containsText" dxfId="19413" priority="4818" operator="containsText" text="TAXI">
      <formula>NOT(ISERROR(SEARCH("TAXI",F220)))</formula>
    </cfRule>
    <cfRule type="containsText" dxfId="19412" priority="4819" operator="containsText" text="SSMM">
      <formula>NOT(ISERROR(SEARCH("SSMM",F220)))</formula>
    </cfRule>
    <cfRule type="containsText" dxfId="19411" priority="4820" operator="containsText" text="BMTR">
      <formula>NOT(ISERROR(SEARCH("BMTR",F220)))</formula>
    </cfRule>
  </conditionalFormatting>
  <conditionalFormatting sqref="F220">
    <cfRule type="containsText" dxfId="19410" priority="4815" operator="containsText" text="TAXI">
      <formula>NOT(ISERROR(SEARCH("TAXI",F220)))</formula>
    </cfRule>
    <cfRule type="containsText" dxfId="19409" priority="4816" operator="containsText" text="SSMM">
      <formula>NOT(ISERROR(SEARCH("SSMM",F220)))</formula>
    </cfRule>
    <cfRule type="containsText" dxfId="19408" priority="4817" operator="containsText" text="BMTR">
      <formula>NOT(ISERROR(SEARCH("BMTR",F220)))</formula>
    </cfRule>
  </conditionalFormatting>
  <conditionalFormatting sqref="F220">
    <cfRule type="containsText" dxfId="19407" priority="4812" operator="containsText" text="TAXI">
      <formula>NOT(ISERROR(SEARCH("TAXI",F220)))</formula>
    </cfRule>
    <cfRule type="containsText" dxfId="19406" priority="4813" operator="containsText" text="SSMM">
      <formula>NOT(ISERROR(SEARCH("SSMM",F220)))</formula>
    </cfRule>
    <cfRule type="containsText" dxfId="19405" priority="4814" operator="containsText" text="BMTR">
      <formula>NOT(ISERROR(SEARCH("BMTR",F220)))</formula>
    </cfRule>
  </conditionalFormatting>
  <conditionalFormatting sqref="F220">
    <cfRule type="containsText" dxfId="19404" priority="4809" operator="containsText" text="TAXI">
      <formula>NOT(ISERROR(SEARCH("TAXI",F220)))</formula>
    </cfRule>
    <cfRule type="containsText" dxfId="19403" priority="4810" operator="containsText" text="SSMM">
      <formula>NOT(ISERROR(SEARCH("SSMM",F220)))</formula>
    </cfRule>
    <cfRule type="containsText" dxfId="19402" priority="4811" operator="containsText" text="BMTR">
      <formula>NOT(ISERROR(SEARCH("BMTR",F220)))</formula>
    </cfRule>
  </conditionalFormatting>
  <conditionalFormatting sqref="F220">
    <cfRule type="containsText" dxfId="19401" priority="4806" operator="containsText" text="TAXI">
      <formula>NOT(ISERROR(SEARCH("TAXI",F220)))</formula>
    </cfRule>
    <cfRule type="containsText" dxfId="19400" priority="4807" operator="containsText" text="SSMM">
      <formula>NOT(ISERROR(SEARCH("SSMM",F220)))</formula>
    </cfRule>
    <cfRule type="containsText" dxfId="19399" priority="4808" operator="containsText" text="BMTR">
      <formula>NOT(ISERROR(SEARCH("BMTR",F220)))</formula>
    </cfRule>
  </conditionalFormatting>
  <conditionalFormatting sqref="F220">
    <cfRule type="containsText" dxfId="19398" priority="4803" operator="containsText" text="TAXI">
      <formula>NOT(ISERROR(SEARCH("TAXI",F220)))</formula>
    </cfRule>
    <cfRule type="containsText" dxfId="19397" priority="4804" operator="containsText" text="SSMM">
      <formula>NOT(ISERROR(SEARCH("SSMM",F220)))</formula>
    </cfRule>
    <cfRule type="containsText" dxfId="19396" priority="4805" operator="containsText" text="BMTR">
      <formula>NOT(ISERROR(SEARCH("BMTR",F220)))</formula>
    </cfRule>
  </conditionalFormatting>
  <conditionalFormatting sqref="F220">
    <cfRule type="containsText" dxfId="19395" priority="4800" operator="containsText" text="TAXI">
      <formula>NOT(ISERROR(SEARCH("TAXI",F220)))</formula>
    </cfRule>
    <cfRule type="containsText" dxfId="19394" priority="4801" operator="containsText" text="SSMM">
      <formula>NOT(ISERROR(SEARCH("SSMM",F220)))</formula>
    </cfRule>
    <cfRule type="containsText" dxfId="19393" priority="4802" operator="containsText" text="BMTR">
      <formula>NOT(ISERROR(SEARCH("BMTR",F220)))</formula>
    </cfRule>
  </conditionalFormatting>
  <conditionalFormatting sqref="G220">
    <cfRule type="cellIs" dxfId="19392" priority="4920" operator="greaterThan">
      <formula>L220</formula>
    </cfRule>
    <cfRule type="cellIs" dxfId="19391" priority="4921" operator="lessThan">
      <formula>J220</formula>
    </cfRule>
  </conditionalFormatting>
  <conditionalFormatting sqref="M220">
    <cfRule type="cellIs" dxfId="19390" priority="4799" operator="lessThan">
      <formula>0.25</formula>
    </cfRule>
  </conditionalFormatting>
  <conditionalFormatting sqref="F180">
    <cfRule type="containsText" dxfId="19389" priority="4784" operator="containsText" text="TAXI">
      <formula>NOT(ISERROR(SEARCH("TAXI",F180)))</formula>
    </cfRule>
    <cfRule type="containsText" dxfId="19388" priority="4785" operator="containsText" text="SSMM">
      <formula>NOT(ISERROR(SEARCH("SSMM",F180)))</formula>
    </cfRule>
    <cfRule type="containsText" dxfId="19387" priority="4786" operator="containsText" text="BMTR">
      <formula>NOT(ISERROR(SEARCH("BMTR",F180)))</formula>
    </cfRule>
  </conditionalFormatting>
  <conditionalFormatting sqref="F180">
    <cfRule type="containsText" dxfId="19386" priority="4781" operator="containsText" text="TAXI">
      <formula>NOT(ISERROR(SEARCH("TAXI",F180)))</formula>
    </cfRule>
    <cfRule type="containsText" dxfId="19385" priority="4782" operator="containsText" text="SSMM">
      <formula>NOT(ISERROR(SEARCH("SSMM",F180)))</formula>
    </cfRule>
    <cfRule type="containsText" dxfId="19384" priority="4783" operator="containsText" text="BMTR">
      <formula>NOT(ISERROR(SEARCH("BMTR",F180)))</formula>
    </cfRule>
  </conditionalFormatting>
  <conditionalFormatting sqref="F180">
    <cfRule type="containsText" dxfId="19383" priority="4778" operator="containsText" text="TAXI">
      <formula>NOT(ISERROR(SEARCH("TAXI",F180)))</formula>
    </cfRule>
    <cfRule type="containsText" dxfId="19382" priority="4779" operator="containsText" text="SSMM">
      <formula>NOT(ISERROR(SEARCH("SSMM",F180)))</formula>
    </cfRule>
    <cfRule type="containsText" dxfId="19381" priority="4780" operator="containsText" text="BMTR">
      <formula>NOT(ISERROR(SEARCH("BMTR",F180)))</formula>
    </cfRule>
  </conditionalFormatting>
  <conditionalFormatting sqref="F180">
    <cfRule type="containsText" dxfId="19380" priority="4775" operator="containsText" text="TAXI">
      <formula>NOT(ISERROR(SEARCH("TAXI",F180)))</formula>
    </cfRule>
    <cfRule type="containsText" dxfId="19379" priority="4776" operator="containsText" text="SSMM">
      <formula>NOT(ISERROR(SEARCH("SSMM",F180)))</formula>
    </cfRule>
    <cfRule type="containsText" dxfId="19378" priority="4777" operator="containsText" text="BMTR">
      <formula>NOT(ISERROR(SEARCH("BMTR",F180)))</formula>
    </cfRule>
  </conditionalFormatting>
  <conditionalFormatting sqref="F180">
    <cfRule type="containsText" dxfId="19377" priority="4772" operator="containsText" text="TAXI">
      <formula>NOT(ISERROR(SEARCH("TAXI",F180)))</formula>
    </cfRule>
    <cfRule type="containsText" dxfId="19376" priority="4773" operator="containsText" text="SSMM">
      <formula>NOT(ISERROR(SEARCH("SSMM",F180)))</formula>
    </cfRule>
    <cfRule type="containsText" dxfId="19375" priority="4774" operator="containsText" text="BMTR">
      <formula>NOT(ISERROR(SEARCH("BMTR",F180)))</formula>
    </cfRule>
  </conditionalFormatting>
  <conditionalFormatting sqref="F180">
    <cfRule type="containsText" dxfId="19374" priority="4769" operator="containsText" text="TAXI">
      <formula>NOT(ISERROR(SEARCH("TAXI",F180)))</formula>
    </cfRule>
    <cfRule type="containsText" dxfId="19373" priority="4770" operator="containsText" text="SSMM">
      <formula>NOT(ISERROR(SEARCH("SSMM",F180)))</formula>
    </cfRule>
    <cfRule type="containsText" dxfId="19372" priority="4771" operator="containsText" text="BMTR">
      <formula>NOT(ISERROR(SEARCH("BMTR",F180)))</formula>
    </cfRule>
  </conditionalFormatting>
  <conditionalFormatting sqref="F180">
    <cfRule type="containsText" dxfId="19371" priority="4766" operator="containsText" text="TAXI">
      <formula>NOT(ISERROR(SEARCH("TAXI",F180)))</formula>
    </cfRule>
    <cfRule type="containsText" dxfId="19370" priority="4767" operator="containsText" text="SSMM">
      <formula>NOT(ISERROR(SEARCH("SSMM",F180)))</formula>
    </cfRule>
    <cfRule type="containsText" dxfId="19369" priority="4768" operator="containsText" text="BMTR">
      <formula>NOT(ISERROR(SEARCH("BMTR",F180)))</formula>
    </cfRule>
  </conditionalFormatting>
  <conditionalFormatting sqref="F180">
    <cfRule type="containsText" dxfId="19368" priority="4763" operator="containsText" text="TAXI">
      <formula>NOT(ISERROR(SEARCH("TAXI",F180)))</formula>
    </cfRule>
    <cfRule type="containsText" dxfId="19367" priority="4764" operator="containsText" text="SSMM">
      <formula>NOT(ISERROR(SEARCH("SSMM",F180)))</formula>
    </cfRule>
    <cfRule type="containsText" dxfId="19366" priority="4765" operator="containsText" text="BMTR">
      <formula>NOT(ISERROR(SEARCH("BMTR",F180)))</formula>
    </cfRule>
  </conditionalFormatting>
  <conditionalFormatting sqref="F180">
    <cfRule type="containsText" dxfId="19365" priority="4760" operator="containsText" text="TAXI">
      <formula>NOT(ISERROR(SEARCH("TAXI",F180)))</formula>
    </cfRule>
    <cfRule type="containsText" dxfId="19364" priority="4761" operator="containsText" text="SSMM">
      <formula>NOT(ISERROR(SEARCH("SSMM",F180)))</formula>
    </cfRule>
    <cfRule type="containsText" dxfId="19363" priority="4762" operator="containsText" text="BMTR">
      <formula>NOT(ISERROR(SEARCH("BMTR",F180)))</formula>
    </cfRule>
  </conditionalFormatting>
  <conditionalFormatting sqref="F180">
    <cfRule type="containsText" dxfId="19362" priority="4757" operator="containsText" text="TAXI">
      <formula>NOT(ISERROR(SEARCH("TAXI",F180)))</formula>
    </cfRule>
    <cfRule type="containsText" dxfId="19361" priority="4758" operator="containsText" text="SSMM">
      <formula>NOT(ISERROR(SEARCH("SSMM",F180)))</formula>
    </cfRule>
    <cfRule type="containsText" dxfId="19360" priority="4759" operator="containsText" text="BMTR">
      <formula>NOT(ISERROR(SEARCH("BMTR",F180)))</formula>
    </cfRule>
  </conditionalFormatting>
  <conditionalFormatting sqref="F180">
    <cfRule type="containsText" dxfId="19359" priority="4754" operator="containsText" text="TAXI">
      <formula>NOT(ISERROR(SEARCH("TAXI",F180)))</formula>
    </cfRule>
    <cfRule type="containsText" dxfId="19358" priority="4755" operator="containsText" text="SSMM">
      <formula>NOT(ISERROR(SEARCH("SSMM",F180)))</formula>
    </cfRule>
    <cfRule type="containsText" dxfId="19357" priority="4756" operator="containsText" text="BMTR">
      <formula>NOT(ISERROR(SEARCH("BMTR",F180)))</formula>
    </cfRule>
  </conditionalFormatting>
  <conditionalFormatting sqref="F180">
    <cfRule type="containsText" dxfId="19356" priority="4751" operator="containsText" text="TAXI">
      <formula>NOT(ISERROR(SEARCH("TAXI",F180)))</formula>
    </cfRule>
    <cfRule type="containsText" dxfId="19355" priority="4752" operator="containsText" text="SSMM">
      <formula>NOT(ISERROR(SEARCH("SSMM",F180)))</formula>
    </cfRule>
    <cfRule type="containsText" dxfId="19354" priority="4753" operator="containsText" text="BMTR">
      <formula>NOT(ISERROR(SEARCH("BMTR",F180)))</formula>
    </cfRule>
  </conditionalFormatting>
  <conditionalFormatting sqref="F180">
    <cfRule type="containsText" dxfId="19353" priority="4748" operator="containsText" text="TAXI">
      <formula>NOT(ISERROR(SEARCH("TAXI",F180)))</formula>
    </cfRule>
    <cfRule type="containsText" dxfId="19352" priority="4749" operator="containsText" text="SSMM">
      <formula>NOT(ISERROR(SEARCH("SSMM",F180)))</formula>
    </cfRule>
    <cfRule type="containsText" dxfId="19351" priority="4750" operator="containsText" text="BMTR">
      <formula>NOT(ISERROR(SEARCH("BMTR",F180)))</formula>
    </cfRule>
  </conditionalFormatting>
  <conditionalFormatting sqref="F180">
    <cfRule type="containsText" dxfId="19350" priority="4745" operator="containsText" text="TAXI">
      <formula>NOT(ISERROR(SEARCH("TAXI",F180)))</formula>
    </cfRule>
    <cfRule type="containsText" dxfId="19349" priority="4746" operator="containsText" text="SSMM">
      <formula>NOT(ISERROR(SEARCH("SSMM",F180)))</formula>
    </cfRule>
    <cfRule type="containsText" dxfId="19348" priority="4747" operator="containsText" text="BMTR">
      <formula>NOT(ISERROR(SEARCH("BMTR",F180)))</formula>
    </cfRule>
  </conditionalFormatting>
  <conditionalFormatting sqref="F180">
    <cfRule type="containsText" dxfId="19347" priority="4742" operator="containsText" text="TAXI">
      <formula>NOT(ISERROR(SEARCH("TAXI",F180)))</formula>
    </cfRule>
    <cfRule type="containsText" dxfId="19346" priority="4743" operator="containsText" text="SSMM">
      <formula>NOT(ISERROR(SEARCH("SSMM",F180)))</formula>
    </cfRule>
    <cfRule type="containsText" dxfId="19345" priority="4744" operator="containsText" text="BMTR">
      <formula>NOT(ISERROR(SEARCH("BMTR",F180)))</formula>
    </cfRule>
  </conditionalFormatting>
  <conditionalFormatting sqref="F180">
    <cfRule type="containsText" dxfId="19344" priority="4739" operator="containsText" text="TAXI">
      <formula>NOT(ISERROR(SEARCH("TAXI",F180)))</formula>
    </cfRule>
    <cfRule type="containsText" dxfId="19343" priority="4740" operator="containsText" text="SSMM">
      <formula>NOT(ISERROR(SEARCH("SSMM",F180)))</formula>
    </cfRule>
    <cfRule type="containsText" dxfId="19342" priority="4741" operator="containsText" text="BMTR">
      <formula>NOT(ISERROR(SEARCH("BMTR",F180)))</formula>
    </cfRule>
  </conditionalFormatting>
  <conditionalFormatting sqref="F180">
    <cfRule type="containsText" dxfId="19341" priority="4736" operator="containsText" text="TAXI">
      <formula>NOT(ISERROR(SEARCH("TAXI",F180)))</formula>
    </cfRule>
    <cfRule type="containsText" dxfId="19340" priority="4737" operator="containsText" text="SSMM">
      <formula>NOT(ISERROR(SEARCH("SSMM",F180)))</formula>
    </cfRule>
    <cfRule type="containsText" dxfId="19339" priority="4738" operator="containsText" text="BMTR">
      <formula>NOT(ISERROR(SEARCH("BMTR",F180)))</formula>
    </cfRule>
  </conditionalFormatting>
  <conditionalFormatting sqref="F180">
    <cfRule type="containsText" dxfId="19338" priority="4733" operator="containsText" text="TAXI">
      <formula>NOT(ISERROR(SEARCH("TAXI",F180)))</formula>
    </cfRule>
    <cfRule type="containsText" dxfId="19337" priority="4734" operator="containsText" text="SSMM">
      <formula>NOT(ISERROR(SEARCH("SSMM",F180)))</formula>
    </cfRule>
    <cfRule type="containsText" dxfId="19336" priority="4735" operator="containsText" text="BMTR">
      <formula>NOT(ISERROR(SEARCH("BMTR",F180)))</formula>
    </cfRule>
  </conditionalFormatting>
  <conditionalFormatting sqref="F180">
    <cfRule type="containsText" dxfId="19335" priority="4730" operator="containsText" text="TAXI">
      <formula>NOT(ISERROR(SEARCH("TAXI",F180)))</formula>
    </cfRule>
    <cfRule type="containsText" dxfId="19334" priority="4731" operator="containsText" text="SSMM">
      <formula>NOT(ISERROR(SEARCH("SSMM",F180)))</formula>
    </cfRule>
    <cfRule type="containsText" dxfId="19333" priority="4732" operator="containsText" text="BMTR">
      <formula>NOT(ISERROR(SEARCH("BMTR",F180)))</formula>
    </cfRule>
  </conditionalFormatting>
  <conditionalFormatting sqref="F180">
    <cfRule type="containsText" dxfId="19332" priority="4727" operator="containsText" text="TAXI">
      <formula>NOT(ISERROR(SEARCH("TAXI",F180)))</formula>
    </cfRule>
    <cfRule type="containsText" dxfId="19331" priority="4728" operator="containsText" text="SSMM">
      <formula>NOT(ISERROR(SEARCH("SSMM",F180)))</formula>
    </cfRule>
    <cfRule type="containsText" dxfId="19330" priority="4729" operator="containsText" text="BMTR">
      <formula>NOT(ISERROR(SEARCH("BMTR",F180)))</formula>
    </cfRule>
  </conditionalFormatting>
  <conditionalFormatting sqref="F180">
    <cfRule type="containsText" dxfId="19329" priority="4724" operator="containsText" text="TAXI">
      <formula>NOT(ISERROR(SEARCH("TAXI",F180)))</formula>
    </cfRule>
    <cfRule type="containsText" dxfId="19328" priority="4725" operator="containsText" text="SSMM">
      <formula>NOT(ISERROR(SEARCH("SSMM",F180)))</formula>
    </cfRule>
    <cfRule type="containsText" dxfId="19327" priority="4726" operator="containsText" text="BMTR">
      <formula>NOT(ISERROR(SEARCH("BMTR",F180)))</formula>
    </cfRule>
  </conditionalFormatting>
  <conditionalFormatting sqref="F180">
    <cfRule type="containsText" dxfId="19326" priority="4721" operator="containsText" text="TAXI">
      <formula>NOT(ISERROR(SEARCH("TAXI",F180)))</formula>
    </cfRule>
    <cfRule type="containsText" dxfId="19325" priority="4722" operator="containsText" text="SSMM">
      <formula>NOT(ISERROR(SEARCH("SSMM",F180)))</formula>
    </cfRule>
    <cfRule type="containsText" dxfId="19324" priority="4723" operator="containsText" text="BMTR">
      <formula>NOT(ISERROR(SEARCH("BMTR",F180)))</formula>
    </cfRule>
  </conditionalFormatting>
  <conditionalFormatting sqref="F180">
    <cfRule type="containsText" dxfId="19323" priority="4718" operator="containsText" text="TAXI">
      <formula>NOT(ISERROR(SEARCH("TAXI",F180)))</formula>
    </cfRule>
    <cfRule type="containsText" dxfId="19322" priority="4719" operator="containsText" text="SSMM">
      <formula>NOT(ISERROR(SEARCH("SSMM",F180)))</formula>
    </cfRule>
    <cfRule type="containsText" dxfId="19321" priority="4720" operator="containsText" text="BMTR">
      <formula>NOT(ISERROR(SEARCH("BMTR",F180)))</formula>
    </cfRule>
  </conditionalFormatting>
  <conditionalFormatting sqref="F180">
    <cfRule type="containsText" dxfId="19320" priority="4715" operator="containsText" text="TAXI">
      <formula>NOT(ISERROR(SEARCH("TAXI",F180)))</formula>
    </cfRule>
    <cfRule type="containsText" dxfId="19319" priority="4716" operator="containsText" text="SSMM">
      <formula>NOT(ISERROR(SEARCH("SSMM",F180)))</formula>
    </cfRule>
    <cfRule type="containsText" dxfId="19318" priority="4717" operator="containsText" text="BMTR">
      <formula>NOT(ISERROR(SEARCH("BMTR",F180)))</formula>
    </cfRule>
  </conditionalFormatting>
  <conditionalFormatting sqref="F180">
    <cfRule type="containsText" dxfId="19317" priority="4712" operator="containsText" text="TAXI">
      <formula>NOT(ISERROR(SEARCH("TAXI",F180)))</formula>
    </cfRule>
    <cfRule type="containsText" dxfId="19316" priority="4713" operator="containsText" text="SSMM">
      <formula>NOT(ISERROR(SEARCH("SSMM",F180)))</formula>
    </cfRule>
    <cfRule type="containsText" dxfId="19315" priority="4714" operator="containsText" text="BMTR">
      <formula>NOT(ISERROR(SEARCH("BMTR",F180)))</formula>
    </cfRule>
  </conditionalFormatting>
  <conditionalFormatting sqref="F180">
    <cfRule type="containsText" dxfId="19314" priority="4709" operator="containsText" text="TAXI">
      <formula>NOT(ISERROR(SEARCH("TAXI",F180)))</formula>
    </cfRule>
    <cfRule type="containsText" dxfId="19313" priority="4710" operator="containsText" text="SSMM">
      <formula>NOT(ISERROR(SEARCH("SSMM",F180)))</formula>
    </cfRule>
    <cfRule type="containsText" dxfId="19312" priority="4711" operator="containsText" text="BMTR">
      <formula>NOT(ISERROR(SEARCH("BMTR",F180)))</formula>
    </cfRule>
  </conditionalFormatting>
  <conditionalFormatting sqref="F180">
    <cfRule type="containsText" dxfId="19311" priority="4706" operator="containsText" text="TAXI">
      <formula>NOT(ISERROR(SEARCH("TAXI",F180)))</formula>
    </cfRule>
    <cfRule type="containsText" dxfId="19310" priority="4707" operator="containsText" text="SSMM">
      <formula>NOT(ISERROR(SEARCH("SSMM",F180)))</formula>
    </cfRule>
    <cfRule type="containsText" dxfId="19309" priority="4708" operator="containsText" text="BMTR">
      <formula>NOT(ISERROR(SEARCH("BMTR",F180)))</formula>
    </cfRule>
  </conditionalFormatting>
  <conditionalFormatting sqref="F180">
    <cfRule type="containsText" dxfId="19308" priority="4703" operator="containsText" text="TAXI">
      <formula>NOT(ISERROR(SEARCH("TAXI",F180)))</formula>
    </cfRule>
    <cfRule type="containsText" dxfId="19307" priority="4704" operator="containsText" text="SSMM">
      <formula>NOT(ISERROR(SEARCH("SSMM",F180)))</formula>
    </cfRule>
    <cfRule type="containsText" dxfId="19306" priority="4705" operator="containsText" text="BMTR">
      <formula>NOT(ISERROR(SEARCH("BMTR",F180)))</formula>
    </cfRule>
  </conditionalFormatting>
  <conditionalFormatting sqref="F180">
    <cfRule type="containsText" dxfId="19305" priority="4700" operator="containsText" text="TAXI">
      <formula>NOT(ISERROR(SEARCH("TAXI",F180)))</formula>
    </cfRule>
    <cfRule type="containsText" dxfId="19304" priority="4701" operator="containsText" text="SSMM">
      <formula>NOT(ISERROR(SEARCH("SSMM",F180)))</formula>
    </cfRule>
    <cfRule type="containsText" dxfId="19303" priority="4702" operator="containsText" text="BMTR">
      <formula>NOT(ISERROR(SEARCH("BMTR",F180)))</formula>
    </cfRule>
  </conditionalFormatting>
  <conditionalFormatting sqref="F180">
    <cfRule type="containsText" dxfId="19302" priority="4697" operator="containsText" text="TAXI">
      <formula>NOT(ISERROR(SEARCH("TAXI",F180)))</formula>
    </cfRule>
    <cfRule type="containsText" dxfId="19301" priority="4698" operator="containsText" text="SSMM">
      <formula>NOT(ISERROR(SEARCH("SSMM",F180)))</formula>
    </cfRule>
    <cfRule type="containsText" dxfId="19300" priority="4699" operator="containsText" text="BMTR">
      <formula>NOT(ISERROR(SEARCH("BMTR",F180)))</formula>
    </cfRule>
  </conditionalFormatting>
  <conditionalFormatting sqref="F180">
    <cfRule type="containsText" dxfId="19299" priority="4694" operator="containsText" text="TAXI">
      <formula>NOT(ISERROR(SEARCH("TAXI",F180)))</formula>
    </cfRule>
    <cfRule type="containsText" dxfId="19298" priority="4695" operator="containsText" text="SSMM">
      <formula>NOT(ISERROR(SEARCH("SSMM",F180)))</formula>
    </cfRule>
    <cfRule type="containsText" dxfId="19297" priority="4696" operator="containsText" text="BMTR">
      <formula>NOT(ISERROR(SEARCH("BMTR",F180)))</formula>
    </cfRule>
  </conditionalFormatting>
  <conditionalFormatting sqref="F180">
    <cfRule type="containsText" dxfId="19296" priority="4691" operator="containsText" text="TAXI">
      <formula>NOT(ISERROR(SEARCH("TAXI",F180)))</formula>
    </cfRule>
    <cfRule type="containsText" dxfId="19295" priority="4692" operator="containsText" text="SSMM">
      <formula>NOT(ISERROR(SEARCH("SSMM",F180)))</formula>
    </cfRule>
    <cfRule type="containsText" dxfId="19294" priority="4693" operator="containsText" text="BMTR">
      <formula>NOT(ISERROR(SEARCH("BMTR",F180)))</formula>
    </cfRule>
  </conditionalFormatting>
  <conditionalFormatting sqref="F180">
    <cfRule type="containsText" dxfId="19293" priority="4688" operator="containsText" text="TAXI">
      <formula>NOT(ISERROR(SEARCH("TAXI",F180)))</formula>
    </cfRule>
    <cfRule type="containsText" dxfId="19292" priority="4689" operator="containsText" text="SSMM">
      <formula>NOT(ISERROR(SEARCH("SSMM",F180)))</formula>
    </cfRule>
    <cfRule type="containsText" dxfId="19291" priority="4690" operator="containsText" text="BMTR">
      <formula>NOT(ISERROR(SEARCH("BMTR",F180)))</formula>
    </cfRule>
  </conditionalFormatting>
  <conditionalFormatting sqref="F180">
    <cfRule type="containsText" dxfId="19290" priority="4685" operator="containsText" text="TAXI">
      <formula>NOT(ISERROR(SEARCH("TAXI",F180)))</formula>
    </cfRule>
    <cfRule type="containsText" dxfId="19289" priority="4686" operator="containsText" text="SSMM">
      <formula>NOT(ISERROR(SEARCH("SSMM",F180)))</formula>
    </cfRule>
    <cfRule type="containsText" dxfId="19288" priority="4687" operator="containsText" text="BMTR">
      <formula>NOT(ISERROR(SEARCH("BMTR",F180)))</formula>
    </cfRule>
  </conditionalFormatting>
  <conditionalFormatting sqref="F180">
    <cfRule type="containsText" dxfId="19287" priority="4682" operator="containsText" text="TAXI">
      <formula>NOT(ISERROR(SEARCH("TAXI",F180)))</formula>
    </cfRule>
    <cfRule type="containsText" dxfId="19286" priority="4683" operator="containsText" text="SSMM">
      <formula>NOT(ISERROR(SEARCH("SSMM",F180)))</formula>
    </cfRule>
    <cfRule type="containsText" dxfId="19285" priority="4684" operator="containsText" text="BMTR">
      <formula>NOT(ISERROR(SEARCH("BMTR",F180)))</formula>
    </cfRule>
  </conditionalFormatting>
  <conditionalFormatting sqref="F180">
    <cfRule type="containsText" dxfId="19284" priority="4679" operator="containsText" text="TAXI">
      <formula>NOT(ISERROR(SEARCH("TAXI",F180)))</formula>
    </cfRule>
    <cfRule type="containsText" dxfId="19283" priority="4680" operator="containsText" text="SSMM">
      <formula>NOT(ISERROR(SEARCH("SSMM",F180)))</formula>
    </cfRule>
    <cfRule type="containsText" dxfId="19282" priority="4681" operator="containsText" text="BMTR">
      <formula>NOT(ISERROR(SEARCH("BMTR",F180)))</formula>
    </cfRule>
  </conditionalFormatting>
  <conditionalFormatting sqref="F180">
    <cfRule type="containsText" dxfId="19281" priority="4676" operator="containsText" text="TAXI">
      <formula>NOT(ISERROR(SEARCH("TAXI",F180)))</formula>
    </cfRule>
    <cfRule type="containsText" dxfId="19280" priority="4677" operator="containsText" text="SSMM">
      <formula>NOT(ISERROR(SEARCH("SSMM",F180)))</formula>
    </cfRule>
    <cfRule type="containsText" dxfId="19279" priority="4678" operator="containsText" text="BMTR">
      <formula>NOT(ISERROR(SEARCH("BMTR",F180)))</formula>
    </cfRule>
  </conditionalFormatting>
  <conditionalFormatting sqref="F180">
    <cfRule type="containsText" dxfId="19278" priority="4673" operator="containsText" text="TAXI">
      <formula>NOT(ISERROR(SEARCH("TAXI",F180)))</formula>
    </cfRule>
    <cfRule type="containsText" dxfId="19277" priority="4674" operator="containsText" text="SSMM">
      <formula>NOT(ISERROR(SEARCH("SSMM",F180)))</formula>
    </cfRule>
    <cfRule type="containsText" dxfId="19276" priority="4675" operator="containsText" text="BMTR">
      <formula>NOT(ISERROR(SEARCH("BMTR",F180)))</formula>
    </cfRule>
  </conditionalFormatting>
  <conditionalFormatting sqref="G180">
    <cfRule type="cellIs" dxfId="19275" priority="4787" operator="greaterThan">
      <formula>L180</formula>
    </cfRule>
    <cfRule type="cellIs" dxfId="19274" priority="4788" operator="lessThan">
      <formula>J180</formula>
    </cfRule>
  </conditionalFormatting>
  <conditionalFormatting sqref="M180">
    <cfRule type="cellIs" dxfId="19273" priority="4672" operator="lessThan">
      <formula>0.25</formula>
    </cfRule>
  </conditionalFormatting>
  <conditionalFormatting sqref="F200">
    <cfRule type="containsText" dxfId="19272" priority="4665" operator="containsText" text="TAXI">
      <formula>NOT(ISERROR(SEARCH("TAXI",F200)))</formula>
    </cfRule>
    <cfRule type="containsText" dxfId="19271" priority="4666" operator="containsText" text="SSMM">
      <formula>NOT(ISERROR(SEARCH("SSMM",F200)))</formula>
    </cfRule>
    <cfRule type="containsText" dxfId="19270" priority="4667" operator="containsText" text="BMTR">
      <formula>NOT(ISERROR(SEARCH("BMTR",F200)))</formula>
    </cfRule>
  </conditionalFormatting>
  <conditionalFormatting sqref="F200">
    <cfRule type="containsText" dxfId="19269" priority="4662" operator="containsText" text="TAXI">
      <formula>NOT(ISERROR(SEARCH("TAXI",F200)))</formula>
    </cfRule>
    <cfRule type="containsText" dxfId="19268" priority="4663" operator="containsText" text="SSMM">
      <formula>NOT(ISERROR(SEARCH("SSMM",F200)))</formula>
    </cfRule>
    <cfRule type="containsText" dxfId="19267" priority="4664" operator="containsText" text="BMTR">
      <formula>NOT(ISERROR(SEARCH("BMTR",F200)))</formula>
    </cfRule>
  </conditionalFormatting>
  <conditionalFormatting sqref="F200">
    <cfRule type="containsText" dxfId="19266" priority="4659" operator="containsText" text="TAXI">
      <formula>NOT(ISERROR(SEARCH("TAXI",F200)))</formula>
    </cfRule>
    <cfRule type="containsText" dxfId="19265" priority="4660" operator="containsText" text="SSMM">
      <formula>NOT(ISERROR(SEARCH("SSMM",F200)))</formula>
    </cfRule>
    <cfRule type="containsText" dxfId="19264" priority="4661" operator="containsText" text="BMTR">
      <formula>NOT(ISERROR(SEARCH("BMTR",F200)))</formula>
    </cfRule>
  </conditionalFormatting>
  <conditionalFormatting sqref="F200">
    <cfRule type="containsText" dxfId="19263" priority="4656" operator="containsText" text="TAXI">
      <formula>NOT(ISERROR(SEARCH("TAXI",F200)))</formula>
    </cfRule>
    <cfRule type="containsText" dxfId="19262" priority="4657" operator="containsText" text="SSMM">
      <formula>NOT(ISERROR(SEARCH("SSMM",F200)))</formula>
    </cfRule>
    <cfRule type="containsText" dxfId="19261" priority="4658" operator="containsText" text="BMTR">
      <formula>NOT(ISERROR(SEARCH("BMTR",F200)))</formula>
    </cfRule>
  </conditionalFormatting>
  <conditionalFormatting sqref="F200">
    <cfRule type="containsText" dxfId="19260" priority="4653" operator="containsText" text="TAXI">
      <formula>NOT(ISERROR(SEARCH("TAXI",F200)))</formula>
    </cfRule>
    <cfRule type="containsText" dxfId="19259" priority="4654" operator="containsText" text="SSMM">
      <formula>NOT(ISERROR(SEARCH("SSMM",F200)))</formula>
    </cfRule>
    <cfRule type="containsText" dxfId="19258" priority="4655" operator="containsText" text="BMTR">
      <formula>NOT(ISERROR(SEARCH("BMTR",F200)))</formula>
    </cfRule>
  </conditionalFormatting>
  <conditionalFormatting sqref="F200">
    <cfRule type="containsText" dxfId="19257" priority="4650" operator="containsText" text="TAXI">
      <formula>NOT(ISERROR(SEARCH("TAXI",F200)))</formula>
    </cfRule>
    <cfRule type="containsText" dxfId="19256" priority="4651" operator="containsText" text="SSMM">
      <formula>NOT(ISERROR(SEARCH("SSMM",F200)))</formula>
    </cfRule>
    <cfRule type="containsText" dxfId="19255" priority="4652" operator="containsText" text="BMTR">
      <formula>NOT(ISERROR(SEARCH("BMTR",F200)))</formula>
    </cfRule>
  </conditionalFormatting>
  <conditionalFormatting sqref="F200">
    <cfRule type="containsText" dxfId="19254" priority="4647" operator="containsText" text="TAXI">
      <formula>NOT(ISERROR(SEARCH("TAXI",F200)))</formula>
    </cfRule>
    <cfRule type="containsText" dxfId="19253" priority="4648" operator="containsText" text="SSMM">
      <formula>NOT(ISERROR(SEARCH("SSMM",F200)))</formula>
    </cfRule>
    <cfRule type="containsText" dxfId="19252" priority="4649" operator="containsText" text="BMTR">
      <formula>NOT(ISERROR(SEARCH("BMTR",F200)))</formula>
    </cfRule>
  </conditionalFormatting>
  <conditionalFormatting sqref="F200">
    <cfRule type="containsText" dxfId="19251" priority="4644" operator="containsText" text="TAXI">
      <formula>NOT(ISERROR(SEARCH("TAXI",F200)))</formula>
    </cfRule>
    <cfRule type="containsText" dxfId="19250" priority="4645" operator="containsText" text="SSMM">
      <formula>NOT(ISERROR(SEARCH("SSMM",F200)))</formula>
    </cfRule>
    <cfRule type="containsText" dxfId="19249" priority="4646" operator="containsText" text="BMTR">
      <formula>NOT(ISERROR(SEARCH("BMTR",F200)))</formula>
    </cfRule>
  </conditionalFormatting>
  <conditionalFormatting sqref="F200">
    <cfRule type="containsText" dxfId="19248" priority="4641" operator="containsText" text="TAXI">
      <formula>NOT(ISERROR(SEARCH("TAXI",F200)))</formula>
    </cfRule>
    <cfRule type="containsText" dxfId="19247" priority="4642" operator="containsText" text="SSMM">
      <formula>NOT(ISERROR(SEARCH("SSMM",F200)))</formula>
    </cfRule>
    <cfRule type="containsText" dxfId="19246" priority="4643" operator="containsText" text="BMTR">
      <formula>NOT(ISERROR(SEARCH("BMTR",F200)))</formula>
    </cfRule>
  </conditionalFormatting>
  <conditionalFormatting sqref="F200">
    <cfRule type="containsText" dxfId="19245" priority="4638" operator="containsText" text="TAXI">
      <formula>NOT(ISERROR(SEARCH("TAXI",F200)))</formula>
    </cfRule>
    <cfRule type="containsText" dxfId="19244" priority="4639" operator="containsText" text="SSMM">
      <formula>NOT(ISERROR(SEARCH("SSMM",F200)))</formula>
    </cfRule>
    <cfRule type="containsText" dxfId="19243" priority="4640" operator="containsText" text="BMTR">
      <formula>NOT(ISERROR(SEARCH("BMTR",F200)))</formula>
    </cfRule>
  </conditionalFormatting>
  <conditionalFormatting sqref="F200">
    <cfRule type="containsText" dxfId="19242" priority="4635" operator="containsText" text="TAXI">
      <formula>NOT(ISERROR(SEARCH("TAXI",F200)))</formula>
    </cfRule>
    <cfRule type="containsText" dxfId="19241" priority="4636" operator="containsText" text="SSMM">
      <formula>NOT(ISERROR(SEARCH("SSMM",F200)))</formula>
    </cfRule>
    <cfRule type="containsText" dxfId="19240" priority="4637" operator="containsText" text="BMTR">
      <formula>NOT(ISERROR(SEARCH("BMTR",F200)))</formula>
    </cfRule>
  </conditionalFormatting>
  <conditionalFormatting sqref="F200">
    <cfRule type="containsText" dxfId="19239" priority="4632" operator="containsText" text="TAXI">
      <formula>NOT(ISERROR(SEARCH("TAXI",F200)))</formula>
    </cfRule>
    <cfRule type="containsText" dxfId="19238" priority="4633" operator="containsText" text="SSMM">
      <formula>NOT(ISERROR(SEARCH("SSMM",F200)))</formula>
    </cfRule>
    <cfRule type="containsText" dxfId="19237" priority="4634" operator="containsText" text="BMTR">
      <formula>NOT(ISERROR(SEARCH("BMTR",F200)))</formula>
    </cfRule>
  </conditionalFormatting>
  <conditionalFormatting sqref="F200">
    <cfRule type="containsText" dxfId="19236" priority="4629" operator="containsText" text="TAXI">
      <formula>NOT(ISERROR(SEARCH("TAXI",F200)))</formula>
    </cfRule>
    <cfRule type="containsText" dxfId="19235" priority="4630" operator="containsText" text="SSMM">
      <formula>NOT(ISERROR(SEARCH("SSMM",F200)))</formula>
    </cfRule>
    <cfRule type="containsText" dxfId="19234" priority="4631" operator="containsText" text="BMTR">
      <formula>NOT(ISERROR(SEARCH("BMTR",F200)))</formula>
    </cfRule>
  </conditionalFormatting>
  <conditionalFormatting sqref="F200">
    <cfRule type="containsText" dxfId="19233" priority="4626" operator="containsText" text="TAXI">
      <formula>NOT(ISERROR(SEARCH("TAXI",F200)))</formula>
    </cfRule>
    <cfRule type="containsText" dxfId="19232" priority="4627" operator="containsText" text="SSMM">
      <formula>NOT(ISERROR(SEARCH("SSMM",F200)))</formula>
    </cfRule>
    <cfRule type="containsText" dxfId="19231" priority="4628" operator="containsText" text="BMTR">
      <formula>NOT(ISERROR(SEARCH("BMTR",F200)))</formula>
    </cfRule>
  </conditionalFormatting>
  <conditionalFormatting sqref="F200">
    <cfRule type="containsText" dxfId="19230" priority="4623" operator="containsText" text="TAXI">
      <formula>NOT(ISERROR(SEARCH("TAXI",F200)))</formula>
    </cfRule>
    <cfRule type="containsText" dxfId="19229" priority="4624" operator="containsText" text="SSMM">
      <formula>NOT(ISERROR(SEARCH("SSMM",F200)))</formula>
    </cfRule>
    <cfRule type="containsText" dxfId="19228" priority="4625" operator="containsText" text="BMTR">
      <formula>NOT(ISERROR(SEARCH("BMTR",F200)))</formula>
    </cfRule>
  </conditionalFormatting>
  <conditionalFormatting sqref="F200">
    <cfRule type="containsText" dxfId="19227" priority="4620" operator="containsText" text="TAXI">
      <formula>NOT(ISERROR(SEARCH("TAXI",F200)))</formula>
    </cfRule>
    <cfRule type="containsText" dxfId="19226" priority="4621" operator="containsText" text="SSMM">
      <formula>NOT(ISERROR(SEARCH("SSMM",F200)))</formula>
    </cfRule>
    <cfRule type="containsText" dxfId="19225" priority="4622" operator="containsText" text="BMTR">
      <formula>NOT(ISERROR(SEARCH("BMTR",F200)))</formula>
    </cfRule>
  </conditionalFormatting>
  <conditionalFormatting sqref="F200">
    <cfRule type="containsText" dxfId="19224" priority="4617" operator="containsText" text="TAXI">
      <formula>NOT(ISERROR(SEARCH("TAXI",F200)))</formula>
    </cfRule>
    <cfRule type="containsText" dxfId="19223" priority="4618" operator="containsText" text="SSMM">
      <formula>NOT(ISERROR(SEARCH("SSMM",F200)))</formula>
    </cfRule>
    <cfRule type="containsText" dxfId="19222" priority="4619" operator="containsText" text="BMTR">
      <formula>NOT(ISERROR(SEARCH("BMTR",F200)))</formula>
    </cfRule>
  </conditionalFormatting>
  <conditionalFormatting sqref="F200">
    <cfRule type="containsText" dxfId="19221" priority="4614" operator="containsText" text="TAXI">
      <formula>NOT(ISERROR(SEARCH("TAXI",F200)))</formula>
    </cfRule>
    <cfRule type="containsText" dxfId="19220" priority="4615" operator="containsText" text="SSMM">
      <formula>NOT(ISERROR(SEARCH("SSMM",F200)))</formula>
    </cfRule>
    <cfRule type="containsText" dxfId="19219" priority="4616" operator="containsText" text="BMTR">
      <formula>NOT(ISERROR(SEARCH("BMTR",F200)))</formula>
    </cfRule>
  </conditionalFormatting>
  <conditionalFormatting sqref="F200">
    <cfRule type="containsText" dxfId="19218" priority="4611" operator="containsText" text="TAXI">
      <formula>NOT(ISERROR(SEARCH("TAXI",F200)))</formula>
    </cfRule>
    <cfRule type="containsText" dxfId="19217" priority="4612" operator="containsText" text="SSMM">
      <formula>NOT(ISERROR(SEARCH("SSMM",F200)))</formula>
    </cfRule>
    <cfRule type="containsText" dxfId="19216" priority="4613" operator="containsText" text="BMTR">
      <formula>NOT(ISERROR(SEARCH("BMTR",F200)))</formula>
    </cfRule>
  </conditionalFormatting>
  <conditionalFormatting sqref="F200">
    <cfRule type="containsText" dxfId="19215" priority="4608" operator="containsText" text="TAXI">
      <formula>NOT(ISERROR(SEARCH("TAXI",F200)))</formula>
    </cfRule>
    <cfRule type="containsText" dxfId="19214" priority="4609" operator="containsText" text="SSMM">
      <formula>NOT(ISERROR(SEARCH("SSMM",F200)))</formula>
    </cfRule>
    <cfRule type="containsText" dxfId="19213" priority="4610" operator="containsText" text="BMTR">
      <formula>NOT(ISERROR(SEARCH("BMTR",F200)))</formula>
    </cfRule>
  </conditionalFormatting>
  <conditionalFormatting sqref="F200">
    <cfRule type="containsText" dxfId="19212" priority="4605" operator="containsText" text="TAXI">
      <formula>NOT(ISERROR(SEARCH("TAXI",F200)))</formula>
    </cfRule>
    <cfRule type="containsText" dxfId="19211" priority="4606" operator="containsText" text="SSMM">
      <formula>NOT(ISERROR(SEARCH("SSMM",F200)))</formula>
    </cfRule>
    <cfRule type="containsText" dxfId="19210" priority="4607" operator="containsText" text="BMTR">
      <formula>NOT(ISERROR(SEARCH("BMTR",F200)))</formula>
    </cfRule>
  </conditionalFormatting>
  <conditionalFormatting sqref="F200">
    <cfRule type="containsText" dxfId="19209" priority="4602" operator="containsText" text="TAXI">
      <formula>NOT(ISERROR(SEARCH("TAXI",F200)))</formula>
    </cfRule>
    <cfRule type="containsText" dxfId="19208" priority="4603" operator="containsText" text="SSMM">
      <formula>NOT(ISERROR(SEARCH("SSMM",F200)))</formula>
    </cfRule>
    <cfRule type="containsText" dxfId="19207" priority="4604" operator="containsText" text="BMTR">
      <formula>NOT(ISERROR(SEARCH("BMTR",F200)))</formula>
    </cfRule>
  </conditionalFormatting>
  <conditionalFormatting sqref="F200">
    <cfRule type="containsText" dxfId="19206" priority="4599" operator="containsText" text="TAXI">
      <formula>NOT(ISERROR(SEARCH("TAXI",F200)))</formula>
    </cfRule>
    <cfRule type="containsText" dxfId="19205" priority="4600" operator="containsText" text="SSMM">
      <formula>NOT(ISERROR(SEARCH("SSMM",F200)))</formula>
    </cfRule>
    <cfRule type="containsText" dxfId="19204" priority="4601" operator="containsText" text="BMTR">
      <formula>NOT(ISERROR(SEARCH("BMTR",F200)))</formula>
    </cfRule>
  </conditionalFormatting>
  <conditionalFormatting sqref="F200">
    <cfRule type="containsText" dxfId="19203" priority="4596" operator="containsText" text="TAXI">
      <formula>NOT(ISERROR(SEARCH("TAXI",F200)))</formula>
    </cfRule>
    <cfRule type="containsText" dxfId="19202" priority="4597" operator="containsText" text="SSMM">
      <formula>NOT(ISERROR(SEARCH("SSMM",F200)))</formula>
    </cfRule>
    <cfRule type="containsText" dxfId="19201" priority="4598" operator="containsText" text="BMTR">
      <formula>NOT(ISERROR(SEARCH("BMTR",F200)))</formula>
    </cfRule>
  </conditionalFormatting>
  <conditionalFormatting sqref="F200">
    <cfRule type="containsText" dxfId="19200" priority="4593" operator="containsText" text="TAXI">
      <formula>NOT(ISERROR(SEARCH("TAXI",F200)))</formula>
    </cfRule>
    <cfRule type="containsText" dxfId="19199" priority="4594" operator="containsText" text="SSMM">
      <formula>NOT(ISERROR(SEARCH("SSMM",F200)))</formula>
    </cfRule>
    <cfRule type="containsText" dxfId="19198" priority="4595" operator="containsText" text="BMTR">
      <formula>NOT(ISERROR(SEARCH("BMTR",F200)))</formula>
    </cfRule>
  </conditionalFormatting>
  <conditionalFormatting sqref="F200">
    <cfRule type="containsText" dxfId="19197" priority="4590" operator="containsText" text="TAXI">
      <formula>NOT(ISERROR(SEARCH("TAXI",F200)))</formula>
    </cfRule>
    <cfRule type="containsText" dxfId="19196" priority="4591" operator="containsText" text="SSMM">
      <formula>NOT(ISERROR(SEARCH("SSMM",F200)))</formula>
    </cfRule>
    <cfRule type="containsText" dxfId="19195" priority="4592" operator="containsText" text="BMTR">
      <formula>NOT(ISERROR(SEARCH("BMTR",F200)))</formula>
    </cfRule>
  </conditionalFormatting>
  <conditionalFormatting sqref="F200">
    <cfRule type="containsText" dxfId="19194" priority="4587" operator="containsText" text="TAXI">
      <formula>NOT(ISERROR(SEARCH("TAXI",F200)))</formula>
    </cfRule>
    <cfRule type="containsText" dxfId="19193" priority="4588" operator="containsText" text="SSMM">
      <formula>NOT(ISERROR(SEARCH("SSMM",F200)))</formula>
    </cfRule>
    <cfRule type="containsText" dxfId="19192" priority="4589" operator="containsText" text="BMTR">
      <formula>NOT(ISERROR(SEARCH("BMTR",F200)))</formula>
    </cfRule>
  </conditionalFormatting>
  <conditionalFormatting sqref="F200">
    <cfRule type="containsText" dxfId="19191" priority="4584" operator="containsText" text="TAXI">
      <formula>NOT(ISERROR(SEARCH("TAXI",F200)))</formula>
    </cfRule>
    <cfRule type="containsText" dxfId="19190" priority="4585" operator="containsText" text="SSMM">
      <formula>NOT(ISERROR(SEARCH("SSMM",F200)))</formula>
    </cfRule>
    <cfRule type="containsText" dxfId="19189" priority="4586" operator="containsText" text="BMTR">
      <formula>NOT(ISERROR(SEARCH("BMTR",F200)))</formula>
    </cfRule>
  </conditionalFormatting>
  <conditionalFormatting sqref="F200">
    <cfRule type="containsText" dxfId="19188" priority="4581" operator="containsText" text="TAXI">
      <formula>NOT(ISERROR(SEARCH("TAXI",F200)))</formula>
    </cfRule>
    <cfRule type="containsText" dxfId="19187" priority="4582" operator="containsText" text="SSMM">
      <formula>NOT(ISERROR(SEARCH("SSMM",F200)))</formula>
    </cfRule>
    <cfRule type="containsText" dxfId="19186" priority="4583" operator="containsText" text="BMTR">
      <formula>NOT(ISERROR(SEARCH("BMTR",F200)))</formula>
    </cfRule>
  </conditionalFormatting>
  <conditionalFormatting sqref="F200">
    <cfRule type="containsText" dxfId="19185" priority="4578" operator="containsText" text="TAXI">
      <formula>NOT(ISERROR(SEARCH("TAXI",F200)))</formula>
    </cfRule>
    <cfRule type="containsText" dxfId="19184" priority="4579" operator="containsText" text="SSMM">
      <formula>NOT(ISERROR(SEARCH("SSMM",F200)))</formula>
    </cfRule>
    <cfRule type="containsText" dxfId="19183" priority="4580" operator="containsText" text="BMTR">
      <formula>NOT(ISERROR(SEARCH("BMTR",F200)))</formula>
    </cfRule>
  </conditionalFormatting>
  <conditionalFormatting sqref="F200">
    <cfRule type="containsText" dxfId="19182" priority="4575" operator="containsText" text="TAXI">
      <formula>NOT(ISERROR(SEARCH("TAXI",F200)))</formula>
    </cfRule>
    <cfRule type="containsText" dxfId="19181" priority="4576" operator="containsText" text="SSMM">
      <formula>NOT(ISERROR(SEARCH("SSMM",F200)))</formula>
    </cfRule>
    <cfRule type="containsText" dxfId="19180" priority="4577" operator="containsText" text="BMTR">
      <formula>NOT(ISERROR(SEARCH("BMTR",F200)))</formula>
    </cfRule>
  </conditionalFormatting>
  <conditionalFormatting sqref="F200">
    <cfRule type="containsText" dxfId="19179" priority="4572" operator="containsText" text="TAXI">
      <formula>NOT(ISERROR(SEARCH("TAXI",F200)))</formula>
    </cfRule>
    <cfRule type="containsText" dxfId="19178" priority="4573" operator="containsText" text="SSMM">
      <formula>NOT(ISERROR(SEARCH("SSMM",F200)))</formula>
    </cfRule>
    <cfRule type="containsText" dxfId="19177" priority="4574" operator="containsText" text="BMTR">
      <formula>NOT(ISERROR(SEARCH("BMTR",F200)))</formula>
    </cfRule>
  </conditionalFormatting>
  <conditionalFormatting sqref="F200">
    <cfRule type="containsText" dxfId="19176" priority="4569" operator="containsText" text="TAXI">
      <formula>NOT(ISERROR(SEARCH("TAXI",F200)))</formula>
    </cfRule>
    <cfRule type="containsText" dxfId="19175" priority="4570" operator="containsText" text="SSMM">
      <formula>NOT(ISERROR(SEARCH("SSMM",F200)))</formula>
    </cfRule>
    <cfRule type="containsText" dxfId="19174" priority="4571" operator="containsText" text="BMTR">
      <formula>NOT(ISERROR(SEARCH("BMTR",F200)))</formula>
    </cfRule>
  </conditionalFormatting>
  <conditionalFormatting sqref="F200">
    <cfRule type="containsText" dxfId="19173" priority="4566" operator="containsText" text="TAXI">
      <formula>NOT(ISERROR(SEARCH("TAXI",F200)))</formula>
    </cfRule>
    <cfRule type="containsText" dxfId="19172" priority="4567" operator="containsText" text="SSMM">
      <formula>NOT(ISERROR(SEARCH("SSMM",F200)))</formula>
    </cfRule>
    <cfRule type="containsText" dxfId="19171" priority="4568" operator="containsText" text="BMTR">
      <formula>NOT(ISERROR(SEARCH("BMTR",F200)))</formula>
    </cfRule>
  </conditionalFormatting>
  <conditionalFormatting sqref="F200">
    <cfRule type="containsText" dxfId="19170" priority="4563" operator="containsText" text="TAXI">
      <formula>NOT(ISERROR(SEARCH("TAXI",F200)))</formula>
    </cfRule>
    <cfRule type="containsText" dxfId="19169" priority="4564" operator="containsText" text="SSMM">
      <formula>NOT(ISERROR(SEARCH("SSMM",F200)))</formula>
    </cfRule>
    <cfRule type="containsText" dxfId="19168" priority="4565" operator="containsText" text="BMTR">
      <formula>NOT(ISERROR(SEARCH("BMTR",F200)))</formula>
    </cfRule>
  </conditionalFormatting>
  <conditionalFormatting sqref="F200">
    <cfRule type="containsText" dxfId="19167" priority="4560" operator="containsText" text="TAXI">
      <formula>NOT(ISERROR(SEARCH("TAXI",F200)))</formula>
    </cfRule>
    <cfRule type="containsText" dxfId="19166" priority="4561" operator="containsText" text="SSMM">
      <formula>NOT(ISERROR(SEARCH("SSMM",F200)))</formula>
    </cfRule>
    <cfRule type="containsText" dxfId="19165" priority="4562" operator="containsText" text="BMTR">
      <formula>NOT(ISERROR(SEARCH("BMTR",F200)))</formula>
    </cfRule>
  </conditionalFormatting>
  <conditionalFormatting sqref="F200">
    <cfRule type="containsText" dxfId="19164" priority="4557" operator="containsText" text="TAXI">
      <formula>NOT(ISERROR(SEARCH("TAXI",F200)))</formula>
    </cfRule>
    <cfRule type="containsText" dxfId="19163" priority="4558" operator="containsText" text="SSMM">
      <formula>NOT(ISERROR(SEARCH("SSMM",F200)))</formula>
    </cfRule>
    <cfRule type="containsText" dxfId="19162" priority="4559" operator="containsText" text="BMTR">
      <formula>NOT(ISERROR(SEARCH("BMTR",F200)))</formula>
    </cfRule>
  </conditionalFormatting>
  <conditionalFormatting sqref="F200">
    <cfRule type="containsText" dxfId="19161" priority="4554" operator="containsText" text="TAXI">
      <formula>NOT(ISERROR(SEARCH("TAXI",F200)))</formula>
    </cfRule>
    <cfRule type="containsText" dxfId="19160" priority="4555" operator="containsText" text="SSMM">
      <formula>NOT(ISERROR(SEARCH("SSMM",F200)))</formula>
    </cfRule>
    <cfRule type="containsText" dxfId="19159" priority="4556" operator="containsText" text="BMTR">
      <formula>NOT(ISERROR(SEARCH("BMTR",F200)))</formula>
    </cfRule>
  </conditionalFormatting>
  <conditionalFormatting sqref="F200">
    <cfRule type="containsText" dxfId="19158" priority="4551" operator="containsText" text="TAXI">
      <formula>NOT(ISERROR(SEARCH("TAXI",F200)))</formula>
    </cfRule>
    <cfRule type="containsText" dxfId="19157" priority="4552" operator="containsText" text="SSMM">
      <formula>NOT(ISERROR(SEARCH("SSMM",F200)))</formula>
    </cfRule>
    <cfRule type="containsText" dxfId="19156" priority="4553" operator="containsText" text="BMTR">
      <formula>NOT(ISERROR(SEARCH("BMTR",F200)))</formula>
    </cfRule>
  </conditionalFormatting>
  <conditionalFormatting sqref="F200">
    <cfRule type="containsText" dxfId="19155" priority="4548" operator="containsText" text="TAXI">
      <formula>NOT(ISERROR(SEARCH("TAXI",F200)))</formula>
    </cfRule>
    <cfRule type="containsText" dxfId="19154" priority="4549" operator="containsText" text="SSMM">
      <formula>NOT(ISERROR(SEARCH("SSMM",F200)))</formula>
    </cfRule>
    <cfRule type="containsText" dxfId="19153" priority="4550" operator="containsText" text="BMTR">
      <formula>NOT(ISERROR(SEARCH("BMTR",F200)))</formula>
    </cfRule>
  </conditionalFormatting>
  <conditionalFormatting sqref="F200">
    <cfRule type="containsText" dxfId="19152" priority="4545" operator="containsText" text="TAXI">
      <formula>NOT(ISERROR(SEARCH("TAXI",F200)))</formula>
    </cfRule>
    <cfRule type="containsText" dxfId="19151" priority="4546" operator="containsText" text="SSMM">
      <formula>NOT(ISERROR(SEARCH("SSMM",F200)))</formula>
    </cfRule>
    <cfRule type="containsText" dxfId="19150" priority="4547" operator="containsText" text="BMTR">
      <formula>NOT(ISERROR(SEARCH("BMTR",F200)))</formula>
    </cfRule>
  </conditionalFormatting>
  <conditionalFormatting sqref="F200">
    <cfRule type="containsText" dxfId="19149" priority="4542" operator="containsText" text="TAXI">
      <formula>NOT(ISERROR(SEARCH("TAXI",F200)))</formula>
    </cfRule>
    <cfRule type="containsText" dxfId="19148" priority="4543" operator="containsText" text="SSMM">
      <formula>NOT(ISERROR(SEARCH("SSMM",F200)))</formula>
    </cfRule>
    <cfRule type="containsText" dxfId="19147" priority="4544" operator="containsText" text="BMTR">
      <formula>NOT(ISERROR(SEARCH("BMTR",F200)))</formula>
    </cfRule>
  </conditionalFormatting>
  <conditionalFormatting sqref="F200">
    <cfRule type="containsText" dxfId="19146" priority="4539" operator="containsText" text="TAXI">
      <formula>NOT(ISERROR(SEARCH("TAXI",F200)))</formula>
    </cfRule>
    <cfRule type="containsText" dxfId="19145" priority="4540" operator="containsText" text="SSMM">
      <formula>NOT(ISERROR(SEARCH("SSMM",F200)))</formula>
    </cfRule>
    <cfRule type="containsText" dxfId="19144" priority="4541" operator="containsText" text="BMTR">
      <formula>NOT(ISERROR(SEARCH("BMTR",F200)))</formula>
    </cfRule>
  </conditionalFormatting>
  <conditionalFormatting sqref="F200">
    <cfRule type="containsText" dxfId="19143" priority="4536" operator="containsText" text="TAXI">
      <formula>NOT(ISERROR(SEARCH("TAXI",F200)))</formula>
    </cfRule>
    <cfRule type="containsText" dxfId="19142" priority="4537" operator="containsText" text="SSMM">
      <formula>NOT(ISERROR(SEARCH("SSMM",F200)))</formula>
    </cfRule>
    <cfRule type="containsText" dxfId="19141" priority="4538" operator="containsText" text="BMTR">
      <formula>NOT(ISERROR(SEARCH("BMTR",F200)))</formula>
    </cfRule>
  </conditionalFormatting>
  <conditionalFormatting sqref="F200">
    <cfRule type="containsText" dxfId="19140" priority="4533" operator="containsText" text="TAXI">
      <formula>NOT(ISERROR(SEARCH("TAXI",F200)))</formula>
    </cfRule>
    <cfRule type="containsText" dxfId="19139" priority="4534" operator="containsText" text="SSMM">
      <formula>NOT(ISERROR(SEARCH("SSMM",F200)))</formula>
    </cfRule>
    <cfRule type="containsText" dxfId="19138" priority="4535" operator="containsText" text="BMTR">
      <formula>NOT(ISERROR(SEARCH("BMTR",F200)))</formula>
    </cfRule>
  </conditionalFormatting>
  <conditionalFormatting sqref="F200">
    <cfRule type="containsText" dxfId="19137" priority="4530" operator="containsText" text="TAXI">
      <formula>NOT(ISERROR(SEARCH("TAXI",F200)))</formula>
    </cfRule>
    <cfRule type="containsText" dxfId="19136" priority="4531" operator="containsText" text="SSMM">
      <formula>NOT(ISERROR(SEARCH("SSMM",F200)))</formula>
    </cfRule>
    <cfRule type="containsText" dxfId="19135" priority="4532" operator="containsText" text="BMTR">
      <formula>NOT(ISERROR(SEARCH("BMTR",F200)))</formula>
    </cfRule>
  </conditionalFormatting>
  <conditionalFormatting sqref="F200">
    <cfRule type="containsText" dxfId="19134" priority="4527" operator="containsText" text="TAXI">
      <formula>NOT(ISERROR(SEARCH("TAXI",F200)))</formula>
    </cfRule>
    <cfRule type="containsText" dxfId="19133" priority="4528" operator="containsText" text="SSMM">
      <formula>NOT(ISERROR(SEARCH("SSMM",F200)))</formula>
    </cfRule>
    <cfRule type="containsText" dxfId="19132" priority="4529" operator="containsText" text="BMTR">
      <formula>NOT(ISERROR(SEARCH("BMTR",F200)))</formula>
    </cfRule>
  </conditionalFormatting>
  <conditionalFormatting sqref="F200">
    <cfRule type="containsText" dxfId="19131" priority="4524" operator="containsText" text="TAXI">
      <formula>NOT(ISERROR(SEARCH("TAXI",F200)))</formula>
    </cfRule>
    <cfRule type="containsText" dxfId="19130" priority="4525" operator="containsText" text="SSMM">
      <formula>NOT(ISERROR(SEARCH("SSMM",F200)))</formula>
    </cfRule>
    <cfRule type="containsText" dxfId="19129" priority="4526" operator="containsText" text="BMTR">
      <formula>NOT(ISERROR(SEARCH("BMTR",F200)))</formula>
    </cfRule>
  </conditionalFormatting>
  <conditionalFormatting sqref="F200">
    <cfRule type="containsText" dxfId="19128" priority="4521" operator="containsText" text="TAXI">
      <formula>NOT(ISERROR(SEARCH("TAXI",F200)))</formula>
    </cfRule>
    <cfRule type="containsText" dxfId="19127" priority="4522" operator="containsText" text="SSMM">
      <formula>NOT(ISERROR(SEARCH("SSMM",F200)))</formula>
    </cfRule>
    <cfRule type="containsText" dxfId="19126" priority="4523" operator="containsText" text="BMTR">
      <formula>NOT(ISERROR(SEARCH("BMTR",F200)))</formula>
    </cfRule>
  </conditionalFormatting>
  <conditionalFormatting sqref="F200">
    <cfRule type="containsText" dxfId="19125" priority="4518" operator="containsText" text="TAXI">
      <formula>NOT(ISERROR(SEARCH("TAXI",F200)))</formula>
    </cfRule>
    <cfRule type="containsText" dxfId="19124" priority="4519" operator="containsText" text="SSMM">
      <formula>NOT(ISERROR(SEARCH("SSMM",F200)))</formula>
    </cfRule>
    <cfRule type="containsText" dxfId="19123" priority="4520" operator="containsText" text="BMTR">
      <formula>NOT(ISERROR(SEARCH("BMTR",F200)))</formula>
    </cfRule>
  </conditionalFormatting>
  <conditionalFormatting sqref="F200">
    <cfRule type="containsText" dxfId="19122" priority="4515" operator="containsText" text="TAXI">
      <formula>NOT(ISERROR(SEARCH("TAXI",F200)))</formula>
    </cfRule>
    <cfRule type="containsText" dxfId="19121" priority="4516" operator="containsText" text="SSMM">
      <formula>NOT(ISERROR(SEARCH("SSMM",F200)))</formula>
    </cfRule>
    <cfRule type="containsText" dxfId="19120" priority="4517" operator="containsText" text="BMTR">
      <formula>NOT(ISERROR(SEARCH("BMTR",F200)))</formula>
    </cfRule>
  </conditionalFormatting>
  <conditionalFormatting sqref="F200">
    <cfRule type="containsText" dxfId="19119" priority="4512" operator="containsText" text="TAXI">
      <formula>NOT(ISERROR(SEARCH("TAXI",F200)))</formula>
    </cfRule>
    <cfRule type="containsText" dxfId="19118" priority="4513" operator="containsText" text="SSMM">
      <formula>NOT(ISERROR(SEARCH("SSMM",F200)))</formula>
    </cfRule>
    <cfRule type="containsText" dxfId="19117" priority="4514" operator="containsText" text="BMTR">
      <formula>NOT(ISERROR(SEARCH("BMTR",F200)))</formula>
    </cfRule>
  </conditionalFormatting>
  <conditionalFormatting sqref="F200">
    <cfRule type="containsText" dxfId="19116" priority="4509" operator="containsText" text="TAXI">
      <formula>NOT(ISERROR(SEARCH("TAXI",F200)))</formula>
    </cfRule>
    <cfRule type="containsText" dxfId="19115" priority="4510" operator="containsText" text="SSMM">
      <formula>NOT(ISERROR(SEARCH("SSMM",F200)))</formula>
    </cfRule>
    <cfRule type="containsText" dxfId="19114" priority="4511" operator="containsText" text="BMTR">
      <formula>NOT(ISERROR(SEARCH("BMTR",F200)))</formula>
    </cfRule>
  </conditionalFormatting>
  <conditionalFormatting sqref="F200">
    <cfRule type="containsText" dxfId="19113" priority="4506" operator="containsText" text="TAXI">
      <formula>NOT(ISERROR(SEARCH("TAXI",F200)))</formula>
    </cfRule>
    <cfRule type="containsText" dxfId="19112" priority="4507" operator="containsText" text="SSMM">
      <formula>NOT(ISERROR(SEARCH("SSMM",F200)))</formula>
    </cfRule>
    <cfRule type="containsText" dxfId="19111" priority="4508" operator="containsText" text="BMTR">
      <formula>NOT(ISERROR(SEARCH("BMTR",F200)))</formula>
    </cfRule>
  </conditionalFormatting>
  <conditionalFormatting sqref="F200">
    <cfRule type="containsText" dxfId="19110" priority="4503" operator="containsText" text="TAXI">
      <formula>NOT(ISERROR(SEARCH("TAXI",F200)))</formula>
    </cfRule>
    <cfRule type="containsText" dxfId="19109" priority="4504" operator="containsText" text="SSMM">
      <formula>NOT(ISERROR(SEARCH("SSMM",F200)))</formula>
    </cfRule>
    <cfRule type="containsText" dxfId="19108" priority="4505" operator="containsText" text="BMTR">
      <formula>NOT(ISERROR(SEARCH("BMTR",F200)))</formula>
    </cfRule>
  </conditionalFormatting>
  <conditionalFormatting sqref="F200">
    <cfRule type="containsText" dxfId="19107" priority="4500" operator="containsText" text="TAXI">
      <formula>NOT(ISERROR(SEARCH("TAXI",F200)))</formula>
    </cfRule>
    <cfRule type="containsText" dxfId="19106" priority="4501" operator="containsText" text="SSMM">
      <formula>NOT(ISERROR(SEARCH("SSMM",F200)))</formula>
    </cfRule>
    <cfRule type="containsText" dxfId="19105" priority="4502" operator="containsText" text="BMTR">
      <formula>NOT(ISERROR(SEARCH("BMTR",F200)))</formula>
    </cfRule>
  </conditionalFormatting>
  <conditionalFormatting sqref="F200">
    <cfRule type="containsText" dxfId="19104" priority="4497" operator="containsText" text="TAXI">
      <formula>NOT(ISERROR(SEARCH("TAXI",F200)))</formula>
    </cfRule>
    <cfRule type="containsText" dxfId="19103" priority="4498" operator="containsText" text="SSMM">
      <formula>NOT(ISERROR(SEARCH("SSMM",F200)))</formula>
    </cfRule>
    <cfRule type="containsText" dxfId="19102" priority="4499" operator="containsText" text="BMTR">
      <formula>NOT(ISERROR(SEARCH("BMTR",F200)))</formula>
    </cfRule>
  </conditionalFormatting>
  <conditionalFormatting sqref="F200">
    <cfRule type="containsText" dxfId="19101" priority="4494" operator="containsText" text="TAXI">
      <formula>NOT(ISERROR(SEARCH("TAXI",F200)))</formula>
    </cfRule>
    <cfRule type="containsText" dxfId="19100" priority="4495" operator="containsText" text="SSMM">
      <formula>NOT(ISERROR(SEARCH("SSMM",F200)))</formula>
    </cfRule>
    <cfRule type="containsText" dxfId="19099" priority="4496" operator="containsText" text="BMTR">
      <formula>NOT(ISERROR(SEARCH("BMTR",F200)))</formula>
    </cfRule>
  </conditionalFormatting>
  <conditionalFormatting sqref="F200">
    <cfRule type="containsText" dxfId="19098" priority="4491" operator="containsText" text="TAXI">
      <formula>NOT(ISERROR(SEARCH("TAXI",F200)))</formula>
    </cfRule>
    <cfRule type="containsText" dxfId="19097" priority="4492" operator="containsText" text="SSMM">
      <formula>NOT(ISERROR(SEARCH("SSMM",F200)))</formula>
    </cfRule>
    <cfRule type="containsText" dxfId="19096" priority="4493" operator="containsText" text="BMTR">
      <formula>NOT(ISERROR(SEARCH("BMTR",F200)))</formula>
    </cfRule>
  </conditionalFormatting>
  <conditionalFormatting sqref="F200">
    <cfRule type="containsText" dxfId="19095" priority="4488" operator="containsText" text="TAXI">
      <formula>NOT(ISERROR(SEARCH("TAXI",F200)))</formula>
    </cfRule>
    <cfRule type="containsText" dxfId="19094" priority="4489" operator="containsText" text="SSMM">
      <formula>NOT(ISERROR(SEARCH("SSMM",F200)))</formula>
    </cfRule>
    <cfRule type="containsText" dxfId="19093" priority="4490" operator="containsText" text="BMTR">
      <formula>NOT(ISERROR(SEARCH("BMTR",F200)))</formula>
    </cfRule>
  </conditionalFormatting>
  <conditionalFormatting sqref="F200">
    <cfRule type="containsText" dxfId="19092" priority="4485" operator="containsText" text="TAXI">
      <formula>NOT(ISERROR(SEARCH("TAXI",F200)))</formula>
    </cfRule>
    <cfRule type="containsText" dxfId="19091" priority="4486" operator="containsText" text="SSMM">
      <formula>NOT(ISERROR(SEARCH("SSMM",F200)))</formula>
    </cfRule>
    <cfRule type="containsText" dxfId="19090" priority="4487" operator="containsText" text="BMTR">
      <formula>NOT(ISERROR(SEARCH("BMTR",F200)))</formula>
    </cfRule>
  </conditionalFormatting>
  <conditionalFormatting sqref="F200">
    <cfRule type="containsText" dxfId="19089" priority="4482" operator="containsText" text="TAXI">
      <formula>NOT(ISERROR(SEARCH("TAXI",F200)))</formula>
    </cfRule>
    <cfRule type="containsText" dxfId="19088" priority="4483" operator="containsText" text="SSMM">
      <formula>NOT(ISERROR(SEARCH("SSMM",F200)))</formula>
    </cfRule>
    <cfRule type="containsText" dxfId="19087" priority="4484" operator="containsText" text="BMTR">
      <formula>NOT(ISERROR(SEARCH("BMTR",F200)))</formula>
    </cfRule>
  </conditionalFormatting>
  <conditionalFormatting sqref="F200">
    <cfRule type="containsText" dxfId="19086" priority="4479" operator="containsText" text="TAXI">
      <formula>NOT(ISERROR(SEARCH("TAXI",F200)))</formula>
    </cfRule>
    <cfRule type="containsText" dxfId="19085" priority="4480" operator="containsText" text="SSMM">
      <formula>NOT(ISERROR(SEARCH("SSMM",F200)))</formula>
    </cfRule>
    <cfRule type="containsText" dxfId="19084" priority="4481" operator="containsText" text="BMTR">
      <formula>NOT(ISERROR(SEARCH("BMTR",F200)))</formula>
    </cfRule>
  </conditionalFormatting>
  <conditionalFormatting sqref="F200">
    <cfRule type="containsText" dxfId="19083" priority="4476" operator="containsText" text="TAXI">
      <formula>NOT(ISERROR(SEARCH("TAXI",F200)))</formula>
    </cfRule>
    <cfRule type="containsText" dxfId="19082" priority="4477" operator="containsText" text="SSMM">
      <formula>NOT(ISERROR(SEARCH("SSMM",F200)))</formula>
    </cfRule>
    <cfRule type="containsText" dxfId="19081" priority="4478" operator="containsText" text="BMTR">
      <formula>NOT(ISERROR(SEARCH("BMTR",F200)))</formula>
    </cfRule>
  </conditionalFormatting>
  <conditionalFormatting sqref="F200">
    <cfRule type="containsText" dxfId="19080" priority="4473" operator="containsText" text="TAXI">
      <formula>NOT(ISERROR(SEARCH("TAXI",F200)))</formula>
    </cfRule>
    <cfRule type="containsText" dxfId="19079" priority="4474" operator="containsText" text="SSMM">
      <formula>NOT(ISERROR(SEARCH("SSMM",F200)))</formula>
    </cfRule>
    <cfRule type="containsText" dxfId="19078" priority="4475" operator="containsText" text="BMTR">
      <formula>NOT(ISERROR(SEARCH("BMTR",F200)))</formula>
    </cfRule>
  </conditionalFormatting>
  <conditionalFormatting sqref="F200">
    <cfRule type="containsText" dxfId="19077" priority="4470" operator="containsText" text="TAXI">
      <formula>NOT(ISERROR(SEARCH("TAXI",F200)))</formula>
    </cfRule>
    <cfRule type="containsText" dxfId="19076" priority="4471" operator="containsText" text="SSMM">
      <formula>NOT(ISERROR(SEARCH("SSMM",F200)))</formula>
    </cfRule>
    <cfRule type="containsText" dxfId="19075" priority="4472" operator="containsText" text="BMTR">
      <formula>NOT(ISERROR(SEARCH("BMTR",F200)))</formula>
    </cfRule>
  </conditionalFormatting>
  <conditionalFormatting sqref="F200">
    <cfRule type="containsText" dxfId="19074" priority="4467" operator="containsText" text="TAXI">
      <formula>NOT(ISERROR(SEARCH("TAXI",F200)))</formula>
    </cfRule>
    <cfRule type="containsText" dxfId="19073" priority="4468" operator="containsText" text="SSMM">
      <formula>NOT(ISERROR(SEARCH("SSMM",F200)))</formula>
    </cfRule>
    <cfRule type="containsText" dxfId="19072" priority="4469" operator="containsText" text="BMTR">
      <formula>NOT(ISERROR(SEARCH("BMTR",F200)))</formula>
    </cfRule>
  </conditionalFormatting>
  <conditionalFormatting sqref="F200">
    <cfRule type="containsText" dxfId="19071" priority="4464" operator="containsText" text="TAXI">
      <formula>NOT(ISERROR(SEARCH("TAXI",F200)))</formula>
    </cfRule>
    <cfRule type="containsText" dxfId="19070" priority="4465" operator="containsText" text="SSMM">
      <formula>NOT(ISERROR(SEARCH("SSMM",F200)))</formula>
    </cfRule>
    <cfRule type="containsText" dxfId="19069" priority="4466" operator="containsText" text="BMTR">
      <formula>NOT(ISERROR(SEARCH("BMTR",F200)))</formula>
    </cfRule>
  </conditionalFormatting>
  <conditionalFormatting sqref="F200">
    <cfRule type="containsText" dxfId="19068" priority="4461" operator="containsText" text="TAXI">
      <formula>NOT(ISERROR(SEARCH("TAXI",F200)))</formula>
    </cfRule>
    <cfRule type="containsText" dxfId="19067" priority="4462" operator="containsText" text="SSMM">
      <formula>NOT(ISERROR(SEARCH("SSMM",F200)))</formula>
    </cfRule>
    <cfRule type="containsText" dxfId="19066" priority="4463" operator="containsText" text="BMTR">
      <formula>NOT(ISERROR(SEARCH("BMTR",F200)))</formula>
    </cfRule>
  </conditionalFormatting>
  <conditionalFormatting sqref="F200">
    <cfRule type="containsText" dxfId="19065" priority="4458" operator="containsText" text="TAXI">
      <formula>NOT(ISERROR(SEARCH("TAXI",F200)))</formula>
    </cfRule>
    <cfRule type="containsText" dxfId="19064" priority="4459" operator="containsText" text="SSMM">
      <formula>NOT(ISERROR(SEARCH("SSMM",F200)))</formula>
    </cfRule>
    <cfRule type="containsText" dxfId="19063" priority="4460" operator="containsText" text="BMTR">
      <formula>NOT(ISERROR(SEARCH("BMTR",F200)))</formula>
    </cfRule>
  </conditionalFormatting>
  <conditionalFormatting sqref="F200">
    <cfRule type="containsText" dxfId="19062" priority="4455" operator="containsText" text="TAXI">
      <formula>NOT(ISERROR(SEARCH("TAXI",F200)))</formula>
    </cfRule>
    <cfRule type="containsText" dxfId="19061" priority="4456" operator="containsText" text="SSMM">
      <formula>NOT(ISERROR(SEARCH("SSMM",F200)))</formula>
    </cfRule>
    <cfRule type="containsText" dxfId="19060" priority="4457" operator="containsText" text="BMTR">
      <formula>NOT(ISERROR(SEARCH("BMTR",F200)))</formula>
    </cfRule>
  </conditionalFormatting>
  <conditionalFormatting sqref="F200">
    <cfRule type="containsText" dxfId="19059" priority="4452" operator="containsText" text="TAXI">
      <formula>NOT(ISERROR(SEARCH("TAXI",F200)))</formula>
    </cfRule>
    <cfRule type="containsText" dxfId="19058" priority="4453" operator="containsText" text="SSMM">
      <formula>NOT(ISERROR(SEARCH("SSMM",F200)))</formula>
    </cfRule>
    <cfRule type="containsText" dxfId="19057" priority="4454" operator="containsText" text="BMTR">
      <formula>NOT(ISERROR(SEARCH("BMTR",F200)))</formula>
    </cfRule>
  </conditionalFormatting>
  <conditionalFormatting sqref="F200">
    <cfRule type="containsText" dxfId="19056" priority="4449" operator="containsText" text="TAXI">
      <formula>NOT(ISERROR(SEARCH("TAXI",F200)))</formula>
    </cfRule>
    <cfRule type="containsText" dxfId="19055" priority="4450" operator="containsText" text="SSMM">
      <formula>NOT(ISERROR(SEARCH("SSMM",F200)))</formula>
    </cfRule>
    <cfRule type="containsText" dxfId="19054" priority="4451" operator="containsText" text="BMTR">
      <formula>NOT(ISERROR(SEARCH("BMTR",F200)))</formula>
    </cfRule>
  </conditionalFormatting>
  <conditionalFormatting sqref="F200">
    <cfRule type="containsText" dxfId="19053" priority="4446" operator="containsText" text="TAXI">
      <formula>NOT(ISERROR(SEARCH("TAXI",F200)))</formula>
    </cfRule>
    <cfRule type="containsText" dxfId="19052" priority="4447" operator="containsText" text="SSMM">
      <formula>NOT(ISERROR(SEARCH("SSMM",F200)))</formula>
    </cfRule>
    <cfRule type="containsText" dxfId="19051" priority="4448" operator="containsText" text="BMTR">
      <formula>NOT(ISERROR(SEARCH("BMTR",F200)))</formula>
    </cfRule>
  </conditionalFormatting>
  <conditionalFormatting sqref="F200">
    <cfRule type="containsText" dxfId="19050" priority="4443" operator="containsText" text="TAXI">
      <formula>NOT(ISERROR(SEARCH("TAXI",F200)))</formula>
    </cfRule>
    <cfRule type="containsText" dxfId="19049" priority="4444" operator="containsText" text="SSMM">
      <formula>NOT(ISERROR(SEARCH("SSMM",F200)))</formula>
    </cfRule>
    <cfRule type="containsText" dxfId="19048" priority="4445" operator="containsText" text="BMTR">
      <formula>NOT(ISERROR(SEARCH("BMTR",F200)))</formula>
    </cfRule>
  </conditionalFormatting>
  <conditionalFormatting sqref="F200">
    <cfRule type="containsText" dxfId="19047" priority="4440" operator="containsText" text="TAXI">
      <formula>NOT(ISERROR(SEARCH("TAXI",F200)))</formula>
    </cfRule>
    <cfRule type="containsText" dxfId="19046" priority="4441" operator="containsText" text="SSMM">
      <formula>NOT(ISERROR(SEARCH("SSMM",F200)))</formula>
    </cfRule>
    <cfRule type="containsText" dxfId="19045" priority="4442" operator="containsText" text="BMTR">
      <formula>NOT(ISERROR(SEARCH("BMTR",F200)))</formula>
    </cfRule>
  </conditionalFormatting>
  <conditionalFormatting sqref="F200">
    <cfRule type="containsText" dxfId="19044" priority="4437" operator="containsText" text="TAXI">
      <formula>NOT(ISERROR(SEARCH("TAXI",F200)))</formula>
    </cfRule>
    <cfRule type="containsText" dxfId="19043" priority="4438" operator="containsText" text="SSMM">
      <formula>NOT(ISERROR(SEARCH("SSMM",F200)))</formula>
    </cfRule>
    <cfRule type="containsText" dxfId="19042" priority="4439" operator="containsText" text="BMTR">
      <formula>NOT(ISERROR(SEARCH("BMTR",F200)))</formula>
    </cfRule>
  </conditionalFormatting>
  <conditionalFormatting sqref="F200">
    <cfRule type="containsText" dxfId="19041" priority="4434" operator="containsText" text="TAXI">
      <formula>NOT(ISERROR(SEARCH("TAXI",F200)))</formula>
    </cfRule>
    <cfRule type="containsText" dxfId="19040" priority="4435" operator="containsText" text="SSMM">
      <formula>NOT(ISERROR(SEARCH("SSMM",F200)))</formula>
    </cfRule>
    <cfRule type="containsText" dxfId="19039" priority="4436" operator="containsText" text="BMTR">
      <formula>NOT(ISERROR(SEARCH("BMTR",F200)))</formula>
    </cfRule>
  </conditionalFormatting>
  <conditionalFormatting sqref="F200">
    <cfRule type="containsText" dxfId="19038" priority="4431" operator="containsText" text="TAXI">
      <formula>NOT(ISERROR(SEARCH("TAXI",F200)))</formula>
    </cfRule>
    <cfRule type="containsText" dxfId="19037" priority="4432" operator="containsText" text="SSMM">
      <formula>NOT(ISERROR(SEARCH("SSMM",F200)))</formula>
    </cfRule>
    <cfRule type="containsText" dxfId="19036" priority="4433" operator="containsText" text="BMTR">
      <formula>NOT(ISERROR(SEARCH("BMTR",F200)))</formula>
    </cfRule>
  </conditionalFormatting>
  <conditionalFormatting sqref="F200">
    <cfRule type="containsText" dxfId="19035" priority="4428" operator="containsText" text="TAXI">
      <formula>NOT(ISERROR(SEARCH("TAXI",F200)))</formula>
    </cfRule>
    <cfRule type="containsText" dxfId="19034" priority="4429" operator="containsText" text="SSMM">
      <formula>NOT(ISERROR(SEARCH("SSMM",F200)))</formula>
    </cfRule>
    <cfRule type="containsText" dxfId="19033" priority="4430" operator="containsText" text="BMTR">
      <formula>NOT(ISERROR(SEARCH("BMTR",F200)))</formula>
    </cfRule>
  </conditionalFormatting>
  <conditionalFormatting sqref="F200">
    <cfRule type="containsText" dxfId="19032" priority="4425" operator="containsText" text="TAXI">
      <formula>NOT(ISERROR(SEARCH("TAXI",F200)))</formula>
    </cfRule>
    <cfRule type="containsText" dxfId="19031" priority="4426" operator="containsText" text="SSMM">
      <formula>NOT(ISERROR(SEARCH("SSMM",F200)))</formula>
    </cfRule>
    <cfRule type="containsText" dxfId="19030" priority="4427" operator="containsText" text="BMTR">
      <formula>NOT(ISERROR(SEARCH("BMTR",F200)))</formula>
    </cfRule>
  </conditionalFormatting>
  <conditionalFormatting sqref="F200">
    <cfRule type="containsText" dxfId="19029" priority="4422" operator="containsText" text="TAXI">
      <formula>NOT(ISERROR(SEARCH("TAXI",F200)))</formula>
    </cfRule>
    <cfRule type="containsText" dxfId="19028" priority="4423" operator="containsText" text="SSMM">
      <formula>NOT(ISERROR(SEARCH("SSMM",F200)))</formula>
    </cfRule>
    <cfRule type="containsText" dxfId="19027" priority="4424" operator="containsText" text="BMTR">
      <formula>NOT(ISERROR(SEARCH("BMTR",F200)))</formula>
    </cfRule>
  </conditionalFormatting>
  <conditionalFormatting sqref="F200">
    <cfRule type="containsText" dxfId="19026" priority="4419" operator="containsText" text="TAXI">
      <formula>NOT(ISERROR(SEARCH("TAXI",F200)))</formula>
    </cfRule>
    <cfRule type="containsText" dxfId="19025" priority="4420" operator="containsText" text="SSMM">
      <formula>NOT(ISERROR(SEARCH("SSMM",F200)))</formula>
    </cfRule>
    <cfRule type="containsText" dxfId="19024" priority="4421" operator="containsText" text="BMTR">
      <formula>NOT(ISERROR(SEARCH("BMTR",F200)))</formula>
    </cfRule>
  </conditionalFormatting>
  <conditionalFormatting sqref="F200">
    <cfRule type="containsText" dxfId="19023" priority="4416" operator="containsText" text="TAXI">
      <formula>NOT(ISERROR(SEARCH("TAXI",F200)))</formula>
    </cfRule>
    <cfRule type="containsText" dxfId="19022" priority="4417" operator="containsText" text="SSMM">
      <formula>NOT(ISERROR(SEARCH("SSMM",F200)))</formula>
    </cfRule>
    <cfRule type="containsText" dxfId="19021" priority="4418" operator="containsText" text="BMTR">
      <formula>NOT(ISERROR(SEARCH("BMTR",F200)))</formula>
    </cfRule>
  </conditionalFormatting>
  <conditionalFormatting sqref="G200">
    <cfRule type="cellIs" dxfId="19020" priority="4668" operator="greaterThan">
      <formula>L200</formula>
    </cfRule>
    <cfRule type="cellIs" dxfId="19019" priority="4669" operator="lessThan">
      <formula>J200</formula>
    </cfRule>
  </conditionalFormatting>
  <conditionalFormatting sqref="M200">
    <cfRule type="cellIs" dxfId="19018" priority="4415" operator="lessThan">
      <formula>0.25</formula>
    </cfRule>
  </conditionalFormatting>
  <conditionalFormatting sqref="F52">
    <cfRule type="containsText" dxfId="19017" priority="4408" operator="containsText" text="TAXI">
      <formula>NOT(ISERROR(SEARCH("TAXI",F52)))</formula>
    </cfRule>
    <cfRule type="containsText" dxfId="19016" priority="4409" operator="containsText" text="SSMM">
      <formula>NOT(ISERROR(SEARCH("SSMM",F52)))</formula>
    </cfRule>
    <cfRule type="containsText" dxfId="19015" priority="4410" operator="containsText" text="BMTR">
      <formula>NOT(ISERROR(SEARCH("BMTR",F52)))</formula>
    </cfRule>
  </conditionalFormatting>
  <conditionalFormatting sqref="G52">
    <cfRule type="cellIs" dxfId="19014" priority="4411" operator="greaterThan">
      <formula>L52</formula>
    </cfRule>
    <cfRule type="cellIs" dxfId="19013" priority="4412" operator="lessThan">
      <formula>J52</formula>
    </cfRule>
  </conditionalFormatting>
  <conditionalFormatting sqref="F57">
    <cfRule type="containsText" dxfId="19012" priority="4401" operator="containsText" text="TAXI">
      <formula>NOT(ISERROR(SEARCH("TAXI",F57)))</formula>
    </cfRule>
    <cfRule type="containsText" dxfId="19011" priority="4402" operator="containsText" text="SSMM">
      <formula>NOT(ISERROR(SEARCH("SSMM",F57)))</formula>
    </cfRule>
    <cfRule type="containsText" dxfId="19010" priority="4403" operator="containsText" text="BMTR">
      <formula>NOT(ISERROR(SEARCH("BMTR",F57)))</formula>
    </cfRule>
  </conditionalFormatting>
  <conditionalFormatting sqref="G57">
    <cfRule type="cellIs" dxfId="19009" priority="4404" operator="greaterThan">
      <formula>L57</formula>
    </cfRule>
    <cfRule type="cellIs" dxfId="19008" priority="4405" operator="lessThan">
      <formula>J57</formula>
    </cfRule>
  </conditionalFormatting>
  <conditionalFormatting sqref="F218">
    <cfRule type="containsText" dxfId="19007" priority="4394" operator="containsText" text="TAXI">
      <formula>NOT(ISERROR(SEARCH("TAXI",F218)))</formula>
    </cfRule>
    <cfRule type="containsText" dxfId="19006" priority="4395" operator="containsText" text="SSMM">
      <formula>NOT(ISERROR(SEARCH("SSMM",F218)))</formula>
    </cfRule>
    <cfRule type="containsText" dxfId="19005" priority="4396" operator="containsText" text="BMTR">
      <formula>NOT(ISERROR(SEARCH("BMTR",F218)))</formula>
    </cfRule>
  </conditionalFormatting>
  <conditionalFormatting sqref="F218">
    <cfRule type="containsText" dxfId="19004" priority="4391" operator="containsText" text="TAXI">
      <formula>NOT(ISERROR(SEARCH("TAXI",F218)))</formula>
    </cfRule>
    <cfRule type="containsText" dxfId="19003" priority="4392" operator="containsText" text="SSMM">
      <formula>NOT(ISERROR(SEARCH("SSMM",F218)))</formula>
    </cfRule>
    <cfRule type="containsText" dxfId="19002" priority="4393" operator="containsText" text="BMTR">
      <formula>NOT(ISERROR(SEARCH("BMTR",F218)))</formula>
    </cfRule>
  </conditionalFormatting>
  <conditionalFormatting sqref="F218">
    <cfRule type="containsText" dxfId="19001" priority="4388" operator="containsText" text="TAXI">
      <formula>NOT(ISERROR(SEARCH("TAXI",F218)))</formula>
    </cfRule>
    <cfRule type="containsText" dxfId="19000" priority="4389" operator="containsText" text="SSMM">
      <formula>NOT(ISERROR(SEARCH("SSMM",F218)))</formula>
    </cfRule>
    <cfRule type="containsText" dxfId="18999" priority="4390" operator="containsText" text="BMTR">
      <formula>NOT(ISERROR(SEARCH("BMTR",F218)))</formula>
    </cfRule>
  </conditionalFormatting>
  <conditionalFormatting sqref="F218">
    <cfRule type="containsText" dxfId="18998" priority="4385" operator="containsText" text="TAXI">
      <formula>NOT(ISERROR(SEARCH("TAXI",F218)))</formula>
    </cfRule>
    <cfRule type="containsText" dxfId="18997" priority="4386" operator="containsText" text="SSMM">
      <formula>NOT(ISERROR(SEARCH("SSMM",F218)))</formula>
    </cfRule>
    <cfRule type="containsText" dxfId="18996" priority="4387" operator="containsText" text="BMTR">
      <formula>NOT(ISERROR(SEARCH("BMTR",F218)))</formula>
    </cfRule>
  </conditionalFormatting>
  <conditionalFormatting sqref="F218">
    <cfRule type="containsText" dxfId="18995" priority="4382" operator="containsText" text="TAXI">
      <formula>NOT(ISERROR(SEARCH("TAXI",F218)))</formula>
    </cfRule>
    <cfRule type="containsText" dxfId="18994" priority="4383" operator="containsText" text="SSMM">
      <formula>NOT(ISERROR(SEARCH("SSMM",F218)))</formula>
    </cfRule>
    <cfRule type="containsText" dxfId="18993" priority="4384" operator="containsText" text="BMTR">
      <formula>NOT(ISERROR(SEARCH("BMTR",F218)))</formula>
    </cfRule>
  </conditionalFormatting>
  <conditionalFormatting sqref="F218">
    <cfRule type="containsText" dxfId="18992" priority="4379" operator="containsText" text="TAXI">
      <formula>NOT(ISERROR(SEARCH("TAXI",F218)))</formula>
    </cfRule>
    <cfRule type="containsText" dxfId="18991" priority="4380" operator="containsText" text="SSMM">
      <formula>NOT(ISERROR(SEARCH("SSMM",F218)))</formula>
    </cfRule>
    <cfRule type="containsText" dxfId="18990" priority="4381" operator="containsText" text="BMTR">
      <formula>NOT(ISERROR(SEARCH("BMTR",F218)))</formula>
    </cfRule>
  </conditionalFormatting>
  <conditionalFormatting sqref="F218">
    <cfRule type="containsText" dxfId="18989" priority="4376" operator="containsText" text="TAXI">
      <formula>NOT(ISERROR(SEARCH("TAXI",F218)))</formula>
    </cfRule>
    <cfRule type="containsText" dxfId="18988" priority="4377" operator="containsText" text="SSMM">
      <formula>NOT(ISERROR(SEARCH("SSMM",F218)))</formula>
    </cfRule>
    <cfRule type="containsText" dxfId="18987" priority="4378" operator="containsText" text="BMTR">
      <formula>NOT(ISERROR(SEARCH("BMTR",F218)))</formula>
    </cfRule>
  </conditionalFormatting>
  <conditionalFormatting sqref="F218">
    <cfRule type="containsText" dxfId="18986" priority="4373" operator="containsText" text="TAXI">
      <formula>NOT(ISERROR(SEARCH("TAXI",F218)))</formula>
    </cfRule>
    <cfRule type="containsText" dxfId="18985" priority="4374" operator="containsText" text="SSMM">
      <formula>NOT(ISERROR(SEARCH("SSMM",F218)))</formula>
    </cfRule>
    <cfRule type="containsText" dxfId="18984" priority="4375" operator="containsText" text="BMTR">
      <formula>NOT(ISERROR(SEARCH("BMTR",F218)))</formula>
    </cfRule>
  </conditionalFormatting>
  <conditionalFormatting sqref="F218">
    <cfRule type="containsText" dxfId="18983" priority="4370" operator="containsText" text="TAXI">
      <formula>NOT(ISERROR(SEARCH("TAXI",F218)))</formula>
    </cfRule>
    <cfRule type="containsText" dxfId="18982" priority="4371" operator="containsText" text="SSMM">
      <formula>NOT(ISERROR(SEARCH("SSMM",F218)))</formula>
    </cfRule>
    <cfRule type="containsText" dxfId="18981" priority="4372" operator="containsText" text="BMTR">
      <formula>NOT(ISERROR(SEARCH("BMTR",F218)))</formula>
    </cfRule>
  </conditionalFormatting>
  <conditionalFormatting sqref="F218">
    <cfRule type="containsText" dxfId="18980" priority="4367" operator="containsText" text="TAXI">
      <formula>NOT(ISERROR(SEARCH("TAXI",F218)))</formula>
    </cfRule>
    <cfRule type="containsText" dxfId="18979" priority="4368" operator="containsText" text="SSMM">
      <formula>NOT(ISERROR(SEARCH("SSMM",F218)))</formula>
    </cfRule>
    <cfRule type="containsText" dxfId="18978" priority="4369" operator="containsText" text="BMTR">
      <formula>NOT(ISERROR(SEARCH("BMTR",F218)))</formula>
    </cfRule>
  </conditionalFormatting>
  <conditionalFormatting sqref="F218">
    <cfRule type="containsText" dxfId="18977" priority="4364" operator="containsText" text="TAXI">
      <formula>NOT(ISERROR(SEARCH("TAXI",F218)))</formula>
    </cfRule>
    <cfRule type="containsText" dxfId="18976" priority="4365" operator="containsText" text="SSMM">
      <formula>NOT(ISERROR(SEARCH("SSMM",F218)))</formula>
    </cfRule>
    <cfRule type="containsText" dxfId="18975" priority="4366" operator="containsText" text="BMTR">
      <formula>NOT(ISERROR(SEARCH("BMTR",F218)))</formula>
    </cfRule>
  </conditionalFormatting>
  <conditionalFormatting sqref="F218">
    <cfRule type="containsText" dxfId="18974" priority="4361" operator="containsText" text="TAXI">
      <formula>NOT(ISERROR(SEARCH("TAXI",F218)))</formula>
    </cfRule>
    <cfRule type="containsText" dxfId="18973" priority="4362" operator="containsText" text="SSMM">
      <formula>NOT(ISERROR(SEARCH("SSMM",F218)))</formula>
    </cfRule>
    <cfRule type="containsText" dxfId="18972" priority="4363" operator="containsText" text="BMTR">
      <formula>NOT(ISERROR(SEARCH("BMTR",F218)))</formula>
    </cfRule>
  </conditionalFormatting>
  <conditionalFormatting sqref="F218">
    <cfRule type="containsText" dxfId="18971" priority="4358" operator="containsText" text="TAXI">
      <formula>NOT(ISERROR(SEARCH("TAXI",F218)))</formula>
    </cfRule>
    <cfRule type="containsText" dxfId="18970" priority="4359" operator="containsText" text="SSMM">
      <formula>NOT(ISERROR(SEARCH("SSMM",F218)))</formula>
    </cfRule>
    <cfRule type="containsText" dxfId="18969" priority="4360" operator="containsText" text="BMTR">
      <formula>NOT(ISERROR(SEARCH("BMTR",F218)))</formula>
    </cfRule>
  </conditionalFormatting>
  <conditionalFormatting sqref="F218">
    <cfRule type="containsText" dxfId="18968" priority="4355" operator="containsText" text="TAXI">
      <formula>NOT(ISERROR(SEARCH("TAXI",F218)))</formula>
    </cfRule>
    <cfRule type="containsText" dxfId="18967" priority="4356" operator="containsText" text="SSMM">
      <formula>NOT(ISERROR(SEARCH("SSMM",F218)))</formula>
    </cfRule>
    <cfRule type="containsText" dxfId="18966" priority="4357" operator="containsText" text="BMTR">
      <formula>NOT(ISERROR(SEARCH("BMTR",F218)))</formula>
    </cfRule>
  </conditionalFormatting>
  <conditionalFormatting sqref="F218">
    <cfRule type="containsText" dxfId="18965" priority="4352" operator="containsText" text="TAXI">
      <formula>NOT(ISERROR(SEARCH("TAXI",F218)))</formula>
    </cfRule>
    <cfRule type="containsText" dxfId="18964" priority="4353" operator="containsText" text="SSMM">
      <formula>NOT(ISERROR(SEARCH("SSMM",F218)))</formula>
    </cfRule>
    <cfRule type="containsText" dxfId="18963" priority="4354" operator="containsText" text="BMTR">
      <formula>NOT(ISERROR(SEARCH("BMTR",F218)))</formula>
    </cfRule>
  </conditionalFormatting>
  <conditionalFormatting sqref="F218">
    <cfRule type="containsText" dxfId="18962" priority="4349" operator="containsText" text="TAXI">
      <formula>NOT(ISERROR(SEARCH("TAXI",F218)))</formula>
    </cfRule>
    <cfRule type="containsText" dxfId="18961" priority="4350" operator="containsText" text="SSMM">
      <formula>NOT(ISERROR(SEARCH("SSMM",F218)))</formula>
    </cfRule>
    <cfRule type="containsText" dxfId="18960" priority="4351" operator="containsText" text="BMTR">
      <formula>NOT(ISERROR(SEARCH("BMTR",F218)))</formula>
    </cfRule>
  </conditionalFormatting>
  <conditionalFormatting sqref="F218">
    <cfRule type="containsText" dxfId="18959" priority="4346" operator="containsText" text="TAXI">
      <formula>NOT(ISERROR(SEARCH("TAXI",F218)))</formula>
    </cfRule>
    <cfRule type="containsText" dxfId="18958" priority="4347" operator="containsText" text="SSMM">
      <formula>NOT(ISERROR(SEARCH("SSMM",F218)))</formula>
    </cfRule>
    <cfRule type="containsText" dxfId="18957" priority="4348" operator="containsText" text="BMTR">
      <formula>NOT(ISERROR(SEARCH("BMTR",F218)))</formula>
    </cfRule>
  </conditionalFormatting>
  <conditionalFormatting sqref="F218">
    <cfRule type="containsText" dxfId="18956" priority="4343" operator="containsText" text="TAXI">
      <formula>NOT(ISERROR(SEARCH("TAXI",F218)))</formula>
    </cfRule>
    <cfRule type="containsText" dxfId="18955" priority="4344" operator="containsText" text="SSMM">
      <formula>NOT(ISERROR(SEARCH("SSMM",F218)))</formula>
    </cfRule>
    <cfRule type="containsText" dxfId="18954" priority="4345" operator="containsText" text="BMTR">
      <formula>NOT(ISERROR(SEARCH("BMTR",F218)))</formula>
    </cfRule>
  </conditionalFormatting>
  <conditionalFormatting sqref="F218">
    <cfRule type="containsText" dxfId="18953" priority="4340" operator="containsText" text="TAXI">
      <formula>NOT(ISERROR(SEARCH("TAXI",F218)))</formula>
    </cfRule>
    <cfRule type="containsText" dxfId="18952" priority="4341" operator="containsText" text="SSMM">
      <formula>NOT(ISERROR(SEARCH("SSMM",F218)))</formula>
    </cfRule>
    <cfRule type="containsText" dxfId="18951" priority="4342" operator="containsText" text="BMTR">
      <formula>NOT(ISERROR(SEARCH("BMTR",F218)))</formula>
    </cfRule>
  </conditionalFormatting>
  <conditionalFormatting sqref="F218">
    <cfRule type="containsText" dxfId="18950" priority="4337" operator="containsText" text="TAXI">
      <formula>NOT(ISERROR(SEARCH("TAXI",F218)))</formula>
    </cfRule>
    <cfRule type="containsText" dxfId="18949" priority="4338" operator="containsText" text="SSMM">
      <formula>NOT(ISERROR(SEARCH("SSMM",F218)))</formula>
    </cfRule>
    <cfRule type="containsText" dxfId="18948" priority="4339" operator="containsText" text="BMTR">
      <formula>NOT(ISERROR(SEARCH("BMTR",F218)))</formula>
    </cfRule>
  </conditionalFormatting>
  <conditionalFormatting sqref="F218">
    <cfRule type="containsText" dxfId="18947" priority="4334" operator="containsText" text="TAXI">
      <formula>NOT(ISERROR(SEARCH("TAXI",F218)))</formula>
    </cfRule>
    <cfRule type="containsText" dxfId="18946" priority="4335" operator="containsText" text="SSMM">
      <formula>NOT(ISERROR(SEARCH("SSMM",F218)))</formula>
    </cfRule>
    <cfRule type="containsText" dxfId="18945" priority="4336" operator="containsText" text="BMTR">
      <formula>NOT(ISERROR(SEARCH("BMTR",F218)))</formula>
    </cfRule>
  </conditionalFormatting>
  <conditionalFormatting sqref="F218">
    <cfRule type="containsText" dxfId="18944" priority="4331" operator="containsText" text="TAXI">
      <formula>NOT(ISERROR(SEARCH("TAXI",F218)))</formula>
    </cfRule>
    <cfRule type="containsText" dxfId="18943" priority="4332" operator="containsText" text="SSMM">
      <formula>NOT(ISERROR(SEARCH("SSMM",F218)))</formula>
    </cfRule>
    <cfRule type="containsText" dxfId="18942" priority="4333" operator="containsText" text="BMTR">
      <formula>NOT(ISERROR(SEARCH("BMTR",F218)))</formula>
    </cfRule>
  </conditionalFormatting>
  <conditionalFormatting sqref="F218">
    <cfRule type="containsText" dxfId="18941" priority="4328" operator="containsText" text="TAXI">
      <formula>NOT(ISERROR(SEARCH("TAXI",F218)))</formula>
    </cfRule>
    <cfRule type="containsText" dxfId="18940" priority="4329" operator="containsText" text="SSMM">
      <formula>NOT(ISERROR(SEARCH("SSMM",F218)))</formula>
    </cfRule>
    <cfRule type="containsText" dxfId="18939" priority="4330" operator="containsText" text="BMTR">
      <formula>NOT(ISERROR(SEARCH("BMTR",F218)))</formula>
    </cfRule>
  </conditionalFormatting>
  <conditionalFormatting sqref="F218">
    <cfRule type="containsText" dxfId="18938" priority="4325" operator="containsText" text="TAXI">
      <formula>NOT(ISERROR(SEARCH("TAXI",F218)))</formula>
    </cfRule>
    <cfRule type="containsText" dxfId="18937" priority="4326" operator="containsText" text="SSMM">
      <formula>NOT(ISERROR(SEARCH("SSMM",F218)))</formula>
    </cfRule>
    <cfRule type="containsText" dxfId="18936" priority="4327" operator="containsText" text="BMTR">
      <formula>NOT(ISERROR(SEARCH("BMTR",F218)))</formula>
    </cfRule>
  </conditionalFormatting>
  <conditionalFormatting sqref="F218">
    <cfRule type="containsText" dxfId="18935" priority="4322" operator="containsText" text="TAXI">
      <formula>NOT(ISERROR(SEARCH("TAXI",F218)))</formula>
    </cfRule>
    <cfRule type="containsText" dxfId="18934" priority="4323" operator="containsText" text="SSMM">
      <formula>NOT(ISERROR(SEARCH("SSMM",F218)))</formula>
    </cfRule>
    <cfRule type="containsText" dxfId="18933" priority="4324" operator="containsText" text="BMTR">
      <formula>NOT(ISERROR(SEARCH("BMTR",F218)))</formula>
    </cfRule>
  </conditionalFormatting>
  <conditionalFormatting sqref="F218">
    <cfRule type="containsText" dxfId="18932" priority="4319" operator="containsText" text="TAXI">
      <formula>NOT(ISERROR(SEARCH("TAXI",F218)))</formula>
    </cfRule>
    <cfRule type="containsText" dxfId="18931" priority="4320" operator="containsText" text="SSMM">
      <formula>NOT(ISERROR(SEARCH("SSMM",F218)))</formula>
    </cfRule>
    <cfRule type="containsText" dxfId="18930" priority="4321" operator="containsText" text="BMTR">
      <formula>NOT(ISERROR(SEARCH("BMTR",F218)))</formula>
    </cfRule>
  </conditionalFormatting>
  <conditionalFormatting sqref="F218">
    <cfRule type="containsText" dxfId="18929" priority="4316" operator="containsText" text="TAXI">
      <formula>NOT(ISERROR(SEARCH("TAXI",F218)))</formula>
    </cfRule>
    <cfRule type="containsText" dxfId="18928" priority="4317" operator="containsText" text="SSMM">
      <formula>NOT(ISERROR(SEARCH("SSMM",F218)))</formula>
    </cfRule>
    <cfRule type="containsText" dxfId="18927" priority="4318" operator="containsText" text="BMTR">
      <formula>NOT(ISERROR(SEARCH("BMTR",F218)))</formula>
    </cfRule>
  </conditionalFormatting>
  <conditionalFormatting sqref="F218">
    <cfRule type="containsText" dxfId="18926" priority="4313" operator="containsText" text="TAXI">
      <formula>NOT(ISERROR(SEARCH("TAXI",F218)))</formula>
    </cfRule>
    <cfRule type="containsText" dxfId="18925" priority="4314" operator="containsText" text="SSMM">
      <formula>NOT(ISERROR(SEARCH("SSMM",F218)))</formula>
    </cfRule>
    <cfRule type="containsText" dxfId="18924" priority="4315" operator="containsText" text="BMTR">
      <formula>NOT(ISERROR(SEARCH("BMTR",F218)))</formula>
    </cfRule>
  </conditionalFormatting>
  <conditionalFormatting sqref="F218">
    <cfRule type="containsText" dxfId="18923" priority="4310" operator="containsText" text="TAXI">
      <formula>NOT(ISERROR(SEARCH("TAXI",F218)))</formula>
    </cfRule>
    <cfRule type="containsText" dxfId="18922" priority="4311" operator="containsText" text="SSMM">
      <formula>NOT(ISERROR(SEARCH("SSMM",F218)))</formula>
    </cfRule>
    <cfRule type="containsText" dxfId="18921" priority="4312" operator="containsText" text="BMTR">
      <formula>NOT(ISERROR(SEARCH("BMTR",F218)))</formula>
    </cfRule>
  </conditionalFormatting>
  <conditionalFormatting sqref="F218">
    <cfRule type="containsText" dxfId="18920" priority="4307" operator="containsText" text="TAXI">
      <formula>NOT(ISERROR(SEARCH("TAXI",F218)))</formula>
    </cfRule>
    <cfRule type="containsText" dxfId="18919" priority="4308" operator="containsText" text="SSMM">
      <formula>NOT(ISERROR(SEARCH("SSMM",F218)))</formula>
    </cfRule>
    <cfRule type="containsText" dxfId="18918" priority="4309" operator="containsText" text="BMTR">
      <formula>NOT(ISERROR(SEARCH("BMTR",F218)))</formula>
    </cfRule>
  </conditionalFormatting>
  <conditionalFormatting sqref="F218">
    <cfRule type="containsText" dxfId="18917" priority="4304" operator="containsText" text="TAXI">
      <formula>NOT(ISERROR(SEARCH("TAXI",F218)))</formula>
    </cfRule>
    <cfRule type="containsText" dxfId="18916" priority="4305" operator="containsText" text="SSMM">
      <formula>NOT(ISERROR(SEARCH("SSMM",F218)))</formula>
    </cfRule>
    <cfRule type="containsText" dxfId="18915" priority="4306" operator="containsText" text="BMTR">
      <formula>NOT(ISERROR(SEARCH("BMTR",F218)))</formula>
    </cfRule>
  </conditionalFormatting>
  <conditionalFormatting sqref="F218">
    <cfRule type="containsText" dxfId="18914" priority="4301" operator="containsText" text="TAXI">
      <formula>NOT(ISERROR(SEARCH("TAXI",F218)))</formula>
    </cfRule>
    <cfRule type="containsText" dxfId="18913" priority="4302" operator="containsText" text="SSMM">
      <formula>NOT(ISERROR(SEARCH("SSMM",F218)))</formula>
    </cfRule>
    <cfRule type="containsText" dxfId="18912" priority="4303" operator="containsText" text="BMTR">
      <formula>NOT(ISERROR(SEARCH("BMTR",F218)))</formula>
    </cfRule>
  </conditionalFormatting>
  <conditionalFormatting sqref="F218">
    <cfRule type="containsText" dxfId="18911" priority="4298" operator="containsText" text="TAXI">
      <formula>NOT(ISERROR(SEARCH("TAXI",F218)))</formula>
    </cfRule>
    <cfRule type="containsText" dxfId="18910" priority="4299" operator="containsText" text="SSMM">
      <formula>NOT(ISERROR(SEARCH("SSMM",F218)))</formula>
    </cfRule>
    <cfRule type="containsText" dxfId="18909" priority="4300" operator="containsText" text="BMTR">
      <formula>NOT(ISERROR(SEARCH("BMTR",F218)))</formula>
    </cfRule>
  </conditionalFormatting>
  <conditionalFormatting sqref="F218">
    <cfRule type="containsText" dxfId="18908" priority="4295" operator="containsText" text="TAXI">
      <formula>NOT(ISERROR(SEARCH("TAXI",F218)))</formula>
    </cfRule>
    <cfRule type="containsText" dxfId="18907" priority="4296" operator="containsText" text="SSMM">
      <formula>NOT(ISERROR(SEARCH("SSMM",F218)))</formula>
    </cfRule>
    <cfRule type="containsText" dxfId="18906" priority="4297" operator="containsText" text="BMTR">
      <formula>NOT(ISERROR(SEARCH("BMTR",F218)))</formula>
    </cfRule>
  </conditionalFormatting>
  <conditionalFormatting sqref="F218">
    <cfRule type="containsText" dxfId="18905" priority="4292" operator="containsText" text="TAXI">
      <formula>NOT(ISERROR(SEARCH("TAXI",F218)))</formula>
    </cfRule>
    <cfRule type="containsText" dxfId="18904" priority="4293" operator="containsText" text="SSMM">
      <formula>NOT(ISERROR(SEARCH("SSMM",F218)))</formula>
    </cfRule>
    <cfRule type="containsText" dxfId="18903" priority="4294" operator="containsText" text="BMTR">
      <formula>NOT(ISERROR(SEARCH("BMTR",F218)))</formula>
    </cfRule>
  </conditionalFormatting>
  <conditionalFormatting sqref="F218">
    <cfRule type="containsText" dxfId="18902" priority="4289" operator="containsText" text="TAXI">
      <formula>NOT(ISERROR(SEARCH("TAXI",F218)))</formula>
    </cfRule>
    <cfRule type="containsText" dxfId="18901" priority="4290" operator="containsText" text="SSMM">
      <formula>NOT(ISERROR(SEARCH("SSMM",F218)))</formula>
    </cfRule>
    <cfRule type="containsText" dxfId="18900" priority="4291" operator="containsText" text="BMTR">
      <formula>NOT(ISERROR(SEARCH("BMTR",F218)))</formula>
    </cfRule>
  </conditionalFormatting>
  <conditionalFormatting sqref="F218">
    <cfRule type="containsText" dxfId="18899" priority="4286" operator="containsText" text="TAXI">
      <formula>NOT(ISERROR(SEARCH("TAXI",F218)))</formula>
    </cfRule>
    <cfRule type="containsText" dxfId="18898" priority="4287" operator="containsText" text="SSMM">
      <formula>NOT(ISERROR(SEARCH("SSMM",F218)))</formula>
    </cfRule>
    <cfRule type="containsText" dxfId="18897" priority="4288" operator="containsText" text="BMTR">
      <formula>NOT(ISERROR(SEARCH("BMTR",F218)))</formula>
    </cfRule>
  </conditionalFormatting>
  <conditionalFormatting sqref="F218">
    <cfRule type="containsText" dxfId="18896" priority="4283" operator="containsText" text="TAXI">
      <formula>NOT(ISERROR(SEARCH("TAXI",F218)))</formula>
    </cfRule>
    <cfRule type="containsText" dxfId="18895" priority="4284" operator="containsText" text="SSMM">
      <formula>NOT(ISERROR(SEARCH("SSMM",F218)))</formula>
    </cfRule>
    <cfRule type="containsText" dxfId="18894" priority="4285" operator="containsText" text="BMTR">
      <formula>NOT(ISERROR(SEARCH("BMTR",F218)))</formula>
    </cfRule>
  </conditionalFormatting>
  <conditionalFormatting sqref="F218">
    <cfRule type="containsText" dxfId="18893" priority="4280" operator="containsText" text="TAXI">
      <formula>NOT(ISERROR(SEARCH("TAXI",F218)))</formula>
    </cfRule>
    <cfRule type="containsText" dxfId="18892" priority="4281" operator="containsText" text="SSMM">
      <formula>NOT(ISERROR(SEARCH("SSMM",F218)))</formula>
    </cfRule>
    <cfRule type="containsText" dxfId="18891" priority="4282" operator="containsText" text="BMTR">
      <formula>NOT(ISERROR(SEARCH("BMTR",F218)))</formula>
    </cfRule>
  </conditionalFormatting>
  <conditionalFormatting sqref="F218">
    <cfRule type="containsText" dxfId="18890" priority="4277" operator="containsText" text="TAXI">
      <formula>NOT(ISERROR(SEARCH("TAXI",F218)))</formula>
    </cfRule>
    <cfRule type="containsText" dxfId="18889" priority="4278" operator="containsText" text="SSMM">
      <formula>NOT(ISERROR(SEARCH("SSMM",F218)))</formula>
    </cfRule>
    <cfRule type="containsText" dxfId="18888" priority="4279" operator="containsText" text="BMTR">
      <formula>NOT(ISERROR(SEARCH("BMTR",F218)))</formula>
    </cfRule>
  </conditionalFormatting>
  <conditionalFormatting sqref="G218">
    <cfRule type="cellIs" dxfId="18887" priority="4397" operator="greaterThan">
      <formula>L218</formula>
    </cfRule>
    <cfRule type="cellIs" dxfId="18886" priority="4398" operator="lessThan">
      <formula>J218</formula>
    </cfRule>
  </conditionalFormatting>
  <conditionalFormatting sqref="M218">
    <cfRule type="cellIs" dxfId="18885" priority="4276" operator="lessThan">
      <formula>0.25</formula>
    </cfRule>
  </conditionalFormatting>
  <conditionalFormatting sqref="F162">
    <cfRule type="containsText" dxfId="18884" priority="4269" operator="containsText" text="TAXI">
      <formula>NOT(ISERROR(SEARCH("TAXI",F162)))</formula>
    </cfRule>
    <cfRule type="containsText" dxfId="18883" priority="4270" operator="containsText" text="SSMM">
      <formula>NOT(ISERROR(SEARCH("SSMM",F162)))</formula>
    </cfRule>
    <cfRule type="containsText" dxfId="18882" priority="4271" operator="containsText" text="BMTR">
      <formula>NOT(ISERROR(SEARCH("BMTR",F162)))</formula>
    </cfRule>
  </conditionalFormatting>
  <conditionalFormatting sqref="G162">
    <cfRule type="cellIs" dxfId="18881" priority="4272" operator="greaterThan">
      <formula>L162</formula>
    </cfRule>
    <cfRule type="cellIs" dxfId="18880" priority="4273" operator="lessThan">
      <formula>J162</formula>
    </cfRule>
  </conditionalFormatting>
  <conditionalFormatting sqref="M162">
    <cfRule type="cellIs" dxfId="18879" priority="4268" operator="lessThan">
      <formula>0.25</formula>
    </cfRule>
  </conditionalFormatting>
  <conditionalFormatting sqref="F67">
    <cfRule type="containsText" dxfId="18878" priority="4261" operator="containsText" text="TAXI">
      <formula>NOT(ISERROR(SEARCH("TAXI",F67)))</formula>
    </cfRule>
    <cfRule type="containsText" dxfId="18877" priority="4262" operator="containsText" text="SSMM">
      <formula>NOT(ISERROR(SEARCH("SSMM",F67)))</formula>
    </cfRule>
    <cfRule type="containsText" dxfId="18876" priority="4263" operator="containsText" text="BMTR">
      <formula>NOT(ISERROR(SEARCH("BMTR",F67)))</formula>
    </cfRule>
  </conditionalFormatting>
  <conditionalFormatting sqref="G67">
    <cfRule type="cellIs" dxfId="18875" priority="4264" operator="greaterThan">
      <formula>L67</formula>
    </cfRule>
    <cfRule type="cellIs" dxfId="18874" priority="4265" operator="lessThan">
      <formula>J67</formula>
    </cfRule>
  </conditionalFormatting>
  <conditionalFormatting sqref="M67">
    <cfRule type="cellIs" dxfId="18873" priority="4260" operator="lessThan">
      <formula>0.25</formula>
    </cfRule>
  </conditionalFormatting>
  <conditionalFormatting sqref="G146">
    <cfRule type="cellIs" dxfId="18872" priority="4258" operator="greaterThan">
      <formula>L146</formula>
    </cfRule>
    <cfRule type="cellIs" dxfId="18871" priority="4259" operator="lessThan">
      <formula>J146</formula>
    </cfRule>
  </conditionalFormatting>
  <conditionalFormatting sqref="M146">
    <cfRule type="cellIs" dxfId="18870" priority="4257" operator="lessThan">
      <formula>0.25</formula>
    </cfRule>
  </conditionalFormatting>
  <conditionalFormatting sqref="F185">
    <cfRule type="containsText" dxfId="18869" priority="4250" operator="containsText" text="TAXI">
      <formula>NOT(ISERROR(SEARCH("TAXI",F185)))</formula>
    </cfRule>
    <cfRule type="containsText" dxfId="18868" priority="4251" operator="containsText" text="SSMM">
      <formula>NOT(ISERROR(SEARCH("SSMM",F185)))</formula>
    </cfRule>
    <cfRule type="containsText" dxfId="18867" priority="4252" operator="containsText" text="BMTR">
      <formula>NOT(ISERROR(SEARCH("BMTR",F185)))</formula>
    </cfRule>
  </conditionalFormatting>
  <conditionalFormatting sqref="F185">
    <cfRule type="containsText" dxfId="18866" priority="4247" operator="containsText" text="TAXI">
      <formula>NOT(ISERROR(SEARCH("TAXI",F185)))</formula>
    </cfRule>
    <cfRule type="containsText" dxfId="18865" priority="4248" operator="containsText" text="SSMM">
      <formula>NOT(ISERROR(SEARCH("SSMM",F185)))</formula>
    </cfRule>
    <cfRule type="containsText" dxfId="18864" priority="4249" operator="containsText" text="BMTR">
      <formula>NOT(ISERROR(SEARCH("BMTR",F185)))</formula>
    </cfRule>
  </conditionalFormatting>
  <conditionalFormatting sqref="F185">
    <cfRule type="containsText" dxfId="18863" priority="4244" operator="containsText" text="TAXI">
      <formula>NOT(ISERROR(SEARCH("TAXI",F185)))</formula>
    </cfRule>
    <cfRule type="containsText" dxfId="18862" priority="4245" operator="containsText" text="SSMM">
      <formula>NOT(ISERROR(SEARCH("SSMM",F185)))</formula>
    </cfRule>
    <cfRule type="containsText" dxfId="18861" priority="4246" operator="containsText" text="BMTR">
      <formula>NOT(ISERROR(SEARCH("BMTR",F185)))</formula>
    </cfRule>
  </conditionalFormatting>
  <conditionalFormatting sqref="F185">
    <cfRule type="containsText" dxfId="18860" priority="4241" operator="containsText" text="TAXI">
      <formula>NOT(ISERROR(SEARCH("TAXI",F185)))</formula>
    </cfRule>
    <cfRule type="containsText" dxfId="18859" priority="4242" operator="containsText" text="SSMM">
      <formula>NOT(ISERROR(SEARCH("SSMM",F185)))</formula>
    </cfRule>
    <cfRule type="containsText" dxfId="18858" priority="4243" operator="containsText" text="BMTR">
      <formula>NOT(ISERROR(SEARCH("BMTR",F185)))</formula>
    </cfRule>
  </conditionalFormatting>
  <conditionalFormatting sqref="F185">
    <cfRule type="containsText" dxfId="18857" priority="4238" operator="containsText" text="TAXI">
      <formula>NOT(ISERROR(SEARCH("TAXI",F185)))</formula>
    </cfRule>
    <cfRule type="containsText" dxfId="18856" priority="4239" operator="containsText" text="SSMM">
      <formula>NOT(ISERROR(SEARCH("SSMM",F185)))</formula>
    </cfRule>
    <cfRule type="containsText" dxfId="18855" priority="4240" operator="containsText" text="BMTR">
      <formula>NOT(ISERROR(SEARCH("BMTR",F185)))</formula>
    </cfRule>
  </conditionalFormatting>
  <conditionalFormatting sqref="F185">
    <cfRule type="containsText" dxfId="18854" priority="4235" operator="containsText" text="TAXI">
      <formula>NOT(ISERROR(SEARCH("TAXI",F185)))</formula>
    </cfRule>
    <cfRule type="containsText" dxfId="18853" priority="4236" operator="containsText" text="SSMM">
      <formula>NOT(ISERROR(SEARCH("SSMM",F185)))</formula>
    </cfRule>
    <cfRule type="containsText" dxfId="18852" priority="4237" operator="containsText" text="BMTR">
      <formula>NOT(ISERROR(SEARCH("BMTR",F185)))</formula>
    </cfRule>
  </conditionalFormatting>
  <conditionalFormatting sqref="F185">
    <cfRule type="containsText" dxfId="18851" priority="4232" operator="containsText" text="TAXI">
      <formula>NOT(ISERROR(SEARCH("TAXI",F185)))</formula>
    </cfRule>
    <cfRule type="containsText" dxfId="18850" priority="4233" operator="containsText" text="SSMM">
      <formula>NOT(ISERROR(SEARCH("SSMM",F185)))</formula>
    </cfRule>
    <cfRule type="containsText" dxfId="18849" priority="4234" operator="containsText" text="BMTR">
      <formula>NOT(ISERROR(SEARCH("BMTR",F185)))</formula>
    </cfRule>
  </conditionalFormatting>
  <conditionalFormatting sqref="F185">
    <cfRule type="containsText" dxfId="18848" priority="4229" operator="containsText" text="TAXI">
      <formula>NOT(ISERROR(SEARCH("TAXI",F185)))</formula>
    </cfRule>
    <cfRule type="containsText" dxfId="18847" priority="4230" operator="containsText" text="SSMM">
      <formula>NOT(ISERROR(SEARCH("SSMM",F185)))</formula>
    </cfRule>
    <cfRule type="containsText" dxfId="18846" priority="4231" operator="containsText" text="BMTR">
      <formula>NOT(ISERROR(SEARCH("BMTR",F185)))</formula>
    </cfRule>
  </conditionalFormatting>
  <conditionalFormatting sqref="F185">
    <cfRule type="containsText" dxfId="18845" priority="4226" operator="containsText" text="TAXI">
      <formula>NOT(ISERROR(SEARCH("TAXI",F185)))</formula>
    </cfRule>
    <cfRule type="containsText" dxfId="18844" priority="4227" operator="containsText" text="SSMM">
      <formula>NOT(ISERROR(SEARCH("SSMM",F185)))</formula>
    </cfRule>
    <cfRule type="containsText" dxfId="18843" priority="4228" operator="containsText" text="BMTR">
      <formula>NOT(ISERROR(SEARCH("BMTR",F185)))</formula>
    </cfRule>
  </conditionalFormatting>
  <conditionalFormatting sqref="F185">
    <cfRule type="containsText" dxfId="18842" priority="4223" operator="containsText" text="TAXI">
      <formula>NOT(ISERROR(SEARCH("TAXI",F185)))</formula>
    </cfRule>
    <cfRule type="containsText" dxfId="18841" priority="4224" operator="containsText" text="SSMM">
      <formula>NOT(ISERROR(SEARCH("SSMM",F185)))</formula>
    </cfRule>
    <cfRule type="containsText" dxfId="18840" priority="4225" operator="containsText" text="BMTR">
      <formula>NOT(ISERROR(SEARCH("BMTR",F185)))</formula>
    </cfRule>
  </conditionalFormatting>
  <conditionalFormatting sqref="F185">
    <cfRule type="containsText" dxfId="18839" priority="4220" operator="containsText" text="TAXI">
      <formula>NOT(ISERROR(SEARCH("TAXI",F185)))</formula>
    </cfRule>
    <cfRule type="containsText" dxfId="18838" priority="4221" operator="containsText" text="SSMM">
      <formula>NOT(ISERROR(SEARCH("SSMM",F185)))</formula>
    </cfRule>
    <cfRule type="containsText" dxfId="18837" priority="4222" operator="containsText" text="BMTR">
      <formula>NOT(ISERROR(SEARCH("BMTR",F185)))</formula>
    </cfRule>
  </conditionalFormatting>
  <conditionalFormatting sqref="F185">
    <cfRule type="containsText" dxfId="18836" priority="4217" operator="containsText" text="TAXI">
      <formula>NOT(ISERROR(SEARCH("TAXI",F185)))</formula>
    </cfRule>
    <cfRule type="containsText" dxfId="18835" priority="4218" operator="containsText" text="SSMM">
      <formula>NOT(ISERROR(SEARCH("SSMM",F185)))</formula>
    </cfRule>
    <cfRule type="containsText" dxfId="18834" priority="4219" operator="containsText" text="BMTR">
      <formula>NOT(ISERROR(SEARCH("BMTR",F185)))</formula>
    </cfRule>
  </conditionalFormatting>
  <conditionalFormatting sqref="F185">
    <cfRule type="containsText" dxfId="18833" priority="4214" operator="containsText" text="TAXI">
      <formula>NOT(ISERROR(SEARCH("TAXI",F185)))</formula>
    </cfRule>
    <cfRule type="containsText" dxfId="18832" priority="4215" operator="containsText" text="SSMM">
      <formula>NOT(ISERROR(SEARCH("SSMM",F185)))</formula>
    </cfRule>
    <cfRule type="containsText" dxfId="18831" priority="4216" operator="containsText" text="BMTR">
      <formula>NOT(ISERROR(SEARCH("BMTR",F185)))</formula>
    </cfRule>
  </conditionalFormatting>
  <conditionalFormatting sqref="F185">
    <cfRule type="containsText" dxfId="18830" priority="4211" operator="containsText" text="TAXI">
      <formula>NOT(ISERROR(SEARCH("TAXI",F185)))</formula>
    </cfRule>
    <cfRule type="containsText" dxfId="18829" priority="4212" operator="containsText" text="SSMM">
      <formula>NOT(ISERROR(SEARCH("SSMM",F185)))</formula>
    </cfRule>
    <cfRule type="containsText" dxfId="18828" priority="4213" operator="containsText" text="BMTR">
      <formula>NOT(ISERROR(SEARCH("BMTR",F185)))</formula>
    </cfRule>
  </conditionalFormatting>
  <conditionalFormatting sqref="F185">
    <cfRule type="containsText" dxfId="18827" priority="4208" operator="containsText" text="TAXI">
      <formula>NOT(ISERROR(SEARCH("TAXI",F185)))</formula>
    </cfRule>
    <cfRule type="containsText" dxfId="18826" priority="4209" operator="containsText" text="SSMM">
      <formula>NOT(ISERROR(SEARCH("SSMM",F185)))</formula>
    </cfRule>
    <cfRule type="containsText" dxfId="18825" priority="4210" operator="containsText" text="BMTR">
      <formula>NOT(ISERROR(SEARCH("BMTR",F185)))</formula>
    </cfRule>
  </conditionalFormatting>
  <conditionalFormatting sqref="F185">
    <cfRule type="containsText" dxfId="18824" priority="4205" operator="containsText" text="TAXI">
      <formula>NOT(ISERROR(SEARCH("TAXI",F185)))</formula>
    </cfRule>
    <cfRule type="containsText" dxfId="18823" priority="4206" operator="containsText" text="SSMM">
      <formula>NOT(ISERROR(SEARCH("SSMM",F185)))</formula>
    </cfRule>
    <cfRule type="containsText" dxfId="18822" priority="4207" operator="containsText" text="BMTR">
      <formula>NOT(ISERROR(SEARCH("BMTR",F185)))</formula>
    </cfRule>
  </conditionalFormatting>
  <conditionalFormatting sqref="F185">
    <cfRule type="containsText" dxfId="18821" priority="4202" operator="containsText" text="TAXI">
      <formula>NOT(ISERROR(SEARCH("TAXI",F185)))</formula>
    </cfRule>
    <cfRule type="containsText" dxfId="18820" priority="4203" operator="containsText" text="SSMM">
      <formula>NOT(ISERROR(SEARCH("SSMM",F185)))</formula>
    </cfRule>
    <cfRule type="containsText" dxfId="18819" priority="4204" operator="containsText" text="BMTR">
      <formula>NOT(ISERROR(SEARCH("BMTR",F185)))</formula>
    </cfRule>
  </conditionalFormatting>
  <conditionalFormatting sqref="F185">
    <cfRule type="containsText" dxfId="18818" priority="4199" operator="containsText" text="TAXI">
      <formula>NOT(ISERROR(SEARCH("TAXI",F185)))</formula>
    </cfRule>
    <cfRule type="containsText" dxfId="18817" priority="4200" operator="containsText" text="SSMM">
      <formula>NOT(ISERROR(SEARCH("SSMM",F185)))</formula>
    </cfRule>
    <cfRule type="containsText" dxfId="18816" priority="4201" operator="containsText" text="BMTR">
      <formula>NOT(ISERROR(SEARCH("BMTR",F185)))</formula>
    </cfRule>
  </conditionalFormatting>
  <conditionalFormatting sqref="F185">
    <cfRule type="containsText" dxfId="18815" priority="4196" operator="containsText" text="TAXI">
      <formula>NOT(ISERROR(SEARCH("TAXI",F185)))</formula>
    </cfRule>
    <cfRule type="containsText" dxfId="18814" priority="4197" operator="containsText" text="SSMM">
      <formula>NOT(ISERROR(SEARCH("SSMM",F185)))</formula>
    </cfRule>
    <cfRule type="containsText" dxfId="18813" priority="4198" operator="containsText" text="BMTR">
      <formula>NOT(ISERROR(SEARCH("BMTR",F185)))</formula>
    </cfRule>
  </conditionalFormatting>
  <conditionalFormatting sqref="F185">
    <cfRule type="containsText" dxfId="18812" priority="4193" operator="containsText" text="TAXI">
      <formula>NOT(ISERROR(SEARCH("TAXI",F185)))</formula>
    </cfRule>
    <cfRule type="containsText" dxfId="18811" priority="4194" operator="containsText" text="SSMM">
      <formula>NOT(ISERROR(SEARCH("SSMM",F185)))</formula>
    </cfRule>
    <cfRule type="containsText" dxfId="18810" priority="4195" operator="containsText" text="BMTR">
      <formula>NOT(ISERROR(SEARCH("BMTR",F185)))</formula>
    </cfRule>
  </conditionalFormatting>
  <conditionalFormatting sqref="F185">
    <cfRule type="containsText" dxfId="18809" priority="4190" operator="containsText" text="TAXI">
      <formula>NOT(ISERROR(SEARCH("TAXI",F185)))</formula>
    </cfRule>
    <cfRule type="containsText" dxfId="18808" priority="4191" operator="containsText" text="SSMM">
      <formula>NOT(ISERROR(SEARCH("SSMM",F185)))</formula>
    </cfRule>
    <cfRule type="containsText" dxfId="18807" priority="4192" operator="containsText" text="BMTR">
      <formula>NOT(ISERROR(SEARCH("BMTR",F185)))</formula>
    </cfRule>
  </conditionalFormatting>
  <conditionalFormatting sqref="F185">
    <cfRule type="containsText" dxfId="18806" priority="4187" operator="containsText" text="TAXI">
      <formula>NOT(ISERROR(SEARCH("TAXI",F185)))</formula>
    </cfRule>
    <cfRule type="containsText" dxfId="18805" priority="4188" operator="containsText" text="SSMM">
      <formula>NOT(ISERROR(SEARCH("SSMM",F185)))</formula>
    </cfRule>
    <cfRule type="containsText" dxfId="18804" priority="4189" operator="containsText" text="BMTR">
      <formula>NOT(ISERROR(SEARCH("BMTR",F185)))</formula>
    </cfRule>
  </conditionalFormatting>
  <conditionalFormatting sqref="F185">
    <cfRule type="containsText" dxfId="18803" priority="4184" operator="containsText" text="TAXI">
      <formula>NOT(ISERROR(SEARCH("TAXI",F185)))</formula>
    </cfRule>
    <cfRule type="containsText" dxfId="18802" priority="4185" operator="containsText" text="SSMM">
      <formula>NOT(ISERROR(SEARCH("SSMM",F185)))</formula>
    </cfRule>
    <cfRule type="containsText" dxfId="18801" priority="4186" operator="containsText" text="BMTR">
      <formula>NOT(ISERROR(SEARCH("BMTR",F185)))</formula>
    </cfRule>
  </conditionalFormatting>
  <conditionalFormatting sqref="F185">
    <cfRule type="containsText" dxfId="18800" priority="4181" operator="containsText" text="TAXI">
      <formula>NOT(ISERROR(SEARCH("TAXI",F185)))</formula>
    </cfRule>
    <cfRule type="containsText" dxfId="18799" priority="4182" operator="containsText" text="SSMM">
      <formula>NOT(ISERROR(SEARCH("SSMM",F185)))</formula>
    </cfRule>
    <cfRule type="containsText" dxfId="18798" priority="4183" operator="containsText" text="BMTR">
      <formula>NOT(ISERROR(SEARCH("BMTR",F185)))</formula>
    </cfRule>
  </conditionalFormatting>
  <conditionalFormatting sqref="F185">
    <cfRule type="containsText" dxfId="18797" priority="4178" operator="containsText" text="TAXI">
      <formula>NOT(ISERROR(SEARCH("TAXI",F185)))</formula>
    </cfRule>
    <cfRule type="containsText" dxfId="18796" priority="4179" operator="containsText" text="SSMM">
      <formula>NOT(ISERROR(SEARCH("SSMM",F185)))</formula>
    </cfRule>
    <cfRule type="containsText" dxfId="18795" priority="4180" operator="containsText" text="BMTR">
      <formula>NOT(ISERROR(SEARCH("BMTR",F185)))</formula>
    </cfRule>
  </conditionalFormatting>
  <conditionalFormatting sqref="F185">
    <cfRule type="containsText" dxfId="18794" priority="4175" operator="containsText" text="TAXI">
      <formula>NOT(ISERROR(SEARCH("TAXI",F185)))</formula>
    </cfRule>
    <cfRule type="containsText" dxfId="18793" priority="4176" operator="containsText" text="SSMM">
      <formula>NOT(ISERROR(SEARCH("SSMM",F185)))</formula>
    </cfRule>
    <cfRule type="containsText" dxfId="18792" priority="4177" operator="containsText" text="BMTR">
      <formula>NOT(ISERROR(SEARCH("BMTR",F185)))</formula>
    </cfRule>
  </conditionalFormatting>
  <conditionalFormatting sqref="F185">
    <cfRule type="containsText" dxfId="18791" priority="4172" operator="containsText" text="TAXI">
      <formula>NOT(ISERROR(SEARCH("TAXI",F185)))</formula>
    </cfRule>
    <cfRule type="containsText" dxfId="18790" priority="4173" operator="containsText" text="SSMM">
      <formula>NOT(ISERROR(SEARCH("SSMM",F185)))</formula>
    </cfRule>
    <cfRule type="containsText" dxfId="18789" priority="4174" operator="containsText" text="BMTR">
      <formula>NOT(ISERROR(SEARCH("BMTR",F185)))</formula>
    </cfRule>
  </conditionalFormatting>
  <conditionalFormatting sqref="F185">
    <cfRule type="containsText" dxfId="18788" priority="4169" operator="containsText" text="TAXI">
      <formula>NOT(ISERROR(SEARCH("TAXI",F185)))</formula>
    </cfRule>
    <cfRule type="containsText" dxfId="18787" priority="4170" operator="containsText" text="SSMM">
      <formula>NOT(ISERROR(SEARCH("SSMM",F185)))</formula>
    </cfRule>
    <cfRule type="containsText" dxfId="18786" priority="4171" operator="containsText" text="BMTR">
      <formula>NOT(ISERROR(SEARCH("BMTR",F185)))</formula>
    </cfRule>
  </conditionalFormatting>
  <conditionalFormatting sqref="F185">
    <cfRule type="containsText" dxfId="18785" priority="4166" operator="containsText" text="TAXI">
      <formula>NOT(ISERROR(SEARCH("TAXI",F185)))</formula>
    </cfRule>
    <cfRule type="containsText" dxfId="18784" priority="4167" operator="containsText" text="SSMM">
      <formula>NOT(ISERROR(SEARCH("SSMM",F185)))</formula>
    </cfRule>
    <cfRule type="containsText" dxfId="18783" priority="4168" operator="containsText" text="BMTR">
      <formula>NOT(ISERROR(SEARCH("BMTR",F185)))</formula>
    </cfRule>
  </conditionalFormatting>
  <conditionalFormatting sqref="F185">
    <cfRule type="containsText" dxfId="18782" priority="4163" operator="containsText" text="TAXI">
      <formula>NOT(ISERROR(SEARCH("TAXI",F185)))</formula>
    </cfRule>
    <cfRule type="containsText" dxfId="18781" priority="4164" operator="containsText" text="SSMM">
      <formula>NOT(ISERROR(SEARCH("SSMM",F185)))</formula>
    </cfRule>
    <cfRule type="containsText" dxfId="18780" priority="4165" operator="containsText" text="BMTR">
      <formula>NOT(ISERROR(SEARCH("BMTR",F185)))</formula>
    </cfRule>
  </conditionalFormatting>
  <conditionalFormatting sqref="F185">
    <cfRule type="containsText" dxfId="18779" priority="4160" operator="containsText" text="TAXI">
      <formula>NOT(ISERROR(SEARCH("TAXI",F185)))</formula>
    </cfRule>
    <cfRule type="containsText" dxfId="18778" priority="4161" operator="containsText" text="SSMM">
      <formula>NOT(ISERROR(SEARCH("SSMM",F185)))</formula>
    </cfRule>
    <cfRule type="containsText" dxfId="18777" priority="4162" operator="containsText" text="BMTR">
      <formula>NOT(ISERROR(SEARCH("BMTR",F185)))</formula>
    </cfRule>
  </conditionalFormatting>
  <conditionalFormatting sqref="F185">
    <cfRule type="containsText" dxfId="18776" priority="4157" operator="containsText" text="TAXI">
      <formula>NOT(ISERROR(SEARCH("TAXI",F185)))</formula>
    </cfRule>
    <cfRule type="containsText" dxfId="18775" priority="4158" operator="containsText" text="SSMM">
      <formula>NOT(ISERROR(SEARCH("SSMM",F185)))</formula>
    </cfRule>
    <cfRule type="containsText" dxfId="18774" priority="4159" operator="containsText" text="BMTR">
      <formula>NOT(ISERROR(SEARCH("BMTR",F185)))</formula>
    </cfRule>
  </conditionalFormatting>
  <conditionalFormatting sqref="F185">
    <cfRule type="containsText" dxfId="18773" priority="4154" operator="containsText" text="TAXI">
      <formula>NOT(ISERROR(SEARCH("TAXI",F185)))</formula>
    </cfRule>
    <cfRule type="containsText" dxfId="18772" priority="4155" operator="containsText" text="SSMM">
      <formula>NOT(ISERROR(SEARCH("SSMM",F185)))</formula>
    </cfRule>
    <cfRule type="containsText" dxfId="18771" priority="4156" operator="containsText" text="BMTR">
      <formula>NOT(ISERROR(SEARCH("BMTR",F185)))</formula>
    </cfRule>
  </conditionalFormatting>
  <conditionalFormatting sqref="F185">
    <cfRule type="containsText" dxfId="18770" priority="4151" operator="containsText" text="TAXI">
      <formula>NOT(ISERROR(SEARCH("TAXI",F185)))</formula>
    </cfRule>
    <cfRule type="containsText" dxfId="18769" priority="4152" operator="containsText" text="SSMM">
      <formula>NOT(ISERROR(SEARCH("SSMM",F185)))</formula>
    </cfRule>
    <cfRule type="containsText" dxfId="18768" priority="4153" operator="containsText" text="BMTR">
      <formula>NOT(ISERROR(SEARCH("BMTR",F185)))</formula>
    </cfRule>
  </conditionalFormatting>
  <conditionalFormatting sqref="F185">
    <cfRule type="containsText" dxfId="18767" priority="4148" operator="containsText" text="TAXI">
      <formula>NOT(ISERROR(SEARCH("TAXI",F185)))</formula>
    </cfRule>
    <cfRule type="containsText" dxfId="18766" priority="4149" operator="containsText" text="SSMM">
      <formula>NOT(ISERROR(SEARCH("SSMM",F185)))</formula>
    </cfRule>
    <cfRule type="containsText" dxfId="18765" priority="4150" operator="containsText" text="BMTR">
      <formula>NOT(ISERROR(SEARCH("BMTR",F185)))</formula>
    </cfRule>
  </conditionalFormatting>
  <conditionalFormatting sqref="F185">
    <cfRule type="containsText" dxfId="18764" priority="4145" operator="containsText" text="TAXI">
      <formula>NOT(ISERROR(SEARCH("TAXI",F185)))</formula>
    </cfRule>
    <cfRule type="containsText" dxfId="18763" priority="4146" operator="containsText" text="SSMM">
      <formula>NOT(ISERROR(SEARCH("SSMM",F185)))</formula>
    </cfRule>
    <cfRule type="containsText" dxfId="18762" priority="4147" operator="containsText" text="BMTR">
      <formula>NOT(ISERROR(SEARCH("BMTR",F185)))</formula>
    </cfRule>
  </conditionalFormatting>
  <conditionalFormatting sqref="F185">
    <cfRule type="containsText" dxfId="18761" priority="4142" operator="containsText" text="TAXI">
      <formula>NOT(ISERROR(SEARCH("TAXI",F185)))</formula>
    </cfRule>
    <cfRule type="containsText" dxfId="18760" priority="4143" operator="containsText" text="SSMM">
      <formula>NOT(ISERROR(SEARCH("SSMM",F185)))</formula>
    </cfRule>
    <cfRule type="containsText" dxfId="18759" priority="4144" operator="containsText" text="BMTR">
      <formula>NOT(ISERROR(SEARCH("BMTR",F185)))</formula>
    </cfRule>
  </conditionalFormatting>
  <conditionalFormatting sqref="F185">
    <cfRule type="containsText" dxfId="18758" priority="4139" operator="containsText" text="TAXI">
      <formula>NOT(ISERROR(SEARCH("TAXI",F185)))</formula>
    </cfRule>
    <cfRule type="containsText" dxfId="18757" priority="4140" operator="containsText" text="SSMM">
      <formula>NOT(ISERROR(SEARCH("SSMM",F185)))</formula>
    </cfRule>
    <cfRule type="containsText" dxfId="18756" priority="4141" operator="containsText" text="BMTR">
      <formula>NOT(ISERROR(SEARCH("BMTR",F185)))</formula>
    </cfRule>
  </conditionalFormatting>
  <conditionalFormatting sqref="G185">
    <cfRule type="cellIs" dxfId="18755" priority="4253" operator="greaterThan">
      <formula>L185</formula>
    </cfRule>
    <cfRule type="cellIs" dxfId="18754" priority="4254" operator="lessThan">
      <formula>J185</formula>
    </cfRule>
  </conditionalFormatting>
  <conditionalFormatting sqref="M185">
    <cfRule type="cellIs" dxfId="18753" priority="4138" operator="lessThan">
      <formula>0.25</formula>
    </cfRule>
  </conditionalFormatting>
  <conditionalFormatting sqref="F187">
    <cfRule type="containsText" dxfId="18752" priority="4131" operator="containsText" text="TAXI">
      <formula>NOT(ISERROR(SEARCH("TAXI",F187)))</formula>
    </cfRule>
    <cfRule type="containsText" dxfId="18751" priority="4132" operator="containsText" text="SSMM">
      <formula>NOT(ISERROR(SEARCH("SSMM",F187)))</formula>
    </cfRule>
    <cfRule type="containsText" dxfId="18750" priority="4133" operator="containsText" text="BMTR">
      <formula>NOT(ISERROR(SEARCH("BMTR",F187)))</formula>
    </cfRule>
  </conditionalFormatting>
  <conditionalFormatting sqref="F187">
    <cfRule type="containsText" dxfId="18749" priority="4128" operator="containsText" text="TAXI">
      <formula>NOT(ISERROR(SEARCH("TAXI",F187)))</formula>
    </cfRule>
    <cfRule type="containsText" dxfId="18748" priority="4129" operator="containsText" text="SSMM">
      <formula>NOT(ISERROR(SEARCH("SSMM",F187)))</formula>
    </cfRule>
    <cfRule type="containsText" dxfId="18747" priority="4130" operator="containsText" text="BMTR">
      <formula>NOT(ISERROR(SEARCH("BMTR",F187)))</formula>
    </cfRule>
  </conditionalFormatting>
  <conditionalFormatting sqref="F187">
    <cfRule type="containsText" dxfId="18746" priority="4125" operator="containsText" text="TAXI">
      <formula>NOT(ISERROR(SEARCH("TAXI",F187)))</formula>
    </cfRule>
    <cfRule type="containsText" dxfId="18745" priority="4126" operator="containsText" text="SSMM">
      <formula>NOT(ISERROR(SEARCH("SSMM",F187)))</formula>
    </cfRule>
    <cfRule type="containsText" dxfId="18744" priority="4127" operator="containsText" text="BMTR">
      <formula>NOT(ISERROR(SEARCH("BMTR",F187)))</formula>
    </cfRule>
  </conditionalFormatting>
  <conditionalFormatting sqref="F187">
    <cfRule type="containsText" dxfId="18743" priority="4122" operator="containsText" text="TAXI">
      <formula>NOT(ISERROR(SEARCH("TAXI",F187)))</formula>
    </cfRule>
    <cfRule type="containsText" dxfId="18742" priority="4123" operator="containsText" text="SSMM">
      <formula>NOT(ISERROR(SEARCH("SSMM",F187)))</formula>
    </cfRule>
    <cfRule type="containsText" dxfId="18741" priority="4124" operator="containsText" text="BMTR">
      <formula>NOT(ISERROR(SEARCH("BMTR",F187)))</formula>
    </cfRule>
  </conditionalFormatting>
  <conditionalFormatting sqref="F187">
    <cfRule type="containsText" dxfId="18740" priority="4119" operator="containsText" text="TAXI">
      <formula>NOT(ISERROR(SEARCH("TAXI",F187)))</formula>
    </cfRule>
    <cfRule type="containsText" dxfId="18739" priority="4120" operator="containsText" text="SSMM">
      <formula>NOT(ISERROR(SEARCH("SSMM",F187)))</formula>
    </cfRule>
    <cfRule type="containsText" dxfId="18738" priority="4121" operator="containsText" text="BMTR">
      <formula>NOT(ISERROR(SEARCH("BMTR",F187)))</formula>
    </cfRule>
  </conditionalFormatting>
  <conditionalFormatting sqref="F187">
    <cfRule type="containsText" dxfId="18737" priority="4116" operator="containsText" text="TAXI">
      <formula>NOT(ISERROR(SEARCH("TAXI",F187)))</formula>
    </cfRule>
    <cfRule type="containsText" dxfId="18736" priority="4117" operator="containsText" text="SSMM">
      <formula>NOT(ISERROR(SEARCH("SSMM",F187)))</formula>
    </cfRule>
    <cfRule type="containsText" dxfId="18735" priority="4118" operator="containsText" text="BMTR">
      <formula>NOT(ISERROR(SEARCH("BMTR",F187)))</formula>
    </cfRule>
  </conditionalFormatting>
  <conditionalFormatting sqref="F187">
    <cfRule type="containsText" dxfId="18734" priority="4113" operator="containsText" text="TAXI">
      <formula>NOT(ISERROR(SEARCH("TAXI",F187)))</formula>
    </cfRule>
    <cfRule type="containsText" dxfId="18733" priority="4114" operator="containsText" text="SSMM">
      <formula>NOT(ISERROR(SEARCH("SSMM",F187)))</formula>
    </cfRule>
    <cfRule type="containsText" dxfId="18732" priority="4115" operator="containsText" text="BMTR">
      <formula>NOT(ISERROR(SEARCH("BMTR",F187)))</formula>
    </cfRule>
  </conditionalFormatting>
  <conditionalFormatting sqref="F187">
    <cfRule type="containsText" dxfId="18731" priority="4110" operator="containsText" text="TAXI">
      <formula>NOT(ISERROR(SEARCH("TAXI",F187)))</formula>
    </cfRule>
    <cfRule type="containsText" dxfId="18730" priority="4111" operator="containsText" text="SSMM">
      <formula>NOT(ISERROR(SEARCH("SSMM",F187)))</formula>
    </cfRule>
    <cfRule type="containsText" dxfId="18729" priority="4112" operator="containsText" text="BMTR">
      <formula>NOT(ISERROR(SEARCH("BMTR",F187)))</formula>
    </cfRule>
  </conditionalFormatting>
  <conditionalFormatting sqref="F187">
    <cfRule type="containsText" dxfId="18728" priority="4107" operator="containsText" text="TAXI">
      <formula>NOT(ISERROR(SEARCH("TAXI",F187)))</formula>
    </cfRule>
    <cfRule type="containsText" dxfId="18727" priority="4108" operator="containsText" text="SSMM">
      <formula>NOT(ISERROR(SEARCH("SSMM",F187)))</formula>
    </cfRule>
    <cfRule type="containsText" dxfId="18726" priority="4109" operator="containsText" text="BMTR">
      <formula>NOT(ISERROR(SEARCH("BMTR",F187)))</formula>
    </cfRule>
  </conditionalFormatting>
  <conditionalFormatting sqref="F187">
    <cfRule type="containsText" dxfId="18725" priority="4104" operator="containsText" text="TAXI">
      <formula>NOT(ISERROR(SEARCH("TAXI",F187)))</formula>
    </cfRule>
    <cfRule type="containsText" dxfId="18724" priority="4105" operator="containsText" text="SSMM">
      <formula>NOT(ISERROR(SEARCH("SSMM",F187)))</formula>
    </cfRule>
    <cfRule type="containsText" dxfId="18723" priority="4106" operator="containsText" text="BMTR">
      <formula>NOT(ISERROR(SEARCH("BMTR",F187)))</formula>
    </cfRule>
  </conditionalFormatting>
  <conditionalFormatting sqref="F187">
    <cfRule type="containsText" dxfId="18722" priority="4101" operator="containsText" text="TAXI">
      <formula>NOT(ISERROR(SEARCH("TAXI",F187)))</formula>
    </cfRule>
    <cfRule type="containsText" dxfId="18721" priority="4102" operator="containsText" text="SSMM">
      <formula>NOT(ISERROR(SEARCH("SSMM",F187)))</formula>
    </cfRule>
    <cfRule type="containsText" dxfId="18720" priority="4103" operator="containsText" text="BMTR">
      <formula>NOT(ISERROR(SEARCH("BMTR",F187)))</formula>
    </cfRule>
  </conditionalFormatting>
  <conditionalFormatting sqref="F187">
    <cfRule type="containsText" dxfId="18719" priority="4098" operator="containsText" text="TAXI">
      <formula>NOT(ISERROR(SEARCH("TAXI",F187)))</formula>
    </cfRule>
    <cfRule type="containsText" dxfId="18718" priority="4099" operator="containsText" text="SSMM">
      <formula>NOT(ISERROR(SEARCH("SSMM",F187)))</formula>
    </cfRule>
    <cfRule type="containsText" dxfId="18717" priority="4100" operator="containsText" text="BMTR">
      <formula>NOT(ISERROR(SEARCH("BMTR",F187)))</formula>
    </cfRule>
  </conditionalFormatting>
  <conditionalFormatting sqref="F187">
    <cfRule type="containsText" dxfId="18716" priority="4095" operator="containsText" text="TAXI">
      <formula>NOT(ISERROR(SEARCH("TAXI",F187)))</formula>
    </cfRule>
    <cfRule type="containsText" dxfId="18715" priority="4096" operator="containsText" text="SSMM">
      <formula>NOT(ISERROR(SEARCH("SSMM",F187)))</formula>
    </cfRule>
    <cfRule type="containsText" dxfId="18714" priority="4097" operator="containsText" text="BMTR">
      <formula>NOT(ISERROR(SEARCH("BMTR",F187)))</formula>
    </cfRule>
  </conditionalFormatting>
  <conditionalFormatting sqref="F187">
    <cfRule type="containsText" dxfId="18713" priority="4092" operator="containsText" text="TAXI">
      <formula>NOT(ISERROR(SEARCH("TAXI",F187)))</formula>
    </cfRule>
    <cfRule type="containsText" dxfId="18712" priority="4093" operator="containsText" text="SSMM">
      <formula>NOT(ISERROR(SEARCH("SSMM",F187)))</formula>
    </cfRule>
    <cfRule type="containsText" dxfId="18711" priority="4094" operator="containsText" text="BMTR">
      <formula>NOT(ISERROR(SEARCH("BMTR",F187)))</formula>
    </cfRule>
  </conditionalFormatting>
  <conditionalFormatting sqref="F187">
    <cfRule type="containsText" dxfId="18710" priority="4089" operator="containsText" text="TAXI">
      <formula>NOT(ISERROR(SEARCH("TAXI",F187)))</formula>
    </cfRule>
    <cfRule type="containsText" dxfId="18709" priority="4090" operator="containsText" text="SSMM">
      <formula>NOT(ISERROR(SEARCH("SSMM",F187)))</formula>
    </cfRule>
    <cfRule type="containsText" dxfId="18708" priority="4091" operator="containsText" text="BMTR">
      <formula>NOT(ISERROR(SEARCH("BMTR",F187)))</formula>
    </cfRule>
  </conditionalFormatting>
  <conditionalFormatting sqref="F187">
    <cfRule type="containsText" dxfId="18707" priority="4086" operator="containsText" text="TAXI">
      <formula>NOT(ISERROR(SEARCH("TAXI",F187)))</formula>
    </cfRule>
    <cfRule type="containsText" dxfId="18706" priority="4087" operator="containsText" text="SSMM">
      <formula>NOT(ISERROR(SEARCH("SSMM",F187)))</formula>
    </cfRule>
    <cfRule type="containsText" dxfId="18705" priority="4088" operator="containsText" text="BMTR">
      <formula>NOT(ISERROR(SEARCH("BMTR",F187)))</formula>
    </cfRule>
  </conditionalFormatting>
  <conditionalFormatting sqref="F187">
    <cfRule type="containsText" dxfId="18704" priority="4083" operator="containsText" text="TAXI">
      <formula>NOT(ISERROR(SEARCH("TAXI",F187)))</formula>
    </cfRule>
    <cfRule type="containsText" dxfId="18703" priority="4084" operator="containsText" text="SSMM">
      <formula>NOT(ISERROR(SEARCH("SSMM",F187)))</formula>
    </cfRule>
    <cfRule type="containsText" dxfId="18702" priority="4085" operator="containsText" text="BMTR">
      <formula>NOT(ISERROR(SEARCH("BMTR",F187)))</formula>
    </cfRule>
  </conditionalFormatting>
  <conditionalFormatting sqref="F187">
    <cfRule type="containsText" dxfId="18701" priority="4080" operator="containsText" text="TAXI">
      <formula>NOT(ISERROR(SEARCH("TAXI",F187)))</formula>
    </cfRule>
    <cfRule type="containsText" dxfId="18700" priority="4081" operator="containsText" text="SSMM">
      <formula>NOT(ISERROR(SEARCH("SSMM",F187)))</formula>
    </cfRule>
    <cfRule type="containsText" dxfId="18699" priority="4082" operator="containsText" text="BMTR">
      <formula>NOT(ISERROR(SEARCH("BMTR",F187)))</formula>
    </cfRule>
  </conditionalFormatting>
  <conditionalFormatting sqref="F187">
    <cfRule type="containsText" dxfId="18698" priority="4077" operator="containsText" text="TAXI">
      <formula>NOT(ISERROR(SEARCH("TAXI",F187)))</formula>
    </cfRule>
    <cfRule type="containsText" dxfId="18697" priority="4078" operator="containsText" text="SSMM">
      <formula>NOT(ISERROR(SEARCH("SSMM",F187)))</formula>
    </cfRule>
    <cfRule type="containsText" dxfId="18696" priority="4079" operator="containsText" text="BMTR">
      <formula>NOT(ISERROR(SEARCH("BMTR",F187)))</formula>
    </cfRule>
  </conditionalFormatting>
  <conditionalFormatting sqref="F187">
    <cfRule type="containsText" dxfId="18695" priority="4074" operator="containsText" text="TAXI">
      <formula>NOT(ISERROR(SEARCH("TAXI",F187)))</formula>
    </cfRule>
    <cfRule type="containsText" dxfId="18694" priority="4075" operator="containsText" text="SSMM">
      <formula>NOT(ISERROR(SEARCH("SSMM",F187)))</formula>
    </cfRule>
    <cfRule type="containsText" dxfId="18693" priority="4076" operator="containsText" text="BMTR">
      <formula>NOT(ISERROR(SEARCH("BMTR",F187)))</formula>
    </cfRule>
  </conditionalFormatting>
  <conditionalFormatting sqref="F187">
    <cfRule type="containsText" dxfId="18692" priority="4071" operator="containsText" text="TAXI">
      <formula>NOT(ISERROR(SEARCH("TAXI",F187)))</formula>
    </cfRule>
    <cfRule type="containsText" dxfId="18691" priority="4072" operator="containsText" text="SSMM">
      <formula>NOT(ISERROR(SEARCH("SSMM",F187)))</formula>
    </cfRule>
    <cfRule type="containsText" dxfId="18690" priority="4073" operator="containsText" text="BMTR">
      <formula>NOT(ISERROR(SEARCH("BMTR",F187)))</formula>
    </cfRule>
  </conditionalFormatting>
  <conditionalFormatting sqref="F187">
    <cfRule type="containsText" dxfId="18689" priority="4068" operator="containsText" text="TAXI">
      <formula>NOT(ISERROR(SEARCH("TAXI",F187)))</formula>
    </cfRule>
    <cfRule type="containsText" dxfId="18688" priority="4069" operator="containsText" text="SSMM">
      <formula>NOT(ISERROR(SEARCH("SSMM",F187)))</formula>
    </cfRule>
    <cfRule type="containsText" dxfId="18687" priority="4070" operator="containsText" text="BMTR">
      <formula>NOT(ISERROR(SEARCH("BMTR",F187)))</formula>
    </cfRule>
  </conditionalFormatting>
  <conditionalFormatting sqref="F187">
    <cfRule type="containsText" dxfId="18686" priority="4065" operator="containsText" text="TAXI">
      <formula>NOT(ISERROR(SEARCH("TAXI",F187)))</formula>
    </cfRule>
    <cfRule type="containsText" dxfId="18685" priority="4066" operator="containsText" text="SSMM">
      <formula>NOT(ISERROR(SEARCH("SSMM",F187)))</formula>
    </cfRule>
    <cfRule type="containsText" dxfId="18684" priority="4067" operator="containsText" text="BMTR">
      <formula>NOT(ISERROR(SEARCH("BMTR",F187)))</formula>
    </cfRule>
  </conditionalFormatting>
  <conditionalFormatting sqref="F187">
    <cfRule type="containsText" dxfId="18683" priority="4062" operator="containsText" text="TAXI">
      <formula>NOT(ISERROR(SEARCH("TAXI",F187)))</formula>
    </cfRule>
    <cfRule type="containsText" dxfId="18682" priority="4063" operator="containsText" text="SSMM">
      <formula>NOT(ISERROR(SEARCH("SSMM",F187)))</formula>
    </cfRule>
    <cfRule type="containsText" dxfId="18681" priority="4064" operator="containsText" text="BMTR">
      <formula>NOT(ISERROR(SEARCH("BMTR",F187)))</formula>
    </cfRule>
  </conditionalFormatting>
  <conditionalFormatting sqref="F187">
    <cfRule type="containsText" dxfId="18680" priority="4059" operator="containsText" text="TAXI">
      <formula>NOT(ISERROR(SEARCH("TAXI",F187)))</formula>
    </cfRule>
    <cfRule type="containsText" dxfId="18679" priority="4060" operator="containsText" text="SSMM">
      <formula>NOT(ISERROR(SEARCH("SSMM",F187)))</formula>
    </cfRule>
    <cfRule type="containsText" dxfId="18678" priority="4061" operator="containsText" text="BMTR">
      <formula>NOT(ISERROR(SEARCH("BMTR",F187)))</formula>
    </cfRule>
  </conditionalFormatting>
  <conditionalFormatting sqref="F187">
    <cfRule type="containsText" dxfId="18677" priority="4056" operator="containsText" text="TAXI">
      <formula>NOT(ISERROR(SEARCH("TAXI",F187)))</formula>
    </cfRule>
    <cfRule type="containsText" dxfId="18676" priority="4057" operator="containsText" text="SSMM">
      <formula>NOT(ISERROR(SEARCH("SSMM",F187)))</formula>
    </cfRule>
    <cfRule type="containsText" dxfId="18675" priority="4058" operator="containsText" text="BMTR">
      <formula>NOT(ISERROR(SEARCH("BMTR",F187)))</formula>
    </cfRule>
  </conditionalFormatting>
  <conditionalFormatting sqref="F187">
    <cfRule type="containsText" dxfId="18674" priority="4053" operator="containsText" text="TAXI">
      <formula>NOT(ISERROR(SEARCH("TAXI",F187)))</formula>
    </cfRule>
    <cfRule type="containsText" dxfId="18673" priority="4054" operator="containsText" text="SSMM">
      <formula>NOT(ISERROR(SEARCH("SSMM",F187)))</formula>
    </cfRule>
    <cfRule type="containsText" dxfId="18672" priority="4055" operator="containsText" text="BMTR">
      <formula>NOT(ISERROR(SEARCH("BMTR",F187)))</formula>
    </cfRule>
  </conditionalFormatting>
  <conditionalFormatting sqref="F187">
    <cfRule type="containsText" dxfId="18671" priority="4050" operator="containsText" text="TAXI">
      <formula>NOT(ISERROR(SEARCH("TAXI",F187)))</formula>
    </cfRule>
    <cfRule type="containsText" dxfId="18670" priority="4051" operator="containsText" text="SSMM">
      <formula>NOT(ISERROR(SEARCH("SSMM",F187)))</formula>
    </cfRule>
    <cfRule type="containsText" dxfId="18669" priority="4052" operator="containsText" text="BMTR">
      <formula>NOT(ISERROR(SEARCH("BMTR",F187)))</formula>
    </cfRule>
  </conditionalFormatting>
  <conditionalFormatting sqref="F187">
    <cfRule type="containsText" dxfId="18668" priority="4047" operator="containsText" text="TAXI">
      <formula>NOT(ISERROR(SEARCH("TAXI",F187)))</formula>
    </cfRule>
    <cfRule type="containsText" dxfId="18667" priority="4048" operator="containsText" text="SSMM">
      <formula>NOT(ISERROR(SEARCH("SSMM",F187)))</formula>
    </cfRule>
    <cfRule type="containsText" dxfId="18666" priority="4049" operator="containsText" text="BMTR">
      <formula>NOT(ISERROR(SEARCH("BMTR",F187)))</formula>
    </cfRule>
  </conditionalFormatting>
  <conditionalFormatting sqref="F187">
    <cfRule type="containsText" dxfId="18665" priority="4044" operator="containsText" text="TAXI">
      <formula>NOT(ISERROR(SEARCH("TAXI",F187)))</formula>
    </cfRule>
    <cfRule type="containsText" dxfId="18664" priority="4045" operator="containsText" text="SSMM">
      <formula>NOT(ISERROR(SEARCH("SSMM",F187)))</formula>
    </cfRule>
    <cfRule type="containsText" dxfId="18663" priority="4046" operator="containsText" text="BMTR">
      <formula>NOT(ISERROR(SEARCH("BMTR",F187)))</formula>
    </cfRule>
  </conditionalFormatting>
  <conditionalFormatting sqref="F187">
    <cfRule type="containsText" dxfId="18662" priority="4041" operator="containsText" text="TAXI">
      <formula>NOT(ISERROR(SEARCH("TAXI",F187)))</formula>
    </cfRule>
    <cfRule type="containsText" dxfId="18661" priority="4042" operator="containsText" text="SSMM">
      <formula>NOT(ISERROR(SEARCH("SSMM",F187)))</formula>
    </cfRule>
    <cfRule type="containsText" dxfId="18660" priority="4043" operator="containsText" text="BMTR">
      <formula>NOT(ISERROR(SEARCH("BMTR",F187)))</formula>
    </cfRule>
  </conditionalFormatting>
  <conditionalFormatting sqref="F187">
    <cfRule type="containsText" dxfId="18659" priority="4038" operator="containsText" text="TAXI">
      <formula>NOT(ISERROR(SEARCH("TAXI",F187)))</formula>
    </cfRule>
    <cfRule type="containsText" dxfId="18658" priority="4039" operator="containsText" text="SSMM">
      <formula>NOT(ISERROR(SEARCH("SSMM",F187)))</formula>
    </cfRule>
    <cfRule type="containsText" dxfId="18657" priority="4040" operator="containsText" text="BMTR">
      <formula>NOT(ISERROR(SEARCH("BMTR",F187)))</formula>
    </cfRule>
  </conditionalFormatting>
  <conditionalFormatting sqref="F187">
    <cfRule type="containsText" dxfId="18656" priority="4035" operator="containsText" text="TAXI">
      <formula>NOT(ISERROR(SEARCH("TAXI",F187)))</formula>
    </cfRule>
    <cfRule type="containsText" dxfId="18655" priority="4036" operator="containsText" text="SSMM">
      <formula>NOT(ISERROR(SEARCH("SSMM",F187)))</formula>
    </cfRule>
    <cfRule type="containsText" dxfId="18654" priority="4037" operator="containsText" text="BMTR">
      <formula>NOT(ISERROR(SEARCH("BMTR",F187)))</formula>
    </cfRule>
  </conditionalFormatting>
  <conditionalFormatting sqref="F187">
    <cfRule type="containsText" dxfId="18653" priority="4032" operator="containsText" text="TAXI">
      <formula>NOT(ISERROR(SEARCH("TAXI",F187)))</formula>
    </cfRule>
    <cfRule type="containsText" dxfId="18652" priority="4033" operator="containsText" text="SSMM">
      <formula>NOT(ISERROR(SEARCH("SSMM",F187)))</formula>
    </cfRule>
    <cfRule type="containsText" dxfId="18651" priority="4034" operator="containsText" text="BMTR">
      <formula>NOT(ISERROR(SEARCH("BMTR",F187)))</formula>
    </cfRule>
  </conditionalFormatting>
  <conditionalFormatting sqref="F187">
    <cfRule type="containsText" dxfId="18650" priority="4029" operator="containsText" text="TAXI">
      <formula>NOT(ISERROR(SEARCH("TAXI",F187)))</formula>
    </cfRule>
    <cfRule type="containsText" dxfId="18649" priority="4030" operator="containsText" text="SSMM">
      <formula>NOT(ISERROR(SEARCH("SSMM",F187)))</formula>
    </cfRule>
    <cfRule type="containsText" dxfId="18648" priority="4031" operator="containsText" text="BMTR">
      <formula>NOT(ISERROR(SEARCH("BMTR",F187)))</formula>
    </cfRule>
  </conditionalFormatting>
  <conditionalFormatting sqref="F187">
    <cfRule type="containsText" dxfId="18647" priority="4026" operator="containsText" text="TAXI">
      <formula>NOT(ISERROR(SEARCH("TAXI",F187)))</formula>
    </cfRule>
    <cfRule type="containsText" dxfId="18646" priority="4027" operator="containsText" text="SSMM">
      <formula>NOT(ISERROR(SEARCH("SSMM",F187)))</formula>
    </cfRule>
    <cfRule type="containsText" dxfId="18645" priority="4028" operator="containsText" text="BMTR">
      <formula>NOT(ISERROR(SEARCH("BMTR",F187)))</formula>
    </cfRule>
  </conditionalFormatting>
  <conditionalFormatting sqref="F187">
    <cfRule type="containsText" dxfId="18644" priority="4023" operator="containsText" text="TAXI">
      <formula>NOT(ISERROR(SEARCH("TAXI",F187)))</formula>
    </cfRule>
    <cfRule type="containsText" dxfId="18643" priority="4024" operator="containsText" text="SSMM">
      <formula>NOT(ISERROR(SEARCH("SSMM",F187)))</formula>
    </cfRule>
    <cfRule type="containsText" dxfId="18642" priority="4025" operator="containsText" text="BMTR">
      <formula>NOT(ISERROR(SEARCH("BMTR",F187)))</formula>
    </cfRule>
  </conditionalFormatting>
  <conditionalFormatting sqref="F187">
    <cfRule type="containsText" dxfId="18641" priority="4020" operator="containsText" text="TAXI">
      <formula>NOT(ISERROR(SEARCH("TAXI",F187)))</formula>
    </cfRule>
    <cfRule type="containsText" dxfId="18640" priority="4021" operator="containsText" text="SSMM">
      <formula>NOT(ISERROR(SEARCH("SSMM",F187)))</formula>
    </cfRule>
    <cfRule type="containsText" dxfId="18639" priority="4022" operator="containsText" text="BMTR">
      <formula>NOT(ISERROR(SEARCH("BMTR",F187)))</formula>
    </cfRule>
  </conditionalFormatting>
  <conditionalFormatting sqref="G187">
    <cfRule type="cellIs" dxfId="18638" priority="4134" operator="greaterThan">
      <formula>L187</formula>
    </cfRule>
    <cfRule type="cellIs" dxfId="18637" priority="4135" operator="lessThan">
      <formula>J187</formula>
    </cfRule>
  </conditionalFormatting>
  <conditionalFormatting sqref="M187">
    <cfRule type="cellIs" dxfId="18636" priority="4019" operator="lessThan">
      <formula>0.25</formula>
    </cfRule>
  </conditionalFormatting>
  <conditionalFormatting sqref="F175">
    <cfRule type="containsText" dxfId="18635" priority="4012" operator="containsText" text="TAXI">
      <formula>NOT(ISERROR(SEARCH("TAXI",F175)))</formula>
    </cfRule>
    <cfRule type="containsText" dxfId="18634" priority="4013" operator="containsText" text="SSMM">
      <formula>NOT(ISERROR(SEARCH("SSMM",F175)))</formula>
    </cfRule>
    <cfRule type="containsText" dxfId="18633" priority="4014" operator="containsText" text="BMTR">
      <formula>NOT(ISERROR(SEARCH("BMTR",F175)))</formula>
    </cfRule>
  </conditionalFormatting>
  <conditionalFormatting sqref="G175">
    <cfRule type="cellIs" dxfId="18632" priority="4015" operator="greaterThan">
      <formula>L175</formula>
    </cfRule>
    <cfRule type="cellIs" dxfId="18631" priority="4016" operator="lessThan">
      <formula>J175</formula>
    </cfRule>
  </conditionalFormatting>
  <conditionalFormatting sqref="M175">
    <cfRule type="cellIs" dxfId="18630" priority="4011" operator="lessThan">
      <formula>0.25</formula>
    </cfRule>
  </conditionalFormatting>
  <conditionalFormatting sqref="F15">
    <cfRule type="containsText" dxfId="18629" priority="4004" operator="containsText" text="TAXI">
      <formula>NOT(ISERROR(SEARCH("TAXI",F15)))</formula>
    </cfRule>
    <cfRule type="containsText" dxfId="18628" priority="4005" operator="containsText" text="SSMM">
      <formula>NOT(ISERROR(SEARCH("SSMM",F15)))</formula>
    </cfRule>
    <cfRule type="containsText" dxfId="18627" priority="4006" operator="containsText" text="BMTR">
      <formula>NOT(ISERROR(SEARCH("BMTR",F15)))</formula>
    </cfRule>
  </conditionalFormatting>
  <conditionalFormatting sqref="G15">
    <cfRule type="cellIs" dxfId="18626" priority="4007" operator="greaterThan">
      <formula>L15</formula>
    </cfRule>
    <cfRule type="cellIs" dxfId="18625" priority="4008" operator="lessThan">
      <formula>J15</formula>
    </cfRule>
  </conditionalFormatting>
  <conditionalFormatting sqref="F206">
    <cfRule type="containsText" dxfId="18624" priority="3997" operator="containsText" text="TAXI">
      <formula>NOT(ISERROR(SEARCH("TAXI",F206)))</formula>
    </cfRule>
    <cfRule type="containsText" dxfId="18623" priority="3998" operator="containsText" text="SSMM">
      <formula>NOT(ISERROR(SEARCH("SSMM",F206)))</formula>
    </cfRule>
    <cfRule type="containsText" dxfId="18622" priority="3999" operator="containsText" text="BMTR">
      <formula>NOT(ISERROR(SEARCH("BMTR",F206)))</formula>
    </cfRule>
  </conditionalFormatting>
  <conditionalFormatting sqref="F206">
    <cfRule type="containsText" dxfId="18621" priority="3994" operator="containsText" text="TAXI">
      <formula>NOT(ISERROR(SEARCH("TAXI",F206)))</formula>
    </cfRule>
    <cfRule type="containsText" dxfId="18620" priority="3995" operator="containsText" text="SSMM">
      <formula>NOT(ISERROR(SEARCH("SSMM",F206)))</formula>
    </cfRule>
    <cfRule type="containsText" dxfId="18619" priority="3996" operator="containsText" text="BMTR">
      <formula>NOT(ISERROR(SEARCH("BMTR",F206)))</formula>
    </cfRule>
  </conditionalFormatting>
  <conditionalFormatting sqref="F206">
    <cfRule type="containsText" dxfId="18618" priority="3991" operator="containsText" text="TAXI">
      <formula>NOT(ISERROR(SEARCH("TAXI",F206)))</formula>
    </cfRule>
    <cfRule type="containsText" dxfId="18617" priority="3992" operator="containsText" text="SSMM">
      <formula>NOT(ISERROR(SEARCH("SSMM",F206)))</formula>
    </cfRule>
    <cfRule type="containsText" dxfId="18616" priority="3993" operator="containsText" text="BMTR">
      <formula>NOT(ISERROR(SEARCH("BMTR",F206)))</formula>
    </cfRule>
  </conditionalFormatting>
  <conditionalFormatting sqref="F206">
    <cfRule type="containsText" dxfId="18615" priority="3988" operator="containsText" text="TAXI">
      <formula>NOT(ISERROR(SEARCH("TAXI",F206)))</formula>
    </cfRule>
    <cfRule type="containsText" dxfId="18614" priority="3989" operator="containsText" text="SSMM">
      <formula>NOT(ISERROR(SEARCH("SSMM",F206)))</formula>
    </cfRule>
    <cfRule type="containsText" dxfId="18613" priority="3990" operator="containsText" text="BMTR">
      <formula>NOT(ISERROR(SEARCH("BMTR",F206)))</formula>
    </cfRule>
  </conditionalFormatting>
  <conditionalFormatting sqref="F206">
    <cfRule type="containsText" dxfId="18612" priority="3985" operator="containsText" text="TAXI">
      <formula>NOT(ISERROR(SEARCH("TAXI",F206)))</formula>
    </cfRule>
    <cfRule type="containsText" dxfId="18611" priority="3986" operator="containsText" text="SSMM">
      <formula>NOT(ISERROR(SEARCH("SSMM",F206)))</formula>
    </cfRule>
    <cfRule type="containsText" dxfId="18610" priority="3987" operator="containsText" text="BMTR">
      <formula>NOT(ISERROR(SEARCH("BMTR",F206)))</formula>
    </cfRule>
  </conditionalFormatting>
  <conditionalFormatting sqref="F206">
    <cfRule type="containsText" dxfId="18609" priority="3982" operator="containsText" text="TAXI">
      <formula>NOT(ISERROR(SEARCH("TAXI",F206)))</formula>
    </cfRule>
    <cfRule type="containsText" dxfId="18608" priority="3983" operator="containsText" text="SSMM">
      <formula>NOT(ISERROR(SEARCH("SSMM",F206)))</formula>
    </cfRule>
    <cfRule type="containsText" dxfId="18607" priority="3984" operator="containsText" text="BMTR">
      <formula>NOT(ISERROR(SEARCH("BMTR",F206)))</formula>
    </cfRule>
  </conditionalFormatting>
  <conditionalFormatting sqref="F206">
    <cfRule type="containsText" dxfId="18606" priority="3979" operator="containsText" text="TAXI">
      <formula>NOT(ISERROR(SEARCH("TAXI",F206)))</formula>
    </cfRule>
    <cfRule type="containsText" dxfId="18605" priority="3980" operator="containsText" text="SSMM">
      <formula>NOT(ISERROR(SEARCH("SSMM",F206)))</formula>
    </cfRule>
    <cfRule type="containsText" dxfId="18604" priority="3981" operator="containsText" text="BMTR">
      <formula>NOT(ISERROR(SEARCH("BMTR",F206)))</formula>
    </cfRule>
  </conditionalFormatting>
  <conditionalFormatting sqref="F206">
    <cfRule type="containsText" dxfId="18603" priority="3976" operator="containsText" text="TAXI">
      <formula>NOT(ISERROR(SEARCH("TAXI",F206)))</formula>
    </cfRule>
    <cfRule type="containsText" dxfId="18602" priority="3977" operator="containsText" text="SSMM">
      <formula>NOT(ISERROR(SEARCH("SSMM",F206)))</formula>
    </cfRule>
    <cfRule type="containsText" dxfId="18601" priority="3978" operator="containsText" text="BMTR">
      <formula>NOT(ISERROR(SEARCH("BMTR",F206)))</formula>
    </cfRule>
  </conditionalFormatting>
  <conditionalFormatting sqref="F206">
    <cfRule type="containsText" dxfId="18600" priority="3973" operator="containsText" text="TAXI">
      <formula>NOT(ISERROR(SEARCH("TAXI",F206)))</formula>
    </cfRule>
    <cfRule type="containsText" dxfId="18599" priority="3974" operator="containsText" text="SSMM">
      <formula>NOT(ISERROR(SEARCH("SSMM",F206)))</formula>
    </cfRule>
    <cfRule type="containsText" dxfId="18598" priority="3975" operator="containsText" text="BMTR">
      <formula>NOT(ISERROR(SEARCH("BMTR",F206)))</formula>
    </cfRule>
  </conditionalFormatting>
  <conditionalFormatting sqref="F206">
    <cfRule type="containsText" dxfId="18597" priority="3970" operator="containsText" text="TAXI">
      <formula>NOT(ISERROR(SEARCH("TAXI",F206)))</formula>
    </cfRule>
    <cfRule type="containsText" dxfId="18596" priority="3971" operator="containsText" text="SSMM">
      <formula>NOT(ISERROR(SEARCH("SSMM",F206)))</formula>
    </cfRule>
    <cfRule type="containsText" dxfId="18595" priority="3972" operator="containsText" text="BMTR">
      <formula>NOT(ISERROR(SEARCH("BMTR",F206)))</formula>
    </cfRule>
  </conditionalFormatting>
  <conditionalFormatting sqref="F206">
    <cfRule type="containsText" dxfId="18594" priority="3967" operator="containsText" text="TAXI">
      <formula>NOT(ISERROR(SEARCH("TAXI",F206)))</formula>
    </cfRule>
    <cfRule type="containsText" dxfId="18593" priority="3968" operator="containsText" text="SSMM">
      <formula>NOT(ISERROR(SEARCH("SSMM",F206)))</formula>
    </cfRule>
    <cfRule type="containsText" dxfId="18592" priority="3969" operator="containsText" text="BMTR">
      <formula>NOT(ISERROR(SEARCH("BMTR",F206)))</formula>
    </cfRule>
  </conditionalFormatting>
  <conditionalFormatting sqref="F206">
    <cfRule type="containsText" dxfId="18591" priority="3964" operator="containsText" text="TAXI">
      <formula>NOT(ISERROR(SEARCH("TAXI",F206)))</formula>
    </cfRule>
    <cfRule type="containsText" dxfId="18590" priority="3965" operator="containsText" text="SSMM">
      <formula>NOT(ISERROR(SEARCH("SSMM",F206)))</formula>
    </cfRule>
    <cfRule type="containsText" dxfId="18589" priority="3966" operator="containsText" text="BMTR">
      <formula>NOT(ISERROR(SEARCH("BMTR",F206)))</formula>
    </cfRule>
  </conditionalFormatting>
  <conditionalFormatting sqref="F206">
    <cfRule type="containsText" dxfId="18588" priority="3961" operator="containsText" text="TAXI">
      <formula>NOT(ISERROR(SEARCH("TAXI",F206)))</formula>
    </cfRule>
    <cfRule type="containsText" dxfId="18587" priority="3962" operator="containsText" text="SSMM">
      <formula>NOT(ISERROR(SEARCH("SSMM",F206)))</formula>
    </cfRule>
    <cfRule type="containsText" dxfId="18586" priority="3963" operator="containsText" text="BMTR">
      <formula>NOT(ISERROR(SEARCH("BMTR",F206)))</formula>
    </cfRule>
  </conditionalFormatting>
  <conditionalFormatting sqref="F206">
    <cfRule type="containsText" dxfId="18585" priority="3958" operator="containsText" text="TAXI">
      <formula>NOT(ISERROR(SEARCH("TAXI",F206)))</formula>
    </cfRule>
    <cfRule type="containsText" dxfId="18584" priority="3959" operator="containsText" text="SSMM">
      <formula>NOT(ISERROR(SEARCH("SSMM",F206)))</formula>
    </cfRule>
    <cfRule type="containsText" dxfId="18583" priority="3960" operator="containsText" text="BMTR">
      <formula>NOT(ISERROR(SEARCH("BMTR",F206)))</formula>
    </cfRule>
  </conditionalFormatting>
  <conditionalFormatting sqref="F206">
    <cfRule type="containsText" dxfId="18582" priority="3955" operator="containsText" text="TAXI">
      <formula>NOT(ISERROR(SEARCH("TAXI",F206)))</formula>
    </cfRule>
    <cfRule type="containsText" dxfId="18581" priority="3956" operator="containsText" text="SSMM">
      <formula>NOT(ISERROR(SEARCH("SSMM",F206)))</formula>
    </cfRule>
    <cfRule type="containsText" dxfId="18580" priority="3957" operator="containsText" text="BMTR">
      <formula>NOT(ISERROR(SEARCH("BMTR",F206)))</formula>
    </cfRule>
  </conditionalFormatting>
  <conditionalFormatting sqref="F206">
    <cfRule type="containsText" dxfId="18579" priority="3952" operator="containsText" text="TAXI">
      <formula>NOT(ISERROR(SEARCH("TAXI",F206)))</formula>
    </cfRule>
    <cfRule type="containsText" dxfId="18578" priority="3953" operator="containsText" text="SSMM">
      <formula>NOT(ISERROR(SEARCH("SSMM",F206)))</formula>
    </cfRule>
    <cfRule type="containsText" dxfId="18577" priority="3954" operator="containsText" text="BMTR">
      <formula>NOT(ISERROR(SEARCH("BMTR",F206)))</formula>
    </cfRule>
  </conditionalFormatting>
  <conditionalFormatting sqref="F206">
    <cfRule type="containsText" dxfId="18576" priority="3949" operator="containsText" text="TAXI">
      <formula>NOT(ISERROR(SEARCH("TAXI",F206)))</formula>
    </cfRule>
    <cfRule type="containsText" dxfId="18575" priority="3950" operator="containsText" text="SSMM">
      <formula>NOT(ISERROR(SEARCH("SSMM",F206)))</formula>
    </cfRule>
    <cfRule type="containsText" dxfId="18574" priority="3951" operator="containsText" text="BMTR">
      <formula>NOT(ISERROR(SEARCH("BMTR",F206)))</formula>
    </cfRule>
  </conditionalFormatting>
  <conditionalFormatting sqref="F206">
    <cfRule type="containsText" dxfId="18573" priority="3946" operator="containsText" text="TAXI">
      <formula>NOT(ISERROR(SEARCH("TAXI",F206)))</formula>
    </cfRule>
    <cfRule type="containsText" dxfId="18572" priority="3947" operator="containsText" text="SSMM">
      <formula>NOT(ISERROR(SEARCH("SSMM",F206)))</formula>
    </cfRule>
    <cfRule type="containsText" dxfId="18571" priority="3948" operator="containsText" text="BMTR">
      <formula>NOT(ISERROR(SEARCH("BMTR",F206)))</formula>
    </cfRule>
  </conditionalFormatting>
  <conditionalFormatting sqref="F206">
    <cfRule type="containsText" dxfId="18570" priority="3943" operator="containsText" text="TAXI">
      <formula>NOT(ISERROR(SEARCH("TAXI",F206)))</formula>
    </cfRule>
    <cfRule type="containsText" dxfId="18569" priority="3944" operator="containsText" text="SSMM">
      <formula>NOT(ISERROR(SEARCH("SSMM",F206)))</formula>
    </cfRule>
    <cfRule type="containsText" dxfId="18568" priority="3945" operator="containsText" text="BMTR">
      <formula>NOT(ISERROR(SEARCH("BMTR",F206)))</formula>
    </cfRule>
  </conditionalFormatting>
  <conditionalFormatting sqref="F206">
    <cfRule type="containsText" dxfId="18567" priority="3940" operator="containsText" text="TAXI">
      <formula>NOT(ISERROR(SEARCH("TAXI",F206)))</formula>
    </cfRule>
    <cfRule type="containsText" dxfId="18566" priority="3941" operator="containsText" text="SSMM">
      <formula>NOT(ISERROR(SEARCH("SSMM",F206)))</formula>
    </cfRule>
    <cfRule type="containsText" dxfId="18565" priority="3942" operator="containsText" text="BMTR">
      <formula>NOT(ISERROR(SEARCH("BMTR",F206)))</formula>
    </cfRule>
  </conditionalFormatting>
  <conditionalFormatting sqref="F206">
    <cfRule type="containsText" dxfId="18564" priority="3937" operator="containsText" text="TAXI">
      <formula>NOT(ISERROR(SEARCH("TAXI",F206)))</formula>
    </cfRule>
    <cfRule type="containsText" dxfId="18563" priority="3938" operator="containsText" text="SSMM">
      <formula>NOT(ISERROR(SEARCH("SSMM",F206)))</formula>
    </cfRule>
    <cfRule type="containsText" dxfId="18562" priority="3939" operator="containsText" text="BMTR">
      <formula>NOT(ISERROR(SEARCH("BMTR",F206)))</formula>
    </cfRule>
  </conditionalFormatting>
  <conditionalFormatting sqref="F206">
    <cfRule type="containsText" dxfId="18561" priority="3934" operator="containsText" text="TAXI">
      <formula>NOT(ISERROR(SEARCH("TAXI",F206)))</formula>
    </cfRule>
    <cfRule type="containsText" dxfId="18560" priority="3935" operator="containsText" text="SSMM">
      <formula>NOT(ISERROR(SEARCH("SSMM",F206)))</formula>
    </cfRule>
    <cfRule type="containsText" dxfId="18559" priority="3936" operator="containsText" text="BMTR">
      <formula>NOT(ISERROR(SEARCH("BMTR",F206)))</formula>
    </cfRule>
  </conditionalFormatting>
  <conditionalFormatting sqref="F206">
    <cfRule type="containsText" dxfId="18558" priority="3931" operator="containsText" text="TAXI">
      <formula>NOT(ISERROR(SEARCH("TAXI",F206)))</formula>
    </cfRule>
    <cfRule type="containsText" dxfId="18557" priority="3932" operator="containsText" text="SSMM">
      <formula>NOT(ISERROR(SEARCH("SSMM",F206)))</formula>
    </cfRule>
    <cfRule type="containsText" dxfId="18556" priority="3933" operator="containsText" text="BMTR">
      <formula>NOT(ISERROR(SEARCH("BMTR",F206)))</formula>
    </cfRule>
  </conditionalFormatting>
  <conditionalFormatting sqref="F206">
    <cfRule type="containsText" dxfId="18555" priority="3928" operator="containsText" text="TAXI">
      <formula>NOT(ISERROR(SEARCH("TAXI",F206)))</formula>
    </cfRule>
    <cfRule type="containsText" dxfId="18554" priority="3929" operator="containsText" text="SSMM">
      <formula>NOT(ISERROR(SEARCH("SSMM",F206)))</formula>
    </cfRule>
    <cfRule type="containsText" dxfId="18553" priority="3930" operator="containsText" text="BMTR">
      <formula>NOT(ISERROR(SEARCH("BMTR",F206)))</formula>
    </cfRule>
  </conditionalFormatting>
  <conditionalFormatting sqref="F206">
    <cfRule type="containsText" dxfId="18552" priority="3925" operator="containsText" text="TAXI">
      <formula>NOT(ISERROR(SEARCH("TAXI",F206)))</formula>
    </cfRule>
    <cfRule type="containsText" dxfId="18551" priority="3926" operator="containsText" text="SSMM">
      <formula>NOT(ISERROR(SEARCH("SSMM",F206)))</formula>
    </cfRule>
    <cfRule type="containsText" dxfId="18550" priority="3927" operator="containsText" text="BMTR">
      <formula>NOT(ISERROR(SEARCH("BMTR",F206)))</formula>
    </cfRule>
  </conditionalFormatting>
  <conditionalFormatting sqref="F206">
    <cfRule type="containsText" dxfId="18549" priority="3922" operator="containsText" text="TAXI">
      <formula>NOT(ISERROR(SEARCH("TAXI",F206)))</formula>
    </cfRule>
    <cfRule type="containsText" dxfId="18548" priority="3923" operator="containsText" text="SSMM">
      <formula>NOT(ISERROR(SEARCH("SSMM",F206)))</formula>
    </cfRule>
    <cfRule type="containsText" dxfId="18547" priority="3924" operator="containsText" text="BMTR">
      <formula>NOT(ISERROR(SEARCH("BMTR",F206)))</formula>
    </cfRule>
  </conditionalFormatting>
  <conditionalFormatting sqref="F206">
    <cfRule type="containsText" dxfId="18546" priority="3919" operator="containsText" text="TAXI">
      <formula>NOT(ISERROR(SEARCH("TAXI",F206)))</formula>
    </cfRule>
    <cfRule type="containsText" dxfId="18545" priority="3920" operator="containsText" text="SSMM">
      <formula>NOT(ISERROR(SEARCH("SSMM",F206)))</formula>
    </cfRule>
    <cfRule type="containsText" dxfId="18544" priority="3921" operator="containsText" text="BMTR">
      <formula>NOT(ISERROR(SEARCH("BMTR",F206)))</formula>
    </cfRule>
  </conditionalFormatting>
  <conditionalFormatting sqref="F206">
    <cfRule type="containsText" dxfId="18543" priority="3916" operator="containsText" text="TAXI">
      <formula>NOT(ISERROR(SEARCH("TAXI",F206)))</formula>
    </cfRule>
    <cfRule type="containsText" dxfId="18542" priority="3917" operator="containsText" text="SSMM">
      <formula>NOT(ISERROR(SEARCH("SSMM",F206)))</formula>
    </cfRule>
    <cfRule type="containsText" dxfId="18541" priority="3918" operator="containsText" text="BMTR">
      <formula>NOT(ISERROR(SEARCH("BMTR",F206)))</formula>
    </cfRule>
  </conditionalFormatting>
  <conditionalFormatting sqref="F206">
    <cfRule type="containsText" dxfId="18540" priority="3913" operator="containsText" text="TAXI">
      <formula>NOT(ISERROR(SEARCH("TAXI",F206)))</formula>
    </cfRule>
    <cfRule type="containsText" dxfId="18539" priority="3914" operator="containsText" text="SSMM">
      <formula>NOT(ISERROR(SEARCH("SSMM",F206)))</formula>
    </cfRule>
    <cfRule type="containsText" dxfId="18538" priority="3915" operator="containsText" text="BMTR">
      <formula>NOT(ISERROR(SEARCH("BMTR",F206)))</formula>
    </cfRule>
  </conditionalFormatting>
  <conditionalFormatting sqref="F206">
    <cfRule type="containsText" dxfId="18537" priority="3910" operator="containsText" text="TAXI">
      <formula>NOT(ISERROR(SEARCH("TAXI",F206)))</formula>
    </cfRule>
    <cfRule type="containsText" dxfId="18536" priority="3911" operator="containsText" text="SSMM">
      <formula>NOT(ISERROR(SEARCH("SSMM",F206)))</formula>
    </cfRule>
    <cfRule type="containsText" dxfId="18535" priority="3912" operator="containsText" text="BMTR">
      <formula>NOT(ISERROR(SEARCH("BMTR",F206)))</formula>
    </cfRule>
  </conditionalFormatting>
  <conditionalFormatting sqref="F206">
    <cfRule type="containsText" dxfId="18534" priority="3907" operator="containsText" text="TAXI">
      <formula>NOT(ISERROR(SEARCH("TAXI",F206)))</formula>
    </cfRule>
    <cfRule type="containsText" dxfId="18533" priority="3908" operator="containsText" text="SSMM">
      <formula>NOT(ISERROR(SEARCH("SSMM",F206)))</formula>
    </cfRule>
    <cfRule type="containsText" dxfId="18532" priority="3909" operator="containsText" text="BMTR">
      <formula>NOT(ISERROR(SEARCH("BMTR",F206)))</formula>
    </cfRule>
  </conditionalFormatting>
  <conditionalFormatting sqref="F206">
    <cfRule type="containsText" dxfId="18531" priority="3904" operator="containsText" text="TAXI">
      <formula>NOT(ISERROR(SEARCH("TAXI",F206)))</formula>
    </cfRule>
    <cfRule type="containsText" dxfId="18530" priority="3905" operator="containsText" text="SSMM">
      <formula>NOT(ISERROR(SEARCH("SSMM",F206)))</formula>
    </cfRule>
    <cfRule type="containsText" dxfId="18529" priority="3906" operator="containsText" text="BMTR">
      <formula>NOT(ISERROR(SEARCH("BMTR",F206)))</formula>
    </cfRule>
  </conditionalFormatting>
  <conditionalFormatting sqref="F206">
    <cfRule type="containsText" dxfId="18528" priority="3901" operator="containsText" text="TAXI">
      <formula>NOT(ISERROR(SEARCH("TAXI",F206)))</formula>
    </cfRule>
    <cfRule type="containsText" dxfId="18527" priority="3902" operator="containsText" text="SSMM">
      <formula>NOT(ISERROR(SEARCH("SSMM",F206)))</formula>
    </cfRule>
    <cfRule type="containsText" dxfId="18526" priority="3903" operator="containsText" text="BMTR">
      <formula>NOT(ISERROR(SEARCH("BMTR",F206)))</formula>
    </cfRule>
  </conditionalFormatting>
  <conditionalFormatting sqref="F206">
    <cfRule type="containsText" dxfId="18525" priority="3898" operator="containsText" text="TAXI">
      <formula>NOT(ISERROR(SEARCH("TAXI",F206)))</formula>
    </cfRule>
    <cfRule type="containsText" dxfId="18524" priority="3899" operator="containsText" text="SSMM">
      <formula>NOT(ISERROR(SEARCH("SSMM",F206)))</formula>
    </cfRule>
    <cfRule type="containsText" dxfId="18523" priority="3900" operator="containsText" text="BMTR">
      <formula>NOT(ISERROR(SEARCH("BMTR",F206)))</formula>
    </cfRule>
  </conditionalFormatting>
  <conditionalFormatting sqref="F206">
    <cfRule type="containsText" dxfId="18522" priority="3895" operator="containsText" text="TAXI">
      <formula>NOT(ISERROR(SEARCH("TAXI",F206)))</formula>
    </cfRule>
    <cfRule type="containsText" dxfId="18521" priority="3896" operator="containsText" text="SSMM">
      <formula>NOT(ISERROR(SEARCH("SSMM",F206)))</formula>
    </cfRule>
    <cfRule type="containsText" dxfId="18520" priority="3897" operator="containsText" text="BMTR">
      <formula>NOT(ISERROR(SEARCH("BMTR",F206)))</formula>
    </cfRule>
  </conditionalFormatting>
  <conditionalFormatting sqref="F206">
    <cfRule type="containsText" dxfId="18519" priority="3892" operator="containsText" text="TAXI">
      <formula>NOT(ISERROR(SEARCH("TAXI",F206)))</formula>
    </cfRule>
    <cfRule type="containsText" dxfId="18518" priority="3893" operator="containsText" text="SSMM">
      <formula>NOT(ISERROR(SEARCH("SSMM",F206)))</formula>
    </cfRule>
    <cfRule type="containsText" dxfId="18517" priority="3894" operator="containsText" text="BMTR">
      <formula>NOT(ISERROR(SEARCH("BMTR",F206)))</formula>
    </cfRule>
  </conditionalFormatting>
  <conditionalFormatting sqref="F206">
    <cfRule type="containsText" dxfId="18516" priority="3889" operator="containsText" text="TAXI">
      <formula>NOT(ISERROR(SEARCH("TAXI",F206)))</formula>
    </cfRule>
    <cfRule type="containsText" dxfId="18515" priority="3890" operator="containsText" text="SSMM">
      <formula>NOT(ISERROR(SEARCH("SSMM",F206)))</formula>
    </cfRule>
    <cfRule type="containsText" dxfId="18514" priority="3891" operator="containsText" text="BMTR">
      <formula>NOT(ISERROR(SEARCH("BMTR",F206)))</formula>
    </cfRule>
  </conditionalFormatting>
  <conditionalFormatting sqref="F206">
    <cfRule type="containsText" dxfId="18513" priority="3886" operator="containsText" text="TAXI">
      <formula>NOT(ISERROR(SEARCH("TAXI",F206)))</formula>
    </cfRule>
    <cfRule type="containsText" dxfId="18512" priority="3887" operator="containsText" text="SSMM">
      <formula>NOT(ISERROR(SEARCH("SSMM",F206)))</formula>
    </cfRule>
    <cfRule type="containsText" dxfId="18511" priority="3888" operator="containsText" text="BMTR">
      <formula>NOT(ISERROR(SEARCH("BMTR",F206)))</formula>
    </cfRule>
  </conditionalFormatting>
  <conditionalFormatting sqref="F206">
    <cfRule type="containsText" dxfId="18510" priority="3883" operator="containsText" text="TAXI">
      <formula>NOT(ISERROR(SEARCH("TAXI",F206)))</formula>
    </cfRule>
    <cfRule type="containsText" dxfId="18509" priority="3884" operator="containsText" text="SSMM">
      <formula>NOT(ISERROR(SEARCH("SSMM",F206)))</formula>
    </cfRule>
    <cfRule type="containsText" dxfId="18508" priority="3885" operator="containsText" text="BMTR">
      <formula>NOT(ISERROR(SEARCH("BMTR",F206)))</formula>
    </cfRule>
  </conditionalFormatting>
  <conditionalFormatting sqref="F206">
    <cfRule type="containsText" dxfId="18507" priority="3880" operator="containsText" text="TAXI">
      <formula>NOT(ISERROR(SEARCH("TAXI",F206)))</formula>
    </cfRule>
    <cfRule type="containsText" dxfId="18506" priority="3881" operator="containsText" text="SSMM">
      <formula>NOT(ISERROR(SEARCH("SSMM",F206)))</formula>
    </cfRule>
    <cfRule type="containsText" dxfId="18505" priority="3882" operator="containsText" text="BMTR">
      <formula>NOT(ISERROR(SEARCH("BMTR",F206)))</formula>
    </cfRule>
  </conditionalFormatting>
  <conditionalFormatting sqref="F206">
    <cfRule type="containsText" dxfId="18504" priority="3877" operator="containsText" text="TAXI">
      <formula>NOT(ISERROR(SEARCH("TAXI",F206)))</formula>
    </cfRule>
    <cfRule type="containsText" dxfId="18503" priority="3878" operator="containsText" text="SSMM">
      <formula>NOT(ISERROR(SEARCH("SSMM",F206)))</formula>
    </cfRule>
    <cfRule type="containsText" dxfId="18502" priority="3879" operator="containsText" text="BMTR">
      <formula>NOT(ISERROR(SEARCH("BMTR",F206)))</formula>
    </cfRule>
  </conditionalFormatting>
  <conditionalFormatting sqref="F206">
    <cfRule type="containsText" dxfId="18501" priority="3874" operator="containsText" text="TAXI">
      <formula>NOT(ISERROR(SEARCH("TAXI",F206)))</formula>
    </cfRule>
    <cfRule type="containsText" dxfId="18500" priority="3875" operator="containsText" text="SSMM">
      <formula>NOT(ISERROR(SEARCH("SSMM",F206)))</formula>
    </cfRule>
    <cfRule type="containsText" dxfId="18499" priority="3876" operator="containsText" text="BMTR">
      <formula>NOT(ISERROR(SEARCH("BMTR",F206)))</formula>
    </cfRule>
  </conditionalFormatting>
  <conditionalFormatting sqref="F206">
    <cfRule type="containsText" dxfId="18498" priority="3871" operator="containsText" text="TAXI">
      <formula>NOT(ISERROR(SEARCH("TAXI",F206)))</formula>
    </cfRule>
    <cfRule type="containsText" dxfId="18497" priority="3872" operator="containsText" text="SSMM">
      <formula>NOT(ISERROR(SEARCH("SSMM",F206)))</formula>
    </cfRule>
    <cfRule type="containsText" dxfId="18496" priority="3873" operator="containsText" text="BMTR">
      <formula>NOT(ISERROR(SEARCH("BMTR",F206)))</formula>
    </cfRule>
  </conditionalFormatting>
  <conditionalFormatting sqref="F206">
    <cfRule type="containsText" dxfId="18495" priority="3868" operator="containsText" text="TAXI">
      <formula>NOT(ISERROR(SEARCH("TAXI",F206)))</formula>
    </cfRule>
    <cfRule type="containsText" dxfId="18494" priority="3869" operator="containsText" text="SSMM">
      <formula>NOT(ISERROR(SEARCH("SSMM",F206)))</formula>
    </cfRule>
    <cfRule type="containsText" dxfId="18493" priority="3870" operator="containsText" text="BMTR">
      <formula>NOT(ISERROR(SEARCH("BMTR",F206)))</formula>
    </cfRule>
  </conditionalFormatting>
  <conditionalFormatting sqref="F206">
    <cfRule type="containsText" dxfId="18492" priority="3865" operator="containsText" text="TAXI">
      <formula>NOT(ISERROR(SEARCH("TAXI",F206)))</formula>
    </cfRule>
    <cfRule type="containsText" dxfId="18491" priority="3866" operator="containsText" text="SSMM">
      <formula>NOT(ISERROR(SEARCH("SSMM",F206)))</formula>
    </cfRule>
    <cfRule type="containsText" dxfId="18490" priority="3867" operator="containsText" text="BMTR">
      <formula>NOT(ISERROR(SEARCH("BMTR",F206)))</formula>
    </cfRule>
  </conditionalFormatting>
  <conditionalFormatting sqref="F206">
    <cfRule type="containsText" dxfId="18489" priority="3862" operator="containsText" text="TAXI">
      <formula>NOT(ISERROR(SEARCH("TAXI",F206)))</formula>
    </cfRule>
    <cfRule type="containsText" dxfId="18488" priority="3863" operator="containsText" text="SSMM">
      <formula>NOT(ISERROR(SEARCH("SSMM",F206)))</formula>
    </cfRule>
    <cfRule type="containsText" dxfId="18487" priority="3864" operator="containsText" text="BMTR">
      <formula>NOT(ISERROR(SEARCH("BMTR",F206)))</formula>
    </cfRule>
  </conditionalFormatting>
  <conditionalFormatting sqref="F206">
    <cfRule type="containsText" dxfId="18486" priority="3859" operator="containsText" text="TAXI">
      <formula>NOT(ISERROR(SEARCH("TAXI",F206)))</formula>
    </cfRule>
    <cfRule type="containsText" dxfId="18485" priority="3860" operator="containsText" text="SSMM">
      <formula>NOT(ISERROR(SEARCH("SSMM",F206)))</formula>
    </cfRule>
    <cfRule type="containsText" dxfId="18484" priority="3861" operator="containsText" text="BMTR">
      <formula>NOT(ISERROR(SEARCH("BMTR",F206)))</formula>
    </cfRule>
  </conditionalFormatting>
  <conditionalFormatting sqref="F206">
    <cfRule type="containsText" dxfId="18483" priority="3856" operator="containsText" text="TAXI">
      <formula>NOT(ISERROR(SEARCH("TAXI",F206)))</formula>
    </cfRule>
    <cfRule type="containsText" dxfId="18482" priority="3857" operator="containsText" text="SSMM">
      <formula>NOT(ISERROR(SEARCH("SSMM",F206)))</formula>
    </cfRule>
    <cfRule type="containsText" dxfId="18481" priority="3858" operator="containsText" text="BMTR">
      <formula>NOT(ISERROR(SEARCH("BMTR",F206)))</formula>
    </cfRule>
  </conditionalFormatting>
  <conditionalFormatting sqref="F206">
    <cfRule type="containsText" dxfId="18480" priority="3853" operator="containsText" text="TAXI">
      <formula>NOT(ISERROR(SEARCH("TAXI",F206)))</formula>
    </cfRule>
    <cfRule type="containsText" dxfId="18479" priority="3854" operator="containsText" text="SSMM">
      <formula>NOT(ISERROR(SEARCH("SSMM",F206)))</formula>
    </cfRule>
    <cfRule type="containsText" dxfId="18478" priority="3855" operator="containsText" text="BMTR">
      <formula>NOT(ISERROR(SEARCH("BMTR",F206)))</formula>
    </cfRule>
  </conditionalFormatting>
  <conditionalFormatting sqref="F206">
    <cfRule type="containsText" dxfId="18477" priority="3850" operator="containsText" text="TAXI">
      <formula>NOT(ISERROR(SEARCH("TAXI",F206)))</formula>
    </cfRule>
    <cfRule type="containsText" dxfId="18476" priority="3851" operator="containsText" text="SSMM">
      <formula>NOT(ISERROR(SEARCH("SSMM",F206)))</formula>
    </cfRule>
    <cfRule type="containsText" dxfId="18475" priority="3852" operator="containsText" text="BMTR">
      <formula>NOT(ISERROR(SEARCH("BMTR",F206)))</formula>
    </cfRule>
  </conditionalFormatting>
  <conditionalFormatting sqref="F206">
    <cfRule type="containsText" dxfId="18474" priority="3847" operator="containsText" text="TAXI">
      <formula>NOT(ISERROR(SEARCH("TAXI",F206)))</formula>
    </cfRule>
    <cfRule type="containsText" dxfId="18473" priority="3848" operator="containsText" text="SSMM">
      <formula>NOT(ISERROR(SEARCH("SSMM",F206)))</formula>
    </cfRule>
    <cfRule type="containsText" dxfId="18472" priority="3849" operator="containsText" text="BMTR">
      <formula>NOT(ISERROR(SEARCH("BMTR",F206)))</formula>
    </cfRule>
  </conditionalFormatting>
  <conditionalFormatting sqref="F206">
    <cfRule type="containsText" dxfId="18471" priority="3844" operator="containsText" text="TAXI">
      <formula>NOT(ISERROR(SEARCH("TAXI",F206)))</formula>
    </cfRule>
    <cfRule type="containsText" dxfId="18470" priority="3845" operator="containsText" text="SSMM">
      <formula>NOT(ISERROR(SEARCH("SSMM",F206)))</formula>
    </cfRule>
    <cfRule type="containsText" dxfId="18469" priority="3846" operator="containsText" text="BMTR">
      <formula>NOT(ISERROR(SEARCH("BMTR",F206)))</formula>
    </cfRule>
  </conditionalFormatting>
  <conditionalFormatting sqref="F206">
    <cfRule type="containsText" dxfId="18468" priority="3841" operator="containsText" text="TAXI">
      <formula>NOT(ISERROR(SEARCH("TAXI",F206)))</formula>
    </cfRule>
    <cfRule type="containsText" dxfId="18467" priority="3842" operator="containsText" text="SSMM">
      <formula>NOT(ISERROR(SEARCH("SSMM",F206)))</formula>
    </cfRule>
    <cfRule type="containsText" dxfId="18466" priority="3843" operator="containsText" text="BMTR">
      <formula>NOT(ISERROR(SEARCH("BMTR",F206)))</formula>
    </cfRule>
  </conditionalFormatting>
  <conditionalFormatting sqref="F206">
    <cfRule type="containsText" dxfId="18465" priority="3838" operator="containsText" text="TAXI">
      <formula>NOT(ISERROR(SEARCH("TAXI",F206)))</formula>
    </cfRule>
    <cfRule type="containsText" dxfId="18464" priority="3839" operator="containsText" text="SSMM">
      <formula>NOT(ISERROR(SEARCH("SSMM",F206)))</formula>
    </cfRule>
    <cfRule type="containsText" dxfId="18463" priority="3840" operator="containsText" text="BMTR">
      <formula>NOT(ISERROR(SEARCH("BMTR",F206)))</formula>
    </cfRule>
  </conditionalFormatting>
  <conditionalFormatting sqref="F206">
    <cfRule type="containsText" dxfId="18462" priority="3835" operator="containsText" text="TAXI">
      <formula>NOT(ISERROR(SEARCH("TAXI",F206)))</formula>
    </cfRule>
    <cfRule type="containsText" dxfId="18461" priority="3836" operator="containsText" text="SSMM">
      <formula>NOT(ISERROR(SEARCH("SSMM",F206)))</formula>
    </cfRule>
    <cfRule type="containsText" dxfId="18460" priority="3837" operator="containsText" text="BMTR">
      <formula>NOT(ISERROR(SEARCH("BMTR",F206)))</formula>
    </cfRule>
  </conditionalFormatting>
  <conditionalFormatting sqref="F206">
    <cfRule type="containsText" dxfId="18459" priority="3832" operator="containsText" text="TAXI">
      <formula>NOT(ISERROR(SEARCH("TAXI",F206)))</formula>
    </cfRule>
    <cfRule type="containsText" dxfId="18458" priority="3833" operator="containsText" text="SSMM">
      <formula>NOT(ISERROR(SEARCH("SSMM",F206)))</formula>
    </cfRule>
    <cfRule type="containsText" dxfId="18457" priority="3834" operator="containsText" text="BMTR">
      <formula>NOT(ISERROR(SEARCH("BMTR",F206)))</formula>
    </cfRule>
  </conditionalFormatting>
  <conditionalFormatting sqref="F206">
    <cfRule type="containsText" dxfId="18456" priority="3829" operator="containsText" text="TAXI">
      <formula>NOT(ISERROR(SEARCH("TAXI",F206)))</formula>
    </cfRule>
    <cfRule type="containsText" dxfId="18455" priority="3830" operator="containsText" text="SSMM">
      <formula>NOT(ISERROR(SEARCH("SSMM",F206)))</formula>
    </cfRule>
    <cfRule type="containsText" dxfId="18454" priority="3831" operator="containsText" text="BMTR">
      <formula>NOT(ISERROR(SEARCH("BMTR",F206)))</formula>
    </cfRule>
  </conditionalFormatting>
  <conditionalFormatting sqref="F206">
    <cfRule type="containsText" dxfId="18453" priority="3826" operator="containsText" text="TAXI">
      <formula>NOT(ISERROR(SEARCH("TAXI",F206)))</formula>
    </cfRule>
    <cfRule type="containsText" dxfId="18452" priority="3827" operator="containsText" text="SSMM">
      <formula>NOT(ISERROR(SEARCH("SSMM",F206)))</formula>
    </cfRule>
    <cfRule type="containsText" dxfId="18451" priority="3828" operator="containsText" text="BMTR">
      <formula>NOT(ISERROR(SEARCH("BMTR",F206)))</formula>
    </cfRule>
  </conditionalFormatting>
  <conditionalFormatting sqref="F206">
    <cfRule type="containsText" dxfId="18450" priority="3823" operator="containsText" text="TAXI">
      <formula>NOT(ISERROR(SEARCH("TAXI",F206)))</formula>
    </cfRule>
    <cfRule type="containsText" dxfId="18449" priority="3824" operator="containsText" text="SSMM">
      <formula>NOT(ISERROR(SEARCH("SSMM",F206)))</formula>
    </cfRule>
    <cfRule type="containsText" dxfId="18448" priority="3825" operator="containsText" text="BMTR">
      <formula>NOT(ISERROR(SEARCH("BMTR",F206)))</formula>
    </cfRule>
  </conditionalFormatting>
  <conditionalFormatting sqref="F206">
    <cfRule type="containsText" dxfId="18447" priority="3820" operator="containsText" text="TAXI">
      <formula>NOT(ISERROR(SEARCH("TAXI",F206)))</formula>
    </cfRule>
    <cfRule type="containsText" dxfId="18446" priority="3821" operator="containsText" text="SSMM">
      <formula>NOT(ISERROR(SEARCH("SSMM",F206)))</formula>
    </cfRule>
    <cfRule type="containsText" dxfId="18445" priority="3822" operator="containsText" text="BMTR">
      <formula>NOT(ISERROR(SEARCH("BMTR",F206)))</formula>
    </cfRule>
  </conditionalFormatting>
  <conditionalFormatting sqref="F206">
    <cfRule type="containsText" dxfId="18444" priority="3817" operator="containsText" text="TAXI">
      <formula>NOT(ISERROR(SEARCH("TAXI",F206)))</formula>
    </cfRule>
    <cfRule type="containsText" dxfId="18443" priority="3818" operator="containsText" text="SSMM">
      <formula>NOT(ISERROR(SEARCH("SSMM",F206)))</formula>
    </cfRule>
    <cfRule type="containsText" dxfId="18442" priority="3819" operator="containsText" text="BMTR">
      <formula>NOT(ISERROR(SEARCH("BMTR",F206)))</formula>
    </cfRule>
  </conditionalFormatting>
  <conditionalFormatting sqref="F206">
    <cfRule type="containsText" dxfId="18441" priority="3814" operator="containsText" text="TAXI">
      <formula>NOT(ISERROR(SEARCH("TAXI",F206)))</formula>
    </cfRule>
    <cfRule type="containsText" dxfId="18440" priority="3815" operator="containsText" text="SSMM">
      <formula>NOT(ISERROR(SEARCH("SSMM",F206)))</formula>
    </cfRule>
    <cfRule type="containsText" dxfId="18439" priority="3816" operator="containsText" text="BMTR">
      <formula>NOT(ISERROR(SEARCH("BMTR",F206)))</formula>
    </cfRule>
  </conditionalFormatting>
  <conditionalFormatting sqref="F206">
    <cfRule type="containsText" dxfId="18438" priority="3811" operator="containsText" text="TAXI">
      <formula>NOT(ISERROR(SEARCH("TAXI",F206)))</formula>
    </cfRule>
    <cfRule type="containsText" dxfId="18437" priority="3812" operator="containsText" text="SSMM">
      <formula>NOT(ISERROR(SEARCH("SSMM",F206)))</formula>
    </cfRule>
    <cfRule type="containsText" dxfId="18436" priority="3813" operator="containsText" text="BMTR">
      <formula>NOT(ISERROR(SEARCH("BMTR",F206)))</formula>
    </cfRule>
  </conditionalFormatting>
  <conditionalFormatting sqref="F206">
    <cfRule type="containsText" dxfId="18435" priority="3808" operator="containsText" text="TAXI">
      <formula>NOT(ISERROR(SEARCH("TAXI",F206)))</formula>
    </cfRule>
    <cfRule type="containsText" dxfId="18434" priority="3809" operator="containsText" text="SSMM">
      <formula>NOT(ISERROR(SEARCH("SSMM",F206)))</formula>
    </cfRule>
    <cfRule type="containsText" dxfId="18433" priority="3810" operator="containsText" text="BMTR">
      <formula>NOT(ISERROR(SEARCH("BMTR",F206)))</formula>
    </cfRule>
  </conditionalFormatting>
  <conditionalFormatting sqref="F206">
    <cfRule type="containsText" dxfId="18432" priority="3805" operator="containsText" text="TAXI">
      <formula>NOT(ISERROR(SEARCH("TAXI",F206)))</formula>
    </cfRule>
    <cfRule type="containsText" dxfId="18431" priority="3806" operator="containsText" text="SSMM">
      <formula>NOT(ISERROR(SEARCH("SSMM",F206)))</formula>
    </cfRule>
    <cfRule type="containsText" dxfId="18430" priority="3807" operator="containsText" text="BMTR">
      <formula>NOT(ISERROR(SEARCH("BMTR",F206)))</formula>
    </cfRule>
  </conditionalFormatting>
  <conditionalFormatting sqref="F206">
    <cfRule type="containsText" dxfId="18429" priority="3802" operator="containsText" text="TAXI">
      <formula>NOT(ISERROR(SEARCH("TAXI",F206)))</formula>
    </cfRule>
    <cfRule type="containsText" dxfId="18428" priority="3803" operator="containsText" text="SSMM">
      <formula>NOT(ISERROR(SEARCH("SSMM",F206)))</formula>
    </cfRule>
    <cfRule type="containsText" dxfId="18427" priority="3804" operator="containsText" text="BMTR">
      <formula>NOT(ISERROR(SEARCH("BMTR",F206)))</formula>
    </cfRule>
  </conditionalFormatting>
  <conditionalFormatting sqref="F206">
    <cfRule type="containsText" dxfId="18426" priority="3799" operator="containsText" text="TAXI">
      <formula>NOT(ISERROR(SEARCH("TAXI",F206)))</formula>
    </cfRule>
    <cfRule type="containsText" dxfId="18425" priority="3800" operator="containsText" text="SSMM">
      <formula>NOT(ISERROR(SEARCH("SSMM",F206)))</formula>
    </cfRule>
    <cfRule type="containsText" dxfId="18424" priority="3801" operator="containsText" text="BMTR">
      <formula>NOT(ISERROR(SEARCH("BMTR",F206)))</formula>
    </cfRule>
  </conditionalFormatting>
  <conditionalFormatting sqref="F206">
    <cfRule type="containsText" dxfId="18423" priority="3796" operator="containsText" text="TAXI">
      <formula>NOT(ISERROR(SEARCH("TAXI",F206)))</formula>
    </cfRule>
    <cfRule type="containsText" dxfId="18422" priority="3797" operator="containsText" text="SSMM">
      <formula>NOT(ISERROR(SEARCH("SSMM",F206)))</formula>
    </cfRule>
    <cfRule type="containsText" dxfId="18421" priority="3798" operator="containsText" text="BMTR">
      <formula>NOT(ISERROR(SEARCH("BMTR",F206)))</formula>
    </cfRule>
  </conditionalFormatting>
  <conditionalFormatting sqref="F206">
    <cfRule type="containsText" dxfId="18420" priority="3793" operator="containsText" text="TAXI">
      <formula>NOT(ISERROR(SEARCH("TAXI",F206)))</formula>
    </cfRule>
    <cfRule type="containsText" dxfId="18419" priority="3794" operator="containsText" text="SSMM">
      <formula>NOT(ISERROR(SEARCH("SSMM",F206)))</formula>
    </cfRule>
    <cfRule type="containsText" dxfId="18418" priority="3795" operator="containsText" text="BMTR">
      <formula>NOT(ISERROR(SEARCH("BMTR",F206)))</formula>
    </cfRule>
  </conditionalFormatting>
  <conditionalFormatting sqref="F206">
    <cfRule type="containsText" dxfId="18417" priority="3790" operator="containsText" text="TAXI">
      <formula>NOT(ISERROR(SEARCH("TAXI",F206)))</formula>
    </cfRule>
    <cfRule type="containsText" dxfId="18416" priority="3791" operator="containsText" text="SSMM">
      <formula>NOT(ISERROR(SEARCH("SSMM",F206)))</formula>
    </cfRule>
    <cfRule type="containsText" dxfId="18415" priority="3792" operator="containsText" text="BMTR">
      <formula>NOT(ISERROR(SEARCH("BMTR",F206)))</formula>
    </cfRule>
  </conditionalFormatting>
  <conditionalFormatting sqref="F206">
    <cfRule type="containsText" dxfId="18414" priority="3787" operator="containsText" text="TAXI">
      <formula>NOT(ISERROR(SEARCH("TAXI",F206)))</formula>
    </cfRule>
    <cfRule type="containsText" dxfId="18413" priority="3788" operator="containsText" text="SSMM">
      <formula>NOT(ISERROR(SEARCH("SSMM",F206)))</formula>
    </cfRule>
    <cfRule type="containsText" dxfId="18412" priority="3789" operator="containsText" text="BMTR">
      <formula>NOT(ISERROR(SEARCH("BMTR",F206)))</formula>
    </cfRule>
  </conditionalFormatting>
  <conditionalFormatting sqref="F206">
    <cfRule type="containsText" dxfId="18411" priority="3784" operator="containsText" text="TAXI">
      <formula>NOT(ISERROR(SEARCH("TAXI",F206)))</formula>
    </cfRule>
    <cfRule type="containsText" dxfId="18410" priority="3785" operator="containsText" text="SSMM">
      <formula>NOT(ISERROR(SEARCH("SSMM",F206)))</formula>
    </cfRule>
    <cfRule type="containsText" dxfId="18409" priority="3786" operator="containsText" text="BMTR">
      <formula>NOT(ISERROR(SEARCH("BMTR",F206)))</formula>
    </cfRule>
  </conditionalFormatting>
  <conditionalFormatting sqref="F206">
    <cfRule type="containsText" dxfId="18408" priority="3781" operator="containsText" text="TAXI">
      <formula>NOT(ISERROR(SEARCH("TAXI",F206)))</formula>
    </cfRule>
    <cfRule type="containsText" dxfId="18407" priority="3782" operator="containsText" text="SSMM">
      <formula>NOT(ISERROR(SEARCH("SSMM",F206)))</formula>
    </cfRule>
    <cfRule type="containsText" dxfId="18406" priority="3783" operator="containsText" text="BMTR">
      <formula>NOT(ISERROR(SEARCH("BMTR",F206)))</formula>
    </cfRule>
  </conditionalFormatting>
  <conditionalFormatting sqref="F206">
    <cfRule type="containsText" dxfId="18405" priority="3778" operator="containsText" text="TAXI">
      <formula>NOT(ISERROR(SEARCH("TAXI",F206)))</formula>
    </cfRule>
    <cfRule type="containsText" dxfId="18404" priority="3779" operator="containsText" text="SSMM">
      <formula>NOT(ISERROR(SEARCH("SSMM",F206)))</formula>
    </cfRule>
    <cfRule type="containsText" dxfId="18403" priority="3780" operator="containsText" text="BMTR">
      <formula>NOT(ISERROR(SEARCH("BMTR",F206)))</formula>
    </cfRule>
  </conditionalFormatting>
  <conditionalFormatting sqref="F206">
    <cfRule type="containsText" dxfId="18402" priority="3775" operator="containsText" text="TAXI">
      <formula>NOT(ISERROR(SEARCH("TAXI",F206)))</formula>
    </cfRule>
    <cfRule type="containsText" dxfId="18401" priority="3776" operator="containsText" text="SSMM">
      <formula>NOT(ISERROR(SEARCH("SSMM",F206)))</formula>
    </cfRule>
    <cfRule type="containsText" dxfId="18400" priority="3777" operator="containsText" text="BMTR">
      <formula>NOT(ISERROR(SEARCH("BMTR",F206)))</formula>
    </cfRule>
  </conditionalFormatting>
  <conditionalFormatting sqref="F206">
    <cfRule type="containsText" dxfId="18399" priority="3772" operator="containsText" text="TAXI">
      <formula>NOT(ISERROR(SEARCH("TAXI",F206)))</formula>
    </cfRule>
    <cfRule type="containsText" dxfId="18398" priority="3773" operator="containsText" text="SSMM">
      <formula>NOT(ISERROR(SEARCH("SSMM",F206)))</formula>
    </cfRule>
    <cfRule type="containsText" dxfId="18397" priority="3774" operator="containsText" text="BMTR">
      <formula>NOT(ISERROR(SEARCH("BMTR",F206)))</formula>
    </cfRule>
  </conditionalFormatting>
  <conditionalFormatting sqref="F206">
    <cfRule type="containsText" dxfId="18396" priority="3769" operator="containsText" text="TAXI">
      <formula>NOT(ISERROR(SEARCH("TAXI",F206)))</formula>
    </cfRule>
    <cfRule type="containsText" dxfId="18395" priority="3770" operator="containsText" text="SSMM">
      <formula>NOT(ISERROR(SEARCH("SSMM",F206)))</formula>
    </cfRule>
    <cfRule type="containsText" dxfId="18394" priority="3771" operator="containsText" text="BMTR">
      <formula>NOT(ISERROR(SEARCH("BMTR",F206)))</formula>
    </cfRule>
  </conditionalFormatting>
  <conditionalFormatting sqref="F206">
    <cfRule type="containsText" dxfId="18393" priority="3766" operator="containsText" text="TAXI">
      <formula>NOT(ISERROR(SEARCH("TAXI",F206)))</formula>
    </cfRule>
    <cfRule type="containsText" dxfId="18392" priority="3767" operator="containsText" text="SSMM">
      <formula>NOT(ISERROR(SEARCH("SSMM",F206)))</formula>
    </cfRule>
    <cfRule type="containsText" dxfId="18391" priority="3768" operator="containsText" text="BMTR">
      <formula>NOT(ISERROR(SEARCH("BMTR",F206)))</formula>
    </cfRule>
  </conditionalFormatting>
  <conditionalFormatting sqref="F206">
    <cfRule type="containsText" dxfId="18390" priority="3763" operator="containsText" text="TAXI">
      <formula>NOT(ISERROR(SEARCH("TAXI",F206)))</formula>
    </cfRule>
    <cfRule type="containsText" dxfId="18389" priority="3764" operator="containsText" text="SSMM">
      <formula>NOT(ISERROR(SEARCH("SSMM",F206)))</formula>
    </cfRule>
    <cfRule type="containsText" dxfId="18388" priority="3765" operator="containsText" text="BMTR">
      <formula>NOT(ISERROR(SEARCH("BMTR",F206)))</formula>
    </cfRule>
  </conditionalFormatting>
  <conditionalFormatting sqref="F206">
    <cfRule type="containsText" dxfId="18387" priority="3760" operator="containsText" text="TAXI">
      <formula>NOT(ISERROR(SEARCH("TAXI",F206)))</formula>
    </cfRule>
    <cfRule type="containsText" dxfId="18386" priority="3761" operator="containsText" text="SSMM">
      <formula>NOT(ISERROR(SEARCH("SSMM",F206)))</formula>
    </cfRule>
    <cfRule type="containsText" dxfId="18385" priority="3762" operator="containsText" text="BMTR">
      <formula>NOT(ISERROR(SEARCH("BMTR",F206)))</formula>
    </cfRule>
  </conditionalFormatting>
  <conditionalFormatting sqref="F206">
    <cfRule type="containsText" dxfId="18384" priority="3757" operator="containsText" text="TAXI">
      <formula>NOT(ISERROR(SEARCH("TAXI",F206)))</formula>
    </cfRule>
    <cfRule type="containsText" dxfId="18383" priority="3758" operator="containsText" text="SSMM">
      <formula>NOT(ISERROR(SEARCH("SSMM",F206)))</formula>
    </cfRule>
    <cfRule type="containsText" dxfId="18382" priority="3759" operator="containsText" text="BMTR">
      <formula>NOT(ISERROR(SEARCH("BMTR",F206)))</formula>
    </cfRule>
  </conditionalFormatting>
  <conditionalFormatting sqref="F206">
    <cfRule type="containsText" dxfId="18381" priority="3754" operator="containsText" text="TAXI">
      <formula>NOT(ISERROR(SEARCH("TAXI",F206)))</formula>
    </cfRule>
    <cfRule type="containsText" dxfId="18380" priority="3755" operator="containsText" text="SSMM">
      <formula>NOT(ISERROR(SEARCH("SSMM",F206)))</formula>
    </cfRule>
    <cfRule type="containsText" dxfId="18379" priority="3756" operator="containsText" text="BMTR">
      <formula>NOT(ISERROR(SEARCH("BMTR",F206)))</formula>
    </cfRule>
  </conditionalFormatting>
  <conditionalFormatting sqref="F206">
    <cfRule type="containsText" dxfId="18378" priority="3751" operator="containsText" text="TAXI">
      <formula>NOT(ISERROR(SEARCH("TAXI",F206)))</formula>
    </cfRule>
    <cfRule type="containsText" dxfId="18377" priority="3752" operator="containsText" text="SSMM">
      <formula>NOT(ISERROR(SEARCH("SSMM",F206)))</formula>
    </cfRule>
    <cfRule type="containsText" dxfId="18376" priority="3753" operator="containsText" text="BMTR">
      <formula>NOT(ISERROR(SEARCH("BMTR",F206)))</formula>
    </cfRule>
  </conditionalFormatting>
  <conditionalFormatting sqref="F206">
    <cfRule type="containsText" dxfId="18375" priority="3748" operator="containsText" text="TAXI">
      <formula>NOT(ISERROR(SEARCH("TAXI",F206)))</formula>
    </cfRule>
    <cfRule type="containsText" dxfId="18374" priority="3749" operator="containsText" text="SSMM">
      <formula>NOT(ISERROR(SEARCH("SSMM",F206)))</formula>
    </cfRule>
    <cfRule type="containsText" dxfId="18373" priority="3750" operator="containsText" text="BMTR">
      <formula>NOT(ISERROR(SEARCH("BMTR",F206)))</formula>
    </cfRule>
  </conditionalFormatting>
  <conditionalFormatting sqref="F206">
    <cfRule type="containsText" dxfId="18372" priority="3745" operator="containsText" text="TAXI">
      <formula>NOT(ISERROR(SEARCH("TAXI",F206)))</formula>
    </cfRule>
    <cfRule type="containsText" dxfId="18371" priority="3746" operator="containsText" text="SSMM">
      <formula>NOT(ISERROR(SEARCH("SSMM",F206)))</formula>
    </cfRule>
    <cfRule type="containsText" dxfId="18370" priority="3747" operator="containsText" text="BMTR">
      <formula>NOT(ISERROR(SEARCH("BMTR",F206)))</formula>
    </cfRule>
  </conditionalFormatting>
  <conditionalFormatting sqref="F206">
    <cfRule type="containsText" dxfId="18369" priority="3742" operator="containsText" text="TAXI">
      <formula>NOT(ISERROR(SEARCH("TAXI",F206)))</formula>
    </cfRule>
    <cfRule type="containsText" dxfId="18368" priority="3743" operator="containsText" text="SSMM">
      <formula>NOT(ISERROR(SEARCH("SSMM",F206)))</formula>
    </cfRule>
    <cfRule type="containsText" dxfId="18367" priority="3744" operator="containsText" text="BMTR">
      <formula>NOT(ISERROR(SEARCH("BMTR",F206)))</formula>
    </cfRule>
  </conditionalFormatting>
  <conditionalFormatting sqref="F206">
    <cfRule type="containsText" dxfId="18366" priority="3739" operator="containsText" text="TAXI">
      <formula>NOT(ISERROR(SEARCH("TAXI",F206)))</formula>
    </cfRule>
    <cfRule type="containsText" dxfId="18365" priority="3740" operator="containsText" text="SSMM">
      <formula>NOT(ISERROR(SEARCH("SSMM",F206)))</formula>
    </cfRule>
    <cfRule type="containsText" dxfId="18364" priority="3741" operator="containsText" text="BMTR">
      <formula>NOT(ISERROR(SEARCH("BMTR",F206)))</formula>
    </cfRule>
  </conditionalFormatting>
  <conditionalFormatting sqref="F206">
    <cfRule type="containsText" dxfId="18363" priority="3736" operator="containsText" text="TAXI">
      <formula>NOT(ISERROR(SEARCH("TAXI",F206)))</formula>
    </cfRule>
    <cfRule type="containsText" dxfId="18362" priority="3737" operator="containsText" text="SSMM">
      <formula>NOT(ISERROR(SEARCH("SSMM",F206)))</formula>
    </cfRule>
    <cfRule type="containsText" dxfId="18361" priority="3738" operator="containsText" text="BMTR">
      <formula>NOT(ISERROR(SEARCH("BMTR",F206)))</formula>
    </cfRule>
  </conditionalFormatting>
  <conditionalFormatting sqref="F206">
    <cfRule type="containsText" dxfId="18360" priority="3733" operator="containsText" text="TAXI">
      <formula>NOT(ISERROR(SEARCH("TAXI",F206)))</formula>
    </cfRule>
    <cfRule type="containsText" dxfId="18359" priority="3734" operator="containsText" text="SSMM">
      <formula>NOT(ISERROR(SEARCH("SSMM",F206)))</formula>
    </cfRule>
    <cfRule type="containsText" dxfId="18358" priority="3735" operator="containsText" text="BMTR">
      <formula>NOT(ISERROR(SEARCH("BMTR",F206)))</formula>
    </cfRule>
  </conditionalFormatting>
  <conditionalFormatting sqref="F206">
    <cfRule type="containsText" dxfId="18357" priority="3730" operator="containsText" text="TAXI">
      <formula>NOT(ISERROR(SEARCH("TAXI",F206)))</formula>
    </cfRule>
    <cfRule type="containsText" dxfId="18356" priority="3731" operator="containsText" text="SSMM">
      <formula>NOT(ISERROR(SEARCH("SSMM",F206)))</formula>
    </cfRule>
    <cfRule type="containsText" dxfId="18355" priority="3732" operator="containsText" text="BMTR">
      <formula>NOT(ISERROR(SEARCH("BMTR",F206)))</formula>
    </cfRule>
  </conditionalFormatting>
  <conditionalFormatting sqref="F206">
    <cfRule type="containsText" dxfId="18354" priority="3727" operator="containsText" text="TAXI">
      <formula>NOT(ISERROR(SEARCH("TAXI",F206)))</formula>
    </cfRule>
    <cfRule type="containsText" dxfId="18353" priority="3728" operator="containsText" text="SSMM">
      <formula>NOT(ISERROR(SEARCH("SSMM",F206)))</formula>
    </cfRule>
    <cfRule type="containsText" dxfId="18352" priority="3729" operator="containsText" text="BMTR">
      <formula>NOT(ISERROR(SEARCH("BMTR",F206)))</formula>
    </cfRule>
  </conditionalFormatting>
  <conditionalFormatting sqref="F206">
    <cfRule type="containsText" dxfId="18351" priority="3724" operator="containsText" text="TAXI">
      <formula>NOT(ISERROR(SEARCH("TAXI",F206)))</formula>
    </cfRule>
    <cfRule type="containsText" dxfId="18350" priority="3725" operator="containsText" text="SSMM">
      <formula>NOT(ISERROR(SEARCH("SSMM",F206)))</formula>
    </cfRule>
    <cfRule type="containsText" dxfId="18349" priority="3726" operator="containsText" text="BMTR">
      <formula>NOT(ISERROR(SEARCH("BMTR",F206)))</formula>
    </cfRule>
  </conditionalFormatting>
  <conditionalFormatting sqref="F206">
    <cfRule type="containsText" dxfId="18348" priority="3721" operator="containsText" text="TAXI">
      <formula>NOT(ISERROR(SEARCH("TAXI",F206)))</formula>
    </cfRule>
    <cfRule type="containsText" dxfId="18347" priority="3722" operator="containsText" text="SSMM">
      <formula>NOT(ISERROR(SEARCH("SSMM",F206)))</formula>
    </cfRule>
    <cfRule type="containsText" dxfId="18346" priority="3723" operator="containsText" text="BMTR">
      <formula>NOT(ISERROR(SEARCH("BMTR",F206)))</formula>
    </cfRule>
  </conditionalFormatting>
  <conditionalFormatting sqref="F206">
    <cfRule type="containsText" dxfId="18345" priority="3718" operator="containsText" text="TAXI">
      <formula>NOT(ISERROR(SEARCH("TAXI",F206)))</formula>
    </cfRule>
    <cfRule type="containsText" dxfId="18344" priority="3719" operator="containsText" text="SSMM">
      <formula>NOT(ISERROR(SEARCH("SSMM",F206)))</formula>
    </cfRule>
    <cfRule type="containsText" dxfId="18343" priority="3720" operator="containsText" text="BMTR">
      <formula>NOT(ISERROR(SEARCH("BMTR",F206)))</formula>
    </cfRule>
  </conditionalFormatting>
  <conditionalFormatting sqref="F206">
    <cfRule type="containsText" dxfId="18342" priority="3715" operator="containsText" text="TAXI">
      <formula>NOT(ISERROR(SEARCH("TAXI",F206)))</formula>
    </cfRule>
    <cfRule type="containsText" dxfId="18341" priority="3716" operator="containsText" text="SSMM">
      <formula>NOT(ISERROR(SEARCH("SSMM",F206)))</formula>
    </cfRule>
    <cfRule type="containsText" dxfId="18340" priority="3717" operator="containsText" text="BMTR">
      <formula>NOT(ISERROR(SEARCH("BMTR",F206)))</formula>
    </cfRule>
  </conditionalFormatting>
  <conditionalFormatting sqref="F206">
    <cfRule type="containsText" dxfId="18339" priority="3712" operator="containsText" text="TAXI">
      <formula>NOT(ISERROR(SEARCH("TAXI",F206)))</formula>
    </cfRule>
    <cfRule type="containsText" dxfId="18338" priority="3713" operator="containsText" text="SSMM">
      <formula>NOT(ISERROR(SEARCH("SSMM",F206)))</formula>
    </cfRule>
    <cfRule type="containsText" dxfId="18337" priority="3714" operator="containsText" text="BMTR">
      <formula>NOT(ISERROR(SEARCH("BMTR",F206)))</formula>
    </cfRule>
  </conditionalFormatting>
  <conditionalFormatting sqref="F206">
    <cfRule type="containsText" dxfId="18336" priority="3709" operator="containsText" text="TAXI">
      <formula>NOT(ISERROR(SEARCH("TAXI",F206)))</formula>
    </cfRule>
    <cfRule type="containsText" dxfId="18335" priority="3710" operator="containsText" text="SSMM">
      <formula>NOT(ISERROR(SEARCH("SSMM",F206)))</formula>
    </cfRule>
    <cfRule type="containsText" dxfId="18334" priority="3711" operator="containsText" text="BMTR">
      <formula>NOT(ISERROR(SEARCH("BMTR",F206)))</formula>
    </cfRule>
  </conditionalFormatting>
  <conditionalFormatting sqref="F206">
    <cfRule type="containsText" dxfId="18333" priority="3706" operator="containsText" text="TAXI">
      <formula>NOT(ISERROR(SEARCH("TAXI",F206)))</formula>
    </cfRule>
    <cfRule type="containsText" dxfId="18332" priority="3707" operator="containsText" text="SSMM">
      <formula>NOT(ISERROR(SEARCH("SSMM",F206)))</formula>
    </cfRule>
    <cfRule type="containsText" dxfId="18331" priority="3708" operator="containsText" text="BMTR">
      <formula>NOT(ISERROR(SEARCH("BMTR",F206)))</formula>
    </cfRule>
  </conditionalFormatting>
  <conditionalFormatting sqref="F206">
    <cfRule type="containsText" dxfId="18330" priority="3703" operator="containsText" text="TAXI">
      <formula>NOT(ISERROR(SEARCH("TAXI",F206)))</formula>
    </cfRule>
    <cfRule type="containsText" dxfId="18329" priority="3704" operator="containsText" text="SSMM">
      <formula>NOT(ISERROR(SEARCH("SSMM",F206)))</formula>
    </cfRule>
    <cfRule type="containsText" dxfId="18328" priority="3705" operator="containsText" text="BMTR">
      <formula>NOT(ISERROR(SEARCH("BMTR",F206)))</formula>
    </cfRule>
  </conditionalFormatting>
  <conditionalFormatting sqref="F206">
    <cfRule type="containsText" dxfId="18327" priority="3700" operator="containsText" text="TAXI">
      <formula>NOT(ISERROR(SEARCH("TAXI",F206)))</formula>
    </cfRule>
    <cfRule type="containsText" dxfId="18326" priority="3701" operator="containsText" text="SSMM">
      <formula>NOT(ISERROR(SEARCH("SSMM",F206)))</formula>
    </cfRule>
    <cfRule type="containsText" dxfId="18325" priority="3702" operator="containsText" text="BMTR">
      <formula>NOT(ISERROR(SEARCH("BMTR",F206)))</formula>
    </cfRule>
  </conditionalFormatting>
  <conditionalFormatting sqref="F206">
    <cfRule type="containsText" dxfId="18324" priority="3697" operator="containsText" text="TAXI">
      <formula>NOT(ISERROR(SEARCH("TAXI",F206)))</formula>
    </cfRule>
    <cfRule type="containsText" dxfId="18323" priority="3698" operator="containsText" text="SSMM">
      <formula>NOT(ISERROR(SEARCH("SSMM",F206)))</formula>
    </cfRule>
    <cfRule type="containsText" dxfId="18322" priority="3699" operator="containsText" text="BMTR">
      <formula>NOT(ISERROR(SEARCH("BMTR",F206)))</formula>
    </cfRule>
  </conditionalFormatting>
  <conditionalFormatting sqref="F206">
    <cfRule type="containsText" dxfId="18321" priority="3694" operator="containsText" text="TAXI">
      <formula>NOT(ISERROR(SEARCH("TAXI",F206)))</formula>
    </cfRule>
    <cfRule type="containsText" dxfId="18320" priority="3695" operator="containsText" text="SSMM">
      <formula>NOT(ISERROR(SEARCH("SSMM",F206)))</formula>
    </cfRule>
    <cfRule type="containsText" dxfId="18319" priority="3696" operator="containsText" text="BMTR">
      <formula>NOT(ISERROR(SEARCH("BMTR",F206)))</formula>
    </cfRule>
  </conditionalFormatting>
  <conditionalFormatting sqref="F206">
    <cfRule type="containsText" dxfId="18318" priority="3691" operator="containsText" text="TAXI">
      <formula>NOT(ISERROR(SEARCH("TAXI",F206)))</formula>
    </cfRule>
    <cfRule type="containsText" dxfId="18317" priority="3692" operator="containsText" text="SSMM">
      <formula>NOT(ISERROR(SEARCH("SSMM",F206)))</formula>
    </cfRule>
    <cfRule type="containsText" dxfId="18316" priority="3693" operator="containsText" text="BMTR">
      <formula>NOT(ISERROR(SEARCH("BMTR",F206)))</formula>
    </cfRule>
  </conditionalFormatting>
  <conditionalFormatting sqref="F206">
    <cfRule type="containsText" dxfId="18315" priority="3688" operator="containsText" text="TAXI">
      <formula>NOT(ISERROR(SEARCH("TAXI",F206)))</formula>
    </cfRule>
    <cfRule type="containsText" dxfId="18314" priority="3689" operator="containsText" text="SSMM">
      <formula>NOT(ISERROR(SEARCH("SSMM",F206)))</formula>
    </cfRule>
    <cfRule type="containsText" dxfId="18313" priority="3690" operator="containsText" text="BMTR">
      <formula>NOT(ISERROR(SEARCH("BMTR",F206)))</formula>
    </cfRule>
  </conditionalFormatting>
  <conditionalFormatting sqref="F206">
    <cfRule type="containsText" dxfId="18312" priority="3685" operator="containsText" text="TAXI">
      <formula>NOT(ISERROR(SEARCH("TAXI",F206)))</formula>
    </cfRule>
    <cfRule type="containsText" dxfId="18311" priority="3686" operator="containsText" text="SSMM">
      <formula>NOT(ISERROR(SEARCH("SSMM",F206)))</formula>
    </cfRule>
    <cfRule type="containsText" dxfId="18310" priority="3687" operator="containsText" text="BMTR">
      <formula>NOT(ISERROR(SEARCH("BMTR",F206)))</formula>
    </cfRule>
  </conditionalFormatting>
  <conditionalFormatting sqref="F206">
    <cfRule type="containsText" dxfId="18309" priority="3682" operator="containsText" text="TAXI">
      <formula>NOT(ISERROR(SEARCH("TAXI",F206)))</formula>
    </cfRule>
    <cfRule type="containsText" dxfId="18308" priority="3683" operator="containsText" text="SSMM">
      <formula>NOT(ISERROR(SEARCH("SSMM",F206)))</formula>
    </cfRule>
    <cfRule type="containsText" dxfId="18307" priority="3684" operator="containsText" text="BMTR">
      <formula>NOT(ISERROR(SEARCH("BMTR",F206)))</formula>
    </cfRule>
  </conditionalFormatting>
  <conditionalFormatting sqref="F206">
    <cfRule type="containsText" dxfId="18306" priority="3679" operator="containsText" text="TAXI">
      <formula>NOT(ISERROR(SEARCH("TAXI",F206)))</formula>
    </cfRule>
    <cfRule type="containsText" dxfId="18305" priority="3680" operator="containsText" text="SSMM">
      <formula>NOT(ISERROR(SEARCH("SSMM",F206)))</formula>
    </cfRule>
    <cfRule type="containsText" dxfId="18304" priority="3681" operator="containsText" text="BMTR">
      <formula>NOT(ISERROR(SEARCH("BMTR",F206)))</formula>
    </cfRule>
  </conditionalFormatting>
  <conditionalFormatting sqref="F206">
    <cfRule type="containsText" dxfId="18303" priority="3676" operator="containsText" text="TAXI">
      <formula>NOT(ISERROR(SEARCH("TAXI",F206)))</formula>
    </cfRule>
    <cfRule type="containsText" dxfId="18302" priority="3677" operator="containsText" text="SSMM">
      <formula>NOT(ISERROR(SEARCH("SSMM",F206)))</formula>
    </cfRule>
    <cfRule type="containsText" dxfId="18301" priority="3678" operator="containsText" text="BMTR">
      <formula>NOT(ISERROR(SEARCH("BMTR",F206)))</formula>
    </cfRule>
  </conditionalFormatting>
  <conditionalFormatting sqref="F206">
    <cfRule type="containsText" dxfId="18300" priority="3673" operator="containsText" text="TAXI">
      <formula>NOT(ISERROR(SEARCH("TAXI",F206)))</formula>
    </cfRule>
    <cfRule type="containsText" dxfId="18299" priority="3674" operator="containsText" text="SSMM">
      <formula>NOT(ISERROR(SEARCH("SSMM",F206)))</formula>
    </cfRule>
    <cfRule type="containsText" dxfId="18298" priority="3675" operator="containsText" text="BMTR">
      <formula>NOT(ISERROR(SEARCH("BMTR",F206)))</formula>
    </cfRule>
  </conditionalFormatting>
  <conditionalFormatting sqref="F206">
    <cfRule type="containsText" dxfId="18297" priority="3670" operator="containsText" text="TAXI">
      <formula>NOT(ISERROR(SEARCH("TAXI",F206)))</formula>
    </cfRule>
    <cfRule type="containsText" dxfId="18296" priority="3671" operator="containsText" text="SSMM">
      <formula>NOT(ISERROR(SEARCH("SSMM",F206)))</formula>
    </cfRule>
    <cfRule type="containsText" dxfId="18295" priority="3672" operator="containsText" text="BMTR">
      <formula>NOT(ISERROR(SEARCH("BMTR",F206)))</formula>
    </cfRule>
  </conditionalFormatting>
  <conditionalFormatting sqref="F206">
    <cfRule type="containsText" dxfId="18294" priority="3667" operator="containsText" text="TAXI">
      <formula>NOT(ISERROR(SEARCH("TAXI",F206)))</formula>
    </cfRule>
    <cfRule type="containsText" dxfId="18293" priority="3668" operator="containsText" text="SSMM">
      <formula>NOT(ISERROR(SEARCH("SSMM",F206)))</formula>
    </cfRule>
    <cfRule type="containsText" dxfId="18292" priority="3669" operator="containsText" text="BMTR">
      <formula>NOT(ISERROR(SEARCH("BMTR",F206)))</formula>
    </cfRule>
  </conditionalFormatting>
  <conditionalFormatting sqref="F206">
    <cfRule type="containsText" dxfId="18291" priority="3664" operator="containsText" text="TAXI">
      <formula>NOT(ISERROR(SEARCH("TAXI",F206)))</formula>
    </cfRule>
    <cfRule type="containsText" dxfId="18290" priority="3665" operator="containsText" text="SSMM">
      <formula>NOT(ISERROR(SEARCH("SSMM",F206)))</formula>
    </cfRule>
    <cfRule type="containsText" dxfId="18289" priority="3666" operator="containsText" text="BMTR">
      <formula>NOT(ISERROR(SEARCH("BMTR",F206)))</formula>
    </cfRule>
  </conditionalFormatting>
  <conditionalFormatting sqref="F206">
    <cfRule type="containsText" dxfId="18288" priority="3661" operator="containsText" text="TAXI">
      <formula>NOT(ISERROR(SEARCH("TAXI",F206)))</formula>
    </cfRule>
    <cfRule type="containsText" dxfId="18287" priority="3662" operator="containsText" text="SSMM">
      <formula>NOT(ISERROR(SEARCH("SSMM",F206)))</formula>
    </cfRule>
    <cfRule type="containsText" dxfId="18286" priority="3663" operator="containsText" text="BMTR">
      <formula>NOT(ISERROR(SEARCH("BMTR",F206)))</formula>
    </cfRule>
  </conditionalFormatting>
  <conditionalFormatting sqref="F206">
    <cfRule type="containsText" dxfId="18285" priority="3658" operator="containsText" text="TAXI">
      <formula>NOT(ISERROR(SEARCH("TAXI",F206)))</formula>
    </cfRule>
    <cfRule type="containsText" dxfId="18284" priority="3659" operator="containsText" text="SSMM">
      <formula>NOT(ISERROR(SEARCH("SSMM",F206)))</formula>
    </cfRule>
    <cfRule type="containsText" dxfId="18283" priority="3660" operator="containsText" text="BMTR">
      <formula>NOT(ISERROR(SEARCH("BMTR",F206)))</formula>
    </cfRule>
  </conditionalFormatting>
  <conditionalFormatting sqref="F206">
    <cfRule type="containsText" dxfId="18282" priority="3655" operator="containsText" text="TAXI">
      <formula>NOT(ISERROR(SEARCH("TAXI",F206)))</formula>
    </cfRule>
    <cfRule type="containsText" dxfId="18281" priority="3656" operator="containsText" text="SSMM">
      <formula>NOT(ISERROR(SEARCH("SSMM",F206)))</formula>
    </cfRule>
    <cfRule type="containsText" dxfId="18280" priority="3657" operator="containsText" text="BMTR">
      <formula>NOT(ISERROR(SEARCH("BMTR",F206)))</formula>
    </cfRule>
  </conditionalFormatting>
  <conditionalFormatting sqref="F206">
    <cfRule type="containsText" dxfId="18279" priority="3652" operator="containsText" text="TAXI">
      <formula>NOT(ISERROR(SEARCH("TAXI",F206)))</formula>
    </cfRule>
    <cfRule type="containsText" dxfId="18278" priority="3653" operator="containsText" text="SSMM">
      <formula>NOT(ISERROR(SEARCH("SSMM",F206)))</formula>
    </cfRule>
    <cfRule type="containsText" dxfId="18277" priority="3654" operator="containsText" text="BMTR">
      <formula>NOT(ISERROR(SEARCH("BMTR",F206)))</formula>
    </cfRule>
  </conditionalFormatting>
  <conditionalFormatting sqref="F206">
    <cfRule type="containsText" dxfId="18276" priority="3649" operator="containsText" text="TAXI">
      <formula>NOT(ISERROR(SEARCH("TAXI",F206)))</formula>
    </cfRule>
    <cfRule type="containsText" dxfId="18275" priority="3650" operator="containsText" text="SSMM">
      <formula>NOT(ISERROR(SEARCH("SSMM",F206)))</formula>
    </cfRule>
    <cfRule type="containsText" dxfId="18274" priority="3651" operator="containsText" text="BMTR">
      <formula>NOT(ISERROR(SEARCH("BMTR",F206)))</formula>
    </cfRule>
  </conditionalFormatting>
  <conditionalFormatting sqref="F206">
    <cfRule type="containsText" dxfId="18273" priority="3646" operator="containsText" text="TAXI">
      <formula>NOT(ISERROR(SEARCH("TAXI",F206)))</formula>
    </cfRule>
    <cfRule type="containsText" dxfId="18272" priority="3647" operator="containsText" text="SSMM">
      <formula>NOT(ISERROR(SEARCH("SSMM",F206)))</formula>
    </cfRule>
    <cfRule type="containsText" dxfId="18271" priority="3648" operator="containsText" text="BMTR">
      <formula>NOT(ISERROR(SEARCH("BMTR",F206)))</formula>
    </cfRule>
  </conditionalFormatting>
  <conditionalFormatting sqref="F206">
    <cfRule type="containsText" dxfId="18270" priority="3643" operator="containsText" text="TAXI">
      <formula>NOT(ISERROR(SEARCH("TAXI",F206)))</formula>
    </cfRule>
    <cfRule type="containsText" dxfId="18269" priority="3644" operator="containsText" text="SSMM">
      <formula>NOT(ISERROR(SEARCH("SSMM",F206)))</formula>
    </cfRule>
    <cfRule type="containsText" dxfId="18268" priority="3645" operator="containsText" text="BMTR">
      <formula>NOT(ISERROR(SEARCH("BMTR",F206)))</formula>
    </cfRule>
  </conditionalFormatting>
  <conditionalFormatting sqref="F206">
    <cfRule type="containsText" dxfId="18267" priority="3640" operator="containsText" text="TAXI">
      <formula>NOT(ISERROR(SEARCH("TAXI",F206)))</formula>
    </cfRule>
    <cfRule type="containsText" dxfId="18266" priority="3641" operator="containsText" text="SSMM">
      <formula>NOT(ISERROR(SEARCH("SSMM",F206)))</formula>
    </cfRule>
    <cfRule type="containsText" dxfId="18265" priority="3642" operator="containsText" text="BMTR">
      <formula>NOT(ISERROR(SEARCH("BMTR",F206)))</formula>
    </cfRule>
  </conditionalFormatting>
  <conditionalFormatting sqref="F206">
    <cfRule type="containsText" dxfId="18264" priority="3637" operator="containsText" text="TAXI">
      <formula>NOT(ISERROR(SEARCH("TAXI",F206)))</formula>
    </cfRule>
    <cfRule type="containsText" dxfId="18263" priority="3638" operator="containsText" text="SSMM">
      <formula>NOT(ISERROR(SEARCH("SSMM",F206)))</formula>
    </cfRule>
    <cfRule type="containsText" dxfId="18262" priority="3639" operator="containsText" text="BMTR">
      <formula>NOT(ISERROR(SEARCH("BMTR",F206)))</formula>
    </cfRule>
  </conditionalFormatting>
  <conditionalFormatting sqref="F206">
    <cfRule type="containsText" dxfId="18261" priority="3634" operator="containsText" text="TAXI">
      <formula>NOT(ISERROR(SEARCH("TAXI",F206)))</formula>
    </cfRule>
    <cfRule type="containsText" dxfId="18260" priority="3635" operator="containsText" text="SSMM">
      <formula>NOT(ISERROR(SEARCH("SSMM",F206)))</formula>
    </cfRule>
    <cfRule type="containsText" dxfId="18259" priority="3636" operator="containsText" text="BMTR">
      <formula>NOT(ISERROR(SEARCH("BMTR",F206)))</formula>
    </cfRule>
  </conditionalFormatting>
  <conditionalFormatting sqref="F206">
    <cfRule type="containsText" dxfId="18258" priority="3631" operator="containsText" text="TAXI">
      <formula>NOT(ISERROR(SEARCH("TAXI",F206)))</formula>
    </cfRule>
    <cfRule type="containsText" dxfId="18257" priority="3632" operator="containsText" text="SSMM">
      <formula>NOT(ISERROR(SEARCH("SSMM",F206)))</formula>
    </cfRule>
    <cfRule type="containsText" dxfId="18256" priority="3633" operator="containsText" text="BMTR">
      <formula>NOT(ISERROR(SEARCH("BMTR",F206)))</formula>
    </cfRule>
  </conditionalFormatting>
  <conditionalFormatting sqref="F206">
    <cfRule type="containsText" dxfId="18255" priority="3628" operator="containsText" text="TAXI">
      <formula>NOT(ISERROR(SEARCH("TAXI",F206)))</formula>
    </cfRule>
    <cfRule type="containsText" dxfId="18254" priority="3629" operator="containsText" text="SSMM">
      <formula>NOT(ISERROR(SEARCH("SSMM",F206)))</formula>
    </cfRule>
    <cfRule type="containsText" dxfId="18253" priority="3630" operator="containsText" text="BMTR">
      <formula>NOT(ISERROR(SEARCH("BMTR",F206)))</formula>
    </cfRule>
  </conditionalFormatting>
  <conditionalFormatting sqref="F206">
    <cfRule type="containsText" dxfId="18252" priority="3625" operator="containsText" text="TAXI">
      <formula>NOT(ISERROR(SEARCH("TAXI",F206)))</formula>
    </cfRule>
    <cfRule type="containsText" dxfId="18251" priority="3626" operator="containsText" text="SSMM">
      <formula>NOT(ISERROR(SEARCH("SSMM",F206)))</formula>
    </cfRule>
    <cfRule type="containsText" dxfId="18250" priority="3627" operator="containsText" text="BMTR">
      <formula>NOT(ISERROR(SEARCH("BMTR",F206)))</formula>
    </cfRule>
  </conditionalFormatting>
  <conditionalFormatting sqref="F206">
    <cfRule type="containsText" dxfId="18249" priority="3622" operator="containsText" text="TAXI">
      <formula>NOT(ISERROR(SEARCH("TAXI",F206)))</formula>
    </cfRule>
    <cfRule type="containsText" dxfId="18248" priority="3623" operator="containsText" text="SSMM">
      <formula>NOT(ISERROR(SEARCH("SSMM",F206)))</formula>
    </cfRule>
    <cfRule type="containsText" dxfId="18247" priority="3624" operator="containsText" text="BMTR">
      <formula>NOT(ISERROR(SEARCH("BMTR",F206)))</formula>
    </cfRule>
  </conditionalFormatting>
  <conditionalFormatting sqref="F206">
    <cfRule type="containsText" dxfId="18246" priority="3619" operator="containsText" text="TAXI">
      <formula>NOT(ISERROR(SEARCH("TAXI",F206)))</formula>
    </cfRule>
    <cfRule type="containsText" dxfId="18245" priority="3620" operator="containsText" text="SSMM">
      <formula>NOT(ISERROR(SEARCH("SSMM",F206)))</formula>
    </cfRule>
    <cfRule type="containsText" dxfId="18244" priority="3621" operator="containsText" text="BMTR">
      <formula>NOT(ISERROR(SEARCH("BMTR",F206)))</formula>
    </cfRule>
  </conditionalFormatting>
  <conditionalFormatting sqref="G206">
    <cfRule type="cellIs" dxfId="18243" priority="4000" operator="greaterThan">
      <formula>L206</formula>
    </cfRule>
    <cfRule type="cellIs" dxfId="18242" priority="4001" operator="lessThan">
      <formula>J206</formula>
    </cfRule>
  </conditionalFormatting>
  <conditionalFormatting sqref="M206">
    <cfRule type="cellIs" dxfId="18241" priority="3618" operator="lessThan">
      <formula>0.25</formula>
    </cfRule>
  </conditionalFormatting>
  <conditionalFormatting sqref="F88">
    <cfRule type="containsText" dxfId="18240" priority="3611" operator="containsText" text="TAXI">
      <formula>NOT(ISERROR(SEARCH("TAXI",F88)))</formula>
    </cfRule>
    <cfRule type="containsText" dxfId="18239" priority="3612" operator="containsText" text="SSMM">
      <formula>NOT(ISERROR(SEARCH("SSMM",F88)))</formula>
    </cfRule>
    <cfRule type="containsText" dxfId="18238" priority="3613" operator="containsText" text="BMTR">
      <formula>NOT(ISERROR(SEARCH("BMTR",F88)))</formula>
    </cfRule>
  </conditionalFormatting>
  <conditionalFormatting sqref="G88">
    <cfRule type="cellIs" dxfId="18237" priority="3614" operator="greaterThan">
      <formula>L88</formula>
    </cfRule>
    <cfRule type="cellIs" dxfId="18236" priority="3615" operator="lessThan">
      <formula>J88</formula>
    </cfRule>
  </conditionalFormatting>
  <conditionalFormatting sqref="M88">
    <cfRule type="cellIs" dxfId="18235" priority="3610" operator="lessThan">
      <formula>0.25</formula>
    </cfRule>
  </conditionalFormatting>
  <conditionalFormatting sqref="F231">
    <cfRule type="containsText" dxfId="18234" priority="3594" operator="containsText" text="TAXI">
      <formula>NOT(ISERROR(SEARCH("TAXI",F231)))</formula>
    </cfRule>
    <cfRule type="containsText" dxfId="18233" priority="3595" operator="containsText" text="SSMM">
      <formula>NOT(ISERROR(SEARCH("SSMM",F231)))</formula>
    </cfRule>
    <cfRule type="containsText" dxfId="18232" priority="3596" operator="containsText" text="BMTR">
      <formula>NOT(ISERROR(SEARCH("BMTR",F231)))</formula>
    </cfRule>
  </conditionalFormatting>
  <conditionalFormatting sqref="F231">
    <cfRule type="containsText" dxfId="18231" priority="3603" operator="containsText" text="TAXI">
      <formula>NOT(ISERROR(SEARCH("TAXI",F231)))</formula>
    </cfRule>
    <cfRule type="containsText" dxfId="18230" priority="3604" operator="containsText" text="SSMM">
      <formula>NOT(ISERROR(SEARCH("SSMM",F231)))</formula>
    </cfRule>
    <cfRule type="containsText" dxfId="18229" priority="3605" operator="containsText" text="BMTR">
      <formula>NOT(ISERROR(SEARCH("BMTR",F231)))</formula>
    </cfRule>
  </conditionalFormatting>
  <conditionalFormatting sqref="F231">
    <cfRule type="containsText" dxfId="18228" priority="3600" operator="containsText" text="TAXI">
      <formula>NOT(ISERROR(SEARCH("TAXI",F231)))</formula>
    </cfRule>
    <cfRule type="containsText" dxfId="18227" priority="3601" operator="containsText" text="SSMM">
      <formula>NOT(ISERROR(SEARCH("SSMM",F231)))</formula>
    </cfRule>
    <cfRule type="containsText" dxfId="18226" priority="3602" operator="containsText" text="BMTR">
      <formula>NOT(ISERROR(SEARCH("BMTR",F231)))</formula>
    </cfRule>
  </conditionalFormatting>
  <conditionalFormatting sqref="F231">
    <cfRule type="containsText" dxfId="18225" priority="3597" operator="containsText" text="TAXI">
      <formula>NOT(ISERROR(SEARCH("TAXI",F231)))</formula>
    </cfRule>
    <cfRule type="containsText" dxfId="18224" priority="3598" operator="containsText" text="SSMM">
      <formula>NOT(ISERROR(SEARCH("SSMM",F231)))</formula>
    </cfRule>
    <cfRule type="containsText" dxfId="18223" priority="3599" operator="containsText" text="BMTR">
      <formula>NOT(ISERROR(SEARCH("BMTR",F231)))</formula>
    </cfRule>
  </conditionalFormatting>
  <conditionalFormatting sqref="F231">
    <cfRule type="containsText" dxfId="18222" priority="3591" operator="containsText" text="TAXI">
      <formula>NOT(ISERROR(SEARCH("TAXI",F231)))</formula>
    </cfRule>
    <cfRule type="containsText" dxfId="18221" priority="3592" operator="containsText" text="SSMM">
      <formula>NOT(ISERROR(SEARCH("SSMM",F231)))</formula>
    </cfRule>
    <cfRule type="containsText" dxfId="18220" priority="3593" operator="containsText" text="BMTR">
      <formula>NOT(ISERROR(SEARCH("BMTR",F231)))</formula>
    </cfRule>
  </conditionalFormatting>
  <conditionalFormatting sqref="F231">
    <cfRule type="containsText" dxfId="18219" priority="3588" operator="containsText" text="TAXI">
      <formula>NOT(ISERROR(SEARCH("TAXI",F231)))</formula>
    </cfRule>
    <cfRule type="containsText" dxfId="18218" priority="3589" operator="containsText" text="SSMM">
      <formula>NOT(ISERROR(SEARCH("SSMM",F231)))</formula>
    </cfRule>
    <cfRule type="containsText" dxfId="18217" priority="3590" operator="containsText" text="BMTR">
      <formula>NOT(ISERROR(SEARCH("BMTR",F231)))</formula>
    </cfRule>
  </conditionalFormatting>
  <conditionalFormatting sqref="F231">
    <cfRule type="containsText" dxfId="18216" priority="3585" operator="containsText" text="TAXI">
      <formula>NOT(ISERROR(SEARCH("TAXI",F231)))</formula>
    </cfRule>
    <cfRule type="containsText" dxfId="18215" priority="3586" operator="containsText" text="SSMM">
      <formula>NOT(ISERROR(SEARCH("SSMM",F231)))</formula>
    </cfRule>
    <cfRule type="containsText" dxfId="18214" priority="3587" operator="containsText" text="BMTR">
      <formula>NOT(ISERROR(SEARCH("BMTR",F231)))</formula>
    </cfRule>
  </conditionalFormatting>
  <conditionalFormatting sqref="F231">
    <cfRule type="containsText" dxfId="18213" priority="3582" operator="containsText" text="TAXI">
      <formula>NOT(ISERROR(SEARCH("TAXI",F231)))</formula>
    </cfRule>
    <cfRule type="containsText" dxfId="18212" priority="3583" operator="containsText" text="SSMM">
      <formula>NOT(ISERROR(SEARCH("SSMM",F231)))</formula>
    </cfRule>
    <cfRule type="containsText" dxfId="18211" priority="3584" operator="containsText" text="BMTR">
      <formula>NOT(ISERROR(SEARCH("BMTR",F231)))</formula>
    </cfRule>
  </conditionalFormatting>
  <conditionalFormatting sqref="F231">
    <cfRule type="containsText" dxfId="18210" priority="3579" operator="containsText" text="TAXI">
      <formula>NOT(ISERROR(SEARCH("TAXI",F231)))</formula>
    </cfRule>
    <cfRule type="containsText" dxfId="18209" priority="3580" operator="containsText" text="SSMM">
      <formula>NOT(ISERROR(SEARCH("SSMM",F231)))</formula>
    </cfRule>
    <cfRule type="containsText" dxfId="18208" priority="3581" operator="containsText" text="BMTR">
      <formula>NOT(ISERROR(SEARCH("BMTR",F231)))</formula>
    </cfRule>
  </conditionalFormatting>
  <conditionalFormatting sqref="F231">
    <cfRule type="containsText" dxfId="18207" priority="3576" operator="containsText" text="TAXI">
      <formula>NOT(ISERROR(SEARCH("TAXI",F231)))</formula>
    </cfRule>
    <cfRule type="containsText" dxfId="18206" priority="3577" operator="containsText" text="SSMM">
      <formula>NOT(ISERROR(SEARCH("SSMM",F231)))</formula>
    </cfRule>
    <cfRule type="containsText" dxfId="18205" priority="3578" operator="containsText" text="BMTR">
      <formula>NOT(ISERROR(SEARCH("BMTR",F231)))</formula>
    </cfRule>
  </conditionalFormatting>
  <conditionalFormatting sqref="F231">
    <cfRule type="containsText" dxfId="18204" priority="3573" operator="containsText" text="TAXI">
      <formula>NOT(ISERROR(SEARCH("TAXI",F231)))</formula>
    </cfRule>
    <cfRule type="containsText" dxfId="18203" priority="3574" operator="containsText" text="SSMM">
      <formula>NOT(ISERROR(SEARCH("SSMM",F231)))</formula>
    </cfRule>
    <cfRule type="containsText" dxfId="18202" priority="3575" operator="containsText" text="BMTR">
      <formula>NOT(ISERROR(SEARCH("BMTR",F231)))</formula>
    </cfRule>
  </conditionalFormatting>
  <conditionalFormatting sqref="F231">
    <cfRule type="containsText" dxfId="18201" priority="3570" operator="containsText" text="TAXI">
      <formula>NOT(ISERROR(SEARCH("TAXI",F231)))</formula>
    </cfRule>
    <cfRule type="containsText" dxfId="18200" priority="3571" operator="containsText" text="SSMM">
      <formula>NOT(ISERROR(SEARCH("SSMM",F231)))</formula>
    </cfRule>
    <cfRule type="containsText" dxfId="18199" priority="3572" operator="containsText" text="BMTR">
      <formula>NOT(ISERROR(SEARCH("BMTR",F231)))</formula>
    </cfRule>
  </conditionalFormatting>
  <conditionalFormatting sqref="F231">
    <cfRule type="containsText" dxfId="18198" priority="3567" operator="containsText" text="TAXI">
      <formula>NOT(ISERROR(SEARCH("TAXI",F231)))</formula>
    </cfRule>
    <cfRule type="containsText" dxfId="18197" priority="3568" operator="containsText" text="SSMM">
      <formula>NOT(ISERROR(SEARCH("SSMM",F231)))</formula>
    </cfRule>
    <cfRule type="containsText" dxfId="18196" priority="3569" operator="containsText" text="BMTR">
      <formula>NOT(ISERROR(SEARCH("BMTR",F231)))</formula>
    </cfRule>
  </conditionalFormatting>
  <conditionalFormatting sqref="F231">
    <cfRule type="containsText" dxfId="18195" priority="3564" operator="containsText" text="TAXI">
      <formula>NOT(ISERROR(SEARCH("TAXI",F231)))</formula>
    </cfRule>
    <cfRule type="containsText" dxfId="18194" priority="3565" operator="containsText" text="SSMM">
      <formula>NOT(ISERROR(SEARCH("SSMM",F231)))</formula>
    </cfRule>
    <cfRule type="containsText" dxfId="18193" priority="3566" operator="containsText" text="BMTR">
      <formula>NOT(ISERROR(SEARCH("BMTR",F231)))</formula>
    </cfRule>
  </conditionalFormatting>
  <conditionalFormatting sqref="F231">
    <cfRule type="containsText" dxfId="18192" priority="3561" operator="containsText" text="TAXI">
      <formula>NOT(ISERROR(SEARCH("TAXI",F231)))</formula>
    </cfRule>
    <cfRule type="containsText" dxfId="18191" priority="3562" operator="containsText" text="SSMM">
      <formula>NOT(ISERROR(SEARCH("SSMM",F231)))</formula>
    </cfRule>
    <cfRule type="containsText" dxfId="18190" priority="3563" operator="containsText" text="BMTR">
      <formula>NOT(ISERROR(SEARCH("BMTR",F231)))</formula>
    </cfRule>
  </conditionalFormatting>
  <conditionalFormatting sqref="F231">
    <cfRule type="containsText" dxfId="18189" priority="3558" operator="containsText" text="TAXI">
      <formula>NOT(ISERROR(SEARCH("TAXI",F231)))</formula>
    </cfRule>
    <cfRule type="containsText" dxfId="18188" priority="3559" operator="containsText" text="SSMM">
      <formula>NOT(ISERROR(SEARCH("SSMM",F231)))</formula>
    </cfRule>
    <cfRule type="containsText" dxfId="18187" priority="3560" operator="containsText" text="BMTR">
      <formula>NOT(ISERROR(SEARCH("BMTR",F231)))</formula>
    </cfRule>
  </conditionalFormatting>
  <conditionalFormatting sqref="F231">
    <cfRule type="containsText" dxfId="18186" priority="3555" operator="containsText" text="TAXI">
      <formula>NOT(ISERROR(SEARCH("TAXI",F231)))</formula>
    </cfRule>
    <cfRule type="containsText" dxfId="18185" priority="3556" operator="containsText" text="SSMM">
      <formula>NOT(ISERROR(SEARCH("SSMM",F231)))</formula>
    </cfRule>
    <cfRule type="containsText" dxfId="18184" priority="3557" operator="containsText" text="BMTR">
      <formula>NOT(ISERROR(SEARCH("BMTR",F231)))</formula>
    </cfRule>
  </conditionalFormatting>
  <conditionalFormatting sqref="F231">
    <cfRule type="containsText" dxfId="18183" priority="3552" operator="containsText" text="TAXI">
      <formula>NOT(ISERROR(SEARCH("TAXI",F231)))</formula>
    </cfRule>
    <cfRule type="containsText" dxfId="18182" priority="3553" operator="containsText" text="SSMM">
      <formula>NOT(ISERROR(SEARCH("SSMM",F231)))</formula>
    </cfRule>
    <cfRule type="containsText" dxfId="18181" priority="3554" operator="containsText" text="BMTR">
      <formula>NOT(ISERROR(SEARCH("BMTR",F231)))</formula>
    </cfRule>
  </conditionalFormatting>
  <conditionalFormatting sqref="F231">
    <cfRule type="containsText" dxfId="18180" priority="3549" operator="containsText" text="TAXI">
      <formula>NOT(ISERROR(SEARCH("TAXI",F231)))</formula>
    </cfRule>
    <cfRule type="containsText" dxfId="18179" priority="3550" operator="containsText" text="SSMM">
      <formula>NOT(ISERROR(SEARCH("SSMM",F231)))</formula>
    </cfRule>
    <cfRule type="containsText" dxfId="18178" priority="3551" operator="containsText" text="BMTR">
      <formula>NOT(ISERROR(SEARCH("BMTR",F231)))</formula>
    </cfRule>
  </conditionalFormatting>
  <conditionalFormatting sqref="F231">
    <cfRule type="containsText" dxfId="18177" priority="3546" operator="containsText" text="TAXI">
      <formula>NOT(ISERROR(SEARCH("TAXI",F231)))</formula>
    </cfRule>
    <cfRule type="containsText" dxfId="18176" priority="3547" operator="containsText" text="SSMM">
      <formula>NOT(ISERROR(SEARCH("SSMM",F231)))</formula>
    </cfRule>
    <cfRule type="containsText" dxfId="18175" priority="3548" operator="containsText" text="BMTR">
      <formula>NOT(ISERROR(SEARCH("BMTR",F231)))</formula>
    </cfRule>
  </conditionalFormatting>
  <conditionalFormatting sqref="F231">
    <cfRule type="containsText" dxfId="18174" priority="3543" operator="containsText" text="TAXI">
      <formula>NOT(ISERROR(SEARCH("TAXI",F231)))</formula>
    </cfRule>
    <cfRule type="containsText" dxfId="18173" priority="3544" operator="containsText" text="SSMM">
      <formula>NOT(ISERROR(SEARCH("SSMM",F231)))</formula>
    </cfRule>
    <cfRule type="containsText" dxfId="18172" priority="3545" operator="containsText" text="BMTR">
      <formula>NOT(ISERROR(SEARCH("BMTR",F231)))</formula>
    </cfRule>
  </conditionalFormatting>
  <conditionalFormatting sqref="F231">
    <cfRule type="containsText" dxfId="18171" priority="3540" operator="containsText" text="TAXI">
      <formula>NOT(ISERROR(SEARCH("TAXI",F231)))</formula>
    </cfRule>
    <cfRule type="containsText" dxfId="18170" priority="3541" operator="containsText" text="SSMM">
      <formula>NOT(ISERROR(SEARCH("SSMM",F231)))</formula>
    </cfRule>
    <cfRule type="containsText" dxfId="18169" priority="3542" operator="containsText" text="BMTR">
      <formula>NOT(ISERROR(SEARCH("BMTR",F231)))</formula>
    </cfRule>
  </conditionalFormatting>
  <conditionalFormatting sqref="F231">
    <cfRule type="containsText" dxfId="18168" priority="3537" operator="containsText" text="TAXI">
      <formula>NOT(ISERROR(SEARCH("TAXI",F231)))</formula>
    </cfRule>
    <cfRule type="containsText" dxfId="18167" priority="3538" operator="containsText" text="SSMM">
      <formula>NOT(ISERROR(SEARCH("SSMM",F231)))</formula>
    </cfRule>
    <cfRule type="containsText" dxfId="18166" priority="3539" operator="containsText" text="BMTR">
      <formula>NOT(ISERROR(SEARCH("BMTR",F231)))</formula>
    </cfRule>
  </conditionalFormatting>
  <conditionalFormatting sqref="F231">
    <cfRule type="containsText" dxfId="18165" priority="3534" operator="containsText" text="TAXI">
      <formula>NOT(ISERROR(SEARCH("TAXI",F231)))</formula>
    </cfRule>
    <cfRule type="containsText" dxfId="18164" priority="3535" operator="containsText" text="SSMM">
      <formula>NOT(ISERROR(SEARCH("SSMM",F231)))</formula>
    </cfRule>
    <cfRule type="containsText" dxfId="18163" priority="3536" operator="containsText" text="BMTR">
      <formula>NOT(ISERROR(SEARCH("BMTR",F231)))</formula>
    </cfRule>
  </conditionalFormatting>
  <conditionalFormatting sqref="F231">
    <cfRule type="containsText" dxfId="18162" priority="3531" operator="containsText" text="TAXI">
      <formula>NOT(ISERROR(SEARCH("TAXI",F231)))</formula>
    </cfRule>
    <cfRule type="containsText" dxfId="18161" priority="3532" operator="containsText" text="SSMM">
      <formula>NOT(ISERROR(SEARCH("SSMM",F231)))</formula>
    </cfRule>
    <cfRule type="containsText" dxfId="18160" priority="3533" operator="containsText" text="BMTR">
      <formula>NOT(ISERROR(SEARCH("BMTR",F231)))</formula>
    </cfRule>
  </conditionalFormatting>
  <conditionalFormatting sqref="F231">
    <cfRule type="containsText" dxfId="18159" priority="3528" operator="containsText" text="TAXI">
      <formula>NOT(ISERROR(SEARCH("TAXI",F231)))</formula>
    </cfRule>
    <cfRule type="containsText" dxfId="18158" priority="3529" operator="containsText" text="SSMM">
      <formula>NOT(ISERROR(SEARCH("SSMM",F231)))</formula>
    </cfRule>
    <cfRule type="containsText" dxfId="18157" priority="3530" operator="containsText" text="BMTR">
      <formula>NOT(ISERROR(SEARCH("BMTR",F231)))</formula>
    </cfRule>
  </conditionalFormatting>
  <conditionalFormatting sqref="F231">
    <cfRule type="containsText" dxfId="18156" priority="3525" operator="containsText" text="TAXI">
      <formula>NOT(ISERROR(SEARCH("TAXI",F231)))</formula>
    </cfRule>
    <cfRule type="containsText" dxfId="18155" priority="3526" operator="containsText" text="SSMM">
      <formula>NOT(ISERROR(SEARCH("SSMM",F231)))</formula>
    </cfRule>
    <cfRule type="containsText" dxfId="18154" priority="3527" operator="containsText" text="BMTR">
      <formula>NOT(ISERROR(SEARCH("BMTR",F231)))</formula>
    </cfRule>
  </conditionalFormatting>
  <conditionalFormatting sqref="F231">
    <cfRule type="containsText" dxfId="18153" priority="3522" operator="containsText" text="TAXI">
      <formula>NOT(ISERROR(SEARCH("TAXI",F231)))</formula>
    </cfRule>
    <cfRule type="containsText" dxfId="18152" priority="3523" operator="containsText" text="SSMM">
      <formula>NOT(ISERROR(SEARCH("SSMM",F231)))</formula>
    </cfRule>
    <cfRule type="containsText" dxfId="18151" priority="3524" operator="containsText" text="BMTR">
      <formula>NOT(ISERROR(SEARCH("BMTR",F231)))</formula>
    </cfRule>
  </conditionalFormatting>
  <conditionalFormatting sqref="F231">
    <cfRule type="containsText" dxfId="18150" priority="3519" operator="containsText" text="TAXI">
      <formula>NOT(ISERROR(SEARCH("TAXI",F231)))</formula>
    </cfRule>
    <cfRule type="containsText" dxfId="18149" priority="3520" operator="containsText" text="SSMM">
      <formula>NOT(ISERROR(SEARCH("SSMM",F231)))</formula>
    </cfRule>
    <cfRule type="containsText" dxfId="18148" priority="3521" operator="containsText" text="BMTR">
      <formula>NOT(ISERROR(SEARCH("BMTR",F231)))</formula>
    </cfRule>
  </conditionalFormatting>
  <conditionalFormatting sqref="F231">
    <cfRule type="containsText" dxfId="18147" priority="3516" operator="containsText" text="TAXI">
      <formula>NOT(ISERROR(SEARCH("TAXI",F231)))</formula>
    </cfRule>
    <cfRule type="containsText" dxfId="18146" priority="3517" operator="containsText" text="SSMM">
      <formula>NOT(ISERROR(SEARCH("SSMM",F231)))</formula>
    </cfRule>
    <cfRule type="containsText" dxfId="18145" priority="3518" operator="containsText" text="BMTR">
      <formula>NOT(ISERROR(SEARCH("BMTR",F231)))</formula>
    </cfRule>
  </conditionalFormatting>
  <conditionalFormatting sqref="F231">
    <cfRule type="containsText" dxfId="18144" priority="3513" operator="containsText" text="TAXI">
      <formula>NOT(ISERROR(SEARCH("TAXI",F231)))</formula>
    </cfRule>
    <cfRule type="containsText" dxfId="18143" priority="3514" operator="containsText" text="SSMM">
      <formula>NOT(ISERROR(SEARCH("SSMM",F231)))</formula>
    </cfRule>
    <cfRule type="containsText" dxfId="18142" priority="3515" operator="containsText" text="BMTR">
      <formula>NOT(ISERROR(SEARCH("BMTR",F231)))</formula>
    </cfRule>
  </conditionalFormatting>
  <conditionalFormatting sqref="F231">
    <cfRule type="containsText" dxfId="18141" priority="3510" operator="containsText" text="TAXI">
      <formula>NOT(ISERROR(SEARCH("TAXI",F231)))</formula>
    </cfRule>
    <cfRule type="containsText" dxfId="18140" priority="3511" operator="containsText" text="SSMM">
      <formula>NOT(ISERROR(SEARCH("SSMM",F231)))</formula>
    </cfRule>
    <cfRule type="containsText" dxfId="18139" priority="3512" operator="containsText" text="BMTR">
      <formula>NOT(ISERROR(SEARCH("BMTR",F231)))</formula>
    </cfRule>
  </conditionalFormatting>
  <conditionalFormatting sqref="F231">
    <cfRule type="containsText" dxfId="18138" priority="3507" operator="containsText" text="TAXI">
      <formula>NOT(ISERROR(SEARCH("TAXI",F231)))</formula>
    </cfRule>
    <cfRule type="containsText" dxfId="18137" priority="3508" operator="containsText" text="SSMM">
      <formula>NOT(ISERROR(SEARCH("SSMM",F231)))</formula>
    </cfRule>
    <cfRule type="containsText" dxfId="18136" priority="3509" operator="containsText" text="BMTR">
      <formula>NOT(ISERROR(SEARCH("BMTR",F231)))</formula>
    </cfRule>
  </conditionalFormatting>
  <conditionalFormatting sqref="F231">
    <cfRule type="containsText" dxfId="18135" priority="3504" operator="containsText" text="TAXI">
      <formula>NOT(ISERROR(SEARCH("TAXI",F231)))</formula>
    </cfRule>
    <cfRule type="containsText" dxfId="18134" priority="3505" operator="containsText" text="SSMM">
      <formula>NOT(ISERROR(SEARCH("SSMM",F231)))</formula>
    </cfRule>
    <cfRule type="containsText" dxfId="18133" priority="3506" operator="containsText" text="BMTR">
      <formula>NOT(ISERROR(SEARCH("BMTR",F231)))</formula>
    </cfRule>
  </conditionalFormatting>
  <conditionalFormatting sqref="F231">
    <cfRule type="containsText" dxfId="18132" priority="3501" operator="containsText" text="TAXI">
      <formula>NOT(ISERROR(SEARCH("TAXI",F231)))</formula>
    </cfRule>
    <cfRule type="containsText" dxfId="18131" priority="3502" operator="containsText" text="SSMM">
      <formula>NOT(ISERROR(SEARCH("SSMM",F231)))</formula>
    </cfRule>
    <cfRule type="containsText" dxfId="18130" priority="3503" operator="containsText" text="BMTR">
      <formula>NOT(ISERROR(SEARCH("BMTR",F231)))</formula>
    </cfRule>
  </conditionalFormatting>
  <conditionalFormatting sqref="F231">
    <cfRule type="containsText" dxfId="18129" priority="3498" operator="containsText" text="TAXI">
      <formula>NOT(ISERROR(SEARCH("TAXI",F231)))</formula>
    </cfRule>
    <cfRule type="containsText" dxfId="18128" priority="3499" operator="containsText" text="SSMM">
      <formula>NOT(ISERROR(SEARCH("SSMM",F231)))</formula>
    </cfRule>
    <cfRule type="containsText" dxfId="18127" priority="3500" operator="containsText" text="BMTR">
      <formula>NOT(ISERROR(SEARCH("BMTR",F231)))</formula>
    </cfRule>
  </conditionalFormatting>
  <conditionalFormatting sqref="F231">
    <cfRule type="containsText" dxfId="18126" priority="3495" operator="containsText" text="TAXI">
      <formula>NOT(ISERROR(SEARCH("TAXI",F231)))</formula>
    </cfRule>
    <cfRule type="containsText" dxfId="18125" priority="3496" operator="containsText" text="SSMM">
      <formula>NOT(ISERROR(SEARCH("SSMM",F231)))</formula>
    </cfRule>
    <cfRule type="containsText" dxfId="18124" priority="3497" operator="containsText" text="BMTR">
      <formula>NOT(ISERROR(SEARCH("BMTR",F231)))</formula>
    </cfRule>
  </conditionalFormatting>
  <conditionalFormatting sqref="F231">
    <cfRule type="containsText" dxfId="18123" priority="3492" operator="containsText" text="TAXI">
      <formula>NOT(ISERROR(SEARCH("TAXI",F231)))</formula>
    </cfRule>
    <cfRule type="containsText" dxfId="18122" priority="3493" operator="containsText" text="SSMM">
      <formula>NOT(ISERROR(SEARCH("SSMM",F231)))</formula>
    </cfRule>
    <cfRule type="containsText" dxfId="18121" priority="3494" operator="containsText" text="BMTR">
      <formula>NOT(ISERROR(SEARCH("BMTR",F231)))</formula>
    </cfRule>
  </conditionalFormatting>
  <conditionalFormatting sqref="F231">
    <cfRule type="containsText" dxfId="18120" priority="3489" operator="containsText" text="TAXI">
      <formula>NOT(ISERROR(SEARCH("TAXI",F231)))</formula>
    </cfRule>
    <cfRule type="containsText" dxfId="18119" priority="3490" operator="containsText" text="SSMM">
      <formula>NOT(ISERROR(SEARCH("SSMM",F231)))</formula>
    </cfRule>
    <cfRule type="containsText" dxfId="18118" priority="3491" operator="containsText" text="BMTR">
      <formula>NOT(ISERROR(SEARCH("BMTR",F231)))</formula>
    </cfRule>
  </conditionalFormatting>
  <conditionalFormatting sqref="F231">
    <cfRule type="containsText" dxfId="18117" priority="3486" operator="containsText" text="TAXI">
      <formula>NOT(ISERROR(SEARCH("TAXI",F231)))</formula>
    </cfRule>
    <cfRule type="containsText" dxfId="18116" priority="3487" operator="containsText" text="SSMM">
      <formula>NOT(ISERROR(SEARCH("SSMM",F231)))</formula>
    </cfRule>
    <cfRule type="containsText" dxfId="18115" priority="3488" operator="containsText" text="BMTR">
      <formula>NOT(ISERROR(SEARCH("BMTR",F231)))</formula>
    </cfRule>
  </conditionalFormatting>
  <conditionalFormatting sqref="F231">
    <cfRule type="containsText" dxfId="18114" priority="3483" operator="containsText" text="TAXI">
      <formula>NOT(ISERROR(SEARCH("TAXI",F231)))</formula>
    </cfRule>
    <cfRule type="containsText" dxfId="18113" priority="3484" operator="containsText" text="SSMM">
      <formula>NOT(ISERROR(SEARCH("SSMM",F231)))</formula>
    </cfRule>
    <cfRule type="containsText" dxfId="18112" priority="3485" operator="containsText" text="BMTR">
      <formula>NOT(ISERROR(SEARCH("BMTR",F231)))</formula>
    </cfRule>
  </conditionalFormatting>
  <conditionalFormatting sqref="F231">
    <cfRule type="containsText" dxfId="18111" priority="3480" operator="containsText" text="TAXI">
      <formula>NOT(ISERROR(SEARCH("TAXI",F231)))</formula>
    </cfRule>
    <cfRule type="containsText" dxfId="18110" priority="3481" operator="containsText" text="SSMM">
      <formula>NOT(ISERROR(SEARCH("SSMM",F231)))</formula>
    </cfRule>
    <cfRule type="containsText" dxfId="18109" priority="3482" operator="containsText" text="BMTR">
      <formula>NOT(ISERROR(SEARCH("BMTR",F231)))</formula>
    </cfRule>
  </conditionalFormatting>
  <conditionalFormatting sqref="F231">
    <cfRule type="containsText" dxfId="18108" priority="3477" operator="containsText" text="TAXI">
      <formula>NOT(ISERROR(SEARCH("TAXI",F231)))</formula>
    </cfRule>
    <cfRule type="containsText" dxfId="18107" priority="3478" operator="containsText" text="SSMM">
      <formula>NOT(ISERROR(SEARCH("SSMM",F231)))</formula>
    </cfRule>
    <cfRule type="containsText" dxfId="18106" priority="3479" operator="containsText" text="BMTR">
      <formula>NOT(ISERROR(SEARCH("BMTR",F231)))</formula>
    </cfRule>
  </conditionalFormatting>
  <conditionalFormatting sqref="F231">
    <cfRule type="containsText" dxfId="18105" priority="3474" operator="containsText" text="TAXI">
      <formula>NOT(ISERROR(SEARCH("TAXI",F231)))</formula>
    </cfRule>
    <cfRule type="containsText" dxfId="18104" priority="3475" operator="containsText" text="SSMM">
      <formula>NOT(ISERROR(SEARCH("SSMM",F231)))</formula>
    </cfRule>
    <cfRule type="containsText" dxfId="18103" priority="3476" operator="containsText" text="BMTR">
      <formula>NOT(ISERROR(SEARCH("BMTR",F231)))</formula>
    </cfRule>
  </conditionalFormatting>
  <conditionalFormatting sqref="F231">
    <cfRule type="containsText" dxfId="18102" priority="3471" operator="containsText" text="TAXI">
      <formula>NOT(ISERROR(SEARCH("TAXI",F231)))</formula>
    </cfRule>
    <cfRule type="containsText" dxfId="18101" priority="3472" operator="containsText" text="SSMM">
      <formula>NOT(ISERROR(SEARCH("SSMM",F231)))</formula>
    </cfRule>
    <cfRule type="containsText" dxfId="18100" priority="3473" operator="containsText" text="BMTR">
      <formula>NOT(ISERROR(SEARCH("BMTR",F231)))</formula>
    </cfRule>
  </conditionalFormatting>
  <conditionalFormatting sqref="F231">
    <cfRule type="containsText" dxfId="18099" priority="3468" operator="containsText" text="TAXI">
      <formula>NOT(ISERROR(SEARCH("TAXI",F231)))</formula>
    </cfRule>
    <cfRule type="containsText" dxfId="18098" priority="3469" operator="containsText" text="SSMM">
      <formula>NOT(ISERROR(SEARCH("SSMM",F231)))</formula>
    </cfRule>
    <cfRule type="containsText" dxfId="18097" priority="3470" operator="containsText" text="BMTR">
      <formula>NOT(ISERROR(SEARCH("BMTR",F231)))</formula>
    </cfRule>
  </conditionalFormatting>
  <conditionalFormatting sqref="F231">
    <cfRule type="containsText" dxfId="18096" priority="3465" operator="containsText" text="TAXI">
      <formula>NOT(ISERROR(SEARCH("TAXI",F231)))</formula>
    </cfRule>
    <cfRule type="containsText" dxfId="18095" priority="3466" operator="containsText" text="SSMM">
      <formula>NOT(ISERROR(SEARCH("SSMM",F231)))</formula>
    </cfRule>
    <cfRule type="containsText" dxfId="18094" priority="3467" operator="containsText" text="BMTR">
      <formula>NOT(ISERROR(SEARCH("BMTR",F231)))</formula>
    </cfRule>
  </conditionalFormatting>
  <conditionalFormatting sqref="G231">
    <cfRule type="cellIs" dxfId="18093" priority="3606" operator="greaterThan">
      <formula>L231</formula>
    </cfRule>
    <cfRule type="cellIs" dxfId="18092" priority="3607" operator="lessThan">
      <formula>J231</formula>
    </cfRule>
  </conditionalFormatting>
  <conditionalFormatting sqref="M231">
    <cfRule type="cellIs" dxfId="18091" priority="3464" operator="lessThan">
      <formula>0.25</formula>
    </cfRule>
  </conditionalFormatting>
  <conditionalFormatting sqref="F269:F271">
    <cfRule type="containsText" dxfId="18090" priority="3458" operator="containsText" text="TAXI">
      <formula>NOT(ISERROR(SEARCH("TAXI",F269)))</formula>
    </cfRule>
    <cfRule type="containsText" dxfId="18089" priority="3459" operator="containsText" text="SSMM">
      <formula>NOT(ISERROR(SEARCH("SSMM",F269)))</formula>
    </cfRule>
    <cfRule type="containsText" dxfId="18088" priority="3460" operator="containsText" text="BMTR">
      <formula>NOT(ISERROR(SEARCH("BMTR",F269)))</formula>
    </cfRule>
  </conditionalFormatting>
  <conditionalFormatting sqref="F124">
    <cfRule type="containsText" dxfId="18087" priority="3453" operator="containsText" text="TAXI">
      <formula>NOT(ISERROR(SEARCH("TAXI",F124)))</formula>
    </cfRule>
    <cfRule type="containsText" dxfId="18086" priority="3454" operator="containsText" text="SSMM">
      <formula>NOT(ISERROR(SEARCH("SSMM",F124)))</formula>
    </cfRule>
    <cfRule type="containsText" dxfId="18085" priority="3455" operator="containsText" text="BMTR">
      <formula>NOT(ISERROR(SEARCH("BMTR",F124)))</formula>
    </cfRule>
  </conditionalFormatting>
  <conditionalFormatting sqref="F99">
    <cfRule type="containsText" dxfId="18084" priority="3450" operator="containsText" text="TAXI">
      <formula>NOT(ISERROR(SEARCH("TAXI",F99)))</formula>
    </cfRule>
    <cfRule type="containsText" dxfId="18083" priority="3451" operator="containsText" text="SSMM">
      <formula>NOT(ISERROR(SEARCH("SSMM",F99)))</formula>
    </cfRule>
    <cfRule type="containsText" dxfId="18082" priority="3452" operator="containsText" text="BMTR">
      <formula>NOT(ISERROR(SEARCH("BMTR",F99)))</formula>
    </cfRule>
  </conditionalFormatting>
  <conditionalFormatting sqref="F104">
    <cfRule type="containsText" dxfId="18081" priority="3447" operator="containsText" text="TAXI">
      <formula>NOT(ISERROR(SEARCH("TAXI",F104)))</formula>
    </cfRule>
    <cfRule type="containsText" dxfId="18080" priority="3448" operator="containsText" text="SSMM">
      <formula>NOT(ISERROR(SEARCH("SSMM",F104)))</formula>
    </cfRule>
    <cfRule type="containsText" dxfId="18079" priority="3449" operator="containsText" text="BMTR">
      <formula>NOT(ISERROR(SEARCH("BMTR",F104)))</formula>
    </cfRule>
  </conditionalFormatting>
  <conditionalFormatting sqref="F141">
    <cfRule type="containsText" dxfId="18078" priority="3444" operator="containsText" text="TAXI">
      <formula>NOT(ISERROR(SEARCH("TAXI",F141)))</formula>
    </cfRule>
    <cfRule type="containsText" dxfId="18077" priority="3445" operator="containsText" text="SSMM">
      <formula>NOT(ISERROR(SEARCH("SSMM",F141)))</formula>
    </cfRule>
    <cfRule type="containsText" dxfId="18076" priority="3446" operator="containsText" text="BMTR">
      <formula>NOT(ISERROR(SEARCH("BMTR",F141)))</formula>
    </cfRule>
  </conditionalFormatting>
  <conditionalFormatting sqref="F89">
    <cfRule type="containsText" dxfId="18075" priority="3437" operator="containsText" text="TAXI">
      <formula>NOT(ISERROR(SEARCH("TAXI",F89)))</formula>
    </cfRule>
    <cfRule type="containsText" dxfId="18074" priority="3438" operator="containsText" text="SSMM">
      <formula>NOT(ISERROR(SEARCH("SSMM",F89)))</formula>
    </cfRule>
    <cfRule type="containsText" dxfId="18073" priority="3439" operator="containsText" text="BMTR">
      <formula>NOT(ISERROR(SEARCH("BMTR",F89)))</formula>
    </cfRule>
  </conditionalFormatting>
  <conditionalFormatting sqref="G89">
    <cfRule type="cellIs" dxfId="18072" priority="3440" operator="greaterThan">
      <formula>L89</formula>
    </cfRule>
    <cfRule type="cellIs" dxfId="18071" priority="3441" operator="lessThan">
      <formula>J89</formula>
    </cfRule>
  </conditionalFormatting>
  <conditionalFormatting sqref="M89">
    <cfRule type="cellIs" dxfId="18070" priority="3436" operator="lessThan">
      <formula>0.25</formula>
    </cfRule>
  </conditionalFormatting>
  <conditionalFormatting sqref="F207">
    <cfRule type="containsText" dxfId="18069" priority="3429" operator="containsText" text="TAXI">
      <formula>NOT(ISERROR(SEARCH("TAXI",F207)))</formula>
    </cfRule>
    <cfRule type="containsText" dxfId="18068" priority="3430" operator="containsText" text="SSMM">
      <formula>NOT(ISERROR(SEARCH("SSMM",F207)))</formula>
    </cfRule>
    <cfRule type="containsText" dxfId="18067" priority="3431" operator="containsText" text="BMTR">
      <formula>NOT(ISERROR(SEARCH("BMTR",F207)))</formula>
    </cfRule>
  </conditionalFormatting>
  <conditionalFormatting sqref="F207">
    <cfRule type="containsText" dxfId="18066" priority="3426" operator="containsText" text="TAXI">
      <formula>NOT(ISERROR(SEARCH("TAXI",F207)))</formula>
    </cfRule>
    <cfRule type="containsText" dxfId="18065" priority="3427" operator="containsText" text="SSMM">
      <formula>NOT(ISERROR(SEARCH("SSMM",F207)))</formula>
    </cfRule>
    <cfRule type="containsText" dxfId="18064" priority="3428" operator="containsText" text="BMTR">
      <formula>NOT(ISERROR(SEARCH("BMTR",F207)))</formula>
    </cfRule>
  </conditionalFormatting>
  <conditionalFormatting sqref="F207">
    <cfRule type="containsText" dxfId="18063" priority="3423" operator="containsText" text="TAXI">
      <formula>NOT(ISERROR(SEARCH("TAXI",F207)))</formula>
    </cfRule>
    <cfRule type="containsText" dxfId="18062" priority="3424" operator="containsText" text="SSMM">
      <formula>NOT(ISERROR(SEARCH("SSMM",F207)))</formula>
    </cfRule>
    <cfRule type="containsText" dxfId="18061" priority="3425" operator="containsText" text="BMTR">
      <formula>NOT(ISERROR(SEARCH("BMTR",F207)))</formula>
    </cfRule>
  </conditionalFormatting>
  <conditionalFormatting sqref="F207">
    <cfRule type="containsText" dxfId="18060" priority="3420" operator="containsText" text="TAXI">
      <formula>NOT(ISERROR(SEARCH("TAXI",F207)))</formula>
    </cfRule>
    <cfRule type="containsText" dxfId="18059" priority="3421" operator="containsText" text="SSMM">
      <formula>NOT(ISERROR(SEARCH("SSMM",F207)))</formula>
    </cfRule>
    <cfRule type="containsText" dxfId="18058" priority="3422" operator="containsText" text="BMTR">
      <formula>NOT(ISERROR(SEARCH("BMTR",F207)))</formula>
    </cfRule>
  </conditionalFormatting>
  <conditionalFormatting sqref="F207">
    <cfRule type="containsText" dxfId="18057" priority="3417" operator="containsText" text="TAXI">
      <formula>NOT(ISERROR(SEARCH("TAXI",F207)))</formula>
    </cfRule>
    <cfRule type="containsText" dxfId="18056" priority="3418" operator="containsText" text="SSMM">
      <formula>NOT(ISERROR(SEARCH("SSMM",F207)))</formula>
    </cfRule>
    <cfRule type="containsText" dxfId="18055" priority="3419" operator="containsText" text="BMTR">
      <formula>NOT(ISERROR(SEARCH("BMTR",F207)))</formula>
    </cfRule>
  </conditionalFormatting>
  <conditionalFormatting sqref="F207">
    <cfRule type="containsText" dxfId="18054" priority="3414" operator="containsText" text="TAXI">
      <formula>NOT(ISERROR(SEARCH("TAXI",F207)))</formula>
    </cfRule>
    <cfRule type="containsText" dxfId="18053" priority="3415" operator="containsText" text="SSMM">
      <formula>NOT(ISERROR(SEARCH("SSMM",F207)))</formula>
    </cfRule>
    <cfRule type="containsText" dxfId="18052" priority="3416" operator="containsText" text="BMTR">
      <formula>NOT(ISERROR(SEARCH("BMTR",F207)))</formula>
    </cfRule>
  </conditionalFormatting>
  <conditionalFormatting sqref="F207">
    <cfRule type="containsText" dxfId="18051" priority="3411" operator="containsText" text="TAXI">
      <formula>NOT(ISERROR(SEARCH("TAXI",F207)))</formula>
    </cfRule>
    <cfRule type="containsText" dxfId="18050" priority="3412" operator="containsText" text="SSMM">
      <formula>NOT(ISERROR(SEARCH("SSMM",F207)))</formula>
    </cfRule>
    <cfRule type="containsText" dxfId="18049" priority="3413" operator="containsText" text="BMTR">
      <formula>NOT(ISERROR(SEARCH("BMTR",F207)))</formula>
    </cfRule>
  </conditionalFormatting>
  <conditionalFormatting sqref="F207">
    <cfRule type="containsText" dxfId="18048" priority="3408" operator="containsText" text="TAXI">
      <formula>NOT(ISERROR(SEARCH("TAXI",F207)))</formula>
    </cfRule>
    <cfRule type="containsText" dxfId="18047" priority="3409" operator="containsText" text="SSMM">
      <formula>NOT(ISERROR(SEARCH("SSMM",F207)))</formula>
    </cfRule>
    <cfRule type="containsText" dxfId="18046" priority="3410" operator="containsText" text="BMTR">
      <formula>NOT(ISERROR(SEARCH("BMTR",F207)))</formula>
    </cfRule>
  </conditionalFormatting>
  <conditionalFormatting sqref="F207">
    <cfRule type="containsText" dxfId="18045" priority="3405" operator="containsText" text="TAXI">
      <formula>NOT(ISERROR(SEARCH("TAXI",F207)))</formula>
    </cfRule>
    <cfRule type="containsText" dxfId="18044" priority="3406" operator="containsText" text="SSMM">
      <formula>NOT(ISERROR(SEARCH("SSMM",F207)))</formula>
    </cfRule>
    <cfRule type="containsText" dxfId="18043" priority="3407" operator="containsText" text="BMTR">
      <formula>NOT(ISERROR(SEARCH("BMTR",F207)))</formula>
    </cfRule>
  </conditionalFormatting>
  <conditionalFormatting sqref="F207">
    <cfRule type="containsText" dxfId="18042" priority="3402" operator="containsText" text="TAXI">
      <formula>NOT(ISERROR(SEARCH("TAXI",F207)))</formula>
    </cfRule>
    <cfRule type="containsText" dxfId="18041" priority="3403" operator="containsText" text="SSMM">
      <formula>NOT(ISERROR(SEARCH("SSMM",F207)))</formula>
    </cfRule>
    <cfRule type="containsText" dxfId="18040" priority="3404" operator="containsText" text="BMTR">
      <formula>NOT(ISERROR(SEARCH("BMTR",F207)))</formula>
    </cfRule>
  </conditionalFormatting>
  <conditionalFormatting sqref="F207">
    <cfRule type="containsText" dxfId="18039" priority="3399" operator="containsText" text="TAXI">
      <formula>NOT(ISERROR(SEARCH("TAXI",F207)))</formula>
    </cfRule>
    <cfRule type="containsText" dxfId="18038" priority="3400" operator="containsText" text="SSMM">
      <formula>NOT(ISERROR(SEARCH("SSMM",F207)))</formula>
    </cfRule>
    <cfRule type="containsText" dxfId="18037" priority="3401" operator="containsText" text="BMTR">
      <formula>NOT(ISERROR(SEARCH("BMTR",F207)))</formula>
    </cfRule>
  </conditionalFormatting>
  <conditionalFormatting sqref="F207">
    <cfRule type="containsText" dxfId="18036" priority="3396" operator="containsText" text="TAXI">
      <formula>NOT(ISERROR(SEARCH("TAXI",F207)))</formula>
    </cfRule>
    <cfRule type="containsText" dxfId="18035" priority="3397" operator="containsText" text="SSMM">
      <formula>NOT(ISERROR(SEARCH("SSMM",F207)))</formula>
    </cfRule>
    <cfRule type="containsText" dxfId="18034" priority="3398" operator="containsText" text="BMTR">
      <formula>NOT(ISERROR(SEARCH("BMTR",F207)))</formula>
    </cfRule>
  </conditionalFormatting>
  <conditionalFormatting sqref="F207">
    <cfRule type="containsText" dxfId="18033" priority="3393" operator="containsText" text="TAXI">
      <formula>NOT(ISERROR(SEARCH("TAXI",F207)))</formula>
    </cfRule>
    <cfRule type="containsText" dxfId="18032" priority="3394" operator="containsText" text="SSMM">
      <formula>NOT(ISERROR(SEARCH("SSMM",F207)))</formula>
    </cfRule>
    <cfRule type="containsText" dxfId="18031" priority="3395" operator="containsText" text="BMTR">
      <formula>NOT(ISERROR(SEARCH("BMTR",F207)))</formula>
    </cfRule>
  </conditionalFormatting>
  <conditionalFormatting sqref="F207">
    <cfRule type="containsText" dxfId="18030" priority="3390" operator="containsText" text="TAXI">
      <formula>NOT(ISERROR(SEARCH("TAXI",F207)))</formula>
    </cfRule>
    <cfRule type="containsText" dxfId="18029" priority="3391" operator="containsText" text="SSMM">
      <formula>NOT(ISERROR(SEARCH("SSMM",F207)))</formula>
    </cfRule>
    <cfRule type="containsText" dxfId="18028" priority="3392" operator="containsText" text="BMTR">
      <formula>NOT(ISERROR(SEARCH("BMTR",F207)))</formula>
    </cfRule>
  </conditionalFormatting>
  <conditionalFormatting sqref="F207">
    <cfRule type="containsText" dxfId="18027" priority="3387" operator="containsText" text="TAXI">
      <formula>NOT(ISERROR(SEARCH("TAXI",F207)))</formula>
    </cfRule>
    <cfRule type="containsText" dxfId="18026" priority="3388" operator="containsText" text="SSMM">
      <formula>NOT(ISERROR(SEARCH("SSMM",F207)))</formula>
    </cfRule>
    <cfRule type="containsText" dxfId="18025" priority="3389" operator="containsText" text="BMTR">
      <formula>NOT(ISERROR(SEARCH("BMTR",F207)))</formula>
    </cfRule>
  </conditionalFormatting>
  <conditionalFormatting sqref="F207">
    <cfRule type="containsText" dxfId="18024" priority="3384" operator="containsText" text="TAXI">
      <formula>NOT(ISERROR(SEARCH("TAXI",F207)))</formula>
    </cfRule>
    <cfRule type="containsText" dxfId="18023" priority="3385" operator="containsText" text="SSMM">
      <formula>NOT(ISERROR(SEARCH("SSMM",F207)))</formula>
    </cfRule>
    <cfRule type="containsText" dxfId="18022" priority="3386" operator="containsText" text="BMTR">
      <formula>NOT(ISERROR(SEARCH("BMTR",F207)))</formula>
    </cfRule>
  </conditionalFormatting>
  <conditionalFormatting sqref="F207">
    <cfRule type="containsText" dxfId="18021" priority="3381" operator="containsText" text="TAXI">
      <formula>NOT(ISERROR(SEARCH("TAXI",F207)))</formula>
    </cfRule>
    <cfRule type="containsText" dxfId="18020" priority="3382" operator="containsText" text="SSMM">
      <formula>NOT(ISERROR(SEARCH("SSMM",F207)))</formula>
    </cfRule>
    <cfRule type="containsText" dxfId="18019" priority="3383" operator="containsText" text="BMTR">
      <formula>NOT(ISERROR(SEARCH("BMTR",F207)))</formula>
    </cfRule>
  </conditionalFormatting>
  <conditionalFormatting sqref="F207">
    <cfRule type="containsText" dxfId="18018" priority="3378" operator="containsText" text="TAXI">
      <formula>NOT(ISERROR(SEARCH("TAXI",F207)))</formula>
    </cfRule>
    <cfRule type="containsText" dxfId="18017" priority="3379" operator="containsText" text="SSMM">
      <formula>NOT(ISERROR(SEARCH("SSMM",F207)))</formula>
    </cfRule>
    <cfRule type="containsText" dxfId="18016" priority="3380" operator="containsText" text="BMTR">
      <formula>NOT(ISERROR(SEARCH("BMTR",F207)))</formula>
    </cfRule>
  </conditionalFormatting>
  <conditionalFormatting sqref="F207">
    <cfRule type="containsText" dxfId="18015" priority="3375" operator="containsText" text="TAXI">
      <formula>NOT(ISERROR(SEARCH("TAXI",F207)))</formula>
    </cfRule>
    <cfRule type="containsText" dxfId="18014" priority="3376" operator="containsText" text="SSMM">
      <formula>NOT(ISERROR(SEARCH("SSMM",F207)))</formula>
    </cfRule>
    <cfRule type="containsText" dxfId="18013" priority="3377" operator="containsText" text="BMTR">
      <formula>NOT(ISERROR(SEARCH("BMTR",F207)))</formula>
    </cfRule>
  </conditionalFormatting>
  <conditionalFormatting sqref="F207">
    <cfRule type="containsText" dxfId="18012" priority="3372" operator="containsText" text="TAXI">
      <formula>NOT(ISERROR(SEARCH("TAXI",F207)))</formula>
    </cfRule>
    <cfRule type="containsText" dxfId="18011" priority="3373" operator="containsText" text="SSMM">
      <formula>NOT(ISERROR(SEARCH("SSMM",F207)))</formula>
    </cfRule>
    <cfRule type="containsText" dxfId="18010" priority="3374" operator="containsText" text="BMTR">
      <formula>NOT(ISERROR(SEARCH("BMTR",F207)))</formula>
    </cfRule>
  </conditionalFormatting>
  <conditionalFormatting sqref="F207">
    <cfRule type="containsText" dxfId="18009" priority="3369" operator="containsText" text="TAXI">
      <formula>NOT(ISERROR(SEARCH("TAXI",F207)))</formula>
    </cfRule>
    <cfRule type="containsText" dxfId="18008" priority="3370" operator="containsText" text="SSMM">
      <formula>NOT(ISERROR(SEARCH("SSMM",F207)))</formula>
    </cfRule>
    <cfRule type="containsText" dxfId="18007" priority="3371" operator="containsText" text="BMTR">
      <formula>NOT(ISERROR(SEARCH("BMTR",F207)))</formula>
    </cfRule>
  </conditionalFormatting>
  <conditionalFormatting sqref="F207">
    <cfRule type="containsText" dxfId="18006" priority="3366" operator="containsText" text="TAXI">
      <formula>NOT(ISERROR(SEARCH("TAXI",F207)))</formula>
    </cfRule>
    <cfRule type="containsText" dxfId="18005" priority="3367" operator="containsText" text="SSMM">
      <formula>NOT(ISERROR(SEARCH("SSMM",F207)))</formula>
    </cfRule>
    <cfRule type="containsText" dxfId="18004" priority="3368" operator="containsText" text="BMTR">
      <formula>NOT(ISERROR(SEARCH("BMTR",F207)))</formula>
    </cfRule>
  </conditionalFormatting>
  <conditionalFormatting sqref="F207">
    <cfRule type="containsText" dxfId="18003" priority="3363" operator="containsText" text="TAXI">
      <formula>NOT(ISERROR(SEARCH("TAXI",F207)))</formula>
    </cfRule>
    <cfRule type="containsText" dxfId="18002" priority="3364" operator="containsText" text="SSMM">
      <formula>NOT(ISERROR(SEARCH("SSMM",F207)))</formula>
    </cfRule>
    <cfRule type="containsText" dxfId="18001" priority="3365" operator="containsText" text="BMTR">
      <formula>NOT(ISERROR(SEARCH("BMTR",F207)))</formula>
    </cfRule>
  </conditionalFormatting>
  <conditionalFormatting sqref="F207">
    <cfRule type="containsText" dxfId="18000" priority="3360" operator="containsText" text="TAXI">
      <formula>NOT(ISERROR(SEARCH("TAXI",F207)))</formula>
    </cfRule>
    <cfRule type="containsText" dxfId="17999" priority="3361" operator="containsText" text="SSMM">
      <formula>NOT(ISERROR(SEARCH("SSMM",F207)))</formula>
    </cfRule>
    <cfRule type="containsText" dxfId="17998" priority="3362" operator="containsText" text="BMTR">
      <formula>NOT(ISERROR(SEARCH("BMTR",F207)))</formula>
    </cfRule>
  </conditionalFormatting>
  <conditionalFormatting sqref="F207">
    <cfRule type="containsText" dxfId="17997" priority="3357" operator="containsText" text="TAXI">
      <formula>NOT(ISERROR(SEARCH("TAXI",F207)))</formula>
    </cfRule>
    <cfRule type="containsText" dxfId="17996" priority="3358" operator="containsText" text="SSMM">
      <formula>NOT(ISERROR(SEARCH("SSMM",F207)))</formula>
    </cfRule>
    <cfRule type="containsText" dxfId="17995" priority="3359" operator="containsText" text="BMTR">
      <formula>NOT(ISERROR(SEARCH("BMTR",F207)))</formula>
    </cfRule>
  </conditionalFormatting>
  <conditionalFormatting sqref="F207">
    <cfRule type="containsText" dxfId="17994" priority="3354" operator="containsText" text="TAXI">
      <formula>NOT(ISERROR(SEARCH("TAXI",F207)))</formula>
    </cfRule>
    <cfRule type="containsText" dxfId="17993" priority="3355" operator="containsText" text="SSMM">
      <formula>NOT(ISERROR(SEARCH("SSMM",F207)))</formula>
    </cfRule>
    <cfRule type="containsText" dxfId="17992" priority="3356" operator="containsText" text="BMTR">
      <formula>NOT(ISERROR(SEARCH("BMTR",F207)))</formula>
    </cfRule>
  </conditionalFormatting>
  <conditionalFormatting sqref="F207">
    <cfRule type="containsText" dxfId="17991" priority="3351" operator="containsText" text="TAXI">
      <formula>NOT(ISERROR(SEARCH("TAXI",F207)))</formula>
    </cfRule>
    <cfRule type="containsText" dxfId="17990" priority="3352" operator="containsText" text="SSMM">
      <formula>NOT(ISERROR(SEARCH("SSMM",F207)))</formula>
    </cfRule>
    <cfRule type="containsText" dxfId="17989" priority="3353" operator="containsText" text="BMTR">
      <formula>NOT(ISERROR(SEARCH("BMTR",F207)))</formula>
    </cfRule>
  </conditionalFormatting>
  <conditionalFormatting sqref="F207">
    <cfRule type="containsText" dxfId="17988" priority="3348" operator="containsText" text="TAXI">
      <formula>NOT(ISERROR(SEARCH("TAXI",F207)))</formula>
    </cfRule>
    <cfRule type="containsText" dxfId="17987" priority="3349" operator="containsText" text="SSMM">
      <formula>NOT(ISERROR(SEARCH("SSMM",F207)))</formula>
    </cfRule>
    <cfRule type="containsText" dxfId="17986" priority="3350" operator="containsText" text="BMTR">
      <formula>NOT(ISERROR(SEARCH("BMTR",F207)))</formula>
    </cfRule>
  </conditionalFormatting>
  <conditionalFormatting sqref="F207">
    <cfRule type="containsText" dxfId="17985" priority="3345" operator="containsText" text="TAXI">
      <formula>NOT(ISERROR(SEARCH("TAXI",F207)))</formula>
    </cfRule>
    <cfRule type="containsText" dxfId="17984" priority="3346" operator="containsText" text="SSMM">
      <formula>NOT(ISERROR(SEARCH("SSMM",F207)))</formula>
    </cfRule>
    <cfRule type="containsText" dxfId="17983" priority="3347" operator="containsText" text="BMTR">
      <formula>NOT(ISERROR(SEARCH("BMTR",F207)))</formula>
    </cfRule>
  </conditionalFormatting>
  <conditionalFormatting sqref="F207">
    <cfRule type="containsText" dxfId="17982" priority="3342" operator="containsText" text="TAXI">
      <formula>NOT(ISERROR(SEARCH("TAXI",F207)))</formula>
    </cfRule>
    <cfRule type="containsText" dxfId="17981" priority="3343" operator="containsText" text="SSMM">
      <formula>NOT(ISERROR(SEARCH("SSMM",F207)))</formula>
    </cfRule>
    <cfRule type="containsText" dxfId="17980" priority="3344" operator="containsText" text="BMTR">
      <formula>NOT(ISERROR(SEARCH("BMTR",F207)))</formula>
    </cfRule>
  </conditionalFormatting>
  <conditionalFormatting sqref="F207">
    <cfRule type="containsText" dxfId="17979" priority="3339" operator="containsText" text="TAXI">
      <formula>NOT(ISERROR(SEARCH("TAXI",F207)))</formula>
    </cfRule>
    <cfRule type="containsText" dxfId="17978" priority="3340" operator="containsText" text="SSMM">
      <formula>NOT(ISERROR(SEARCH("SSMM",F207)))</formula>
    </cfRule>
    <cfRule type="containsText" dxfId="17977" priority="3341" operator="containsText" text="BMTR">
      <formula>NOT(ISERROR(SEARCH("BMTR",F207)))</formula>
    </cfRule>
  </conditionalFormatting>
  <conditionalFormatting sqref="F207">
    <cfRule type="containsText" dxfId="17976" priority="3336" operator="containsText" text="TAXI">
      <formula>NOT(ISERROR(SEARCH("TAXI",F207)))</formula>
    </cfRule>
    <cfRule type="containsText" dxfId="17975" priority="3337" operator="containsText" text="SSMM">
      <formula>NOT(ISERROR(SEARCH("SSMM",F207)))</formula>
    </cfRule>
    <cfRule type="containsText" dxfId="17974" priority="3338" operator="containsText" text="BMTR">
      <formula>NOT(ISERROR(SEARCH("BMTR",F207)))</formula>
    </cfRule>
  </conditionalFormatting>
  <conditionalFormatting sqref="F207">
    <cfRule type="containsText" dxfId="17973" priority="3333" operator="containsText" text="TAXI">
      <formula>NOT(ISERROR(SEARCH("TAXI",F207)))</formula>
    </cfRule>
    <cfRule type="containsText" dxfId="17972" priority="3334" operator="containsText" text="SSMM">
      <formula>NOT(ISERROR(SEARCH("SSMM",F207)))</formula>
    </cfRule>
    <cfRule type="containsText" dxfId="17971" priority="3335" operator="containsText" text="BMTR">
      <formula>NOT(ISERROR(SEARCH("BMTR",F207)))</formula>
    </cfRule>
  </conditionalFormatting>
  <conditionalFormatting sqref="F207">
    <cfRule type="containsText" dxfId="17970" priority="3330" operator="containsText" text="TAXI">
      <formula>NOT(ISERROR(SEARCH("TAXI",F207)))</formula>
    </cfRule>
    <cfRule type="containsText" dxfId="17969" priority="3331" operator="containsText" text="SSMM">
      <formula>NOT(ISERROR(SEARCH("SSMM",F207)))</formula>
    </cfRule>
    <cfRule type="containsText" dxfId="17968" priority="3332" operator="containsText" text="BMTR">
      <formula>NOT(ISERROR(SEARCH("BMTR",F207)))</formula>
    </cfRule>
  </conditionalFormatting>
  <conditionalFormatting sqref="F207">
    <cfRule type="containsText" dxfId="17967" priority="3327" operator="containsText" text="TAXI">
      <formula>NOT(ISERROR(SEARCH("TAXI",F207)))</formula>
    </cfRule>
    <cfRule type="containsText" dxfId="17966" priority="3328" operator="containsText" text="SSMM">
      <formula>NOT(ISERROR(SEARCH("SSMM",F207)))</formula>
    </cfRule>
    <cfRule type="containsText" dxfId="17965" priority="3329" operator="containsText" text="BMTR">
      <formula>NOT(ISERROR(SEARCH("BMTR",F207)))</formula>
    </cfRule>
  </conditionalFormatting>
  <conditionalFormatting sqref="F207">
    <cfRule type="containsText" dxfId="17964" priority="3324" operator="containsText" text="TAXI">
      <formula>NOT(ISERROR(SEARCH("TAXI",F207)))</formula>
    </cfRule>
    <cfRule type="containsText" dxfId="17963" priority="3325" operator="containsText" text="SSMM">
      <formula>NOT(ISERROR(SEARCH("SSMM",F207)))</formula>
    </cfRule>
    <cfRule type="containsText" dxfId="17962" priority="3326" operator="containsText" text="BMTR">
      <formula>NOT(ISERROR(SEARCH("BMTR",F207)))</formula>
    </cfRule>
  </conditionalFormatting>
  <conditionalFormatting sqref="F207">
    <cfRule type="containsText" dxfId="17961" priority="3321" operator="containsText" text="TAXI">
      <formula>NOT(ISERROR(SEARCH("TAXI",F207)))</formula>
    </cfRule>
    <cfRule type="containsText" dxfId="17960" priority="3322" operator="containsText" text="SSMM">
      <formula>NOT(ISERROR(SEARCH("SSMM",F207)))</formula>
    </cfRule>
    <cfRule type="containsText" dxfId="17959" priority="3323" operator="containsText" text="BMTR">
      <formula>NOT(ISERROR(SEARCH("BMTR",F207)))</formula>
    </cfRule>
  </conditionalFormatting>
  <conditionalFormatting sqref="F207">
    <cfRule type="containsText" dxfId="17958" priority="3318" operator="containsText" text="TAXI">
      <formula>NOT(ISERROR(SEARCH("TAXI",F207)))</formula>
    </cfRule>
    <cfRule type="containsText" dxfId="17957" priority="3319" operator="containsText" text="SSMM">
      <formula>NOT(ISERROR(SEARCH("SSMM",F207)))</formula>
    </cfRule>
    <cfRule type="containsText" dxfId="17956" priority="3320" operator="containsText" text="BMTR">
      <formula>NOT(ISERROR(SEARCH("BMTR",F207)))</formula>
    </cfRule>
  </conditionalFormatting>
  <conditionalFormatting sqref="F207">
    <cfRule type="containsText" dxfId="17955" priority="3315" operator="containsText" text="TAXI">
      <formula>NOT(ISERROR(SEARCH("TAXI",F207)))</formula>
    </cfRule>
    <cfRule type="containsText" dxfId="17954" priority="3316" operator="containsText" text="SSMM">
      <formula>NOT(ISERROR(SEARCH("SSMM",F207)))</formula>
    </cfRule>
    <cfRule type="containsText" dxfId="17953" priority="3317" operator="containsText" text="BMTR">
      <formula>NOT(ISERROR(SEARCH("BMTR",F207)))</formula>
    </cfRule>
  </conditionalFormatting>
  <conditionalFormatting sqref="F207">
    <cfRule type="containsText" dxfId="17952" priority="3312" operator="containsText" text="TAXI">
      <formula>NOT(ISERROR(SEARCH("TAXI",F207)))</formula>
    </cfRule>
    <cfRule type="containsText" dxfId="17951" priority="3313" operator="containsText" text="SSMM">
      <formula>NOT(ISERROR(SEARCH("SSMM",F207)))</formula>
    </cfRule>
    <cfRule type="containsText" dxfId="17950" priority="3314" operator="containsText" text="BMTR">
      <formula>NOT(ISERROR(SEARCH("BMTR",F207)))</formula>
    </cfRule>
  </conditionalFormatting>
  <conditionalFormatting sqref="F207">
    <cfRule type="containsText" dxfId="17949" priority="3309" operator="containsText" text="TAXI">
      <formula>NOT(ISERROR(SEARCH("TAXI",F207)))</formula>
    </cfRule>
    <cfRule type="containsText" dxfId="17948" priority="3310" operator="containsText" text="SSMM">
      <formula>NOT(ISERROR(SEARCH("SSMM",F207)))</formula>
    </cfRule>
    <cfRule type="containsText" dxfId="17947" priority="3311" operator="containsText" text="BMTR">
      <formula>NOT(ISERROR(SEARCH("BMTR",F207)))</formula>
    </cfRule>
  </conditionalFormatting>
  <conditionalFormatting sqref="F207">
    <cfRule type="containsText" dxfId="17946" priority="3306" operator="containsText" text="TAXI">
      <formula>NOT(ISERROR(SEARCH("TAXI",F207)))</formula>
    </cfRule>
    <cfRule type="containsText" dxfId="17945" priority="3307" operator="containsText" text="SSMM">
      <formula>NOT(ISERROR(SEARCH("SSMM",F207)))</formula>
    </cfRule>
    <cfRule type="containsText" dxfId="17944" priority="3308" operator="containsText" text="BMTR">
      <formula>NOT(ISERROR(SEARCH("BMTR",F207)))</formula>
    </cfRule>
  </conditionalFormatting>
  <conditionalFormatting sqref="F207">
    <cfRule type="containsText" dxfId="17943" priority="3303" operator="containsText" text="TAXI">
      <formula>NOT(ISERROR(SEARCH("TAXI",F207)))</formula>
    </cfRule>
    <cfRule type="containsText" dxfId="17942" priority="3304" operator="containsText" text="SSMM">
      <formula>NOT(ISERROR(SEARCH("SSMM",F207)))</formula>
    </cfRule>
    <cfRule type="containsText" dxfId="17941" priority="3305" operator="containsText" text="BMTR">
      <formula>NOT(ISERROR(SEARCH("BMTR",F207)))</formula>
    </cfRule>
  </conditionalFormatting>
  <conditionalFormatting sqref="F207">
    <cfRule type="containsText" dxfId="17940" priority="3300" operator="containsText" text="TAXI">
      <formula>NOT(ISERROR(SEARCH("TAXI",F207)))</formula>
    </cfRule>
    <cfRule type="containsText" dxfId="17939" priority="3301" operator="containsText" text="SSMM">
      <formula>NOT(ISERROR(SEARCH("SSMM",F207)))</formula>
    </cfRule>
    <cfRule type="containsText" dxfId="17938" priority="3302" operator="containsText" text="BMTR">
      <formula>NOT(ISERROR(SEARCH("BMTR",F207)))</formula>
    </cfRule>
  </conditionalFormatting>
  <conditionalFormatting sqref="F207">
    <cfRule type="containsText" dxfId="17937" priority="3297" operator="containsText" text="TAXI">
      <formula>NOT(ISERROR(SEARCH("TAXI",F207)))</formula>
    </cfRule>
    <cfRule type="containsText" dxfId="17936" priority="3298" operator="containsText" text="SSMM">
      <formula>NOT(ISERROR(SEARCH("SSMM",F207)))</formula>
    </cfRule>
    <cfRule type="containsText" dxfId="17935" priority="3299" operator="containsText" text="BMTR">
      <formula>NOT(ISERROR(SEARCH("BMTR",F207)))</formula>
    </cfRule>
  </conditionalFormatting>
  <conditionalFormatting sqref="F207">
    <cfRule type="containsText" dxfId="17934" priority="3294" operator="containsText" text="TAXI">
      <formula>NOT(ISERROR(SEARCH("TAXI",F207)))</formula>
    </cfRule>
    <cfRule type="containsText" dxfId="17933" priority="3295" operator="containsText" text="SSMM">
      <formula>NOT(ISERROR(SEARCH("SSMM",F207)))</formula>
    </cfRule>
    <cfRule type="containsText" dxfId="17932" priority="3296" operator="containsText" text="BMTR">
      <formula>NOT(ISERROR(SEARCH("BMTR",F207)))</formula>
    </cfRule>
  </conditionalFormatting>
  <conditionalFormatting sqref="F207">
    <cfRule type="containsText" dxfId="17931" priority="3291" operator="containsText" text="TAXI">
      <formula>NOT(ISERROR(SEARCH("TAXI",F207)))</formula>
    </cfRule>
    <cfRule type="containsText" dxfId="17930" priority="3292" operator="containsText" text="SSMM">
      <formula>NOT(ISERROR(SEARCH("SSMM",F207)))</formula>
    </cfRule>
    <cfRule type="containsText" dxfId="17929" priority="3293" operator="containsText" text="BMTR">
      <formula>NOT(ISERROR(SEARCH("BMTR",F207)))</formula>
    </cfRule>
  </conditionalFormatting>
  <conditionalFormatting sqref="F207">
    <cfRule type="containsText" dxfId="17928" priority="3288" operator="containsText" text="TAXI">
      <formula>NOT(ISERROR(SEARCH("TAXI",F207)))</formula>
    </cfRule>
    <cfRule type="containsText" dxfId="17927" priority="3289" operator="containsText" text="SSMM">
      <formula>NOT(ISERROR(SEARCH("SSMM",F207)))</formula>
    </cfRule>
    <cfRule type="containsText" dxfId="17926" priority="3290" operator="containsText" text="BMTR">
      <formula>NOT(ISERROR(SEARCH("BMTR",F207)))</formula>
    </cfRule>
  </conditionalFormatting>
  <conditionalFormatting sqref="F207">
    <cfRule type="containsText" dxfId="17925" priority="3285" operator="containsText" text="TAXI">
      <formula>NOT(ISERROR(SEARCH("TAXI",F207)))</formula>
    </cfRule>
    <cfRule type="containsText" dxfId="17924" priority="3286" operator="containsText" text="SSMM">
      <formula>NOT(ISERROR(SEARCH("SSMM",F207)))</formula>
    </cfRule>
    <cfRule type="containsText" dxfId="17923" priority="3287" operator="containsText" text="BMTR">
      <formula>NOT(ISERROR(SEARCH("BMTR",F207)))</formula>
    </cfRule>
  </conditionalFormatting>
  <conditionalFormatting sqref="F207">
    <cfRule type="containsText" dxfId="17922" priority="3282" operator="containsText" text="TAXI">
      <formula>NOT(ISERROR(SEARCH("TAXI",F207)))</formula>
    </cfRule>
    <cfRule type="containsText" dxfId="17921" priority="3283" operator="containsText" text="SSMM">
      <formula>NOT(ISERROR(SEARCH("SSMM",F207)))</formula>
    </cfRule>
    <cfRule type="containsText" dxfId="17920" priority="3284" operator="containsText" text="BMTR">
      <formula>NOT(ISERROR(SEARCH("BMTR",F207)))</formula>
    </cfRule>
  </conditionalFormatting>
  <conditionalFormatting sqref="F207">
    <cfRule type="containsText" dxfId="17919" priority="3279" operator="containsText" text="TAXI">
      <formula>NOT(ISERROR(SEARCH("TAXI",F207)))</formula>
    </cfRule>
    <cfRule type="containsText" dxfId="17918" priority="3280" operator="containsText" text="SSMM">
      <formula>NOT(ISERROR(SEARCH("SSMM",F207)))</formula>
    </cfRule>
    <cfRule type="containsText" dxfId="17917" priority="3281" operator="containsText" text="BMTR">
      <formula>NOT(ISERROR(SEARCH("BMTR",F207)))</formula>
    </cfRule>
  </conditionalFormatting>
  <conditionalFormatting sqref="F207">
    <cfRule type="containsText" dxfId="17916" priority="3276" operator="containsText" text="TAXI">
      <formula>NOT(ISERROR(SEARCH("TAXI",F207)))</formula>
    </cfRule>
    <cfRule type="containsText" dxfId="17915" priority="3277" operator="containsText" text="SSMM">
      <formula>NOT(ISERROR(SEARCH("SSMM",F207)))</formula>
    </cfRule>
    <cfRule type="containsText" dxfId="17914" priority="3278" operator="containsText" text="BMTR">
      <formula>NOT(ISERROR(SEARCH("BMTR",F207)))</formula>
    </cfRule>
  </conditionalFormatting>
  <conditionalFormatting sqref="F207">
    <cfRule type="containsText" dxfId="17913" priority="3273" operator="containsText" text="TAXI">
      <formula>NOT(ISERROR(SEARCH("TAXI",F207)))</formula>
    </cfRule>
    <cfRule type="containsText" dxfId="17912" priority="3274" operator="containsText" text="SSMM">
      <formula>NOT(ISERROR(SEARCH("SSMM",F207)))</formula>
    </cfRule>
    <cfRule type="containsText" dxfId="17911" priority="3275" operator="containsText" text="BMTR">
      <formula>NOT(ISERROR(SEARCH("BMTR",F207)))</formula>
    </cfRule>
  </conditionalFormatting>
  <conditionalFormatting sqref="F207">
    <cfRule type="containsText" dxfId="17910" priority="3270" operator="containsText" text="TAXI">
      <formula>NOT(ISERROR(SEARCH("TAXI",F207)))</formula>
    </cfRule>
    <cfRule type="containsText" dxfId="17909" priority="3271" operator="containsText" text="SSMM">
      <formula>NOT(ISERROR(SEARCH("SSMM",F207)))</formula>
    </cfRule>
    <cfRule type="containsText" dxfId="17908" priority="3272" operator="containsText" text="BMTR">
      <formula>NOT(ISERROR(SEARCH("BMTR",F207)))</formula>
    </cfRule>
  </conditionalFormatting>
  <conditionalFormatting sqref="F207">
    <cfRule type="containsText" dxfId="17907" priority="3267" operator="containsText" text="TAXI">
      <formula>NOT(ISERROR(SEARCH("TAXI",F207)))</formula>
    </cfRule>
    <cfRule type="containsText" dxfId="17906" priority="3268" operator="containsText" text="SSMM">
      <formula>NOT(ISERROR(SEARCH("SSMM",F207)))</formula>
    </cfRule>
    <cfRule type="containsText" dxfId="17905" priority="3269" operator="containsText" text="BMTR">
      <formula>NOT(ISERROR(SEARCH("BMTR",F207)))</formula>
    </cfRule>
  </conditionalFormatting>
  <conditionalFormatting sqref="F207">
    <cfRule type="containsText" dxfId="17904" priority="3264" operator="containsText" text="TAXI">
      <formula>NOT(ISERROR(SEARCH("TAXI",F207)))</formula>
    </cfRule>
    <cfRule type="containsText" dxfId="17903" priority="3265" operator="containsText" text="SSMM">
      <formula>NOT(ISERROR(SEARCH("SSMM",F207)))</formula>
    </cfRule>
    <cfRule type="containsText" dxfId="17902" priority="3266" operator="containsText" text="BMTR">
      <formula>NOT(ISERROR(SEARCH("BMTR",F207)))</formula>
    </cfRule>
  </conditionalFormatting>
  <conditionalFormatting sqref="F207">
    <cfRule type="containsText" dxfId="17901" priority="3261" operator="containsText" text="TAXI">
      <formula>NOT(ISERROR(SEARCH("TAXI",F207)))</formula>
    </cfRule>
    <cfRule type="containsText" dxfId="17900" priority="3262" operator="containsText" text="SSMM">
      <formula>NOT(ISERROR(SEARCH("SSMM",F207)))</formula>
    </cfRule>
    <cfRule type="containsText" dxfId="17899" priority="3263" operator="containsText" text="BMTR">
      <formula>NOT(ISERROR(SEARCH("BMTR",F207)))</formula>
    </cfRule>
  </conditionalFormatting>
  <conditionalFormatting sqref="F207">
    <cfRule type="containsText" dxfId="17898" priority="3258" operator="containsText" text="TAXI">
      <formula>NOT(ISERROR(SEARCH("TAXI",F207)))</formula>
    </cfRule>
    <cfRule type="containsText" dxfId="17897" priority="3259" operator="containsText" text="SSMM">
      <formula>NOT(ISERROR(SEARCH("SSMM",F207)))</formula>
    </cfRule>
    <cfRule type="containsText" dxfId="17896" priority="3260" operator="containsText" text="BMTR">
      <formula>NOT(ISERROR(SEARCH("BMTR",F207)))</formula>
    </cfRule>
  </conditionalFormatting>
  <conditionalFormatting sqref="F207">
    <cfRule type="containsText" dxfId="17895" priority="3255" operator="containsText" text="TAXI">
      <formula>NOT(ISERROR(SEARCH("TAXI",F207)))</formula>
    </cfRule>
    <cfRule type="containsText" dxfId="17894" priority="3256" operator="containsText" text="SSMM">
      <formula>NOT(ISERROR(SEARCH("SSMM",F207)))</formula>
    </cfRule>
    <cfRule type="containsText" dxfId="17893" priority="3257" operator="containsText" text="BMTR">
      <formula>NOT(ISERROR(SEARCH("BMTR",F207)))</formula>
    </cfRule>
  </conditionalFormatting>
  <conditionalFormatting sqref="F207">
    <cfRule type="containsText" dxfId="17892" priority="3252" operator="containsText" text="TAXI">
      <formula>NOT(ISERROR(SEARCH("TAXI",F207)))</formula>
    </cfRule>
    <cfRule type="containsText" dxfId="17891" priority="3253" operator="containsText" text="SSMM">
      <formula>NOT(ISERROR(SEARCH("SSMM",F207)))</formula>
    </cfRule>
    <cfRule type="containsText" dxfId="17890" priority="3254" operator="containsText" text="BMTR">
      <formula>NOT(ISERROR(SEARCH("BMTR",F207)))</formula>
    </cfRule>
  </conditionalFormatting>
  <conditionalFormatting sqref="F207">
    <cfRule type="containsText" dxfId="17889" priority="3249" operator="containsText" text="TAXI">
      <formula>NOT(ISERROR(SEARCH("TAXI",F207)))</formula>
    </cfRule>
    <cfRule type="containsText" dxfId="17888" priority="3250" operator="containsText" text="SSMM">
      <formula>NOT(ISERROR(SEARCH("SSMM",F207)))</formula>
    </cfRule>
    <cfRule type="containsText" dxfId="17887" priority="3251" operator="containsText" text="BMTR">
      <formula>NOT(ISERROR(SEARCH("BMTR",F207)))</formula>
    </cfRule>
  </conditionalFormatting>
  <conditionalFormatting sqref="F207">
    <cfRule type="containsText" dxfId="17886" priority="3246" operator="containsText" text="TAXI">
      <formula>NOT(ISERROR(SEARCH("TAXI",F207)))</formula>
    </cfRule>
    <cfRule type="containsText" dxfId="17885" priority="3247" operator="containsText" text="SSMM">
      <formula>NOT(ISERROR(SEARCH("SSMM",F207)))</formula>
    </cfRule>
    <cfRule type="containsText" dxfId="17884" priority="3248" operator="containsText" text="BMTR">
      <formula>NOT(ISERROR(SEARCH("BMTR",F207)))</formula>
    </cfRule>
  </conditionalFormatting>
  <conditionalFormatting sqref="F207">
    <cfRule type="containsText" dxfId="17883" priority="3243" operator="containsText" text="TAXI">
      <formula>NOT(ISERROR(SEARCH("TAXI",F207)))</formula>
    </cfRule>
    <cfRule type="containsText" dxfId="17882" priority="3244" operator="containsText" text="SSMM">
      <formula>NOT(ISERROR(SEARCH("SSMM",F207)))</formula>
    </cfRule>
    <cfRule type="containsText" dxfId="17881" priority="3245" operator="containsText" text="BMTR">
      <formula>NOT(ISERROR(SEARCH("BMTR",F207)))</formula>
    </cfRule>
  </conditionalFormatting>
  <conditionalFormatting sqref="F207">
    <cfRule type="containsText" dxfId="17880" priority="3240" operator="containsText" text="TAXI">
      <formula>NOT(ISERROR(SEARCH("TAXI",F207)))</formula>
    </cfRule>
    <cfRule type="containsText" dxfId="17879" priority="3241" operator="containsText" text="SSMM">
      <formula>NOT(ISERROR(SEARCH("SSMM",F207)))</formula>
    </cfRule>
    <cfRule type="containsText" dxfId="17878" priority="3242" operator="containsText" text="BMTR">
      <formula>NOT(ISERROR(SEARCH("BMTR",F207)))</formula>
    </cfRule>
  </conditionalFormatting>
  <conditionalFormatting sqref="F207">
    <cfRule type="containsText" dxfId="17877" priority="3237" operator="containsText" text="TAXI">
      <formula>NOT(ISERROR(SEARCH("TAXI",F207)))</formula>
    </cfRule>
    <cfRule type="containsText" dxfId="17876" priority="3238" operator="containsText" text="SSMM">
      <formula>NOT(ISERROR(SEARCH("SSMM",F207)))</formula>
    </cfRule>
    <cfRule type="containsText" dxfId="17875" priority="3239" operator="containsText" text="BMTR">
      <formula>NOT(ISERROR(SEARCH("BMTR",F207)))</formula>
    </cfRule>
  </conditionalFormatting>
  <conditionalFormatting sqref="F207">
    <cfRule type="containsText" dxfId="17874" priority="3234" operator="containsText" text="TAXI">
      <formula>NOT(ISERROR(SEARCH("TAXI",F207)))</formula>
    </cfRule>
    <cfRule type="containsText" dxfId="17873" priority="3235" operator="containsText" text="SSMM">
      <formula>NOT(ISERROR(SEARCH("SSMM",F207)))</formula>
    </cfRule>
    <cfRule type="containsText" dxfId="17872" priority="3236" operator="containsText" text="BMTR">
      <formula>NOT(ISERROR(SEARCH("BMTR",F207)))</formula>
    </cfRule>
  </conditionalFormatting>
  <conditionalFormatting sqref="F207">
    <cfRule type="containsText" dxfId="17871" priority="3231" operator="containsText" text="TAXI">
      <formula>NOT(ISERROR(SEARCH("TAXI",F207)))</formula>
    </cfRule>
    <cfRule type="containsText" dxfId="17870" priority="3232" operator="containsText" text="SSMM">
      <formula>NOT(ISERROR(SEARCH("SSMM",F207)))</formula>
    </cfRule>
    <cfRule type="containsText" dxfId="17869" priority="3233" operator="containsText" text="BMTR">
      <formula>NOT(ISERROR(SEARCH("BMTR",F207)))</formula>
    </cfRule>
  </conditionalFormatting>
  <conditionalFormatting sqref="F207">
    <cfRule type="containsText" dxfId="17868" priority="3228" operator="containsText" text="TAXI">
      <formula>NOT(ISERROR(SEARCH("TAXI",F207)))</formula>
    </cfRule>
    <cfRule type="containsText" dxfId="17867" priority="3229" operator="containsText" text="SSMM">
      <formula>NOT(ISERROR(SEARCH("SSMM",F207)))</formula>
    </cfRule>
    <cfRule type="containsText" dxfId="17866" priority="3230" operator="containsText" text="BMTR">
      <formula>NOT(ISERROR(SEARCH("BMTR",F207)))</formula>
    </cfRule>
  </conditionalFormatting>
  <conditionalFormatting sqref="F207">
    <cfRule type="containsText" dxfId="17865" priority="3225" operator="containsText" text="TAXI">
      <formula>NOT(ISERROR(SEARCH("TAXI",F207)))</formula>
    </cfRule>
    <cfRule type="containsText" dxfId="17864" priority="3226" operator="containsText" text="SSMM">
      <formula>NOT(ISERROR(SEARCH("SSMM",F207)))</formula>
    </cfRule>
    <cfRule type="containsText" dxfId="17863" priority="3227" operator="containsText" text="BMTR">
      <formula>NOT(ISERROR(SEARCH("BMTR",F207)))</formula>
    </cfRule>
  </conditionalFormatting>
  <conditionalFormatting sqref="F207">
    <cfRule type="containsText" dxfId="17862" priority="3222" operator="containsText" text="TAXI">
      <formula>NOT(ISERROR(SEARCH("TAXI",F207)))</formula>
    </cfRule>
    <cfRule type="containsText" dxfId="17861" priority="3223" operator="containsText" text="SSMM">
      <formula>NOT(ISERROR(SEARCH("SSMM",F207)))</formula>
    </cfRule>
    <cfRule type="containsText" dxfId="17860" priority="3224" operator="containsText" text="BMTR">
      <formula>NOT(ISERROR(SEARCH("BMTR",F207)))</formula>
    </cfRule>
  </conditionalFormatting>
  <conditionalFormatting sqref="F207">
    <cfRule type="containsText" dxfId="17859" priority="3219" operator="containsText" text="TAXI">
      <formula>NOT(ISERROR(SEARCH("TAXI",F207)))</formula>
    </cfRule>
    <cfRule type="containsText" dxfId="17858" priority="3220" operator="containsText" text="SSMM">
      <formula>NOT(ISERROR(SEARCH("SSMM",F207)))</formula>
    </cfRule>
    <cfRule type="containsText" dxfId="17857" priority="3221" operator="containsText" text="BMTR">
      <formula>NOT(ISERROR(SEARCH("BMTR",F207)))</formula>
    </cfRule>
  </conditionalFormatting>
  <conditionalFormatting sqref="F207">
    <cfRule type="containsText" dxfId="17856" priority="3216" operator="containsText" text="TAXI">
      <formula>NOT(ISERROR(SEARCH("TAXI",F207)))</formula>
    </cfRule>
    <cfRule type="containsText" dxfId="17855" priority="3217" operator="containsText" text="SSMM">
      <formula>NOT(ISERROR(SEARCH("SSMM",F207)))</formula>
    </cfRule>
    <cfRule type="containsText" dxfId="17854" priority="3218" operator="containsText" text="BMTR">
      <formula>NOT(ISERROR(SEARCH("BMTR",F207)))</formula>
    </cfRule>
  </conditionalFormatting>
  <conditionalFormatting sqref="F207">
    <cfRule type="containsText" dxfId="17853" priority="3213" operator="containsText" text="TAXI">
      <formula>NOT(ISERROR(SEARCH("TAXI",F207)))</formula>
    </cfRule>
    <cfRule type="containsText" dxfId="17852" priority="3214" operator="containsText" text="SSMM">
      <formula>NOT(ISERROR(SEARCH("SSMM",F207)))</formula>
    </cfRule>
    <cfRule type="containsText" dxfId="17851" priority="3215" operator="containsText" text="BMTR">
      <formula>NOT(ISERROR(SEARCH("BMTR",F207)))</formula>
    </cfRule>
  </conditionalFormatting>
  <conditionalFormatting sqref="F207">
    <cfRule type="containsText" dxfId="17850" priority="3210" operator="containsText" text="TAXI">
      <formula>NOT(ISERROR(SEARCH("TAXI",F207)))</formula>
    </cfRule>
    <cfRule type="containsText" dxfId="17849" priority="3211" operator="containsText" text="SSMM">
      <formula>NOT(ISERROR(SEARCH("SSMM",F207)))</formula>
    </cfRule>
    <cfRule type="containsText" dxfId="17848" priority="3212" operator="containsText" text="BMTR">
      <formula>NOT(ISERROR(SEARCH("BMTR",F207)))</formula>
    </cfRule>
  </conditionalFormatting>
  <conditionalFormatting sqref="F207">
    <cfRule type="containsText" dxfId="17847" priority="3207" operator="containsText" text="TAXI">
      <formula>NOT(ISERROR(SEARCH("TAXI",F207)))</formula>
    </cfRule>
    <cfRule type="containsText" dxfId="17846" priority="3208" operator="containsText" text="SSMM">
      <formula>NOT(ISERROR(SEARCH("SSMM",F207)))</formula>
    </cfRule>
    <cfRule type="containsText" dxfId="17845" priority="3209" operator="containsText" text="BMTR">
      <formula>NOT(ISERROR(SEARCH("BMTR",F207)))</formula>
    </cfRule>
  </conditionalFormatting>
  <conditionalFormatting sqref="F207">
    <cfRule type="containsText" dxfId="17844" priority="3204" operator="containsText" text="TAXI">
      <formula>NOT(ISERROR(SEARCH("TAXI",F207)))</formula>
    </cfRule>
    <cfRule type="containsText" dxfId="17843" priority="3205" operator="containsText" text="SSMM">
      <formula>NOT(ISERROR(SEARCH("SSMM",F207)))</formula>
    </cfRule>
    <cfRule type="containsText" dxfId="17842" priority="3206" operator="containsText" text="BMTR">
      <formula>NOT(ISERROR(SEARCH("BMTR",F207)))</formula>
    </cfRule>
  </conditionalFormatting>
  <conditionalFormatting sqref="F207">
    <cfRule type="containsText" dxfId="17841" priority="3201" operator="containsText" text="TAXI">
      <formula>NOT(ISERROR(SEARCH("TAXI",F207)))</formula>
    </cfRule>
    <cfRule type="containsText" dxfId="17840" priority="3202" operator="containsText" text="SSMM">
      <formula>NOT(ISERROR(SEARCH("SSMM",F207)))</formula>
    </cfRule>
    <cfRule type="containsText" dxfId="17839" priority="3203" operator="containsText" text="BMTR">
      <formula>NOT(ISERROR(SEARCH("BMTR",F207)))</formula>
    </cfRule>
  </conditionalFormatting>
  <conditionalFormatting sqref="F207">
    <cfRule type="containsText" dxfId="17838" priority="3198" operator="containsText" text="TAXI">
      <formula>NOT(ISERROR(SEARCH("TAXI",F207)))</formula>
    </cfRule>
    <cfRule type="containsText" dxfId="17837" priority="3199" operator="containsText" text="SSMM">
      <formula>NOT(ISERROR(SEARCH("SSMM",F207)))</formula>
    </cfRule>
    <cfRule type="containsText" dxfId="17836" priority="3200" operator="containsText" text="BMTR">
      <formula>NOT(ISERROR(SEARCH("BMTR",F207)))</formula>
    </cfRule>
  </conditionalFormatting>
  <conditionalFormatting sqref="F207">
    <cfRule type="containsText" dxfId="17835" priority="3195" operator="containsText" text="TAXI">
      <formula>NOT(ISERROR(SEARCH("TAXI",F207)))</formula>
    </cfRule>
    <cfRule type="containsText" dxfId="17834" priority="3196" operator="containsText" text="SSMM">
      <formula>NOT(ISERROR(SEARCH("SSMM",F207)))</formula>
    </cfRule>
    <cfRule type="containsText" dxfId="17833" priority="3197" operator="containsText" text="BMTR">
      <formula>NOT(ISERROR(SEARCH("BMTR",F207)))</formula>
    </cfRule>
  </conditionalFormatting>
  <conditionalFormatting sqref="F207">
    <cfRule type="containsText" dxfId="17832" priority="3192" operator="containsText" text="TAXI">
      <formula>NOT(ISERROR(SEARCH("TAXI",F207)))</formula>
    </cfRule>
    <cfRule type="containsText" dxfId="17831" priority="3193" operator="containsText" text="SSMM">
      <formula>NOT(ISERROR(SEARCH("SSMM",F207)))</formula>
    </cfRule>
    <cfRule type="containsText" dxfId="17830" priority="3194" operator="containsText" text="BMTR">
      <formula>NOT(ISERROR(SEARCH("BMTR",F207)))</formula>
    </cfRule>
  </conditionalFormatting>
  <conditionalFormatting sqref="F207">
    <cfRule type="containsText" dxfId="17829" priority="3189" operator="containsText" text="TAXI">
      <formula>NOT(ISERROR(SEARCH("TAXI",F207)))</formula>
    </cfRule>
    <cfRule type="containsText" dxfId="17828" priority="3190" operator="containsText" text="SSMM">
      <formula>NOT(ISERROR(SEARCH("SSMM",F207)))</formula>
    </cfRule>
    <cfRule type="containsText" dxfId="17827" priority="3191" operator="containsText" text="BMTR">
      <formula>NOT(ISERROR(SEARCH("BMTR",F207)))</formula>
    </cfRule>
  </conditionalFormatting>
  <conditionalFormatting sqref="F207">
    <cfRule type="containsText" dxfId="17826" priority="3186" operator="containsText" text="TAXI">
      <formula>NOT(ISERROR(SEARCH("TAXI",F207)))</formula>
    </cfRule>
    <cfRule type="containsText" dxfId="17825" priority="3187" operator="containsText" text="SSMM">
      <formula>NOT(ISERROR(SEARCH("SSMM",F207)))</formula>
    </cfRule>
    <cfRule type="containsText" dxfId="17824" priority="3188" operator="containsText" text="BMTR">
      <formula>NOT(ISERROR(SEARCH("BMTR",F207)))</formula>
    </cfRule>
  </conditionalFormatting>
  <conditionalFormatting sqref="F207">
    <cfRule type="containsText" dxfId="17823" priority="3183" operator="containsText" text="TAXI">
      <formula>NOT(ISERROR(SEARCH("TAXI",F207)))</formula>
    </cfRule>
    <cfRule type="containsText" dxfId="17822" priority="3184" operator="containsText" text="SSMM">
      <formula>NOT(ISERROR(SEARCH("SSMM",F207)))</formula>
    </cfRule>
    <cfRule type="containsText" dxfId="17821" priority="3185" operator="containsText" text="BMTR">
      <formula>NOT(ISERROR(SEARCH("BMTR",F207)))</formula>
    </cfRule>
  </conditionalFormatting>
  <conditionalFormatting sqref="F207">
    <cfRule type="containsText" dxfId="17820" priority="3180" operator="containsText" text="TAXI">
      <formula>NOT(ISERROR(SEARCH("TAXI",F207)))</formula>
    </cfRule>
    <cfRule type="containsText" dxfId="17819" priority="3181" operator="containsText" text="SSMM">
      <formula>NOT(ISERROR(SEARCH("SSMM",F207)))</formula>
    </cfRule>
    <cfRule type="containsText" dxfId="17818" priority="3182" operator="containsText" text="BMTR">
      <formula>NOT(ISERROR(SEARCH("BMTR",F207)))</formula>
    </cfRule>
  </conditionalFormatting>
  <conditionalFormatting sqref="F207">
    <cfRule type="containsText" dxfId="17817" priority="3177" operator="containsText" text="TAXI">
      <formula>NOT(ISERROR(SEARCH("TAXI",F207)))</formula>
    </cfRule>
    <cfRule type="containsText" dxfId="17816" priority="3178" operator="containsText" text="SSMM">
      <formula>NOT(ISERROR(SEARCH("SSMM",F207)))</formula>
    </cfRule>
    <cfRule type="containsText" dxfId="17815" priority="3179" operator="containsText" text="BMTR">
      <formula>NOT(ISERROR(SEARCH("BMTR",F207)))</formula>
    </cfRule>
  </conditionalFormatting>
  <conditionalFormatting sqref="F207">
    <cfRule type="containsText" dxfId="17814" priority="3174" operator="containsText" text="TAXI">
      <formula>NOT(ISERROR(SEARCH("TAXI",F207)))</formula>
    </cfRule>
    <cfRule type="containsText" dxfId="17813" priority="3175" operator="containsText" text="SSMM">
      <formula>NOT(ISERROR(SEARCH("SSMM",F207)))</formula>
    </cfRule>
    <cfRule type="containsText" dxfId="17812" priority="3176" operator="containsText" text="BMTR">
      <formula>NOT(ISERROR(SEARCH("BMTR",F207)))</formula>
    </cfRule>
  </conditionalFormatting>
  <conditionalFormatting sqref="F207">
    <cfRule type="containsText" dxfId="17811" priority="3171" operator="containsText" text="TAXI">
      <formula>NOT(ISERROR(SEARCH("TAXI",F207)))</formula>
    </cfRule>
    <cfRule type="containsText" dxfId="17810" priority="3172" operator="containsText" text="SSMM">
      <formula>NOT(ISERROR(SEARCH("SSMM",F207)))</formula>
    </cfRule>
    <cfRule type="containsText" dxfId="17809" priority="3173" operator="containsText" text="BMTR">
      <formula>NOT(ISERROR(SEARCH("BMTR",F207)))</formula>
    </cfRule>
  </conditionalFormatting>
  <conditionalFormatting sqref="F207">
    <cfRule type="containsText" dxfId="17808" priority="3168" operator="containsText" text="TAXI">
      <formula>NOT(ISERROR(SEARCH("TAXI",F207)))</formula>
    </cfRule>
    <cfRule type="containsText" dxfId="17807" priority="3169" operator="containsText" text="SSMM">
      <formula>NOT(ISERROR(SEARCH("SSMM",F207)))</formula>
    </cfRule>
    <cfRule type="containsText" dxfId="17806" priority="3170" operator="containsText" text="BMTR">
      <formula>NOT(ISERROR(SEARCH("BMTR",F207)))</formula>
    </cfRule>
  </conditionalFormatting>
  <conditionalFormatting sqref="F207">
    <cfRule type="containsText" dxfId="17805" priority="3165" operator="containsText" text="TAXI">
      <formula>NOT(ISERROR(SEARCH("TAXI",F207)))</formula>
    </cfRule>
    <cfRule type="containsText" dxfId="17804" priority="3166" operator="containsText" text="SSMM">
      <formula>NOT(ISERROR(SEARCH("SSMM",F207)))</formula>
    </cfRule>
    <cfRule type="containsText" dxfId="17803" priority="3167" operator="containsText" text="BMTR">
      <formula>NOT(ISERROR(SEARCH("BMTR",F207)))</formula>
    </cfRule>
  </conditionalFormatting>
  <conditionalFormatting sqref="F207">
    <cfRule type="containsText" dxfId="17802" priority="3162" operator="containsText" text="TAXI">
      <formula>NOT(ISERROR(SEARCH("TAXI",F207)))</formula>
    </cfRule>
    <cfRule type="containsText" dxfId="17801" priority="3163" operator="containsText" text="SSMM">
      <formula>NOT(ISERROR(SEARCH("SSMM",F207)))</formula>
    </cfRule>
    <cfRule type="containsText" dxfId="17800" priority="3164" operator="containsText" text="BMTR">
      <formula>NOT(ISERROR(SEARCH("BMTR",F207)))</formula>
    </cfRule>
  </conditionalFormatting>
  <conditionalFormatting sqref="F207">
    <cfRule type="containsText" dxfId="17799" priority="3159" operator="containsText" text="TAXI">
      <formula>NOT(ISERROR(SEARCH("TAXI",F207)))</formula>
    </cfRule>
    <cfRule type="containsText" dxfId="17798" priority="3160" operator="containsText" text="SSMM">
      <formula>NOT(ISERROR(SEARCH("SSMM",F207)))</formula>
    </cfRule>
    <cfRule type="containsText" dxfId="17797" priority="3161" operator="containsText" text="BMTR">
      <formula>NOT(ISERROR(SEARCH("BMTR",F207)))</formula>
    </cfRule>
  </conditionalFormatting>
  <conditionalFormatting sqref="F207">
    <cfRule type="containsText" dxfId="17796" priority="3156" operator="containsText" text="TAXI">
      <formula>NOT(ISERROR(SEARCH("TAXI",F207)))</formula>
    </cfRule>
    <cfRule type="containsText" dxfId="17795" priority="3157" operator="containsText" text="SSMM">
      <formula>NOT(ISERROR(SEARCH("SSMM",F207)))</formula>
    </cfRule>
    <cfRule type="containsText" dxfId="17794" priority="3158" operator="containsText" text="BMTR">
      <formula>NOT(ISERROR(SEARCH("BMTR",F207)))</formula>
    </cfRule>
  </conditionalFormatting>
  <conditionalFormatting sqref="F207">
    <cfRule type="containsText" dxfId="17793" priority="3153" operator="containsText" text="TAXI">
      <formula>NOT(ISERROR(SEARCH("TAXI",F207)))</formula>
    </cfRule>
    <cfRule type="containsText" dxfId="17792" priority="3154" operator="containsText" text="SSMM">
      <formula>NOT(ISERROR(SEARCH("SSMM",F207)))</formula>
    </cfRule>
    <cfRule type="containsText" dxfId="17791" priority="3155" operator="containsText" text="BMTR">
      <formula>NOT(ISERROR(SEARCH("BMTR",F207)))</formula>
    </cfRule>
  </conditionalFormatting>
  <conditionalFormatting sqref="F207">
    <cfRule type="containsText" dxfId="17790" priority="3150" operator="containsText" text="TAXI">
      <formula>NOT(ISERROR(SEARCH("TAXI",F207)))</formula>
    </cfRule>
    <cfRule type="containsText" dxfId="17789" priority="3151" operator="containsText" text="SSMM">
      <formula>NOT(ISERROR(SEARCH("SSMM",F207)))</formula>
    </cfRule>
    <cfRule type="containsText" dxfId="17788" priority="3152" operator="containsText" text="BMTR">
      <formula>NOT(ISERROR(SEARCH("BMTR",F207)))</formula>
    </cfRule>
  </conditionalFormatting>
  <conditionalFormatting sqref="F207">
    <cfRule type="containsText" dxfId="17787" priority="3147" operator="containsText" text="TAXI">
      <formula>NOT(ISERROR(SEARCH("TAXI",F207)))</formula>
    </cfRule>
    <cfRule type="containsText" dxfId="17786" priority="3148" operator="containsText" text="SSMM">
      <formula>NOT(ISERROR(SEARCH("SSMM",F207)))</formula>
    </cfRule>
    <cfRule type="containsText" dxfId="17785" priority="3149" operator="containsText" text="BMTR">
      <formula>NOT(ISERROR(SEARCH("BMTR",F207)))</formula>
    </cfRule>
  </conditionalFormatting>
  <conditionalFormatting sqref="F207">
    <cfRule type="containsText" dxfId="17784" priority="3144" operator="containsText" text="TAXI">
      <formula>NOT(ISERROR(SEARCH("TAXI",F207)))</formula>
    </cfRule>
    <cfRule type="containsText" dxfId="17783" priority="3145" operator="containsText" text="SSMM">
      <formula>NOT(ISERROR(SEARCH("SSMM",F207)))</formula>
    </cfRule>
    <cfRule type="containsText" dxfId="17782" priority="3146" operator="containsText" text="BMTR">
      <formula>NOT(ISERROR(SEARCH("BMTR",F207)))</formula>
    </cfRule>
  </conditionalFormatting>
  <conditionalFormatting sqref="F207">
    <cfRule type="containsText" dxfId="17781" priority="3141" operator="containsText" text="TAXI">
      <formula>NOT(ISERROR(SEARCH("TAXI",F207)))</formula>
    </cfRule>
    <cfRule type="containsText" dxfId="17780" priority="3142" operator="containsText" text="SSMM">
      <formula>NOT(ISERROR(SEARCH("SSMM",F207)))</formula>
    </cfRule>
    <cfRule type="containsText" dxfId="17779" priority="3143" operator="containsText" text="BMTR">
      <formula>NOT(ISERROR(SEARCH("BMTR",F207)))</formula>
    </cfRule>
  </conditionalFormatting>
  <conditionalFormatting sqref="F207">
    <cfRule type="containsText" dxfId="17778" priority="3138" operator="containsText" text="TAXI">
      <formula>NOT(ISERROR(SEARCH("TAXI",F207)))</formula>
    </cfRule>
    <cfRule type="containsText" dxfId="17777" priority="3139" operator="containsText" text="SSMM">
      <formula>NOT(ISERROR(SEARCH("SSMM",F207)))</formula>
    </cfRule>
    <cfRule type="containsText" dxfId="17776" priority="3140" operator="containsText" text="BMTR">
      <formula>NOT(ISERROR(SEARCH("BMTR",F207)))</formula>
    </cfRule>
  </conditionalFormatting>
  <conditionalFormatting sqref="F207">
    <cfRule type="containsText" dxfId="17775" priority="3135" operator="containsText" text="TAXI">
      <formula>NOT(ISERROR(SEARCH("TAXI",F207)))</formula>
    </cfRule>
    <cfRule type="containsText" dxfId="17774" priority="3136" operator="containsText" text="SSMM">
      <formula>NOT(ISERROR(SEARCH("SSMM",F207)))</formula>
    </cfRule>
    <cfRule type="containsText" dxfId="17773" priority="3137" operator="containsText" text="BMTR">
      <formula>NOT(ISERROR(SEARCH("BMTR",F207)))</formula>
    </cfRule>
  </conditionalFormatting>
  <conditionalFormatting sqref="F207">
    <cfRule type="containsText" dxfId="17772" priority="3132" operator="containsText" text="TAXI">
      <formula>NOT(ISERROR(SEARCH("TAXI",F207)))</formula>
    </cfRule>
    <cfRule type="containsText" dxfId="17771" priority="3133" operator="containsText" text="SSMM">
      <formula>NOT(ISERROR(SEARCH("SSMM",F207)))</formula>
    </cfRule>
    <cfRule type="containsText" dxfId="17770" priority="3134" operator="containsText" text="BMTR">
      <formula>NOT(ISERROR(SEARCH("BMTR",F207)))</formula>
    </cfRule>
  </conditionalFormatting>
  <conditionalFormatting sqref="F207">
    <cfRule type="containsText" dxfId="17769" priority="3129" operator="containsText" text="TAXI">
      <formula>NOT(ISERROR(SEARCH("TAXI",F207)))</formula>
    </cfRule>
    <cfRule type="containsText" dxfId="17768" priority="3130" operator="containsText" text="SSMM">
      <formula>NOT(ISERROR(SEARCH("SSMM",F207)))</formula>
    </cfRule>
    <cfRule type="containsText" dxfId="17767" priority="3131" operator="containsText" text="BMTR">
      <formula>NOT(ISERROR(SEARCH("BMTR",F207)))</formula>
    </cfRule>
  </conditionalFormatting>
  <conditionalFormatting sqref="F207">
    <cfRule type="containsText" dxfId="17766" priority="3126" operator="containsText" text="TAXI">
      <formula>NOT(ISERROR(SEARCH("TAXI",F207)))</formula>
    </cfRule>
    <cfRule type="containsText" dxfId="17765" priority="3127" operator="containsText" text="SSMM">
      <formula>NOT(ISERROR(SEARCH("SSMM",F207)))</formula>
    </cfRule>
    <cfRule type="containsText" dxfId="17764" priority="3128" operator="containsText" text="BMTR">
      <formula>NOT(ISERROR(SEARCH("BMTR",F207)))</formula>
    </cfRule>
  </conditionalFormatting>
  <conditionalFormatting sqref="F207">
    <cfRule type="containsText" dxfId="17763" priority="3123" operator="containsText" text="TAXI">
      <formula>NOT(ISERROR(SEARCH("TAXI",F207)))</formula>
    </cfRule>
    <cfRule type="containsText" dxfId="17762" priority="3124" operator="containsText" text="SSMM">
      <formula>NOT(ISERROR(SEARCH("SSMM",F207)))</formula>
    </cfRule>
    <cfRule type="containsText" dxfId="17761" priority="3125" operator="containsText" text="BMTR">
      <formula>NOT(ISERROR(SEARCH("BMTR",F207)))</formula>
    </cfRule>
  </conditionalFormatting>
  <conditionalFormatting sqref="F207">
    <cfRule type="containsText" dxfId="17760" priority="3120" operator="containsText" text="TAXI">
      <formula>NOT(ISERROR(SEARCH("TAXI",F207)))</formula>
    </cfRule>
    <cfRule type="containsText" dxfId="17759" priority="3121" operator="containsText" text="SSMM">
      <formula>NOT(ISERROR(SEARCH("SSMM",F207)))</formula>
    </cfRule>
    <cfRule type="containsText" dxfId="17758" priority="3122" operator="containsText" text="BMTR">
      <formula>NOT(ISERROR(SEARCH("BMTR",F207)))</formula>
    </cfRule>
  </conditionalFormatting>
  <conditionalFormatting sqref="F207">
    <cfRule type="containsText" dxfId="17757" priority="3117" operator="containsText" text="TAXI">
      <formula>NOT(ISERROR(SEARCH("TAXI",F207)))</formula>
    </cfRule>
    <cfRule type="containsText" dxfId="17756" priority="3118" operator="containsText" text="SSMM">
      <formula>NOT(ISERROR(SEARCH("SSMM",F207)))</formula>
    </cfRule>
    <cfRule type="containsText" dxfId="17755" priority="3119" operator="containsText" text="BMTR">
      <formula>NOT(ISERROR(SEARCH("BMTR",F207)))</formula>
    </cfRule>
  </conditionalFormatting>
  <conditionalFormatting sqref="F207">
    <cfRule type="containsText" dxfId="17754" priority="3114" operator="containsText" text="TAXI">
      <formula>NOT(ISERROR(SEARCH("TAXI",F207)))</formula>
    </cfRule>
    <cfRule type="containsText" dxfId="17753" priority="3115" operator="containsText" text="SSMM">
      <formula>NOT(ISERROR(SEARCH("SSMM",F207)))</formula>
    </cfRule>
    <cfRule type="containsText" dxfId="17752" priority="3116" operator="containsText" text="BMTR">
      <formula>NOT(ISERROR(SEARCH("BMTR",F207)))</formula>
    </cfRule>
  </conditionalFormatting>
  <conditionalFormatting sqref="F207">
    <cfRule type="containsText" dxfId="17751" priority="3111" operator="containsText" text="TAXI">
      <formula>NOT(ISERROR(SEARCH("TAXI",F207)))</formula>
    </cfRule>
    <cfRule type="containsText" dxfId="17750" priority="3112" operator="containsText" text="SSMM">
      <formula>NOT(ISERROR(SEARCH("SSMM",F207)))</formula>
    </cfRule>
    <cfRule type="containsText" dxfId="17749" priority="3113" operator="containsText" text="BMTR">
      <formula>NOT(ISERROR(SEARCH("BMTR",F207)))</formula>
    </cfRule>
  </conditionalFormatting>
  <conditionalFormatting sqref="F207">
    <cfRule type="containsText" dxfId="17748" priority="3108" operator="containsText" text="TAXI">
      <formula>NOT(ISERROR(SEARCH("TAXI",F207)))</formula>
    </cfRule>
    <cfRule type="containsText" dxfId="17747" priority="3109" operator="containsText" text="SSMM">
      <formula>NOT(ISERROR(SEARCH("SSMM",F207)))</formula>
    </cfRule>
    <cfRule type="containsText" dxfId="17746" priority="3110" operator="containsText" text="BMTR">
      <formula>NOT(ISERROR(SEARCH("BMTR",F207)))</formula>
    </cfRule>
  </conditionalFormatting>
  <conditionalFormatting sqref="F207">
    <cfRule type="containsText" dxfId="17745" priority="3105" operator="containsText" text="TAXI">
      <formula>NOT(ISERROR(SEARCH("TAXI",F207)))</formula>
    </cfRule>
    <cfRule type="containsText" dxfId="17744" priority="3106" operator="containsText" text="SSMM">
      <formula>NOT(ISERROR(SEARCH("SSMM",F207)))</formula>
    </cfRule>
    <cfRule type="containsText" dxfId="17743" priority="3107" operator="containsText" text="BMTR">
      <formula>NOT(ISERROR(SEARCH("BMTR",F207)))</formula>
    </cfRule>
  </conditionalFormatting>
  <conditionalFormatting sqref="F207">
    <cfRule type="containsText" dxfId="17742" priority="3102" operator="containsText" text="TAXI">
      <formula>NOT(ISERROR(SEARCH("TAXI",F207)))</formula>
    </cfRule>
    <cfRule type="containsText" dxfId="17741" priority="3103" operator="containsText" text="SSMM">
      <formula>NOT(ISERROR(SEARCH("SSMM",F207)))</formula>
    </cfRule>
    <cfRule type="containsText" dxfId="17740" priority="3104" operator="containsText" text="BMTR">
      <formula>NOT(ISERROR(SEARCH("BMTR",F207)))</formula>
    </cfRule>
  </conditionalFormatting>
  <conditionalFormatting sqref="F207">
    <cfRule type="containsText" dxfId="17739" priority="3099" operator="containsText" text="TAXI">
      <formula>NOT(ISERROR(SEARCH("TAXI",F207)))</formula>
    </cfRule>
    <cfRule type="containsText" dxfId="17738" priority="3100" operator="containsText" text="SSMM">
      <formula>NOT(ISERROR(SEARCH("SSMM",F207)))</formula>
    </cfRule>
    <cfRule type="containsText" dxfId="17737" priority="3101" operator="containsText" text="BMTR">
      <formula>NOT(ISERROR(SEARCH("BMTR",F207)))</formula>
    </cfRule>
  </conditionalFormatting>
  <conditionalFormatting sqref="F207">
    <cfRule type="containsText" dxfId="17736" priority="3096" operator="containsText" text="TAXI">
      <formula>NOT(ISERROR(SEARCH("TAXI",F207)))</formula>
    </cfRule>
    <cfRule type="containsText" dxfId="17735" priority="3097" operator="containsText" text="SSMM">
      <formula>NOT(ISERROR(SEARCH("SSMM",F207)))</formula>
    </cfRule>
    <cfRule type="containsText" dxfId="17734" priority="3098" operator="containsText" text="BMTR">
      <formula>NOT(ISERROR(SEARCH("BMTR",F207)))</formula>
    </cfRule>
  </conditionalFormatting>
  <conditionalFormatting sqref="F207">
    <cfRule type="containsText" dxfId="17733" priority="3093" operator="containsText" text="TAXI">
      <formula>NOT(ISERROR(SEARCH("TAXI",F207)))</formula>
    </cfRule>
    <cfRule type="containsText" dxfId="17732" priority="3094" operator="containsText" text="SSMM">
      <formula>NOT(ISERROR(SEARCH("SSMM",F207)))</formula>
    </cfRule>
    <cfRule type="containsText" dxfId="17731" priority="3095" operator="containsText" text="BMTR">
      <formula>NOT(ISERROR(SEARCH("BMTR",F207)))</formula>
    </cfRule>
  </conditionalFormatting>
  <conditionalFormatting sqref="F207">
    <cfRule type="containsText" dxfId="17730" priority="3090" operator="containsText" text="TAXI">
      <formula>NOT(ISERROR(SEARCH("TAXI",F207)))</formula>
    </cfRule>
    <cfRule type="containsText" dxfId="17729" priority="3091" operator="containsText" text="SSMM">
      <formula>NOT(ISERROR(SEARCH("SSMM",F207)))</formula>
    </cfRule>
    <cfRule type="containsText" dxfId="17728" priority="3092" operator="containsText" text="BMTR">
      <formula>NOT(ISERROR(SEARCH("BMTR",F207)))</formula>
    </cfRule>
  </conditionalFormatting>
  <conditionalFormatting sqref="F207">
    <cfRule type="containsText" dxfId="17727" priority="3087" operator="containsText" text="TAXI">
      <formula>NOT(ISERROR(SEARCH("TAXI",F207)))</formula>
    </cfRule>
    <cfRule type="containsText" dxfId="17726" priority="3088" operator="containsText" text="SSMM">
      <formula>NOT(ISERROR(SEARCH("SSMM",F207)))</formula>
    </cfRule>
    <cfRule type="containsText" dxfId="17725" priority="3089" operator="containsText" text="BMTR">
      <formula>NOT(ISERROR(SEARCH("BMTR",F207)))</formula>
    </cfRule>
  </conditionalFormatting>
  <conditionalFormatting sqref="F207">
    <cfRule type="containsText" dxfId="17724" priority="3084" operator="containsText" text="TAXI">
      <formula>NOT(ISERROR(SEARCH("TAXI",F207)))</formula>
    </cfRule>
    <cfRule type="containsText" dxfId="17723" priority="3085" operator="containsText" text="SSMM">
      <formula>NOT(ISERROR(SEARCH("SSMM",F207)))</formula>
    </cfRule>
    <cfRule type="containsText" dxfId="17722" priority="3086" operator="containsText" text="BMTR">
      <formula>NOT(ISERROR(SEARCH("BMTR",F207)))</formula>
    </cfRule>
  </conditionalFormatting>
  <conditionalFormatting sqref="F207">
    <cfRule type="containsText" dxfId="17721" priority="3081" operator="containsText" text="TAXI">
      <formula>NOT(ISERROR(SEARCH("TAXI",F207)))</formula>
    </cfRule>
    <cfRule type="containsText" dxfId="17720" priority="3082" operator="containsText" text="SSMM">
      <formula>NOT(ISERROR(SEARCH("SSMM",F207)))</formula>
    </cfRule>
    <cfRule type="containsText" dxfId="17719" priority="3083" operator="containsText" text="BMTR">
      <formula>NOT(ISERROR(SEARCH("BMTR",F207)))</formula>
    </cfRule>
  </conditionalFormatting>
  <conditionalFormatting sqref="F207">
    <cfRule type="containsText" dxfId="17718" priority="3078" operator="containsText" text="TAXI">
      <formula>NOT(ISERROR(SEARCH("TAXI",F207)))</formula>
    </cfRule>
    <cfRule type="containsText" dxfId="17717" priority="3079" operator="containsText" text="SSMM">
      <formula>NOT(ISERROR(SEARCH("SSMM",F207)))</formula>
    </cfRule>
    <cfRule type="containsText" dxfId="17716" priority="3080" operator="containsText" text="BMTR">
      <formula>NOT(ISERROR(SEARCH("BMTR",F207)))</formula>
    </cfRule>
  </conditionalFormatting>
  <conditionalFormatting sqref="F207">
    <cfRule type="containsText" dxfId="17715" priority="3075" operator="containsText" text="TAXI">
      <formula>NOT(ISERROR(SEARCH("TAXI",F207)))</formula>
    </cfRule>
    <cfRule type="containsText" dxfId="17714" priority="3076" operator="containsText" text="SSMM">
      <formula>NOT(ISERROR(SEARCH("SSMM",F207)))</formula>
    </cfRule>
    <cfRule type="containsText" dxfId="17713" priority="3077" operator="containsText" text="BMTR">
      <formula>NOT(ISERROR(SEARCH("BMTR",F207)))</formula>
    </cfRule>
  </conditionalFormatting>
  <conditionalFormatting sqref="F207">
    <cfRule type="containsText" dxfId="17712" priority="3072" operator="containsText" text="TAXI">
      <formula>NOT(ISERROR(SEARCH("TAXI",F207)))</formula>
    </cfRule>
    <cfRule type="containsText" dxfId="17711" priority="3073" operator="containsText" text="SSMM">
      <formula>NOT(ISERROR(SEARCH("SSMM",F207)))</formula>
    </cfRule>
    <cfRule type="containsText" dxfId="17710" priority="3074" operator="containsText" text="BMTR">
      <formula>NOT(ISERROR(SEARCH("BMTR",F207)))</formula>
    </cfRule>
  </conditionalFormatting>
  <conditionalFormatting sqref="F207">
    <cfRule type="containsText" dxfId="17709" priority="3069" operator="containsText" text="TAXI">
      <formula>NOT(ISERROR(SEARCH("TAXI",F207)))</formula>
    </cfRule>
    <cfRule type="containsText" dxfId="17708" priority="3070" operator="containsText" text="SSMM">
      <formula>NOT(ISERROR(SEARCH("SSMM",F207)))</formula>
    </cfRule>
    <cfRule type="containsText" dxfId="17707" priority="3071" operator="containsText" text="BMTR">
      <formula>NOT(ISERROR(SEARCH("BMTR",F207)))</formula>
    </cfRule>
  </conditionalFormatting>
  <conditionalFormatting sqref="F207">
    <cfRule type="containsText" dxfId="17706" priority="3066" operator="containsText" text="TAXI">
      <formula>NOT(ISERROR(SEARCH("TAXI",F207)))</formula>
    </cfRule>
    <cfRule type="containsText" dxfId="17705" priority="3067" operator="containsText" text="SSMM">
      <formula>NOT(ISERROR(SEARCH("SSMM",F207)))</formula>
    </cfRule>
    <cfRule type="containsText" dxfId="17704" priority="3068" operator="containsText" text="BMTR">
      <formula>NOT(ISERROR(SEARCH("BMTR",F207)))</formula>
    </cfRule>
  </conditionalFormatting>
  <conditionalFormatting sqref="F207">
    <cfRule type="containsText" dxfId="17703" priority="3063" operator="containsText" text="TAXI">
      <formula>NOT(ISERROR(SEARCH("TAXI",F207)))</formula>
    </cfRule>
    <cfRule type="containsText" dxfId="17702" priority="3064" operator="containsText" text="SSMM">
      <formula>NOT(ISERROR(SEARCH("SSMM",F207)))</formula>
    </cfRule>
    <cfRule type="containsText" dxfId="17701" priority="3065" operator="containsText" text="BMTR">
      <formula>NOT(ISERROR(SEARCH("BMTR",F207)))</formula>
    </cfRule>
  </conditionalFormatting>
  <conditionalFormatting sqref="F207">
    <cfRule type="containsText" dxfId="17700" priority="3060" operator="containsText" text="TAXI">
      <formula>NOT(ISERROR(SEARCH("TAXI",F207)))</formula>
    </cfRule>
    <cfRule type="containsText" dxfId="17699" priority="3061" operator="containsText" text="SSMM">
      <formula>NOT(ISERROR(SEARCH("SSMM",F207)))</formula>
    </cfRule>
    <cfRule type="containsText" dxfId="17698" priority="3062" operator="containsText" text="BMTR">
      <formula>NOT(ISERROR(SEARCH("BMTR",F207)))</formula>
    </cfRule>
  </conditionalFormatting>
  <conditionalFormatting sqref="F207">
    <cfRule type="containsText" dxfId="17697" priority="3057" operator="containsText" text="TAXI">
      <formula>NOT(ISERROR(SEARCH("TAXI",F207)))</formula>
    </cfRule>
    <cfRule type="containsText" dxfId="17696" priority="3058" operator="containsText" text="SSMM">
      <formula>NOT(ISERROR(SEARCH("SSMM",F207)))</formula>
    </cfRule>
    <cfRule type="containsText" dxfId="17695" priority="3059" operator="containsText" text="BMTR">
      <formula>NOT(ISERROR(SEARCH("BMTR",F207)))</formula>
    </cfRule>
  </conditionalFormatting>
  <conditionalFormatting sqref="F207">
    <cfRule type="containsText" dxfId="17694" priority="3054" operator="containsText" text="TAXI">
      <formula>NOT(ISERROR(SEARCH("TAXI",F207)))</formula>
    </cfRule>
    <cfRule type="containsText" dxfId="17693" priority="3055" operator="containsText" text="SSMM">
      <formula>NOT(ISERROR(SEARCH("SSMM",F207)))</formula>
    </cfRule>
    <cfRule type="containsText" dxfId="17692" priority="3056" operator="containsText" text="BMTR">
      <formula>NOT(ISERROR(SEARCH("BMTR",F207)))</formula>
    </cfRule>
  </conditionalFormatting>
  <conditionalFormatting sqref="F207">
    <cfRule type="containsText" dxfId="17691" priority="3051" operator="containsText" text="TAXI">
      <formula>NOT(ISERROR(SEARCH("TAXI",F207)))</formula>
    </cfRule>
    <cfRule type="containsText" dxfId="17690" priority="3052" operator="containsText" text="SSMM">
      <formula>NOT(ISERROR(SEARCH("SSMM",F207)))</formula>
    </cfRule>
    <cfRule type="containsText" dxfId="17689" priority="3053" operator="containsText" text="BMTR">
      <formula>NOT(ISERROR(SEARCH("BMTR",F207)))</formula>
    </cfRule>
  </conditionalFormatting>
  <conditionalFormatting sqref="F207">
    <cfRule type="containsText" dxfId="17688" priority="3048" operator="containsText" text="TAXI">
      <formula>NOT(ISERROR(SEARCH("TAXI",F207)))</formula>
    </cfRule>
    <cfRule type="containsText" dxfId="17687" priority="3049" operator="containsText" text="SSMM">
      <formula>NOT(ISERROR(SEARCH("SSMM",F207)))</formula>
    </cfRule>
    <cfRule type="containsText" dxfId="17686" priority="3050" operator="containsText" text="BMTR">
      <formula>NOT(ISERROR(SEARCH("BMTR",F207)))</formula>
    </cfRule>
  </conditionalFormatting>
  <conditionalFormatting sqref="F207">
    <cfRule type="containsText" dxfId="17685" priority="3045" operator="containsText" text="TAXI">
      <formula>NOT(ISERROR(SEARCH("TAXI",F207)))</formula>
    </cfRule>
    <cfRule type="containsText" dxfId="17684" priority="3046" operator="containsText" text="SSMM">
      <formula>NOT(ISERROR(SEARCH("SSMM",F207)))</formula>
    </cfRule>
    <cfRule type="containsText" dxfId="17683" priority="3047" operator="containsText" text="BMTR">
      <formula>NOT(ISERROR(SEARCH("BMTR",F207)))</formula>
    </cfRule>
  </conditionalFormatting>
  <conditionalFormatting sqref="F207">
    <cfRule type="containsText" dxfId="17682" priority="3042" operator="containsText" text="TAXI">
      <formula>NOT(ISERROR(SEARCH("TAXI",F207)))</formula>
    </cfRule>
    <cfRule type="containsText" dxfId="17681" priority="3043" operator="containsText" text="SSMM">
      <formula>NOT(ISERROR(SEARCH("SSMM",F207)))</formula>
    </cfRule>
    <cfRule type="containsText" dxfId="17680" priority="3044" operator="containsText" text="BMTR">
      <formula>NOT(ISERROR(SEARCH("BMTR",F207)))</formula>
    </cfRule>
  </conditionalFormatting>
  <conditionalFormatting sqref="F207">
    <cfRule type="containsText" dxfId="17679" priority="3039" operator="containsText" text="TAXI">
      <formula>NOT(ISERROR(SEARCH("TAXI",F207)))</formula>
    </cfRule>
    <cfRule type="containsText" dxfId="17678" priority="3040" operator="containsText" text="SSMM">
      <formula>NOT(ISERROR(SEARCH("SSMM",F207)))</formula>
    </cfRule>
    <cfRule type="containsText" dxfId="17677" priority="3041" operator="containsText" text="BMTR">
      <formula>NOT(ISERROR(SEARCH("BMTR",F207)))</formula>
    </cfRule>
  </conditionalFormatting>
  <conditionalFormatting sqref="G207">
    <cfRule type="cellIs" dxfId="17676" priority="3432" operator="greaterThan">
      <formula>L207</formula>
    </cfRule>
    <cfRule type="cellIs" dxfId="17675" priority="3433" operator="lessThan">
      <formula>J207</formula>
    </cfRule>
  </conditionalFormatting>
  <conditionalFormatting sqref="M207">
    <cfRule type="cellIs" dxfId="17674" priority="3038" operator="lessThan">
      <formula>0.25</formula>
    </cfRule>
  </conditionalFormatting>
  <conditionalFormatting sqref="F55">
    <cfRule type="containsText" dxfId="17673" priority="3023" operator="containsText" text="TAXI">
      <formula>NOT(ISERROR(SEARCH("TAXI",F55)))</formula>
    </cfRule>
    <cfRule type="containsText" dxfId="17672" priority="3024" operator="containsText" text="SSMM">
      <formula>NOT(ISERROR(SEARCH("SSMM",F55)))</formula>
    </cfRule>
    <cfRule type="containsText" dxfId="17671" priority="3025" operator="containsText" text="BMTR">
      <formula>NOT(ISERROR(SEARCH("BMTR",F55)))</formula>
    </cfRule>
  </conditionalFormatting>
  <conditionalFormatting sqref="G55">
    <cfRule type="cellIs" dxfId="17670" priority="3026" operator="greaterThan">
      <formula>L55</formula>
    </cfRule>
    <cfRule type="cellIs" dxfId="17669" priority="3027" operator="lessThan">
      <formula>J55</formula>
    </cfRule>
  </conditionalFormatting>
  <conditionalFormatting sqref="F239">
    <cfRule type="containsText" dxfId="17668" priority="3016" operator="containsText" text="TAXI">
      <formula>NOT(ISERROR(SEARCH("TAXI",F239)))</formula>
    </cfRule>
    <cfRule type="containsText" dxfId="17667" priority="3017" operator="containsText" text="SSMM">
      <formula>NOT(ISERROR(SEARCH("SSMM",F239)))</formula>
    </cfRule>
    <cfRule type="containsText" dxfId="17666" priority="3018" operator="containsText" text="BMTR">
      <formula>NOT(ISERROR(SEARCH("BMTR",F239)))</formula>
    </cfRule>
  </conditionalFormatting>
  <conditionalFormatting sqref="G239">
    <cfRule type="cellIs" dxfId="17665" priority="3019" operator="greaterThan">
      <formula>L239</formula>
    </cfRule>
    <cfRule type="cellIs" dxfId="17664" priority="3020" operator="lessThan">
      <formula>J239</formula>
    </cfRule>
  </conditionalFormatting>
  <conditionalFormatting sqref="M239">
    <cfRule type="cellIs" dxfId="17663" priority="3015" operator="lessThan">
      <formula>0.25</formula>
    </cfRule>
  </conditionalFormatting>
  <conditionalFormatting sqref="F155">
    <cfRule type="containsText" dxfId="17662" priority="3008" operator="containsText" text="TAXI">
      <formula>NOT(ISERROR(SEARCH("TAXI",F155)))</formula>
    </cfRule>
    <cfRule type="containsText" dxfId="17661" priority="3009" operator="containsText" text="SSMM">
      <formula>NOT(ISERROR(SEARCH("SSMM",F155)))</formula>
    </cfRule>
    <cfRule type="containsText" dxfId="17660" priority="3010" operator="containsText" text="BMTR">
      <formula>NOT(ISERROR(SEARCH("BMTR",F155)))</formula>
    </cfRule>
  </conditionalFormatting>
  <conditionalFormatting sqref="G155">
    <cfRule type="cellIs" dxfId="17659" priority="3011" operator="greaterThan">
      <formula>L155</formula>
    </cfRule>
    <cfRule type="cellIs" dxfId="17658" priority="3012" operator="lessThan">
      <formula>J155</formula>
    </cfRule>
  </conditionalFormatting>
  <conditionalFormatting sqref="M155">
    <cfRule type="cellIs" dxfId="17657" priority="3007" operator="lessThan">
      <formula>0.25</formula>
    </cfRule>
  </conditionalFormatting>
  <conditionalFormatting sqref="F261">
    <cfRule type="containsText" dxfId="17656" priority="3000" operator="containsText" text="TAXI">
      <formula>NOT(ISERROR(SEARCH("TAXI",F261)))</formula>
    </cfRule>
    <cfRule type="containsText" dxfId="17655" priority="3001" operator="containsText" text="SSMM">
      <formula>NOT(ISERROR(SEARCH("SSMM",F261)))</formula>
    </cfRule>
    <cfRule type="containsText" dxfId="17654" priority="3002" operator="containsText" text="BMTR">
      <formula>NOT(ISERROR(SEARCH("BMTR",F261)))</formula>
    </cfRule>
  </conditionalFormatting>
  <conditionalFormatting sqref="G261">
    <cfRule type="cellIs" dxfId="17653" priority="3003" operator="greaterThan">
      <formula>L261</formula>
    </cfRule>
    <cfRule type="cellIs" dxfId="17652" priority="3004" operator="lessThan">
      <formula>J261</formula>
    </cfRule>
  </conditionalFormatting>
  <conditionalFormatting sqref="M261">
    <cfRule type="cellIs" dxfId="17651" priority="2999" operator="lessThan">
      <formula>0.25</formula>
    </cfRule>
  </conditionalFormatting>
  <conditionalFormatting sqref="F171">
    <cfRule type="containsText" dxfId="17650" priority="2992" operator="containsText" text="TAXI">
      <formula>NOT(ISERROR(SEARCH("TAXI",F171)))</formula>
    </cfRule>
    <cfRule type="containsText" dxfId="17649" priority="2993" operator="containsText" text="SSMM">
      <formula>NOT(ISERROR(SEARCH("SSMM",F171)))</formula>
    </cfRule>
    <cfRule type="containsText" dxfId="17648" priority="2994" operator="containsText" text="BMTR">
      <formula>NOT(ISERROR(SEARCH("BMTR",F171)))</formula>
    </cfRule>
  </conditionalFormatting>
  <conditionalFormatting sqref="G171">
    <cfRule type="cellIs" dxfId="17647" priority="2995" operator="greaterThan">
      <formula>L171</formula>
    </cfRule>
    <cfRule type="cellIs" dxfId="17646" priority="2996" operator="lessThan">
      <formula>J171</formula>
    </cfRule>
  </conditionalFormatting>
  <conditionalFormatting sqref="M171">
    <cfRule type="cellIs" dxfId="17645" priority="2991" operator="lessThan">
      <formula>0.25</formula>
    </cfRule>
  </conditionalFormatting>
  <conditionalFormatting sqref="F186">
    <cfRule type="containsText" dxfId="17644" priority="2984" operator="containsText" text="TAXI">
      <formula>NOT(ISERROR(SEARCH("TAXI",F186)))</formula>
    </cfRule>
    <cfRule type="containsText" dxfId="17643" priority="2985" operator="containsText" text="SSMM">
      <formula>NOT(ISERROR(SEARCH("SSMM",F186)))</formula>
    </cfRule>
    <cfRule type="containsText" dxfId="17642" priority="2986" operator="containsText" text="BMTR">
      <formula>NOT(ISERROR(SEARCH("BMTR",F186)))</formula>
    </cfRule>
  </conditionalFormatting>
  <conditionalFormatting sqref="F186">
    <cfRule type="containsText" dxfId="17641" priority="2981" operator="containsText" text="TAXI">
      <formula>NOT(ISERROR(SEARCH("TAXI",F186)))</formula>
    </cfRule>
    <cfRule type="containsText" dxfId="17640" priority="2982" operator="containsText" text="SSMM">
      <formula>NOT(ISERROR(SEARCH("SSMM",F186)))</formula>
    </cfRule>
    <cfRule type="containsText" dxfId="17639" priority="2983" operator="containsText" text="BMTR">
      <formula>NOT(ISERROR(SEARCH("BMTR",F186)))</formula>
    </cfRule>
  </conditionalFormatting>
  <conditionalFormatting sqref="F186">
    <cfRule type="containsText" dxfId="17638" priority="2978" operator="containsText" text="TAXI">
      <formula>NOT(ISERROR(SEARCH("TAXI",F186)))</formula>
    </cfRule>
    <cfRule type="containsText" dxfId="17637" priority="2979" operator="containsText" text="SSMM">
      <formula>NOT(ISERROR(SEARCH("SSMM",F186)))</formula>
    </cfRule>
    <cfRule type="containsText" dxfId="17636" priority="2980" operator="containsText" text="BMTR">
      <formula>NOT(ISERROR(SEARCH("BMTR",F186)))</formula>
    </cfRule>
  </conditionalFormatting>
  <conditionalFormatting sqref="F186">
    <cfRule type="containsText" dxfId="17635" priority="2975" operator="containsText" text="TAXI">
      <formula>NOT(ISERROR(SEARCH("TAXI",F186)))</formula>
    </cfRule>
    <cfRule type="containsText" dxfId="17634" priority="2976" operator="containsText" text="SSMM">
      <formula>NOT(ISERROR(SEARCH("SSMM",F186)))</formula>
    </cfRule>
    <cfRule type="containsText" dxfId="17633" priority="2977" operator="containsText" text="BMTR">
      <formula>NOT(ISERROR(SEARCH("BMTR",F186)))</formula>
    </cfRule>
  </conditionalFormatting>
  <conditionalFormatting sqref="F186">
    <cfRule type="containsText" dxfId="17632" priority="2972" operator="containsText" text="TAXI">
      <formula>NOT(ISERROR(SEARCH("TAXI",F186)))</formula>
    </cfRule>
    <cfRule type="containsText" dxfId="17631" priority="2973" operator="containsText" text="SSMM">
      <formula>NOT(ISERROR(SEARCH("SSMM",F186)))</formula>
    </cfRule>
    <cfRule type="containsText" dxfId="17630" priority="2974" operator="containsText" text="BMTR">
      <formula>NOT(ISERROR(SEARCH("BMTR",F186)))</formula>
    </cfRule>
  </conditionalFormatting>
  <conditionalFormatting sqref="F186">
    <cfRule type="containsText" dxfId="17629" priority="2969" operator="containsText" text="TAXI">
      <formula>NOT(ISERROR(SEARCH("TAXI",F186)))</formula>
    </cfRule>
    <cfRule type="containsText" dxfId="17628" priority="2970" operator="containsText" text="SSMM">
      <formula>NOT(ISERROR(SEARCH("SSMM",F186)))</formula>
    </cfRule>
    <cfRule type="containsText" dxfId="17627" priority="2971" operator="containsText" text="BMTR">
      <formula>NOT(ISERROR(SEARCH("BMTR",F186)))</formula>
    </cfRule>
  </conditionalFormatting>
  <conditionalFormatting sqref="F186">
    <cfRule type="containsText" dxfId="17626" priority="2966" operator="containsText" text="TAXI">
      <formula>NOT(ISERROR(SEARCH("TAXI",F186)))</formula>
    </cfRule>
    <cfRule type="containsText" dxfId="17625" priority="2967" operator="containsText" text="SSMM">
      <formula>NOT(ISERROR(SEARCH("SSMM",F186)))</formula>
    </cfRule>
    <cfRule type="containsText" dxfId="17624" priority="2968" operator="containsText" text="BMTR">
      <formula>NOT(ISERROR(SEARCH("BMTR",F186)))</formula>
    </cfRule>
  </conditionalFormatting>
  <conditionalFormatting sqref="F186">
    <cfRule type="containsText" dxfId="17623" priority="2963" operator="containsText" text="TAXI">
      <formula>NOT(ISERROR(SEARCH("TAXI",F186)))</formula>
    </cfRule>
    <cfRule type="containsText" dxfId="17622" priority="2964" operator="containsText" text="SSMM">
      <formula>NOT(ISERROR(SEARCH("SSMM",F186)))</formula>
    </cfRule>
    <cfRule type="containsText" dxfId="17621" priority="2965" operator="containsText" text="BMTR">
      <formula>NOT(ISERROR(SEARCH("BMTR",F186)))</formula>
    </cfRule>
  </conditionalFormatting>
  <conditionalFormatting sqref="F186">
    <cfRule type="containsText" dxfId="17620" priority="2960" operator="containsText" text="TAXI">
      <formula>NOT(ISERROR(SEARCH("TAXI",F186)))</formula>
    </cfRule>
    <cfRule type="containsText" dxfId="17619" priority="2961" operator="containsText" text="SSMM">
      <formula>NOT(ISERROR(SEARCH("SSMM",F186)))</formula>
    </cfRule>
    <cfRule type="containsText" dxfId="17618" priority="2962" operator="containsText" text="BMTR">
      <formula>NOT(ISERROR(SEARCH("BMTR",F186)))</formula>
    </cfRule>
  </conditionalFormatting>
  <conditionalFormatting sqref="F186">
    <cfRule type="containsText" dxfId="17617" priority="2957" operator="containsText" text="TAXI">
      <formula>NOT(ISERROR(SEARCH("TAXI",F186)))</formula>
    </cfRule>
    <cfRule type="containsText" dxfId="17616" priority="2958" operator="containsText" text="SSMM">
      <formula>NOT(ISERROR(SEARCH("SSMM",F186)))</formula>
    </cfRule>
    <cfRule type="containsText" dxfId="17615" priority="2959" operator="containsText" text="BMTR">
      <formula>NOT(ISERROR(SEARCH("BMTR",F186)))</formula>
    </cfRule>
  </conditionalFormatting>
  <conditionalFormatting sqref="F186">
    <cfRule type="containsText" dxfId="17614" priority="2954" operator="containsText" text="TAXI">
      <formula>NOT(ISERROR(SEARCH("TAXI",F186)))</formula>
    </cfRule>
    <cfRule type="containsText" dxfId="17613" priority="2955" operator="containsText" text="SSMM">
      <formula>NOT(ISERROR(SEARCH("SSMM",F186)))</formula>
    </cfRule>
    <cfRule type="containsText" dxfId="17612" priority="2956" operator="containsText" text="BMTR">
      <formula>NOT(ISERROR(SEARCH("BMTR",F186)))</formula>
    </cfRule>
  </conditionalFormatting>
  <conditionalFormatting sqref="F186">
    <cfRule type="containsText" dxfId="17611" priority="2951" operator="containsText" text="TAXI">
      <formula>NOT(ISERROR(SEARCH("TAXI",F186)))</formula>
    </cfRule>
    <cfRule type="containsText" dxfId="17610" priority="2952" operator="containsText" text="SSMM">
      <formula>NOT(ISERROR(SEARCH("SSMM",F186)))</formula>
    </cfRule>
    <cfRule type="containsText" dxfId="17609" priority="2953" operator="containsText" text="BMTR">
      <formula>NOT(ISERROR(SEARCH("BMTR",F186)))</formula>
    </cfRule>
  </conditionalFormatting>
  <conditionalFormatting sqref="F186">
    <cfRule type="containsText" dxfId="17608" priority="2948" operator="containsText" text="TAXI">
      <formula>NOT(ISERROR(SEARCH("TAXI",F186)))</formula>
    </cfRule>
    <cfRule type="containsText" dxfId="17607" priority="2949" operator="containsText" text="SSMM">
      <formula>NOT(ISERROR(SEARCH("SSMM",F186)))</formula>
    </cfRule>
    <cfRule type="containsText" dxfId="17606" priority="2950" operator="containsText" text="BMTR">
      <formula>NOT(ISERROR(SEARCH("BMTR",F186)))</formula>
    </cfRule>
  </conditionalFormatting>
  <conditionalFormatting sqref="F186">
    <cfRule type="containsText" dxfId="17605" priority="2945" operator="containsText" text="TAXI">
      <formula>NOT(ISERROR(SEARCH("TAXI",F186)))</formula>
    </cfRule>
    <cfRule type="containsText" dxfId="17604" priority="2946" operator="containsText" text="SSMM">
      <formula>NOT(ISERROR(SEARCH("SSMM",F186)))</formula>
    </cfRule>
    <cfRule type="containsText" dxfId="17603" priority="2947" operator="containsText" text="BMTR">
      <formula>NOT(ISERROR(SEARCH("BMTR",F186)))</formula>
    </cfRule>
  </conditionalFormatting>
  <conditionalFormatting sqref="F186">
    <cfRule type="containsText" dxfId="17602" priority="2942" operator="containsText" text="TAXI">
      <formula>NOT(ISERROR(SEARCH("TAXI",F186)))</formula>
    </cfRule>
    <cfRule type="containsText" dxfId="17601" priority="2943" operator="containsText" text="SSMM">
      <formula>NOT(ISERROR(SEARCH("SSMM",F186)))</formula>
    </cfRule>
    <cfRule type="containsText" dxfId="17600" priority="2944" operator="containsText" text="BMTR">
      <formula>NOT(ISERROR(SEARCH("BMTR",F186)))</formula>
    </cfRule>
  </conditionalFormatting>
  <conditionalFormatting sqref="F186">
    <cfRule type="containsText" dxfId="17599" priority="2939" operator="containsText" text="TAXI">
      <formula>NOT(ISERROR(SEARCH("TAXI",F186)))</formula>
    </cfRule>
    <cfRule type="containsText" dxfId="17598" priority="2940" operator="containsText" text="SSMM">
      <formula>NOT(ISERROR(SEARCH("SSMM",F186)))</formula>
    </cfRule>
    <cfRule type="containsText" dxfId="17597" priority="2941" operator="containsText" text="BMTR">
      <formula>NOT(ISERROR(SEARCH("BMTR",F186)))</formula>
    </cfRule>
  </conditionalFormatting>
  <conditionalFormatting sqref="F186">
    <cfRule type="containsText" dxfId="17596" priority="2936" operator="containsText" text="TAXI">
      <formula>NOT(ISERROR(SEARCH("TAXI",F186)))</formula>
    </cfRule>
    <cfRule type="containsText" dxfId="17595" priority="2937" operator="containsText" text="SSMM">
      <formula>NOT(ISERROR(SEARCH("SSMM",F186)))</formula>
    </cfRule>
    <cfRule type="containsText" dxfId="17594" priority="2938" operator="containsText" text="BMTR">
      <formula>NOT(ISERROR(SEARCH("BMTR",F186)))</formula>
    </cfRule>
  </conditionalFormatting>
  <conditionalFormatting sqref="F186">
    <cfRule type="containsText" dxfId="17593" priority="2933" operator="containsText" text="TAXI">
      <formula>NOT(ISERROR(SEARCH("TAXI",F186)))</formula>
    </cfRule>
    <cfRule type="containsText" dxfId="17592" priority="2934" operator="containsText" text="SSMM">
      <formula>NOT(ISERROR(SEARCH("SSMM",F186)))</formula>
    </cfRule>
    <cfRule type="containsText" dxfId="17591" priority="2935" operator="containsText" text="BMTR">
      <formula>NOT(ISERROR(SEARCH("BMTR",F186)))</formula>
    </cfRule>
  </conditionalFormatting>
  <conditionalFormatting sqref="F186">
    <cfRule type="containsText" dxfId="17590" priority="2930" operator="containsText" text="TAXI">
      <formula>NOT(ISERROR(SEARCH("TAXI",F186)))</formula>
    </cfRule>
    <cfRule type="containsText" dxfId="17589" priority="2931" operator="containsText" text="SSMM">
      <formula>NOT(ISERROR(SEARCH("SSMM",F186)))</formula>
    </cfRule>
    <cfRule type="containsText" dxfId="17588" priority="2932" operator="containsText" text="BMTR">
      <formula>NOT(ISERROR(SEARCH("BMTR",F186)))</formula>
    </cfRule>
  </conditionalFormatting>
  <conditionalFormatting sqref="F186">
    <cfRule type="containsText" dxfId="17587" priority="2927" operator="containsText" text="TAXI">
      <formula>NOT(ISERROR(SEARCH("TAXI",F186)))</formula>
    </cfRule>
    <cfRule type="containsText" dxfId="17586" priority="2928" operator="containsText" text="SSMM">
      <formula>NOT(ISERROR(SEARCH("SSMM",F186)))</formula>
    </cfRule>
    <cfRule type="containsText" dxfId="17585" priority="2929" operator="containsText" text="BMTR">
      <formula>NOT(ISERROR(SEARCH("BMTR",F186)))</formula>
    </cfRule>
  </conditionalFormatting>
  <conditionalFormatting sqref="F186">
    <cfRule type="containsText" dxfId="17584" priority="2924" operator="containsText" text="TAXI">
      <formula>NOT(ISERROR(SEARCH("TAXI",F186)))</formula>
    </cfRule>
    <cfRule type="containsText" dxfId="17583" priority="2925" operator="containsText" text="SSMM">
      <formula>NOT(ISERROR(SEARCH("SSMM",F186)))</formula>
    </cfRule>
    <cfRule type="containsText" dxfId="17582" priority="2926" operator="containsText" text="BMTR">
      <formula>NOT(ISERROR(SEARCH("BMTR",F186)))</formula>
    </cfRule>
  </conditionalFormatting>
  <conditionalFormatting sqref="F186">
    <cfRule type="containsText" dxfId="17581" priority="2921" operator="containsText" text="TAXI">
      <formula>NOT(ISERROR(SEARCH("TAXI",F186)))</formula>
    </cfRule>
    <cfRule type="containsText" dxfId="17580" priority="2922" operator="containsText" text="SSMM">
      <formula>NOT(ISERROR(SEARCH("SSMM",F186)))</formula>
    </cfRule>
    <cfRule type="containsText" dxfId="17579" priority="2923" operator="containsText" text="BMTR">
      <formula>NOT(ISERROR(SEARCH("BMTR",F186)))</formula>
    </cfRule>
  </conditionalFormatting>
  <conditionalFormatting sqref="F186">
    <cfRule type="containsText" dxfId="17578" priority="2918" operator="containsText" text="TAXI">
      <formula>NOT(ISERROR(SEARCH("TAXI",F186)))</formula>
    </cfRule>
    <cfRule type="containsText" dxfId="17577" priority="2919" operator="containsText" text="SSMM">
      <formula>NOT(ISERROR(SEARCH("SSMM",F186)))</formula>
    </cfRule>
    <cfRule type="containsText" dxfId="17576" priority="2920" operator="containsText" text="BMTR">
      <formula>NOT(ISERROR(SEARCH("BMTR",F186)))</formula>
    </cfRule>
  </conditionalFormatting>
  <conditionalFormatting sqref="F186">
    <cfRule type="containsText" dxfId="17575" priority="2915" operator="containsText" text="TAXI">
      <formula>NOT(ISERROR(SEARCH("TAXI",F186)))</formula>
    </cfRule>
    <cfRule type="containsText" dxfId="17574" priority="2916" operator="containsText" text="SSMM">
      <formula>NOT(ISERROR(SEARCH("SSMM",F186)))</formula>
    </cfRule>
    <cfRule type="containsText" dxfId="17573" priority="2917" operator="containsText" text="BMTR">
      <formula>NOT(ISERROR(SEARCH("BMTR",F186)))</formula>
    </cfRule>
  </conditionalFormatting>
  <conditionalFormatting sqref="F186">
    <cfRule type="containsText" dxfId="17572" priority="2912" operator="containsText" text="TAXI">
      <formula>NOT(ISERROR(SEARCH("TAXI",F186)))</formula>
    </cfRule>
    <cfRule type="containsText" dxfId="17571" priority="2913" operator="containsText" text="SSMM">
      <formula>NOT(ISERROR(SEARCH("SSMM",F186)))</formula>
    </cfRule>
    <cfRule type="containsText" dxfId="17570" priority="2914" operator="containsText" text="BMTR">
      <formula>NOT(ISERROR(SEARCH("BMTR",F186)))</formula>
    </cfRule>
  </conditionalFormatting>
  <conditionalFormatting sqref="F186">
    <cfRule type="containsText" dxfId="17569" priority="2909" operator="containsText" text="TAXI">
      <formula>NOT(ISERROR(SEARCH("TAXI",F186)))</formula>
    </cfRule>
    <cfRule type="containsText" dxfId="17568" priority="2910" operator="containsText" text="SSMM">
      <formula>NOT(ISERROR(SEARCH("SSMM",F186)))</formula>
    </cfRule>
    <cfRule type="containsText" dxfId="17567" priority="2911" operator="containsText" text="BMTR">
      <formula>NOT(ISERROR(SEARCH("BMTR",F186)))</formula>
    </cfRule>
  </conditionalFormatting>
  <conditionalFormatting sqref="F186">
    <cfRule type="containsText" dxfId="17566" priority="2906" operator="containsText" text="TAXI">
      <formula>NOT(ISERROR(SEARCH("TAXI",F186)))</formula>
    </cfRule>
    <cfRule type="containsText" dxfId="17565" priority="2907" operator="containsText" text="SSMM">
      <formula>NOT(ISERROR(SEARCH("SSMM",F186)))</formula>
    </cfRule>
    <cfRule type="containsText" dxfId="17564" priority="2908" operator="containsText" text="BMTR">
      <formula>NOT(ISERROR(SEARCH("BMTR",F186)))</formula>
    </cfRule>
  </conditionalFormatting>
  <conditionalFormatting sqref="F186">
    <cfRule type="containsText" dxfId="17563" priority="2903" operator="containsText" text="TAXI">
      <formula>NOT(ISERROR(SEARCH("TAXI",F186)))</formula>
    </cfRule>
    <cfRule type="containsText" dxfId="17562" priority="2904" operator="containsText" text="SSMM">
      <formula>NOT(ISERROR(SEARCH("SSMM",F186)))</formula>
    </cfRule>
    <cfRule type="containsText" dxfId="17561" priority="2905" operator="containsText" text="BMTR">
      <formula>NOT(ISERROR(SEARCH("BMTR",F186)))</formula>
    </cfRule>
  </conditionalFormatting>
  <conditionalFormatting sqref="F186">
    <cfRule type="containsText" dxfId="17560" priority="2900" operator="containsText" text="TAXI">
      <formula>NOT(ISERROR(SEARCH("TAXI",F186)))</formula>
    </cfRule>
    <cfRule type="containsText" dxfId="17559" priority="2901" operator="containsText" text="SSMM">
      <formula>NOT(ISERROR(SEARCH("SSMM",F186)))</formula>
    </cfRule>
    <cfRule type="containsText" dxfId="17558" priority="2902" operator="containsText" text="BMTR">
      <formula>NOT(ISERROR(SEARCH("BMTR",F186)))</formula>
    </cfRule>
  </conditionalFormatting>
  <conditionalFormatting sqref="F186">
    <cfRule type="containsText" dxfId="17557" priority="2897" operator="containsText" text="TAXI">
      <formula>NOT(ISERROR(SEARCH("TAXI",F186)))</formula>
    </cfRule>
    <cfRule type="containsText" dxfId="17556" priority="2898" operator="containsText" text="SSMM">
      <formula>NOT(ISERROR(SEARCH("SSMM",F186)))</formula>
    </cfRule>
    <cfRule type="containsText" dxfId="17555" priority="2899" operator="containsText" text="BMTR">
      <formula>NOT(ISERROR(SEARCH("BMTR",F186)))</formula>
    </cfRule>
  </conditionalFormatting>
  <conditionalFormatting sqref="F186">
    <cfRule type="containsText" dxfId="17554" priority="2894" operator="containsText" text="TAXI">
      <formula>NOT(ISERROR(SEARCH("TAXI",F186)))</formula>
    </cfRule>
    <cfRule type="containsText" dxfId="17553" priority="2895" operator="containsText" text="SSMM">
      <formula>NOT(ISERROR(SEARCH("SSMM",F186)))</formula>
    </cfRule>
    <cfRule type="containsText" dxfId="17552" priority="2896" operator="containsText" text="BMTR">
      <formula>NOT(ISERROR(SEARCH("BMTR",F186)))</formula>
    </cfRule>
  </conditionalFormatting>
  <conditionalFormatting sqref="F186">
    <cfRule type="containsText" dxfId="17551" priority="2891" operator="containsText" text="TAXI">
      <formula>NOT(ISERROR(SEARCH("TAXI",F186)))</formula>
    </cfRule>
    <cfRule type="containsText" dxfId="17550" priority="2892" operator="containsText" text="SSMM">
      <formula>NOT(ISERROR(SEARCH("SSMM",F186)))</formula>
    </cfRule>
    <cfRule type="containsText" dxfId="17549" priority="2893" operator="containsText" text="BMTR">
      <formula>NOT(ISERROR(SEARCH("BMTR",F186)))</formula>
    </cfRule>
  </conditionalFormatting>
  <conditionalFormatting sqref="F186">
    <cfRule type="containsText" dxfId="17548" priority="2888" operator="containsText" text="TAXI">
      <formula>NOT(ISERROR(SEARCH("TAXI",F186)))</formula>
    </cfRule>
    <cfRule type="containsText" dxfId="17547" priority="2889" operator="containsText" text="SSMM">
      <formula>NOT(ISERROR(SEARCH("SSMM",F186)))</formula>
    </cfRule>
    <cfRule type="containsText" dxfId="17546" priority="2890" operator="containsText" text="BMTR">
      <formula>NOT(ISERROR(SEARCH("BMTR",F186)))</formula>
    </cfRule>
  </conditionalFormatting>
  <conditionalFormatting sqref="F186">
    <cfRule type="containsText" dxfId="17545" priority="2885" operator="containsText" text="TAXI">
      <formula>NOT(ISERROR(SEARCH("TAXI",F186)))</formula>
    </cfRule>
    <cfRule type="containsText" dxfId="17544" priority="2886" operator="containsText" text="SSMM">
      <formula>NOT(ISERROR(SEARCH("SSMM",F186)))</formula>
    </cfRule>
    <cfRule type="containsText" dxfId="17543" priority="2887" operator="containsText" text="BMTR">
      <formula>NOT(ISERROR(SEARCH("BMTR",F186)))</formula>
    </cfRule>
  </conditionalFormatting>
  <conditionalFormatting sqref="F186">
    <cfRule type="containsText" dxfId="17542" priority="2882" operator="containsText" text="TAXI">
      <formula>NOT(ISERROR(SEARCH("TAXI",F186)))</formula>
    </cfRule>
    <cfRule type="containsText" dxfId="17541" priority="2883" operator="containsText" text="SSMM">
      <formula>NOT(ISERROR(SEARCH("SSMM",F186)))</formula>
    </cfRule>
    <cfRule type="containsText" dxfId="17540" priority="2884" operator="containsText" text="BMTR">
      <formula>NOT(ISERROR(SEARCH("BMTR",F186)))</formula>
    </cfRule>
  </conditionalFormatting>
  <conditionalFormatting sqref="F186">
    <cfRule type="containsText" dxfId="17539" priority="2879" operator="containsText" text="TAXI">
      <formula>NOT(ISERROR(SEARCH("TAXI",F186)))</formula>
    </cfRule>
    <cfRule type="containsText" dxfId="17538" priority="2880" operator="containsText" text="SSMM">
      <formula>NOT(ISERROR(SEARCH("SSMM",F186)))</formula>
    </cfRule>
    <cfRule type="containsText" dxfId="17537" priority="2881" operator="containsText" text="BMTR">
      <formula>NOT(ISERROR(SEARCH("BMTR",F186)))</formula>
    </cfRule>
  </conditionalFormatting>
  <conditionalFormatting sqref="F186">
    <cfRule type="containsText" dxfId="17536" priority="2876" operator="containsText" text="TAXI">
      <formula>NOT(ISERROR(SEARCH("TAXI",F186)))</formula>
    </cfRule>
    <cfRule type="containsText" dxfId="17535" priority="2877" operator="containsText" text="SSMM">
      <formula>NOT(ISERROR(SEARCH("SSMM",F186)))</formula>
    </cfRule>
    <cfRule type="containsText" dxfId="17534" priority="2878" operator="containsText" text="BMTR">
      <formula>NOT(ISERROR(SEARCH("BMTR",F186)))</formula>
    </cfRule>
  </conditionalFormatting>
  <conditionalFormatting sqref="F186">
    <cfRule type="containsText" dxfId="17533" priority="2873" operator="containsText" text="TAXI">
      <formula>NOT(ISERROR(SEARCH("TAXI",F186)))</formula>
    </cfRule>
    <cfRule type="containsText" dxfId="17532" priority="2874" operator="containsText" text="SSMM">
      <formula>NOT(ISERROR(SEARCH("SSMM",F186)))</formula>
    </cfRule>
    <cfRule type="containsText" dxfId="17531" priority="2875" operator="containsText" text="BMTR">
      <formula>NOT(ISERROR(SEARCH("BMTR",F186)))</formula>
    </cfRule>
  </conditionalFormatting>
  <conditionalFormatting sqref="G186">
    <cfRule type="cellIs" dxfId="17530" priority="2987" operator="greaterThan">
      <formula>L186</formula>
    </cfRule>
    <cfRule type="cellIs" dxfId="17529" priority="2988" operator="lessThan">
      <formula>J186</formula>
    </cfRule>
  </conditionalFormatting>
  <conditionalFormatting sqref="M186">
    <cfRule type="cellIs" dxfId="17528" priority="2872" operator="lessThan">
      <formula>0.25</formula>
    </cfRule>
  </conditionalFormatting>
  <conditionalFormatting sqref="F168">
    <cfRule type="containsText" dxfId="17527" priority="2865" operator="containsText" text="TAXI">
      <formula>NOT(ISERROR(SEARCH("TAXI",F168)))</formula>
    </cfRule>
    <cfRule type="containsText" dxfId="17526" priority="2866" operator="containsText" text="SSMM">
      <formula>NOT(ISERROR(SEARCH("SSMM",F168)))</formula>
    </cfRule>
    <cfRule type="containsText" dxfId="17525" priority="2867" operator="containsText" text="BMTR">
      <formula>NOT(ISERROR(SEARCH("BMTR",F168)))</formula>
    </cfRule>
  </conditionalFormatting>
  <conditionalFormatting sqref="G168">
    <cfRule type="cellIs" dxfId="17524" priority="2868" operator="greaterThan">
      <formula>L168</formula>
    </cfRule>
    <cfRule type="cellIs" dxfId="17523" priority="2869" operator="lessThan">
      <formula>J168</formula>
    </cfRule>
  </conditionalFormatting>
  <conditionalFormatting sqref="M168">
    <cfRule type="cellIs" dxfId="17522" priority="2864" operator="lessThan">
      <formula>0.25</formula>
    </cfRule>
  </conditionalFormatting>
  <conditionalFormatting sqref="F223">
    <cfRule type="containsText" dxfId="17521" priority="2848" operator="containsText" text="TAXI">
      <formula>NOT(ISERROR(SEARCH("TAXI",F223)))</formula>
    </cfRule>
    <cfRule type="containsText" dxfId="17520" priority="2849" operator="containsText" text="SSMM">
      <formula>NOT(ISERROR(SEARCH("SSMM",F223)))</formula>
    </cfRule>
    <cfRule type="containsText" dxfId="17519" priority="2850" operator="containsText" text="BMTR">
      <formula>NOT(ISERROR(SEARCH("BMTR",F223)))</formula>
    </cfRule>
  </conditionalFormatting>
  <conditionalFormatting sqref="F223">
    <cfRule type="containsText" dxfId="17518" priority="2857" operator="containsText" text="TAXI">
      <formula>NOT(ISERROR(SEARCH("TAXI",F223)))</formula>
    </cfRule>
    <cfRule type="containsText" dxfId="17517" priority="2858" operator="containsText" text="SSMM">
      <formula>NOT(ISERROR(SEARCH("SSMM",F223)))</formula>
    </cfRule>
    <cfRule type="containsText" dxfId="17516" priority="2859" operator="containsText" text="BMTR">
      <formula>NOT(ISERROR(SEARCH("BMTR",F223)))</formula>
    </cfRule>
  </conditionalFormatting>
  <conditionalFormatting sqref="F223">
    <cfRule type="containsText" dxfId="17515" priority="2854" operator="containsText" text="TAXI">
      <formula>NOT(ISERROR(SEARCH("TAXI",F223)))</formula>
    </cfRule>
    <cfRule type="containsText" dxfId="17514" priority="2855" operator="containsText" text="SSMM">
      <formula>NOT(ISERROR(SEARCH("SSMM",F223)))</formula>
    </cfRule>
    <cfRule type="containsText" dxfId="17513" priority="2856" operator="containsText" text="BMTR">
      <formula>NOT(ISERROR(SEARCH("BMTR",F223)))</formula>
    </cfRule>
  </conditionalFormatting>
  <conditionalFormatting sqref="F223">
    <cfRule type="containsText" dxfId="17512" priority="2851" operator="containsText" text="TAXI">
      <formula>NOT(ISERROR(SEARCH("TAXI",F223)))</formula>
    </cfRule>
    <cfRule type="containsText" dxfId="17511" priority="2852" operator="containsText" text="SSMM">
      <formula>NOT(ISERROR(SEARCH("SSMM",F223)))</formula>
    </cfRule>
    <cfRule type="containsText" dxfId="17510" priority="2853" operator="containsText" text="BMTR">
      <formula>NOT(ISERROR(SEARCH("BMTR",F223)))</formula>
    </cfRule>
  </conditionalFormatting>
  <conditionalFormatting sqref="F223">
    <cfRule type="containsText" dxfId="17509" priority="2845" operator="containsText" text="TAXI">
      <formula>NOT(ISERROR(SEARCH("TAXI",F223)))</formula>
    </cfRule>
    <cfRule type="containsText" dxfId="17508" priority="2846" operator="containsText" text="SSMM">
      <formula>NOT(ISERROR(SEARCH("SSMM",F223)))</formula>
    </cfRule>
    <cfRule type="containsText" dxfId="17507" priority="2847" operator="containsText" text="BMTR">
      <formula>NOT(ISERROR(SEARCH("BMTR",F223)))</formula>
    </cfRule>
  </conditionalFormatting>
  <conditionalFormatting sqref="F223">
    <cfRule type="containsText" dxfId="17506" priority="2842" operator="containsText" text="TAXI">
      <formula>NOT(ISERROR(SEARCH("TAXI",F223)))</formula>
    </cfRule>
    <cfRule type="containsText" dxfId="17505" priority="2843" operator="containsText" text="SSMM">
      <formula>NOT(ISERROR(SEARCH("SSMM",F223)))</formula>
    </cfRule>
    <cfRule type="containsText" dxfId="17504" priority="2844" operator="containsText" text="BMTR">
      <formula>NOT(ISERROR(SEARCH("BMTR",F223)))</formula>
    </cfRule>
  </conditionalFormatting>
  <conditionalFormatting sqref="F223">
    <cfRule type="containsText" dxfId="17503" priority="2839" operator="containsText" text="TAXI">
      <formula>NOT(ISERROR(SEARCH("TAXI",F223)))</formula>
    </cfRule>
    <cfRule type="containsText" dxfId="17502" priority="2840" operator="containsText" text="SSMM">
      <formula>NOT(ISERROR(SEARCH("SSMM",F223)))</formula>
    </cfRule>
    <cfRule type="containsText" dxfId="17501" priority="2841" operator="containsText" text="BMTR">
      <formula>NOT(ISERROR(SEARCH("BMTR",F223)))</formula>
    </cfRule>
  </conditionalFormatting>
  <conditionalFormatting sqref="F223">
    <cfRule type="containsText" dxfId="17500" priority="2836" operator="containsText" text="TAXI">
      <formula>NOT(ISERROR(SEARCH("TAXI",F223)))</formula>
    </cfRule>
    <cfRule type="containsText" dxfId="17499" priority="2837" operator="containsText" text="SSMM">
      <formula>NOT(ISERROR(SEARCH("SSMM",F223)))</formula>
    </cfRule>
    <cfRule type="containsText" dxfId="17498" priority="2838" operator="containsText" text="BMTR">
      <formula>NOT(ISERROR(SEARCH("BMTR",F223)))</formula>
    </cfRule>
  </conditionalFormatting>
  <conditionalFormatting sqref="F223">
    <cfRule type="containsText" dxfId="17497" priority="2833" operator="containsText" text="TAXI">
      <formula>NOT(ISERROR(SEARCH("TAXI",F223)))</formula>
    </cfRule>
    <cfRule type="containsText" dxfId="17496" priority="2834" operator="containsText" text="SSMM">
      <formula>NOT(ISERROR(SEARCH("SSMM",F223)))</formula>
    </cfRule>
    <cfRule type="containsText" dxfId="17495" priority="2835" operator="containsText" text="BMTR">
      <formula>NOT(ISERROR(SEARCH("BMTR",F223)))</formula>
    </cfRule>
  </conditionalFormatting>
  <conditionalFormatting sqref="F223">
    <cfRule type="containsText" dxfId="17494" priority="2830" operator="containsText" text="TAXI">
      <formula>NOT(ISERROR(SEARCH("TAXI",F223)))</formula>
    </cfRule>
    <cfRule type="containsText" dxfId="17493" priority="2831" operator="containsText" text="SSMM">
      <formula>NOT(ISERROR(SEARCH("SSMM",F223)))</formula>
    </cfRule>
    <cfRule type="containsText" dxfId="17492" priority="2832" operator="containsText" text="BMTR">
      <formula>NOT(ISERROR(SEARCH("BMTR",F223)))</formula>
    </cfRule>
  </conditionalFormatting>
  <conditionalFormatting sqref="F223">
    <cfRule type="containsText" dxfId="17491" priority="2827" operator="containsText" text="TAXI">
      <formula>NOT(ISERROR(SEARCH("TAXI",F223)))</formula>
    </cfRule>
    <cfRule type="containsText" dxfId="17490" priority="2828" operator="containsText" text="SSMM">
      <formula>NOT(ISERROR(SEARCH("SSMM",F223)))</formula>
    </cfRule>
    <cfRule type="containsText" dxfId="17489" priority="2829" operator="containsText" text="BMTR">
      <formula>NOT(ISERROR(SEARCH("BMTR",F223)))</formula>
    </cfRule>
  </conditionalFormatting>
  <conditionalFormatting sqref="F223">
    <cfRule type="containsText" dxfId="17488" priority="2824" operator="containsText" text="TAXI">
      <formula>NOT(ISERROR(SEARCH("TAXI",F223)))</formula>
    </cfRule>
    <cfRule type="containsText" dxfId="17487" priority="2825" operator="containsText" text="SSMM">
      <formula>NOT(ISERROR(SEARCH("SSMM",F223)))</formula>
    </cfRule>
    <cfRule type="containsText" dxfId="17486" priority="2826" operator="containsText" text="BMTR">
      <formula>NOT(ISERROR(SEARCH("BMTR",F223)))</formula>
    </cfRule>
  </conditionalFormatting>
  <conditionalFormatting sqref="F223">
    <cfRule type="containsText" dxfId="17485" priority="2821" operator="containsText" text="TAXI">
      <formula>NOT(ISERROR(SEARCH("TAXI",F223)))</formula>
    </cfRule>
    <cfRule type="containsText" dxfId="17484" priority="2822" operator="containsText" text="SSMM">
      <formula>NOT(ISERROR(SEARCH("SSMM",F223)))</formula>
    </cfRule>
    <cfRule type="containsText" dxfId="17483" priority="2823" operator="containsText" text="BMTR">
      <formula>NOT(ISERROR(SEARCH("BMTR",F223)))</formula>
    </cfRule>
  </conditionalFormatting>
  <conditionalFormatting sqref="F223">
    <cfRule type="containsText" dxfId="17482" priority="2818" operator="containsText" text="TAXI">
      <formula>NOT(ISERROR(SEARCH("TAXI",F223)))</formula>
    </cfRule>
    <cfRule type="containsText" dxfId="17481" priority="2819" operator="containsText" text="SSMM">
      <formula>NOT(ISERROR(SEARCH("SSMM",F223)))</formula>
    </cfRule>
    <cfRule type="containsText" dxfId="17480" priority="2820" operator="containsText" text="BMTR">
      <formula>NOT(ISERROR(SEARCH("BMTR",F223)))</formula>
    </cfRule>
  </conditionalFormatting>
  <conditionalFormatting sqref="F223">
    <cfRule type="containsText" dxfId="17479" priority="2815" operator="containsText" text="TAXI">
      <formula>NOT(ISERROR(SEARCH("TAXI",F223)))</formula>
    </cfRule>
    <cfRule type="containsText" dxfId="17478" priority="2816" operator="containsText" text="SSMM">
      <formula>NOT(ISERROR(SEARCH("SSMM",F223)))</formula>
    </cfRule>
    <cfRule type="containsText" dxfId="17477" priority="2817" operator="containsText" text="BMTR">
      <formula>NOT(ISERROR(SEARCH("BMTR",F223)))</formula>
    </cfRule>
  </conditionalFormatting>
  <conditionalFormatting sqref="F223">
    <cfRule type="containsText" dxfId="17476" priority="2812" operator="containsText" text="TAXI">
      <formula>NOT(ISERROR(SEARCH("TAXI",F223)))</formula>
    </cfRule>
    <cfRule type="containsText" dxfId="17475" priority="2813" operator="containsText" text="SSMM">
      <formula>NOT(ISERROR(SEARCH("SSMM",F223)))</formula>
    </cfRule>
    <cfRule type="containsText" dxfId="17474" priority="2814" operator="containsText" text="BMTR">
      <formula>NOT(ISERROR(SEARCH("BMTR",F223)))</formula>
    </cfRule>
  </conditionalFormatting>
  <conditionalFormatting sqref="F223">
    <cfRule type="containsText" dxfId="17473" priority="2809" operator="containsText" text="TAXI">
      <formula>NOT(ISERROR(SEARCH("TAXI",F223)))</formula>
    </cfRule>
    <cfRule type="containsText" dxfId="17472" priority="2810" operator="containsText" text="SSMM">
      <formula>NOT(ISERROR(SEARCH("SSMM",F223)))</formula>
    </cfRule>
    <cfRule type="containsText" dxfId="17471" priority="2811" operator="containsText" text="BMTR">
      <formula>NOT(ISERROR(SEARCH("BMTR",F223)))</formula>
    </cfRule>
  </conditionalFormatting>
  <conditionalFormatting sqref="F223">
    <cfRule type="containsText" dxfId="17470" priority="2806" operator="containsText" text="TAXI">
      <formula>NOT(ISERROR(SEARCH("TAXI",F223)))</formula>
    </cfRule>
    <cfRule type="containsText" dxfId="17469" priority="2807" operator="containsText" text="SSMM">
      <formula>NOT(ISERROR(SEARCH("SSMM",F223)))</formula>
    </cfRule>
    <cfRule type="containsText" dxfId="17468" priority="2808" operator="containsText" text="BMTR">
      <formula>NOT(ISERROR(SEARCH("BMTR",F223)))</formula>
    </cfRule>
  </conditionalFormatting>
  <conditionalFormatting sqref="F223">
    <cfRule type="containsText" dxfId="17467" priority="2803" operator="containsText" text="TAXI">
      <formula>NOT(ISERROR(SEARCH("TAXI",F223)))</formula>
    </cfRule>
    <cfRule type="containsText" dxfId="17466" priority="2804" operator="containsText" text="SSMM">
      <formula>NOT(ISERROR(SEARCH("SSMM",F223)))</formula>
    </cfRule>
    <cfRule type="containsText" dxfId="17465" priority="2805" operator="containsText" text="BMTR">
      <formula>NOT(ISERROR(SEARCH("BMTR",F223)))</formula>
    </cfRule>
  </conditionalFormatting>
  <conditionalFormatting sqref="F223">
    <cfRule type="containsText" dxfId="17464" priority="2800" operator="containsText" text="TAXI">
      <formula>NOT(ISERROR(SEARCH("TAXI",F223)))</formula>
    </cfRule>
    <cfRule type="containsText" dxfId="17463" priority="2801" operator="containsText" text="SSMM">
      <formula>NOT(ISERROR(SEARCH("SSMM",F223)))</formula>
    </cfRule>
    <cfRule type="containsText" dxfId="17462" priority="2802" operator="containsText" text="BMTR">
      <formula>NOT(ISERROR(SEARCH("BMTR",F223)))</formula>
    </cfRule>
  </conditionalFormatting>
  <conditionalFormatting sqref="F223">
    <cfRule type="containsText" dxfId="17461" priority="2797" operator="containsText" text="TAXI">
      <formula>NOT(ISERROR(SEARCH("TAXI",F223)))</formula>
    </cfRule>
    <cfRule type="containsText" dxfId="17460" priority="2798" operator="containsText" text="SSMM">
      <formula>NOT(ISERROR(SEARCH("SSMM",F223)))</formula>
    </cfRule>
    <cfRule type="containsText" dxfId="17459" priority="2799" operator="containsText" text="BMTR">
      <formula>NOT(ISERROR(SEARCH("BMTR",F223)))</formula>
    </cfRule>
  </conditionalFormatting>
  <conditionalFormatting sqref="F223">
    <cfRule type="containsText" dxfId="17458" priority="2794" operator="containsText" text="TAXI">
      <formula>NOT(ISERROR(SEARCH("TAXI",F223)))</formula>
    </cfRule>
    <cfRule type="containsText" dxfId="17457" priority="2795" operator="containsText" text="SSMM">
      <formula>NOT(ISERROR(SEARCH("SSMM",F223)))</formula>
    </cfRule>
    <cfRule type="containsText" dxfId="17456" priority="2796" operator="containsText" text="BMTR">
      <formula>NOT(ISERROR(SEARCH("BMTR",F223)))</formula>
    </cfRule>
  </conditionalFormatting>
  <conditionalFormatting sqref="F223">
    <cfRule type="containsText" dxfId="17455" priority="2791" operator="containsText" text="TAXI">
      <formula>NOT(ISERROR(SEARCH("TAXI",F223)))</formula>
    </cfRule>
    <cfRule type="containsText" dxfId="17454" priority="2792" operator="containsText" text="SSMM">
      <formula>NOT(ISERROR(SEARCH("SSMM",F223)))</formula>
    </cfRule>
    <cfRule type="containsText" dxfId="17453" priority="2793" operator="containsText" text="BMTR">
      <formula>NOT(ISERROR(SEARCH("BMTR",F223)))</formula>
    </cfRule>
  </conditionalFormatting>
  <conditionalFormatting sqref="F223">
    <cfRule type="containsText" dxfId="17452" priority="2788" operator="containsText" text="TAXI">
      <formula>NOT(ISERROR(SEARCH("TAXI",F223)))</formula>
    </cfRule>
    <cfRule type="containsText" dxfId="17451" priority="2789" operator="containsText" text="SSMM">
      <formula>NOT(ISERROR(SEARCH("SSMM",F223)))</formula>
    </cfRule>
    <cfRule type="containsText" dxfId="17450" priority="2790" operator="containsText" text="BMTR">
      <formula>NOT(ISERROR(SEARCH("BMTR",F223)))</formula>
    </cfRule>
  </conditionalFormatting>
  <conditionalFormatting sqref="F223">
    <cfRule type="containsText" dxfId="17449" priority="2785" operator="containsText" text="TAXI">
      <formula>NOT(ISERROR(SEARCH("TAXI",F223)))</formula>
    </cfRule>
    <cfRule type="containsText" dxfId="17448" priority="2786" operator="containsText" text="SSMM">
      <formula>NOT(ISERROR(SEARCH("SSMM",F223)))</formula>
    </cfRule>
    <cfRule type="containsText" dxfId="17447" priority="2787" operator="containsText" text="BMTR">
      <formula>NOT(ISERROR(SEARCH("BMTR",F223)))</formula>
    </cfRule>
  </conditionalFormatting>
  <conditionalFormatting sqref="F223">
    <cfRule type="containsText" dxfId="17446" priority="2782" operator="containsText" text="TAXI">
      <formula>NOT(ISERROR(SEARCH("TAXI",F223)))</formula>
    </cfRule>
    <cfRule type="containsText" dxfId="17445" priority="2783" operator="containsText" text="SSMM">
      <formula>NOT(ISERROR(SEARCH("SSMM",F223)))</formula>
    </cfRule>
    <cfRule type="containsText" dxfId="17444" priority="2784" operator="containsText" text="BMTR">
      <formula>NOT(ISERROR(SEARCH("BMTR",F223)))</formula>
    </cfRule>
  </conditionalFormatting>
  <conditionalFormatting sqref="F223">
    <cfRule type="containsText" dxfId="17443" priority="2779" operator="containsText" text="TAXI">
      <formula>NOT(ISERROR(SEARCH("TAXI",F223)))</formula>
    </cfRule>
    <cfRule type="containsText" dxfId="17442" priority="2780" operator="containsText" text="SSMM">
      <formula>NOT(ISERROR(SEARCH("SSMM",F223)))</formula>
    </cfRule>
    <cfRule type="containsText" dxfId="17441" priority="2781" operator="containsText" text="BMTR">
      <formula>NOT(ISERROR(SEARCH("BMTR",F223)))</formula>
    </cfRule>
  </conditionalFormatting>
  <conditionalFormatting sqref="F223">
    <cfRule type="containsText" dxfId="17440" priority="2776" operator="containsText" text="TAXI">
      <formula>NOT(ISERROR(SEARCH("TAXI",F223)))</formula>
    </cfRule>
    <cfRule type="containsText" dxfId="17439" priority="2777" operator="containsText" text="SSMM">
      <formula>NOT(ISERROR(SEARCH("SSMM",F223)))</formula>
    </cfRule>
    <cfRule type="containsText" dxfId="17438" priority="2778" operator="containsText" text="BMTR">
      <formula>NOT(ISERROR(SEARCH("BMTR",F223)))</formula>
    </cfRule>
  </conditionalFormatting>
  <conditionalFormatting sqref="F223">
    <cfRule type="containsText" dxfId="17437" priority="2773" operator="containsText" text="TAXI">
      <formula>NOT(ISERROR(SEARCH("TAXI",F223)))</formula>
    </cfRule>
    <cfRule type="containsText" dxfId="17436" priority="2774" operator="containsText" text="SSMM">
      <formula>NOT(ISERROR(SEARCH("SSMM",F223)))</formula>
    </cfRule>
    <cfRule type="containsText" dxfId="17435" priority="2775" operator="containsText" text="BMTR">
      <formula>NOT(ISERROR(SEARCH("BMTR",F223)))</formula>
    </cfRule>
  </conditionalFormatting>
  <conditionalFormatting sqref="F223">
    <cfRule type="containsText" dxfId="17434" priority="2770" operator="containsText" text="TAXI">
      <formula>NOT(ISERROR(SEARCH("TAXI",F223)))</formula>
    </cfRule>
    <cfRule type="containsText" dxfId="17433" priority="2771" operator="containsText" text="SSMM">
      <formula>NOT(ISERROR(SEARCH("SSMM",F223)))</formula>
    </cfRule>
    <cfRule type="containsText" dxfId="17432" priority="2772" operator="containsText" text="BMTR">
      <formula>NOT(ISERROR(SEARCH("BMTR",F223)))</formula>
    </cfRule>
  </conditionalFormatting>
  <conditionalFormatting sqref="F223">
    <cfRule type="containsText" dxfId="17431" priority="2767" operator="containsText" text="TAXI">
      <formula>NOT(ISERROR(SEARCH("TAXI",F223)))</formula>
    </cfRule>
    <cfRule type="containsText" dxfId="17430" priority="2768" operator="containsText" text="SSMM">
      <formula>NOT(ISERROR(SEARCH("SSMM",F223)))</formula>
    </cfRule>
    <cfRule type="containsText" dxfId="17429" priority="2769" operator="containsText" text="BMTR">
      <formula>NOT(ISERROR(SEARCH("BMTR",F223)))</formula>
    </cfRule>
  </conditionalFormatting>
  <conditionalFormatting sqref="F223">
    <cfRule type="containsText" dxfId="17428" priority="2764" operator="containsText" text="TAXI">
      <formula>NOT(ISERROR(SEARCH("TAXI",F223)))</formula>
    </cfRule>
    <cfRule type="containsText" dxfId="17427" priority="2765" operator="containsText" text="SSMM">
      <formula>NOT(ISERROR(SEARCH("SSMM",F223)))</formula>
    </cfRule>
    <cfRule type="containsText" dxfId="17426" priority="2766" operator="containsText" text="BMTR">
      <formula>NOT(ISERROR(SEARCH("BMTR",F223)))</formula>
    </cfRule>
  </conditionalFormatting>
  <conditionalFormatting sqref="F223">
    <cfRule type="containsText" dxfId="17425" priority="2761" operator="containsText" text="TAXI">
      <formula>NOT(ISERROR(SEARCH("TAXI",F223)))</formula>
    </cfRule>
    <cfRule type="containsText" dxfId="17424" priority="2762" operator="containsText" text="SSMM">
      <formula>NOT(ISERROR(SEARCH("SSMM",F223)))</formula>
    </cfRule>
    <cfRule type="containsText" dxfId="17423" priority="2763" operator="containsText" text="BMTR">
      <formula>NOT(ISERROR(SEARCH("BMTR",F223)))</formula>
    </cfRule>
  </conditionalFormatting>
  <conditionalFormatting sqref="F223">
    <cfRule type="containsText" dxfId="17422" priority="2758" operator="containsText" text="TAXI">
      <formula>NOT(ISERROR(SEARCH("TAXI",F223)))</formula>
    </cfRule>
    <cfRule type="containsText" dxfId="17421" priority="2759" operator="containsText" text="SSMM">
      <formula>NOT(ISERROR(SEARCH("SSMM",F223)))</formula>
    </cfRule>
    <cfRule type="containsText" dxfId="17420" priority="2760" operator="containsText" text="BMTR">
      <formula>NOT(ISERROR(SEARCH("BMTR",F223)))</formula>
    </cfRule>
  </conditionalFormatting>
  <conditionalFormatting sqref="F223">
    <cfRule type="containsText" dxfId="17419" priority="2755" operator="containsText" text="TAXI">
      <formula>NOT(ISERROR(SEARCH("TAXI",F223)))</formula>
    </cfRule>
    <cfRule type="containsText" dxfId="17418" priority="2756" operator="containsText" text="SSMM">
      <formula>NOT(ISERROR(SEARCH("SSMM",F223)))</formula>
    </cfRule>
    <cfRule type="containsText" dxfId="17417" priority="2757" operator="containsText" text="BMTR">
      <formula>NOT(ISERROR(SEARCH("BMTR",F223)))</formula>
    </cfRule>
  </conditionalFormatting>
  <conditionalFormatting sqref="F223">
    <cfRule type="containsText" dxfId="17416" priority="2752" operator="containsText" text="TAXI">
      <formula>NOT(ISERROR(SEARCH("TAXI",F223)))</formula>
    </cfRule>
    <cfRule type="containsText" dxfId="17415" priority="2753" operator="containsText" text="SSMM">
      <formula>NOT(ISERROR(SEARCH("SSMM",F223)))</formula>
    </cfRule>
    <cfRule type="containsText" dxfId="17414" priority="2754" operator="containsText" text="BMTR">
      <formula>NOT(ISERROR(SEARCH("BMTR",F223)))</formula>
    </cfRule>
  </conditionalFormatting>
  <conditionalFormatting sqref="F223">
    <cfRule type="containsText" dxfId="17413" priority="2749" operator="containsText" text="TAXI">
      <formula>NOT(ISERROR(SEARCH("TAXI",F223)))</formula>
    </cfRule>
    <cfRule type="containsText" dxfId="17412" priority="2750" operator="containsText" text="SSMM">
      <formula>NOT(ISERROR(SEARCH("SSMM",F223)))</formula>
    </cfRule>
    <cfRule type="containsText" dxfId="17411" priority="2751" operator="containsText" text="BMTR">
      <formula>NOT(ISERROR(SEARCH("BMTR",F223)))</formula>
    </cfRule>
  </conditionalFormatting>
  <conditionalFormatting sqref="F223">
    <cfRule type="containsText" dxfId="17410" priority="2746" operator="containsText" text="TAXI">
      <formula>NOT(ISERROR(SEARCH("TAXI",F223)))</formula>
    </cfRule>
    <cfRule type="containsText" dxfId="17409" priority="2747" operator="containsText" text="SSMM">
      <formula>NOT(ISERROR(SEARCH("SSMM",F223)))</formula>
    </cfRule>
    <cfRule type="containsText" dxfId="17408" priority="2748" operator="containsText" text="BMTR">
      <formula>NOT(ISERROR(SEARCH("BMTR",F223)))</formula>
    </cfRule>
  </conditionalFormatting>
  <conditionalFormatting sqref="F223">
    <cfRule type="containsText" dxfId="17407" priority="2743" operator="containsText" text="TAXI">
      <formula>NOT(ISERROR(SEARCH("TAXI",F223)))</formula>
    </cfRule>
    <cfRule type="containsText" dxfId="17406" priority="2744" operator="containsText" text="SSMM">
      <formula>NOT(ISERROR(SEARCH("SSMM",F223)))</formula>
    </cfRule>
    <cfRule type="containsText" dxfId="17405" priority="2745" operator="containsText" text="BMTR">
      <formula>NOT(ISERROR(SEARCH("BMTR",F223)))</formula>
    </cfRule>
  </conditionalFormatting>
  <conditionalFormatting sqref="F223">
    <cfRule type="containsText" dxfId="17404" priority="2740" operator="containsText" text="TAXI">
      <formula>NOT(ISERROR(SEARCH("TAXI",F223)))</formula>
    </cfRule>
    <cfRule type="containsText" dxfId="17403" priority="2741" operator="containsText" text="SSMM">
      <formula>NOT(ISERROR(SEARCH("SSMM",F223)))</formula>
    </cfRule>
    <cfRule type="containsText" dxfId="17402" priority="2742" operator="containsText" text="BMTR">
      <formula>NOT(ISERROR(SEARCH("BMTR",F223)))</formula>
    </cfRule>
  </conditionalFormatting>
  <conditionalFormatting sqref="F223">
    <cfRule type="containsText" dxfId="17401" priority="2737" operator="containsText" text="TAXI">
      <formula>NOT(ISERROR(SEARCH("TAXI",F223)))</formula>
    </cfRule>
    <cfRule type="containsText" dxfId="17400" priority="2738" operator="containsText" text="SSMM">
      <formula>NOT(ISERROR(SEARCH("SSMM",F223)))</formula>
    </cfRule>
    <cfRule type="containsText" dxfId="17399" priority="2739" operator="containsText" text="BMTR">
      <formula>NOT(ISERROR(SEARCH("BMTR",F223)))</formula>
    </cfRule>
  </conditionalFormatting>
  <conditionalFormatting sqref="F223">
    <cfRule type="containsText" dxfId="17398" priority="2734" operator="containsText" text="TAXI">
      <formula>NOT(ISERROR(SEARCH("TAXI",F223)))</formula>
    </cfRule>
    <cfRule type="containsText" dxfId="17397" priority="2735" operator="containsText" text="SSMM">
      <formula>NOT(ISERROR(SEARCH("SSMM",F223)))</formula>
    </cfRule>
    <cfRule type="containsText" dxfId="17396" priority="2736" operator="containsText" text="BMTR">
      <formula>NOT(ISERROR(SEARCH("BMTR",F223)))</formula>
    </cfRule>
  </conditionalFormatting>
  <conditionalFormatting sqref="F223">
    <cfRule type="containsText" dxfId="17395" priority="2731" operator="containsText" text="TAXI">
      <formula>NOT(ISERROR(SEARCH("TAXI",F223)))</formula>
    </cfRule>
    <cfRule type="containsText" dxfId="17394" priority="2732" operator="containsText" text="SSMM">
      <formula>NOT(ISERROR(SEARCH("SSMM",F223)))</formula>
    </cfRule>
    <cfRule type="containsText" dxfId="17393" priority="2733" operator="containsText" text="BMTR">
      <formula>NOT(ISERROR(SEARCH("BMTR",F223)))</formula>
    </cfRule>
  </conditionalFormatting>
  <conditionalFormatting sqref="F223">
    <cfRule type="containsText" dxfId="17392" priority="2728" operator="containsText" text="TAXI">
      <formula>NOT(ISERROR(SEARCH("TAXI",F223)))</formula>
    </cfRule>
    <cfRule type="containsText" dxfId="17391" priority="2729" operator="containsText" text="SSMM">
      <formula>NOT(ISERROR(SEARCH("SSMM",F223)))</formula>
    </cfRule>
    <cfRule type="containsText" dxfId="17390" priority="2730" operator="containsText" text="BMTR">
      <formula>NOT(ISERROR(SEARCH("BMTR",F223)))</formula>
    </cfRule>
  </conditionalFormatting>
  <conditionalFormatting sqref="F223">
    <cfRule type="containsText" dxfId="17389" priority="2725" operator="containsText" text="TAXI">
      <formula>NOT(ISERROR(SEARCH("TAXI",F223)))</formula>
    </cfRule>
    <cfRule type="containsText" dxfId="17388" priority="2726" operator="containsText" text="SSMM">
      <formula>NOT(ISERROR(SEARCH("SSMM",F223)))</formula>
    </cfRule>
    <cfRule type="containsText" dxfId="17387" priority="2727" operator="containsText" text="BMTR">
      <formula>NOT(ISERROR(SEARCH("BMTR",F223)))</formula>
    </cfRule>
  </conditionalFormatting>
  <conditionalFormatting sqref="F223">
    <cfRule type="containsText" dxfId="17386" priority="2722" operator="containsText" text="TAXI">
      <formula>NOT(ISERROR(SEARCH("TAXI",F223)))</formula>
    </cfRule>
    <cfRule type="containsText" dxfId="17385" priority="2723" operator="containsText" text="SSMM">
      <formula>NOT(ISERROR(SEARCH("SSMM",F223)))</formula>
    </cfRule>
    <cfRule type="containsText" dxfId="17384" priority="2724" operator="containsText" text="BMTR">
      <formula>NOT(ISERROR(SEARCH("BMTR",F223)))</formula>
    </cfRule>
  </conditionalFormatting>
  <conditionalFormatting sqref="F223">
    <cfRule type="containsText" dxfId="17383" priority="2719" operator="containsText" text="TAXI">
      <formula>NOT(ISERROR(SEARCH("TAXI",F223)))</formula>
    </cfRule>
    <cfRule type="containsText" dxfId="17382" priority="2720" operator="containsText" text="SSMM">
      <formula>NOT(ISERROR(SEARCH("SSMM",F223)))</formula>
    </cfRule>
    <cfRule type="containsText" dxfId="17381" priority="2721" operator="containsText" text="BMTR">
      <formula>NOT(ISERROR(SEARCH("BMTR",F223)))</formula>
    </cfRule>
  </conditionalFormatting>
  <conditionalFormatting sqref="G223">
    <cfRule type="cellIs" dxfId="17380" priority="2860" operator="greaterThan">
      <formula>L223</formula>
    </cfRule>
    <cfRule type="cellIs" dxfId="17379" priority="2861" operator="lessThan">
      <formula>J223</formula>
    </cfRule>
  </conditionalFormatting>
  <conditionalFormatting sqref="M223">
    <cfRule type="cellIs" dxfId="17378" priority="2718" operator="lessThan">
      <formula>0.25</formula>
    </cfRule>
  </conditionalFormatting>
  <conditionalFormatting sqref="F224">
    <cfRule type="containsText" dxfId="17377" priority="2706" operator="containsText" text="TAXI">
      <formula>NOT(ISERROR(SEARCH("TAXI",F224)))</formula>
    </cfRule>
    <cfRule type="containsText" dxfId="17376" priority="2707" operator="containsText" text="SSMM">
      <formula>NOT(ISERROR(SEARCH("SSMM",F224)))</formula>
    </cfRule>
    <cfRule type="containsText" dxfId="17375" priority="2708" operator="containsText" text="BMTR">
      <formula>NOT(ISERROR(SEARCH("BMTR",F224)))</formula>
    </cfRule>
  </conditionalFormatting>
  <conditionalFormatting sqref="F224">
    <cfRule type="containsText" dxfId="17374" priority="2715" operator="containsText" text="TAXI">
      <formula>NOT(ISERROR(SEARCH("TAXI",F224)))</formula>
    </cfRule>
    <cfRule type="containsText" dxfId="17373" priority="2716" operator="containsText" text="SSMM">
      <formula>NOT(ISERROR(SEARCH("SSMM",F224)))</formula>
    </cfRule>
    <cfRule type="containsText" dxfId="17372" priority="2717" operator="containsText" text="BMTR">
      <formula>NOT(ISERROR(SEARCH("BMTR",F224)))</formula>
    </cfRule>
  </conditionalFormatting>
  <conditionalFormatting sqref="F224">
    <cfRule type="containsText" dxfId="17371" priority="2712" operator="containsText" text="TAXI">
      <formula>NOT(ISERROR(SEARCH("TAXI",F224)))</formula>
    </cfRule>
    <cfRule type="containsText" dxfId="17370" priority="2713" operator="containsText" text="SSMM">
      <formula>NOT(ISERROR(SEARCH("SSMM",F224)))</formula>
    </cfRule>
    <cfRule type="containsText" dxfId="17369" priority="2714" operator="containsText" text="BMTR">
      <formula>NOT(ISERROR(SEARCH("BMTR",F224)))</formula>
    </cfRule>
  </conditionalFormatting>
  <conditionalFormatting sqref="F224">
    <cfRule type="containsText" dxfId="17368" priority="2709" operator="containsText" text="TAXI">
      <formula>NOT(ISERROR(SEARCH("TAXI",F224)))</formula>
    </cfRule>
    <cfRule type="containsText" dxfId="17367" priority="2710" operator="containsText" text="SSMM">
      <formula>NOT(ISERROR(SEARCH("SSMM",F224)))</formula>
    </cfRule>
    <cfRule type="containsText" dxfId="17366" priority="2711" operator="containsText" text="BMTR">
      <formula>NOT(ISERROR(SEARCH("BMTR",F224)))</formula>
    </cfRule>
  </conditionalFormatting>
  <conditionalFormatting sqref="F224">
    <cfRule type="containsText" dxfId="17365" priority="2703" operator="containsText" text="TAXI">
      <formula>NOT(ISERROR(SEARCH("TAXI",F224)))</formula>
    </cfRule>
    <cfRule type="containsText" dxfId="17364" priority="2704" operator="containsText" text="SSMM">
      <formula>NOT(ISERROR(SEARCH("SSMM",F224)))</formula>
    </cfRule>
    <cfRule type="containsText" dxfId="17363" priority="2705" operator="containsText" text="BMTR">
      <formula>NOT(ISERROR(SEARCH("BMTR",F224)))</formula>
    </cfRule>
  </conditionalFormatting>
  <conditionalFormatting sqref="F224">
    <cfRule type="containsText" dxfId="17362" priority="2700" operator="containsText" text="TAXI">
      <formula>NOT(ISERROR(SEARCH("TAXI",F224)))</formula>
    </cfRule>
    <cfRule type="containsText" dxfId="17361" priority="2701" operator="containsText" text="SSMM">
      <formula>NOT(ISERROR(SEARCH("SSMM",F224)))</formula>
    </cfRule>
    <cfRule type="containsText" dxfId="17360" priority="2702" operator="containsText" text="BMTR">
      <formula>NOT(ISERROR(SEARCH("BMTR",F224)))</formula>
    </cfRule>
  </conditionalFormatting>
  <conditionalFormatting sqref="F224">
    <cfRule type="containsText" dxfId="17359" priority="2697" operator="containsText" text="TAXI">
      <formula>NOT(ISERROR(SEARCH("TAXI",F224)))</formula>
    </cfRule>
    <cfRule type="containsText" dxfId="17358" priority="2698" operator="containsText" text="SSMM">
      <formula>NOT(ISERROR(SEARCH("SSMM",F224)))</formula>
    </cfRule>
    <cfRule type="containsText" dxfId="17357" priority="2699" operator="containsText" text="BMTR">
      <formula>NOT(ISERROR(SEARCH("BMTR",F224)))</formula>
    </cfRule>
  </conditionalFormatting>
  <conditionalFormatting sqref="F224">
    <cfRule type="containsText" dxfId="17356" priority="2694" operator="containsText" text="TAXI">
      <formula>NOT(ISERROR(SEARCH("TAXI",F224)))</formula>
    </cfRule>
    <cfRule type="containsText" dxfId="17355" priority="2695" operator="containsText" text="SSMM">
      <formula>NOT(ISERROR(SEARCH("SSMM",F224)))</formula>
    </cfRule>
    <cfRule type="containsText" dxfId="17354" priority="2696" operator="containsText" text="BMTR">
      <formula>NOT(ISERROR(SEARCH("BMTR",F224)))</formula>
    </cfRule>
  </conditionalFormatting>
  <conditionalFormatting sqref="F224">
    <cfRule type="containsText" dxfId="17353" priority="2691" operator="containsText" text="TAXI">
      <formula>NOT(ISERROR(SEARCH("TAXI",F224)))</formula>
    </cfRule>
    <cfRule type="containsText" dxfId="17352" priority="2692" operator="containsText" text="SSMM">
      <formula>NOT(ISERROR(SEARCH("SSMM",F224)))</formula>
    </cfRule>
    <cfRule type="containsText" dxfId="17351" priority="2693" operator="containsText" text="BMTR">
      <formula>NOT(ISERROR(SEARCH("BMTR",F224)))</formula>
    </cfRule>
  </conditionalFormatting>
  <conditionalFormatting sqref="F224">
    <cfRule type="containsText" dxfId="17350" priority="2688" operator="containsText" text="TAXI">
      <formula>NOT(ISERROR(SEARCH("TAXI",F224)))</formula>
    </cfRule>
    <cfRule type="containsText" dxfId="17349" priority="2689" operator="containsText" text="SSMM">
      <formula>NOT(ISERROR(SEARCH("SSMM",F224)))</formula>
    </cfRule>
    <cfRule type="containsText" dxfId="17348" priority="2690" operator="containsText" text="BMTR">
      <formula>NOT(ISERROR(SEARCH("BMTR",F224)))</formula>
    </cfRule>
  </conditionalFormatting>
  <conditionalFormatting sqref="F224">
    <cfRule type="containsText" dxfId="17347" priority="2685" operator="containsText" text="TAXI">
      <formula>NOT(ISERROR(SEARCH("TAXI",F224)))</formula>
    </cfRule>
    <cfRule type="containsText" dxfId="17346" priority="2686" operator="containsText" text="SSMM">
      <formula>NOT(ISERROR(SEARCH("SSMM",F224)))</formula>
    </cfRule>
    <cfRule type="containsText" dxfId="17345" priority="2687" operator="containsText" text="BMTR">
      <formula>NOT(ISERROR(SEARCH("BMTR",F224)))</formula>
    </cfRule>
  </conditionalFormatting>
  <conditionalFormatting sqref="F224">
    <cfRule type="containsText" dxfId="17344" priority="2682" operator="containsText" text="TAXI">
      <formula>NOT(ISERROR(SEARCH("TAXI",F224)))</formula>
    </cfRule>
    <cfRule type="containsText" dxfId="17343" priority="2683" operator="containsText" text="SSMM">
      <formula>NOT(ISERROR(SEARCH("SSMM",F224)))</formula>
    </cfRule>
    <cfRule type="containsText" dxfId="17342" priority="2684" operator="containsText" text="BMTR">
      <formula>NOT(ISERROR(SEARCH("BMTR",F224)))</formula>
    </cfRule>
  </conditionalFormatting>
  <conditionalFormatting sqref="F224">
    <cfRule type="containsText" dxfId="17341" priority="2679" operator="containsText" text="TAXI">
      <formula>NOT(ISERROR(SEARCH("TAXI",F224)))</formula>
    </cfRule>
    <cfRule type="containsText" dxfId="17340" priority="2680" operator="containsText" text="SSMM">
      <formula>NOT(ISERROR(SEARCH("SSMM",F224)))</formula>
    </cfRule>
    <cfRule type="containsText" dxfId="17339" priority="2681" operator="containsText" text="BMTR">
      <formula>NOT(ISERROR(SEARCH("BMTR",F224)))</formula>
    </cfRule>
  </conditionalFormatting>
  <conditionalFormatting sqref="F224">
    <cfRule type="containsText" dxfId="17338" priority="2676" operator="containsText" text="TAXI">
      <formula>NOT(ISERROR(SEARCH("TAXI",F224)))</formula>
    </cfRule>
    <cfRule type="containsText" dxfId="17337" priority="2677" operator="containsText" text="SSMM">
      <formula>NOT(ISERROR(SEARCH("SSMM",F224)))</formula>
    </cfRule>
    <cfRule type="containsText" dxfId="17336" priority="2678" operator="containsText" text="BMTR">
      <formula>NOT(ISERROR(SEARCH("BMTR",F224)))</formula>
    </cfRule>
  </conditionalFormatting>
  <conditionalFormatting sqref="F224">
    <cfRule type="containsText" dxfId="17335" priority="2673" operator="containsText" text="TAXI">
      <formula>NOT(ISERROR(SEARCH("TAXI",F224)))</formula>
    </cfRule>
    <cfRule type="containsText" dxfId="17334" priority="2674" operator="containsText" text="SSMM">
      <formula>NOT(ISERROR(SEARCH("SSMM",F224)))</formula>
    </cfRule>
    <cfRule type="containsText" dxfId="17333" priority="2675" operator="containsText" text="BMTR">
      <formula>NOT(ISERROR(SEARCH("BMTR",F224)))</formula>
    </cfRule>
  </conditionalFormatting>
  <conditionalFormatting sqref="F224">
    <cfRule type="containsText" dxfId="17332" priority="2670" operator="containsText" text="TAXI">
      <formula>NOT(ISERROR(SEARCH("TAXI",F224)))</formula>
    </cfRule>
    <cfRule type="containsText" dxfId="17331" priority="2671" operator="containsText" text="SSMM">
      <formula>NOT(ISERROR(SEARCH("SSMM",F224)))</formula>
    </cfRule>
    <cfRule type="containsText" dxfId="17330" priority="2672" operator="containsText" text="BMTR">
      <formula>NOT(ISERROR(SEARCH("BMTR",F224)))</formula>
    </cfRule>
  </conditionalFormatting>
  <conditionalFormatting sqref="F224">
    <cfRule type="containsText" dxfId="17329" priority="2667" operator="containsText" text="TAXI">
      <formula>NOT(ISERROR(SEARCH("TAXI",F224)))</formula>
    </cfRule>
    <cfRule type="containsText" dxfId="17328" priority="2668" operator="containsText" text="SSMM">
      <formula>NOT(ISERROR(SEARCH("SSMM",F224)))</formula>
    </cfRule>
    <cfRule type="containsText" dxfId="17327" priority="2669" operator="containsText" text="BMTR">
      <formula>NOT(ISERROR(SEARCH("BMTR",F224)))</formula>
    </cfRule>
  </conditionalFormatting>
  <conditionalFormatting sqref="F224">
    <cfRule type="containsText" dxfId="17326" priority="2664" operator="containsText" text="TAXI">
      <formula>NOT(ISERROR(SEARCH("TAXI",F224)))</formula>
    </cfRule>
    <cfRule type="containsText" dxfId="17325" priority="2665" operator="containsText" text="SSMM">
      <formula>NOT(ISERROR(SEARCH("SSMM",F224)))</formula>
    </cfRule>
    <cfRule type="containsText" dxfId="17324" priority="2666" operator="containsText" text="BMTR">
      <formula>NOT(ISERROR(SEARCH("BMTR",F224)))</formula>
    </cfRule>
  </conditionalFormatting>
  <conditionalFormatting sqref="F224">
    <cfRule type="containsText" dxfId="17323" priority="2661" operator="containsText" text="TAXI">
      <formula>NOT(ISERROR(SEARCH("TAXI",F224)))</formula>
    </cfRule>
    <cfRule type="containsText" dxfId="17322" priority="2662" operator="containsText" text="SSMM">
      <formula>NOT(ISERROR(SEARCH("SSMM",F224)))</formula>
    </cfRule>
    <cfRule type="containsText" dxfId="17321" priority="2663" operator="containsText" text="BMTR">
      <formula>NOT(ISERROR(SEARCH("BMTR",F224)))</formula>
    </cfRule>
  </conditionalFormatting>
  <conditionalFormatting sqref="F224">
    <cfRule type="containsText" dxfId="17320" priority="2658" operator="containsText" text="TAXI">
      <formula>NOT(ISERROR(SEARCH("TAXI",F224)))</formula>
    </cfRule>
    <cfRule type="containsText" dxfId="17319" priority="2659" operator="containsText" text="SSMM">
      <formula>NOT(ISERROR(SEARCH("SSMM",F224)))</formula>
    </cfRule>
    <cfRule type="containsText" dxfId="17318" priority="2660" operator="containsText" text="BMTR">
      <formula>NOT(ISERROR(SEARCH("BMTR",F224)))</formula>
    </cfRule>
  </conditionalFormatting>
  <conditionalFormatting sqref="F224">
    <cfRule type="containsText" dxfId="17317" priority="2655" operator="containsText" text="TAXI">
      <formula>NOT(ISERROR(SEARCH("TAXI",F224)))</formula>
    </cfRule>
    <cfRule type="containsText" dxfId="17316" priority="2656" operator="containsText" text="SSMM">
      <formula>NOT(ISERROR(SEARCH("SSMM",F224)))</formula>
    </cfRule>
    <cfRule type="containsText" dxfId="17315" priority="2657" operator="containsText" text="BMTR">
      <formula>NOT(ISERROR(SEARCH("BMTR",F224)))</formula>
    </cfRule>
  </conditionalFormatting>
  <conditionalFormatting sqref="F224">
    <cfRule type="containsText" dxfId="17314" priority="2652" operator="containsText" text="TAXI">
      <formula>NOT(ISERROR(SEARCH("TAXI",F224)))</formula>
    </cfRule>
    <cfRule type="containsText" dxfId="17313" priority="2653" operator="containsText" text="SSMM">
      <formula>NOT(ISERROR(SEARCH("SSMM",F224)))</formula>
    </cfRule>
    <cfRule type="containsText" dxfId="17312" priority="2654" operator="containsText" text="BMTR">
      <formula>NOT(ISERROR(SEARCH("BMTR",F224)))</formula>
    </cfRule>
  </conditionalFormatting>
  <conditionalFormatting sqref="F224">
    <cfRule type="containsText" dxfId="17311" priority="2649" operator="containsText" text="TAXI">
      <formula>NOT(ISERROR(SEARCH("TAXI",F224)))</formula>
    </cfRule>
    <cfRule type="containsText" dxfId="17310" priority="2650" operator="containsText" text="SSMM">
      <formula>NOT(ISERROR(SEARCH("SSMM",F224)))</formula>
    </cfRule>
    <cfRule type="containsText" dxfId="17309" priority="2651" operator="containsText" text="BMTR">
      <formula>NOT(ISERROR(SEARCH("BMTR",F224)))</formula>
    </cfRule>
  </conditionalFormatting>
  <conditionalFormatting sqref="F224">
    <cfRule type="containsText" dxfId="17308" priority="2646" operator="containsText" text="TAXI">
      <formula>NOT(ISERROR(SEARCH("TAXI",F224)))</formula>
    </cfRule>
    <cfRule type="containsText" dxfId="17307" priority="2647" operator="containsText" text="SSMM">
      <formula>NOT(ISERROR(SEARCH("SSMM",F224)))</formula>
    </cfRule>
    <cfRule type="containsText" dxfId="17306" priority="2648" operator="containsText" text="BMTR">
      <formula>NOT(ISERROR(SEARCH("BMTR",F224)))</formula>
    </cfRule>
  </conditionalFormatting>
  <conditionalFormatting sqref="F224">
    <cfRule type="containsText" dxfId="17305" priority="2643" operator="containsText" text="TAXI">
      <formula>NOT(ISERROR(SEARCH("TAXI",F224)))</formula>
    </cfRule>
    <cfRule type="containsText" dxfId="17304" priority="2644" operator="containsText" text="SSMM">
      <formula>NOT(ISERROR(SEARCH("SSMM",F224)))</formula>
    </cfRule>
    <cfRule type="containsText" dxfId="17303" priority="2645" operator="containsText" text="BMTR">
      <formula>NOT(ISERROR(SEARCH("BMTR",F224)))</formula>
    </cfRule>
  </conditionalFormatting>
  <conditionalFormatting sqref="F224">
    <cfRule type="containsText" dxfId="17302" priority="2640" operator="containsText" text="TAXI">
      <formula>NOT(ISERROR(SEARCH("TAXI",F224)))</formula>
    </cfRule>
    <cfRule type="containsText" dxfId="17301" priority="2641" operator="containsText" text="SSMM">
      <formula>NOT(ISERROR(SEARCH("SSMM",F224)))</formula>
    </cfRule>
    <cfRule type="containsText" dxfId="17300" priority="2642" operator="containsText" text="BMTR">
      <formula>NOT(ISERROR(SEARCH("BMTR",F224)))</formula>
    </cfRule>
  </conditionalFormatting>
  <conditionalFormatting sqref="F224">
    <cfRule type="containsText" dxfId="17299" priority="2637" operator="containsText" text="TAXI">
      <formula>NOT(ISERROR(SEARCH("TAXI",F224)))</formula>
    </cfRule>
    <cfRule type="containsText" dxfId="17298" priority="2638" operator="containsText" text="SSMM">
      <formula>NOT(ISERROR(SEARCH("SSMM",F224)))</formula>
    </cfRule>
    <cfRule type="containsText" dxfId="17297" priority="2639" operator="containsText" text="BMTR">
      <formula>NOT(ISERROR(SEARCH("BMTR",F224)))</formula>
    </cfRule>
  </conditionalFormatting>
  <conditionalFormatting sqref="F224">
    <cfRule type="containsText" dxfId="17296" priority="2634" operator="containsText" text="TAXI">
      <formula>NOT(ISERROR(SEARCH("TAXI",F224)))</formula>
    </cfRule>
    <cfRule type="containsText" dxfId="17295" priority="2635" operator="containsText" text="SSMM">
      <formula>NOT(ISERROR(SEARCH("SSMM",F224)))</formula>
    </cfRule>
    <cfRule type="containsText" dxfId="17294" priority="2636" operator="containsText" text="BMTR">
      <formula>NOT(ISERROR(SEARCH("BMTR",F224)))</formula>
    </cfRule>
  </conditionalFormatting>
  <conditionalFormatting sqref="F224">
    <cfRule type="containsText" dxfId="17293" priority="2631" operator="containsText" text="TAXI">
      <formula>NOT(ISERROR(SEARCH("TAXI",F224)))</formula>
    </cfRule>
    <cfRule type="containsText" dxfId="17292" priority="2632" operator="containsText" text="SSMM">
      <formula>NOT(ISERROR(SEARCH("SSMM",F224)))</formula>
    </cfRule>
    <cfRule type="containsText" dxfId="17291" priority="2633" operator="containsText" text="BMTR">
      <formula>NOT(ISERROR(SEARCH("BMTR",F224)))</formula>
    </cfRule>
  </conditionalFormatting>
  <conditionalFormatting sqref="F224">
    <cfRule type="containsText" dxfId="17290" priority="2628" operator="containsText" text="TAXI">
      <formula>NOT(ISERROR(SEARCH("TAXI",F224)))</formula>
    </cfRule>
    <cfRule type="containsText" dxfId="17289" priority="2629" operator="containsText" text="SSMM">
      <formula>NOT(ISERROR(SEARCH("SSMM",F224)))</formula>
    </cfRule>
    <cfRule type="containsText" dxfId="17288" priority="2630" operator="containsText" text="BMTR">
      <formula>NOT(ISERROR(SEARCH("BMTR",F224)))</formula>
    </cfRule>
  </conditionalFormatting>
  <conditionalFormatting sqref="F224">
    <cfRule type="containsText" dxfId="17287" priority="2625" operator="containsText" text="TAXI">
      <formula>NOT(ISERROR(SEARCH("TAXI",F224)))</formula>
    </cfRule>
    <cfRule type="containsText" dxfId="17286" priority="2626" operator="containsText" text="SSMM">
      <formula>NOT(ISERROR(SEARCH("SSMM",F224)))</formula>
    </cfRule>
    <cfRule type="containsText" dxfId="17285" priority="2627" operator="containsText" text="BMTR">
      <formula>NOT(ISERROR(SEARCH("BMTR",F224)))</formula>
    </cfRule>
  </conditionalFormatting>
  <conditionalFormatting sqref="F224">
    <cfRule type="containsText" dxfId="17284" priority="2622" operator="containsText" text="TAXI">
      <formula>NOT(ISERROR(SEARCH("TAXI",F224)))</formula>
    </cfRule>
    <cfRule type="containsText" dxfId="17283" priority="2623" operator="containsText" text="SSMM">
      <formula>NOT(ISERROR(SEARCH("SSMM",F224)))</formula>
    </cfRule>
    <cfRule type="containsText" dxfId="17282" priority="2624" operator="containsText" text="BMTR">
      <formula>NOT(ISERROR(SEARCH("BMTR",F224)))</formula>
    </cfRule>
  </conditionalFormatting>
  <conditionalFormatting sqref="F224">
    <cfRule type="containsText" dxfId="17281" priority="2619" operator="containsText" text="TAXI">
      <formula>NOT(ISERROR(SEARCH("TAXI",F224)))</formula>
    </cfRule>
    <cfRule type="containsText" dxfId="17280" priority="2620" operator="containsText" text="SSMM">
      <formula>NOT(ISERROR(SEARCH("SSMM",F224)))</formula>
    </cfRule>
    <cfRule type="containsText" dxfId="17279" priority="2621" operator="containsText" text="BMTR">
      <formula>NOT(ISERROR(SEARCH("BMTR",F224)))</formula>
    </cfRule>
  </conditionalFormatting>
  <conditionalFormatting sqref="F224">
    <cfRule type="containsText" dxfId="17278" priority="2616" operator="containsText" text="TAXI">
      <formula>NOT(ISERROR(SEARCH("TAXI",F224)))</formula>
    </cfRule>
    <cfRule type="containsText" dxfId="17277" priority="2617" operator="containsText" text="SSMM">
      <formula>NOT(ISERROR(SEARCH("SSMM",F224)))</formula>
    </cfRule>
    <cfRule type="containsText" dxfId="17276" priority="2618" operator="containsText" text="BMTR">
      <formula>NOT(ISERROR(SEARCH("BMTR",F224)))</formula>
    </cfRule>
  </conditionalFormatting>
  <conditionalFormatting sqref="F224">
    <cfRule type="containsText" dxfId="17275" priority="2613" operator="containsText" text="TAXI">
      <formula>NOT(ISERROR(SEARCH("TAXI",F224)))</formula>
    </cfRule>
    <cfRule type="containsText" dxfId="17274" priority="2614" operator="containsText" text="SSMM">
      <formula>NOT(ISERROR(SEARCH("SSMM",F224)))</formula>
    </cfRule>
    <cfRule type="containsText" dxfId="17273" priority="2615" operator="containsText" text="BMTR">
      <formula>NOT(ISERROR(SEARCH("BMTR",F224)))</formula>
    </cfRule>
  </conditionalFormatting>
  <conditionalFormatting sqref="F224">
    <cfRule type="containsText" dxfId="17272" priority="2610" operator="containsText" text="TAXI">
      <formula>NOT(ISERROR(SEARCH("TAXI",F224)))</formula>
    </cfRule>
    <cfRule type="containsText" dxfId="17271" priority="2611" operator="containsText" text="SSMM">
      <formula>NOT(ISERROR(SEARCH("SSMM",F224)))</formula>
    </cfRule>
    <cfRule type="containsText" dxfId="17270" priority="2612" operator="containsText" text="BMTR">
      <formula>NOT(ISERROR(SEARCH("BMTR",F224)))</formula>
    </cfRule>
  </conditionalFormatting>
  <conditionalFormatting sqref="F224">
    <cfRule type="containsText" dxfId="17269" priority="2607" operator="containsText" text="TAXI">
      <formula>NOT(ISERROR(SEARCH("TAXI",F224)))</formula>
    </cfRule>
    <cfRule type="containsText" dxfId="17268" priority="2608" operator="containsText" text="SSMM">
      <formula>NOT(ISERROR(SEARCH("SSMM",F224)))</formula>
    </cfRule>
    <cfRule type="containsText" dxfId="17267" priority="2609" operator="containsText" text="BMTR">
      <formula>NOT(ISERROR(SEARCH("BMTR",F224)))</formula>
    </cfRule>
  </conditionalFormatting>
  <conditionalFormatting sqref="F224">
    <cfRule type="containsText" dxfId="17266" priority="2604" operator="containsText" text="TAXI">
      <formula>NOT(ISERROR(SEARCH("TAXI",F224)))</formula>
    </cfRule>
    <cfRule type="containsText" dxfId="17265" priority="2605" operator="containsText" text="SSMM">
      <formula>NOT(ISERROR(SEARCH("SSMM",F224)))</formula>
    </cfRule>
    <cfRule type="containsText" dxfId="17264" priority="2606" operator="containsText" text="BMTR">
      <formula>NOT(ISERROR(SEARCH("BMTR",F224)))</formula>
    </cfRule>
  </conditionalFormatting>
  <conditionalFormatting sqref="F224">
    <cfRule type="containsText" dxfId="17263" priority="2601" operator="containsText" text="TAXI">
      <formula>NOT(ISERROR(SEARCH("TAXI",F224)))</formula>
    </cfRule>
    <cfRule type="containsText" dxfId="17262" priority="2602" operator="containsText" text="SSMM">
      <formula>NOT(ISERROR(SEARCH("SSMM",F224)))</formula>
    </cfRule>
    <cfRule type="containsText" dxfId="17261" priority="2603" operator="containsText" text="BMTR">
      <formula>NOT(ISERROR(SEARCH("BMTR",F224)))</formula>
    </cfRule>
  </conditionalFormatting>
  <conditionalFormatting sqref="F224">
    <cfRule type="containsText" dxfId="17260" priority="2598" operator="containsText" text="TAXI">
      <formula>NOT(ISERROR(SEARCH("TAXI",F224)))</formula>
    </cfRule>
    <cfRule type="containsText" dxfId="17259" priority="2599" operator="containsText" text="SSMM">
      <formula>NOT(ISERROR(SEARCH("SSMM",F224)))</formula>
    </cfRule>
    <cfRule type="containsText" dxfId="17258" priority="2600" operator="containsText" text="BMTR">
      <formula>NOT(ISERROR(SEARCH("BMTR",F224)))</formula>
    </cfRule>
  </conditionalFormatting>
  <conditionalFormatting sqref="F224">
    <cfRule type="containsText" dxfId="17257" priority="2595" operator="containsText" text="TAXI">
      <formula>NOT(ISERROR(SEARCH("TAXI",F224)))</formula>
    </cfRule>
    <cfRule type="containsText" dxfId="17256" priority="2596" operator="containsText" text="SSMM">
      <formula>NOT(ISERROR(SEARCH("SSMM",F224)))</formula>
    </cfRule>
    <cfRule type="containsText" dxfId="17255" priority="2597" operator="containsText" text="BMTR">
      <formula>NOT(ISERROR(SEARCH("BMTR",F224)))</formula>
    </cfRule>
  </conditionalFormatting>
  <conditionalFormatting sqref="F224">
    <cfRule type="containsText" dxfId="17254" priority="2592" operator="containsText" text="TAXI">
      <formula>NOT(ISERROR(SEARCH("TAXI",F224)))</formula>
    </cfRule>
    <cfRule type="containsText" dxfId="17253" priority="2593" operator="containsText" text="SSMM">
      <formula>NOT(ISERROR(SEARCH("SSMM",F224)))</formula>
    </cfRule>
    <cfRule type="containsText" dxfId="17252" priority="2594" operator="containsText" text="BMTR">
      <formula>NOT(ISERROR(SEARCH("BMTR",F224)))</formula>
    </cfRule>
  </conditionalFormatting>
  <conditionalFormatting sqref="F224">
    <cfRule type="containsText" dxfId="17251" priority="2589" operator="containsText" text="TAXI">
      <formula>NOT(ISERROR(SEARCH("TAXI",F224)))</formula>
    </cfRule>
    <cfRule type="containsText" dxfId="17250" priority="2590" operator="containsText" text="SSMM">
      <formula>NOT(ISERROR(SEARCH("SSMM",F224)))</formula>
    </cfRule>
    <cfRule type="containsText" dxfId="17249" priority="2591" operator="containsText" text="BMTR">
      <formula>NOT(ISERROR(SEARCH("BMTR",F224)))</formula>
    </cfRule>
  </conditionalFormatting>
  <conditionalFormatting sqref="F224">
    <cfRule type="containsText" dxfId="17248" priority="2586" operator="containsText" text="TAXI">
      <formula>NOT(ISERROR(SEARCH("TAXI",F224)))</formula>
    </cfRule>
    <cfRule type="containsText" dxfId="17247" priority="2587" operator="containsText" text="SSMM">
      <formula>NOT(ISERROR(SEARCH("SSMM",F224)))</formula>
    </cfRule>
    <cfRule type="containsText" dxfId="17246" priority="2588" operator="containsText" text="BMTR">
      <formula>NOT(ISERROR(SEARCH("BMTR",F224)))</formula>
    </cfRule>
  </conditionalFormatting>
  <conditionalFormatting sqref="F224">
    <cfRule type="containsText" dxfId="17245" priority="2583" operator="containsText" text="TAXI">
      <formula>NOT(ISERROR(SEARCH("TAXI",F224)))</formula>
    </cfRule>
    <cfRule type="containsText" dxfId="17244" priority="2584" operator="containsText" text="SSMM">
      <formula>NOT(ISERROR(SEARCH("SSMM",F224)))</formula>
    </cfRule>
    <cfRule type="containsText" dxfId="17243" priority="2585" operator="containsText" text="BMTR">
      <formula>NOT(ISERROR(SEARCH("BMTR",F224)))</formula>
    </cfRule>
  </conditionalFormatting>
  <conditionalFormatting sqref="F224">
    <cfRule type="containsText" dxfId="17242" priority="2580" operator="containsText" text="TAXI">
      <formula>NOT(ISERROR(SEARCH("TAXI",F224)))</formula>
    </cfRule>
    <cfRule type="containsText" dxfId="17241" priority="2581" operator="containsText" text="SSMM">
      <formula>NOT(ISERROR(SEARCH("SSMM",F224)))</formula>
    </cfRule>
    <cfRule type="containsText" dxfId="17240" priority="2582" operator="containsText" text="BMTR">
      <formula>NOT(ISERROR(SEARCH("BMTR",F224)))</formula>
    </cfRule>
  </conditionalFormatting>
  <conditionalFormatting sqref="F224">
    <cfRule type="containsText" dxfId="17239" priority="2577" operator="containsText" text="TAXI">
      <formula>NOT(ISERROR(SEARCH("TAXI",F224)))</formula>
    </cfRule>
    <cfRule type="containsText" dxfId="17238" priority="2578" operator="containsText" text="SSMM">
      <formula>NOT(ISERROR(SEARCH("SSMM",F224)))</formula>
    </cfRule>
    <cfRule type="containsText" dxfId="17237" priority="2579" operator="containsText" text="BMTR">
      <formula>NOT(ISERROR(SEARCH("BMTR",F224)))</formula>
    </cfRule>
  </conditionalFormatting>
  <conditionalFormatting sqref="F60:F61">
    <cfRule type="containsText" dxfId="17236" priority="2570" operator="containsText" text="TAXI">
      <formula>NOT(ISERROR(SEARCH("TAXI",F60)))</formula>
    </cfRule>
    <cfRule type="containsText" dxfId="17235" priority="2571" operator="containsText" text="SSMM">
      <formula>NOT(ISERROR(SEARCH("SSMM",F60)))</formula>
    </cfRule>
    <cfRule type="containsText" dxfId="17234" priority="2572" operator="containsText" text="BMTR">
      <formula>NOT(ISERROR(SEARCH("BMTR",F60)))</formula>
    </cfRule>
  </conditionalFormatting>
  <conditionalFormatting sqref="G60:G61">
    <cfRule type="cellIs" dxfId="17233" priority="2573" operator="greaterThan">
      <formula>L60</formula>
    </cfRule>
    <cfRule type="cellIs" dxfId="17232" priority="2574" operator="lessThan">
      <formula>J60</formula>
    </cfRule>
  </conditionalFormatting>
  <conditionalFormatting sqref="M60:M61">
    <cfRule type="cellIs" dxfId="17231" priority="2569" operator="lessThan">
      <formula>0.25</formula>
    </cfRule>
  </conditionalFormatting>
  <conditionalFormatting sqref="F226">
    <cfRule type="containsText" dxfId="17230" priority="2553" operator="containsText" text="TAXI">
      <formula>NOT(ISERROR(SEARCH("TAXI",F226)))</formula>
    </cfRule>
    <cfRule type="containsText" dxfId="17229" priority="2554" operator="containsText" text="SSMM">
      <formula>NOT(ISERROR(SEARCH("SSMM",F226)))</formula>
    </cfRule>
    <cfRule type="containsText" dxfId="17228" priority="2555" operator="containsText" text="BMTR">
      <formula>NOT(ISERROR(SEARCH("BMTR",F226)))</formula>
    </cfRule>
  </conditionalFormatting>
  <conditionalFormatting sqref="F226">
    <cfRule type="containsText" dxfId="17227" priority="2562" operator="containsText" text="TAXI">
      <formula>NOT(ISERROR(SEARCH("TAXI",F226)))</formula>
    </cfRule>
    <cfRule type="containsText" dxfId="17226" priority="2563" operator="containsText" text="SSMM">
      <formula>NOT(ISERROR(SEARCH("SSMM",F226)))</formula>
    </cfRule>
    <cfRule type="containsText" dxfId="17225" priority="2564" operator="containsText" text="BMTR">
      <formula>NOT(ISERROR(SEARCH("BMTR",F226)))</formula>
    </cfRule>
  </conditionalFormatting>
  <conditionalFormatting sqref="F226">
    <cfRule type="containsText" dxfId="17224" priority="2559" operator="containsText" text="TAXI">
      <formula>NOT(ISERROR(SEARCH("TAXI",F226)))</formula>
    </cfRule>
    <cfRule type="containsText" dxfId="17223" priority="2560" operator="containsText" text="SSMM">
      <formula>NOT(ISERROR(SEARCH("SSMM",F226)))</formula>
    </cfRule>
    <cfRule type="containsText" dxfId="17222" priority="2561" operator="containsText" text="BMTR">
      <formula>NOT(ISERROR(SEARCH("BMTR",F226)))</formula>
    </cfRule>
  </conditionalFormatting>
  <conditionalFormatting sqref="F226">
    <cfRule type="containsText" dxfId="17221" priority="2556" operator="containsText" text="TAXI">
      <formula>NOT(ISERROR(SEARCH("TAXI",F226)))</formula>
    </cfRule>
    <cfRule type="containsText" dxfId="17220" priority="2557" operator="containsText" text="SSMM">
      <formula>NOT(ISERROR(SEARCH("SSMM",F226)))</formula>
    </cfRule>
    <cfRule type="containsText" dxfId="17219" priority="2558" operator="containsText" text="BMTR">
      <formula>NOT(ISERROR(SEARCH("BMTR",F226)))</formula>
    </cfRule>
  </conditionalFormatting>
  <conditionalFormatting sqref="F226">
    <cfRule type="containsText" dxfId="17218" priority="2550" operator="containsText" text="TAXI">
      <formula>NOT(ISERROR(SEARCH("TAXI",F226)))</formula>
    </cfRule>
    <cfRule type="containsText" dxfId="17217" priority="2551" operator="containsText" text="SSMM">
      <formula>NOT(ISERROR(SEARCH("SSMM",F226)))</formula>
    </cfRule>
    <cfRule type="containsText" dxfId="17216" priority="2552" operator="containsText" text="BMTR">
      <formula>NOT(ISERROR(SEARCH("BMTR",F226)))</formula>
    </cfRule>
  </conditionalFormatting>
  <conditionalFormatting sqref="F226">
    <cfRule type="containsText" dxfId="17215" priority="2547" operator="containsText" text="TAXI">
      <formula>NOT(ISERROR(SEARCH("TAXI",F226)))</formula>
    </cfRule>
    <cfRule type="containsText" dxfId="17214" priority="2548" operator="containsText" text="SSMM">
      <formula>NOT(ISERROR(SEARCH("SSMM",F226)))</formula>
    </cfRule>
    <cfRule type="containsText" dxfId="17213" priority="2549" operator="containsText" text="BMTR">
      <formula>NOT(ISERROR(SEARCH("BMTR",F226)))</formula>
    </cfRule>
  </conditionalFormatting>
  <conditionalFormatting sqref="F226">
    <cfRule type="containsText" dxfId="17212" priority="2544" operator="containsText" text="TAXI">
      <formula>NOT(ISERROR(SEARCH("TAXI",F226)))</formula>
    </cfRule>
    <cfRule type="containsText" dxfId="17211" priority="2545" operator="containsText" text="SSMM">
      <formula>NOT(ISERROR(SEARCH("SSMM",F226)))</formula>
    </cfRule>
    <cfRule type="containsText" dxfId="17210" priority="2546" operator="containsText" text="BMTR">
      <formula>NOT(ISERROR(SEARCH("BMTR",F226)))</formula>
    </cfRule>
  </conditionalFormatting>
  <conditionalFormatting sqref="F226">
    <cfRule type="containsText" dxfId="17209" priority="2541" operator="containsText" text="TAXI">
      <formula>NOT(ISERROR(SEARCH("TAXI",F226)))</formula>
    </cfRule>
    <cfRule type="containsText" dxfId="17208" priority="2542" operator="containsText" text="SSMM">
      <formula>NOT(ISERROR(SEARCH("SSMM",F226)))</formula>
    </cfRule>
    <cfRule type="containsText" dxfId="17207" priority="2543" operator="containsText" text="BMTR">
      <formula>NOT(ISERROR(SEARCH("BMTR",F226)))</formula>
    </cfRule>
  </conditionalFormatting>
  <conditionalFormatting sqref="F226">
    <cfRule type="containsText" dxfId="17206" priority="2538" operator="containsText" text="TAXI">
      <formula>NOT(ISERROR(SEARCH("TAXI",F226)))</formula>
    </cfRule>
    <cfRule type="containsText" dxfId="17205" priority="2539" operator="containsText" text="SSMM">
      <formula>NOT(ISERROR(SEARCH("SSMM",F226)))</formula>
    </cfRule>
    <cfRule type="containsText" dxfId="17204" priority="2540" operator="containsText" text="BMTR">
      <formula>NOT(ISERROR(SEARCH("BMTR",F226)))</formula>
    </cfRule>
  </conditionalFormatting>
  <conditionalFormatting sqref="F226">
    <cfRule type="containsText" dxfId="17203" priority="2535" operator="containsText" text="TAXI">
      <formula>NOT(ISERROR(SEARCH("TAXI",F226)))</formula>
    </cfRule>
    <cfRule type="containsText" dxfId="17202" priority="2536" operator="containsText" text="SSMM">
      <formula>NOT(ISERROR(SEARCH("SSMM",F226)))</formula>
    </cfRule>
    <cfRule type="containsText" dxfId="17201" priority="2537" operator="containsText" text="BMTR">
      <formula>NOT(ISERROR(SEARCH("BMTR",F226)))</formula>
    </cfRule>
  </conditionalFormatting>
  <conditionalFormatting sqref="F226">
    <cfRule type="containsText" dxfId="17200" priority="2532" operator="containsText" text="TAXI">
      <formula>NOT(ISERROR(SEARCH("TAXI",F226)))</formula>
    </cfRule>
    <cfRule type="containsText" dxfId="17199" priority="2533" operator="containsText" text="SSMM">
      <formula>NOT(ISERROR(SEARCH("SSMM",F226)))</formula>
    </cfRule>
    <cfRule type="containsText" dxfId="17198" priority="2534" operator="containsText" text="BMTR">
      <formula>NOT(ISERROR(SEARCH("BMTR",F226)))</formula>
    </cfRule>
  </conditionalFormatting>
  <conditionalFormatting sqref="F226">
    <cfRule type="containsText" dxfId="17197" priority="2529" operator="containsText" text="TAXI">
      <formula>NOT(ISERROR(SEARCH("TAXI",F226)))</formula>
    </cfRule>
    <cfRule type="containsText" dxfId="17196" priority="2530" operator="containsText" text="SSMM">
      <formula>NOT(ISERROR(SEARCH("SSMM",F226)))</formula>
    </cfRule>
    <cfRule type="containsText" dxfId="17195" priority="2531" operator="containsText" text="BMTR">
      <formula>NOT(ISERROR(SEARCH("BMTR",F226)))</formula>
    </cfRule>
  </conditionalFormatting>
  <conditionalFormatting sqref="F226">
    <cfRule type="containsText" dxfId="17194" priority="2526" operator="containsText" text="TAXI">
      <formula>NOT(ISERROR(SEARCH("TAXI",F226)))</formula>
    </cfRule>
    <cfRule type="containsText" dxfId="17193" priority="2527" operator="containsText" text="SSMM">
      <formula>NOT(ISERROR(SEARCH("SSMM",F226)))</formula>
    </cfRule>
    <cfRule type="containsText" dxfId="17192" priority="2528" operator="containsText" text="BMTR">
      <formula>NOT(ISERROR(SEARCH("BMTR",F226)))</formula>
    </cfRule>
  </conditionalFormatting>
  <conditionalFormatting sqref="F226">
    <cfRule type="containsText" dxfId="17191" priority="2523" operator="containsText" text="TAXI">
      <formula>NOT(ISERROR(SEARCH("TAXI",F226)))</formula>
    </cfRule>
    <cfRule type="containsText" dxfId="17190" priority="2524" operator="containsText" text="SSMM">
      <formula>NOT(ISERROR(SEARCH("SSMM",F226)))</formula>
    </cfRule>
    <cfRule type="containsText" dxfId="17189" priority="2525" operator="containsText" text="BMTR">
      <formula>NOT(ISERROR(SEARCH("BMTR",F226)))</formula>
    </cfRule>
  </conditionalFormatting>
  <conditionalFormatting sqref="F226">
    <cfRule type="containsText" dxfId="17188" priority="2520" operator="containsText" text="TAXI">
      <formula>NOT(ISERROR(SEARCH("TAXI",F226)))</formula>
    </cfRule>
    <cfRule type="containsText" dxfId="17187" priority="2521" operator="containsText" text="SSMM">
      <formula>NOT(ISERROR(SEARCH("SSMM",F226)))</formula>
    </cfRule>
    <cfRule type="containsText" dxfId="17186" priority="2522" operator="containsText" text="BMTR">
      <formula>NOT(ISERROR(SEARCH("BMTR",F226)))</formula>
    </cfRule>
  </conditionalFormatting>
  <conditionalFormatting sqref="F226">
    <cfRule type="containsText" dxfId="17185" priority="2517" operator="containsText" text="TAXI">
      <formula>NOT(ISERROR(SEARCH("TAXI",F226)))</formula>
    </cfRule>
    <cfRule type="containsText" dxfId="17184" priority="2518" operator="containsText" text="SSMM">
      <formula>NOT(ISERROR(SEARCH("SSMM",F226)))</formula>
    </cfRule>
    <cfRule type="containsText" dxfId="17183" priority="2519" operator="containsText" text="BMTR">
      <formula>NOT(ISERROR(SEARCH("BMTR",F226)))</formula>
    </cfRule>
  </conditionalFormatting>
  <conditionalFormatting sqref="F226">
    <cfRule type="containsText" dxfId="17182" priority="2514" operator="containsText" text="TAXI">
      <formula>NOT(ISERROR(SEARCH("TAXI",F226)))</formula>
    </cfRule>
    <cfRule type="containsText" dxfId="17181" priority="2515" operator="containsText" text="SSMM">
      <formula>NOT(ISERROR(SEARCH("SSMM",F226)))</formula>
    </cfRule>
    <cfRule type="containsText" dxfId="17180" priority="2516" operator="containsText" text="BMTR">
      <formula>NOT(ISERROR(SEARCH("BMTR",F226)))</formula>
    </cfRule>
  </conditionalFormatting>
  <conditionalFormatting sqref="F226">
    <cfRule type="containsText" dxfId="17179" priority="2511" operator="containsText" text="TAXI">
      <formula>NOT(ISERROR(SEARCH("TAXI",F226)))</formula>
    </cfRule>
    <cfRule type="containsText" dxfId="17178" priority="2512" operator="containsText" text="SSMM">
      <formula>NOT(ISERROR(SEARCH("SSMM",F226)))</formula>
    </cfRule>
    <cfRule type="containsText" dxfId="17177" priority="2513" operator="containsText" text="BMTR">
      <formula>NOT(ISERROR(SEARCH("BMTR",F226)))</formula>
    </cfRule>
  </conditionalFormatting>
  <conditionalFormatting sqref="F226">
    <cfRule type="containsText" dxfId="17176" priority="2508" operator="containsText" text="TAXI">
      <formula>NOT(ISERROR(SEARCH("TAXI",F226)))</formula>
    </cfRule>
    <cfRule type="containsText" dxfId="17175" priority="2509" operator="containsText" text="SSMM">
      <formula>NOT(ISERROR(SEARCH("SSMM",F226)))</formula>
    </cfRule>
    <cfRule type="containsText" dxfId="17174" priority="2510" operator="containsText" text="BMTR">
      <formula>NOT(ISERROR(SEARCH("BMTR",F226)))</formula>
    </cfRule>
  </conditionalFormatting>
  <conditionalFormatting sqref="F226">
    <cfRule type="containsText" dxfId="17173" priority="2505" operator="containsText" text="TAXI">
      <formula>NOT(ISERROR(SEARCH("TAXI",F226)))</formula>
    </cfRule>
    <cfRule type="containsText" dxfId="17172" priority="2506" operator="containsText" text="SSMM">
      <formula>NOT(ISERROR(SEARCH("SSMM",F226)))</formula>
    </cfRule>
    <cfRule type="containsText" dxfId="17171" priority="2507" operator="containsText" text="BMTR">
      <formula>NOT(ISERROR(SEARCH("BMTR",F226)))</formula>
    </cfRule>
  </conditionalFormatting>
  <conditionalFormatting sqref="F226">
    <cfRule type="containsText" dxfId="17170" priority="2502" operator="containsText" text="TAXI">
      <formula>NOT(ISERROR(SEARCH("TAXI",F226)))</formula>
    </cfRule>
    <cfRule type="containsText" dxfId="17169" priority="2503" operator="containsText" text="SSMM">
      <formula>NOT(ISERROR(SEARCH("SSMM",F226)))</formula>
    </cfRule>
    <cfRule type="containsText" dxfId="17168" priority="2504" operator="containsText" text="BMTR">
      <formula>NOT(ISERROR(SEARCH("BMTR",F226)))</formula>
    </cfRule>
  </conditionalFormatting>
  <conditionalFormatting sqref="F226">
    <cfRule type="containsText" dxfId="17167" priority="2499" operator="containsText" text="TAXI">
      <formula>NOT(ISERROR(SEARCH("TAXI",F226)))</formula>
    </cfRule>
    <cfRule type="containsText" dxfId="17166" priority="2500" operator="containsText" text="SSMM">
      <formula>NOT(ISERROR(SEARCH("SSMM",F226)))</formula>
    </cfRule>
    <cfRule type="containsText" dxfId="17165" priority="2501" operator="containsText" text="BMTR">
      <formula>NOT(ISERROR(SEARCH("BMTR",F226)))</formula>
    </cfRule>
  </conditionalFormatting>
  <conditionalFormatting sqref="F226">
    <cfRule type="containsText" dxfId="17164" priority="2496" operator="containsText" text="TAXI">
      <formula>NOT(ISERROR(SEARCH("TAXI",F226)))</formula>
    </cfRule>
    <cfRule type="containsText" dxfId="17163" priority="2497" operator="containsText" text="SSMM">
      <formula>NOT(ISERROR(SEARCH("SSMM",F226)))</formula>
    </cfRule>
    <cfRule type="containsText" dxfId="17162" priority="2498" operator="containsText" text="BMTR">
      <formula>NOT(ISERROR(SEARCH("BMTR",F226)))</formula>
    </cfRule>
  </conditionalFormatting>
  <conditionalFormatting sqref="F226">
    <cfRule type="containsText" dxfId="17161" priority="2493" operator="containsText" text="TAXI">
      <formula>NOT(ISERROR(SEARCH("TAXI",F226)))</formula>
    </cfRule>
    <cfRule type="containsText" dxfId="17160" priority="2494" operator="containsText" text="SSMM">
      <formula>NOT(ISERROR(SEARCH("SSMM",F226)))</formula>
    </cfRule>
    <cfRule type="containsText" dxfId="17159" priority="2495" operator="containsText" text="BMTR">
      <formula>NOT(ISERROR(SEARCH("BMTR",F226)))</formula>
    </cfRule>
  </conditionalFormatting>
  <conditionalFormatting sqref="F226">
    <cfRule type="containsText" dxfId="17158" priority="2490" operator="containsText" text="TAXI">
      <formula>NOT(ISERROR(SEARCH("TAXI",F226)))</formula>
    </cfRule>
    <cfRule type="containsText" dxfId="17157" priority="2491" operator="containsText" text="SSMM">
      <formula>NOT(ISERROR(SEARCH("SSMM",F226)))</formula>
    </cfRule>
    <cfRule type="containsText" dxfId="17156" priority="2492" operator="containsText" text="BMTR">
      <formula>NOT(ISERROR(SEARCH("BMTR",F226)))</formula>
    </cfRule>
  </conditionalFormatting>
  <conditionalFormatting sqref="F226">
    <cfRule type="containsText" dxfId="17155" priority="2487" operator="containsText" text="TAXI">
      <formula>NOT(ISERROR(SEARCH("TAXI",F226)))</formula>
    </cfRule>
    <cfRule type="containsText" dxfId="17154" priority="2488" operator="containsText" text="SSMM">
      <formula>NOT(ISERROR(SEARCH("SSMM",F226)))</formula>
    </cfRule>
    <cfRule type="containsText" dxfId="17153" priority="2489" operator="containsText" text="BMTR">
      <formula>NOT(ISERROR(SEARCH("BMTR",F226)))</formula>
    </cfRule>
  </conditionalFormatting>
  <conditionalFormatting sqref="F226">
    <cfRule type="containsText" dxfId="17152" priority="2484" operator="containsText" text="TAXI">
      <formula>NOT(ISERROR(SEARCH("TAXI",F226)))</formula>
    </cfRule>
    <cfRule type="containsText" dxfId="17151" priority="2485" operator="containsText" text="SSMM">
      <formula>NOT(ISERROR(SEARCH("SSMM",F226)))</formula>
    </cfRule>
    <cfRule type="containsText" dxfId="17150" priority="2486" operator="containsText" text="BMTR">
      <formula>NOT(ISERROR(SEARCH("BMTR",F226)))</formula>
    </cfRule>
  </conditionalFormatting>
  <conditionalFormatting sqref="F226">
    <cfRule type="containsText" dxfId="17149" priority="2481" operator="containsText" text="TAXI">
      <formula>NOT(ISERROR(SEARCH("TAXI",F226)))</formula>
    </cfRule>
    <cfRule type="containsText" dxfId="17148" priority="2482" operator="containsText" text="SSMM">
      <formula>NOT(ISERROR(SEARCH("SSMM",F226)))</formula>
    </cfRule>
    <cfRule type="containsText" dxfId="17147" priority="2483" operator="containsText" text="BMTR">
      <formula>NOT(ISERROR(SEARCH("BMTR",F226)))</formula>
    </cfRule>
  </conditionalFormatting>
  <conditionalFormatting sqref="F226">
    <cfRule type="containsText" dxfId="17146" priority="2478" operator="containsText" text="TAXI">
      <formula>NOT(ISERROR(SEARCH("TAXI",F226)))</formula>
    </cfRule>
    <cfRule type="containsText" dxfId="17145" priority="2479" operator="containsText" text="SSMM">
      <formula>NOT(ISERROR(SEARCH("SSMM",F226)))</formula>
    </cfRule>
    <cfRule type="containsText" dxfId="17144" priority="2480" operator="containsText" text="BMTR">
      <formula>NOT(ISERROR(SEARCH("BMTR",F226)))</formula>
    </cfRule>
  </conditionalFormatting>
  <conditionalFormatting sqref="F226">
    <cfRule type="containsText" dxfId="17143" priority="2475" operator="containsText" text="TAXI">
      <formula>NOT(ISERROR(SEARCH("TAXI",F226)))</formula>
    </cfRule>
    <cfRule type="containsText" dxfId="17142" priority="2476" operator="containsText" text="SSMM">
      <formula>NOT(ISERROR(SEARCH("SSMM",F226)))</formula>
    </cfRule>
    <cfRule type="containsText" dxfId="17141" priority="2477" operator="containsText" text="BMTR">
      <formula>NOT(ISERROR(SEARCH("BMTR",F226)))</formula>
    </cfRule>
  </conditionalFormatting>
  <conditionalFormatting sqref="F226">
    <cfRule type="containsText" dxfId="17140" priority="2472" operator="containsText" text="TAXI">
      <formula>NOT(ISERROR(SEARCH("TAXI",F226)))</formula>
    </cfRule>
    <cfRule type="containsText" dxfId="17139" priority="2473" operator="containsText" text="SSMM">
      <formula>NOT(ISERROR(SEARCH("SSMM",F226)))</formula>
    </cfRule>
    <cfRule type="containsText" dxfId="17138" priority="2474" operator="containsText" text="BMTR">
      <formula>NOT(ISERROR(SEARCH("BMTR",F226)))</formula>
    </cfRule>
  </conditionalFormatting>
  <conditionalFormatting sqref="F226">
    <cfRule type="containsText" dxfId="17137" priority="2469" operator="containsText" text="TAXI">
      <formula>NOT(ISERROR(SEARCH("TAXI",F226)))</formula>
    </cfRule>
    <cfRule type="containsText" dxfId="17136" priority="2470" operator="containsText" text="SSMM">
      <formula>NOT(ISERROR(SEARCH("SSMM",F226)))</formula>
    </cfRule>
    <cfRule type="containsText" dxfId="17135" priority="2471" operator="containsText" text="BMTR">
      <formula>NOT(ISERROR(SEARCH("BMTR",F226)))</formula>
    </cfRule>
  </conditionalFormatting>
  <conditionalFormatting sqref="F226">
    <cfRule type="containsText" dxfId="17134" priority="2466" operator="containsText" text="TAXI">
      <formula>NOT(ISERROR(SEARCH("TAXI",F226)))</formula>
    </cfRule>
    <cfRule type="containsText" dxfId="17133" priority="2467" operator="containsText" text="SSMM">
      <formula>NOT(ISERROR(SEARCH("SSMM",F226)))</formula>
    </cfRule>
    <cfRule type="containsText" dxfId="17132" priority="2468" operator="containsText" text="BMTR">
      <formula>NOT(ISERROR(SEARCH("BMTR",F226)))</formula>
    </cfRule>
  </conditionalFormatting>
  <conditionalFormatting sqref="F226">
    <cfRule type="containsText" dxfId="17131" priority="2463" operator="containsText" text="TAXI">
      <formula>NOT(ISERROR(SEARCH("TAXI",F226)))</formula>
    </cfRule>
    <cfRule type="containsText" dxfId="17130" priority="2464" operator="containsText" text="SSMM">
      <formula>NOT(ISERROR(SEARCH("SSMM",F226)))</formula>
    </cfRule>
    <cfRule type="containsText" dxfId="17129" priority="2465" operator="containsText" text="BMTR">
      <formula>NOT(ISERROR(SEARCH("BMTR",F226)))</formula>
    </cfRule>
  </conditionalFormatting>
  <conditionalFormatting sqref="F226">
    <cfRule type="containsText" dxfId="17128" priority="2460" operator="containsText" text="TAXI">
      <formula>NOT(ISERROR(SEARCH("TAXI",F226)))</formula>
    </cfRule>
    <cfRule type="containsText" dxfId="17127" priority="2461" operator="containsText" text="SSMM">
      <formula>NOT(ISERROR(SEARCH("SSMM",F226)))</formula>
    </cfRule>
    <cfRule type="containsText" dxfId="17126" priority="2462" operator="containsText" text="BMTR">
      <formula>NOT(ISERROR(SEARCH("BMTR",F226)))</formula>
    </cfRule>
  </conditionalFormatting>
  <conditionalFormatting sqref="F226">
    <cfRule type="containsText" dxfId="17125" priority="2457" operator="containsText" text="TAXI">
      <formula>NOT(ISERROR(SEARCH("TAXI",F226)))</formula>
    </cfRule>
    <cfRule type="containsText" dxfId="17124" priority="2458" operator="containsText" text="SSMM">
      <formula>NOT(ISERROR(SEARCH("SSMM",F226)))</formula>
    </cfRule>
    <cfRule type="containsText" dxfId="17123" priority="2459" operator="containsText" text="BMTR">
      <formula>NOT(ISERROR(SEARCH("BMTR",F226)))</formula>
    </cfRule>
  </conditionalFormatting>
  <conditionalFormatting sqref="F226">
    <cfRule type="containsText" dxfId="17122" priority="2454" operator="containsText" text="TAXI">
      <formula>NOT(ISERROR(SEARCH("TAXI",F226)))</formula>
    </cfRule>
    <cfRule type="containsText" dxfId="17121" priority="2455" operator="containsText" text="SSMM">
      <formula>NOT(ISERROR(SEARCH("SSMM",F226)))</formula>
    </cfRule>
    <cfRule type="containsText" dxfId="17120" priority="2456" operator="containsText" text="BMTR">
      <formula>NOT(ISERROR(SEARCH("BMTR",F226)))</formula>
    </cfRule>
  </conditionalFormatting>
  <conditionalFormatting sqref="F226">
    <cfRule type="containsText" dxfId="17119" priority="2451" operator="containsText" text="TAXI">
      <formula>NOT(ISERROR(SEARCH("TAXI",F226)))</formula>
    </cfRule>
    <cfRule type="containsText" dxfId="17118" priority="2452" operator="containsText" text="SSMM">
      <formula>NOT(ISERROR(SEARCH("SSMM",F226)))</formula>
    </cfRule>
    <cfRule type="containsText" dxfId="17117" priority="2453" operator="containsText" text="BMTR">
      <formula>NOT(ISERROR(SEARCH("BMTR",F226)))</formula>
    </cfRule>
  </conditionalFormatting>
  <conditionalFormatting sqref="F226">
    <cfRule type="containsText" dxfId="17116" priority="2448" operator="containsText" text="TAXI">
      <formula>NOT(ISERROR(SEARCH("TAXI",F226)))</formula>
    </cfRule>
    <cfRule type="containsText" dxfId="17115" priority="2449" operator="containsText" text="SSMM">
      <formula>NOT(ISERROR(SEARCH("SSMM",F226)))</formula>
    </cfRule>
    <cfRule type="containsText" dxfId="17114" priority="2450" operator="containsText" text="BMTR">
      <formula>NOT(ISERROR(SEARCH("BMTR",F226)))</formula>
    </cfRule>
  </conditionalFormatting>
  <conditionalFormatting sqref="F226">
    <cfRule type="containsText" dxfId="17113" priority="2445" operator="containsText" text="TAXI">
      <formula>NOT(ISERROR(SEARCH("TAXI",F226)))</formula>
    </cfRule>
    <cfRule type="containsText" dxfId="17112" priority="2446" operator="containsText" text="SSMM">
      <formula>NOT(ISERROR(SEARCH("SSMM",F226)))</formula>
    </cfRule>
    <cfRule type="containsText" dxfId="17111" priority="2447" operator="containsText" text="BMTR">
      <formula>NOT(ISERROR(SEARCH("BMTR",F226)))</formula>
    </cfRule>
  </conditionalFormatting>
  <conditionalFormatting sqref="F226">
    <cfRule type="containsText" dxfId="17110" priority="2442" operator="containsText" text="TAXI">
      <formula>NOT(ISERROR(SEARCH("TAXI",F226)))</formula>
    </cfRule>
    <cfRule type="containsText" dxfId="17109" priority="2443" operator="containsText" text="SSMM">
      <formula>NOT(ISERROR(SEARCH("SSMM",F226)))</formula>
    </cfRule>
    <cfRule type="containsText" dxfId="17108" priority="2444" operator="containsText" text="BMTR">
      <formula>NOT(ISERROR(SEARCH("BMTR",F226)))</formula>
    </cfRule>
  </conditionalFormatting>
  <conditionalFormatting sqref="F226">
    <cfRule type="containsText" dxfId="17107" priority="2439" operator="containsText" text="TAXI">
      <formula>NOT(ISERROR(SEARCH("TAXI",F226)))</formula>
    </cfRule>
    <cfRule type="containsText" dxfId="17106" priority="2440" operator="containsText" text="SSMM">
      <formula>NOT(ISERROR(SEARCH("SSMM",F226)))</formula>
    </cfRule>
    <cfRule type="containsText" dxfId="17105" priority="2441" operator="containsText" text="BMTR">
      <formula>NOT(ISERROR(SEARCH("BMTR",F226)))</formula>
    </cfRule>
  </conditionalFormatting>
  <conditionalFormatting sqref="F226">
    <cfRule type="containsText" dxfId="17104" priority="2436" operator="containsText" text="TAXI">
      <formula>NOT(ISERROR(SEARCH("TAXI",F226)))</formula>
    </cfRule>
    <cfRule type="containsText" dxfId="17103" priority="2437" operator="containsText" text="SSMM">
      <formula>NOT(ISERROR(SEARCH("SSMM",F226)))</formula>
    </cfRule>
    <cfRule type="containsText" dxfId="17102" priority="2438" operator="containsText" text="BMTR">
      <formula>NOT(ISERROR(SEARCH("BMTR",F226)))</formula>
    </cfRule>
  </conditionalFormatting>
  <conditionalFormatting sqref="F226">
    <cfRule type="containsText" dxfId="17101" priority="2433" operator="containsText" text="TAXI">
      <formula>NOT(ISERROR(SEARCH("TAXI",F226)))</formula>
    </cfRule>
    <cfRule type="containsText" dxfId="17100" priority="2434" operator="containsText" text="SSMM">
      <formula>NOT(ISERROR(SEARCH("SSMM",F226)))</formula>
    </cfRule>
    <cfRule type="containsText" dxfId="17099" priority="2435" operator="containsText" text="BMTR">
      <formula>NOT(ISERROR(SEARCH("BMTR",F226)))</formula>
    </cfRule>
  </conditionalFormatting>
  <conditionalFormatting sqref="F226">
    <cfRule type="containsText" dxfId="17098" priority="2430" operator="containsText" text="TAXI">
      <formula>NOT(ISERROR(SEARCH("TAXI",F226)))</formula>
    </cfRule>
    <cfRule type="containsText" dxfId="17097" priority="2431" operator="containsText" text="SSMM">
      <formula>NOT(ISERROR(SEARCH("SSMM",F226)))</formula>
    </cfRule>
    <cfRule type="containsText" dxfId="17096" priority="2432" operator="containsText" text="BMTR">
      <formula>NOT(ISERROR(SEARCH("BMTR",F226)))</formula>
    </cfRule>
  </conditionalFormatting>
  <conditionalFormatting sqref="F226">
    <cfRule type="containsText" dxfId="17095" priority="2427" operator="containsText" text="TAXI">
      <formula>NOT(ISERROR(SEARCH("TAXI",F226)))</formula>
    </cfRule>
    <cfRule type="containsText" dxfId="17094" priority="2428" operator="containsText" text="SSMM">
      <formula>NOT(ISERROR(SEARCH("SSMM",F226)))</formula>
    </cfRule>
    <cfRule type="containsText" dxfId="17093" priority="2429" operator="containsText" text="BMTR">
      <formula>NOT(ISERROR(SEARCH("BMTR",F226)))</formula>
    </cfRule>
  </conditionalFormatting>
  <conditionalFormatting sqref="F226">
    <cfRule type="containsText" dxfId="17092" priority="2424" operator="containsText" text="TAXI">
      <formula>NOT(ISERROR(SEARCH("TAXI",F226)))</formula>
    </cfRule>
    <cfRule type="containsText" dxfId="17091" priority="2425" operator="containsText" text="SSMM">
      <formula>NOT(ISERROR(SEARCH("SSMM",F226)))</formula>
    </cfRule>
    <cfRule type="containsText" dxfId="17090" priority="2426" operator="containsText" text="BMTR">
      <formula>NOT(ISERROR(SEARCH("BMTR",F226)))</formula>
    </cfRule>
  </conditionalFormatting>
  <conditionalFormatting sqref="G226">
    <cfRule type="cellIs" dxfId="17089" priority="2565" operator="greaterThan">
      <formula>L226</formula>
    </cfRule>
    <cfRule type="cellIs" dxfId="17088" priority="2566" operator="lessThan">
      <formula>J226</formula>
    </cfRule>
  </conditionalFormatting>
  <conditionalFormatting sqref="M226">
    <cfRule type="cellIs" dxfId="17087" priority="2423" operator="lessThan">
      <formula>0.25</formula>
    </cfRule>
  </conditionalFormatting>
  <conditionalFormatting sqref="F79">
    <cfRule type="containsText" dxfId="17086" priority="2416" operator="containsText" text="TAXI">
      <formula>NOT(ISERROR(SEARCH("TAXI",F79)))</formula>
    </cfRule>
    <cfRule type="containsText" dxfId="17085" priority="2417" operator="containsText" text="SSMM">
      <formula>NOT(ISERROR(SEARCH("SSMM",F79)))</formula>
    </cfRule>
    <cfRule type="containsText" dxfId="17084" priority="2418" operator="containsText" text="BMTR">
      <formula>NOT(ISERROR(SEARCH("BMTR",F79)))</formula>
    </cfRule>
  </conditionalFormatting>
  <conditionalFormatting sqref="G79">
    <cfRule type="cellIs" dxfId="17083" priority="2419" operator="greaterThan">
      <formula>L79</formula>
    </cfRule>
    <cfRule type="cellIs" dxfId="17082" priority="2420" operator="lessThan">
      <formula>J79</formula>
    </cfRule>
  </conditionalFormatting>
  <conditionalFormatting sqref="M79">
    <cfRule type="cellIs" dxfId="17081" priority="2415" operator="lessThan">
      <formula>0.25</formula>
    </cfRule>
  </conditionalFormatting>
  <conditionalFormatting sqref="F111">
    <cfRule type="containsText" dxfId="17080" priority="2408" operator="containsText" text="TAXI">
      <formula>NOT(ISERROR(SEARCH("TAXI",F111)))</formula>
    </cfRule>
    <cfRule type="containsText" dxfId="17079" priority="2409" operator="containsText" text="SSMM">
      <formula>NOT(ISERROR(SEARCH("SSMM",F111)))</formula>
    </cfRule>
    <cfRule type="containsText" dxfId="17078" priority="2410" operator="containsText" text="BMTR">
      <formula>NOT(ISERROR(SEARCH("BMTR",F111)))</formula>
    </cfRule>
  </conditionalFormatting>
  <conditionalFormatting sqref="G111">
    <cfRule type="cellIs" dxfId="17077" priority="2411" operator="greaterThan">
      <formula>L111</formula>
    </cfRule>
    <cfRule type="cellIs" dxfId="17076" priority="2412" operator="lessThan">
      <formula>J111</formula>
    </cfRule>
  </conditionalFormatting>
  <conditionalFormatting sqref="M111">
    <cfRule type="cellIs" dxfId="17075" priority="2407" operator="lessThan">
      <formula>0.25</formula>
    </cfRule>
  </conditionalFormatting>
  <conditionalFormatting sqref="F159">
    <cfRule type="containsText" dxfId="17074" priority="2400" operator="containsText" text="TAXI">
      <formula>NOT(ISERROR(SEARCH("TAXI",F159)))</formula>
    </cfRule>
    <cfRule type="containsText" dxfId="17073" priority="2401" operator="containsText" text="SSMM">
      <formula>NOT(ISERROR(SEARCH("SSMM",F159)))</formula>
    </cfRule>
    <cfRule type="containsText" dxfId="17072" priority="2402" operator="containsText" text="BMTR">
      <formula>NOT(ISERROR(SEARCH("BMTR",F159)))</formula>
    </cfRule>
  </conditionalFormatting>
  <conditionalFormatting sqref="G159">
    <cfRule type="cellIs" dxfId="17071" priority="2403" operator="greaterThan">
      <formula>L159</formula>
    </cfRule>
    <cfRule type="cellIs" dxfId="17070" priority="2404" operator="lessThan">
      <formula>J159</formula>
    </cfRule>
  </conditionalFormatting>
  <conditionalFormatting sqref="M159">
    <cfRule type="cellIs" dxfId="17069" priority="2399" operator="lessThan">
      <formula>0.25</formula>
    </cfRule>
  </conditionalFormatting>
  <conditionalFormatting sqref="F221">
    <cfRule type="containsText" dxfId="17068" priority="2392" operator="containsText" text="TAXI">
      <formula>NOT(ISERROR(SEARCH("TAXI",F221)))</formula>
    </cfRule>
    <cfRule type="containsText" dxfId="17067" priority="2393" operator="containsText" text="SSMM">
      <formula>NOT(ISERROR(SEARCH("SSMM",F221)))</formula>
    </cfRule>
    <cfRule type="containsText" dxfId="17066" priority="2394" operator="containsText" text="BMTR">
      <formula>NOT(ISERROR(SEARCH("BMTR",F221)))</formula>
    </cfRule>
  </conditionalFormatting>
  <conditionalFormatting sqref="F221">
    <cfRule type="containsText" dxfId="17065" priority="2389" operator="containsText" text="TAXI">
      <formula>NOT(ISERROR(SEARCH("TAXI",F221)))</formula>
    </cfRule>
    <cfRule type="containsText" dxfId="17064" priority="2390" operator="containsText" text="SSMM">
      <formula>NOT(ISERROR(SEARCH("SSMM",F221)))</formula>
    </cfRule>
    <cfRule type="containsText" dxfId="17063" priority="2391" operator="containsText" text="BMTR">
      <formula>NOT(ISERROR(SEARCH("BMTR",F221)))</formula>
    </cfRule>
  </conditionalFormatting>
  <conditionalFormatting sqref="F221">
    <cfRule type="containsText" dxfId="17062" priority="2386" operator="containsText" text="TAXI">
      <formula>NOT(ISERROR(SEARCH("TAXI",F221)))</formula>
    </cfRule>
    <cfRule type="containsText" dxfId="17061" priority="2387" operator="containsText" text="SSMM">
      <formula>NOT(ISERROR(SEARCH("SSMM",F221)))</formula>
    </cfRule>
    <cfRule type="containsText" dxfId="17060" priority="2388" operator="containsText" text="BMTR">
      <formula>NOT(ISERROR(SEARCH("BMTR",F221)))</formula>
    </cfRule>
  </conditionalFormatting>
  <conditionalFormatting sqref="F221">
    <cfRule type="containsText" dxfId="17059" priority="2383" operator="containsText" text="TAXI">
      <formula>NOT(ISERROR(SEARCH("TAXI",F221)))</formula>
    </cfRule>
    <cfRule type="containsText" dxfId="17058" priority="2384" operator="containsText" text="SSMM">
      <formula>NOT(ISERROR(SEARCH("SSMM",F221)))</formula>
    </cfRule>
    <cfRule type="containsText" dxfId="17057" priority="2385" operator="containsText" text="BMTR">
      <formula>NOT(ISERROR(SEARCH("BMTR",F221)))</formula>
    </cfRule>
  </conditionalFormatting>
  <conditionalFormatting sqref="F221">
    <cfRule type="containsText" dxfId="17056" priority="2380" operator="containsText" text="TAXI">
      <formula>NOT(ISERROR(SEARCH("TAXI",F221)))</formula>
    </cfRule>
    <cfRule type="containsText" dxfId="17055" priority="2381" operator="containsText" text="SSMM">
      <formula>NOT(ISERROR(SEARCH("SSMM",F221)))</formula>
    </cfRule>
    <cfRule type="containsText" dxfId="17054" priority="2382" operator="containsText" text="BMTR">
      <formula>NOT(ISERROR(SEARCH("BMTR",F221)))</formula>
    </cfRule>
  </conditionalFormatting>
  <conditionalFormatting sqref="F221">
    <cfRule type="containsText" dxfId="17053" priority="2377" operator="containsText" text="TAXI">
      <formula>NOT(ISERROR(SEARCH("TAXI",F221)))</formula>
    </cfRule>
    <cfRule type="containsText" dxfId="17052" priority="2378" operator="containsText" text="SSMM">
      <formula>NOT(ISERROR(SEARCH("SSMM",F221)))</formula>
    </cfRule>
    <cfRule type="containsText" dxfId="17051" priority="2379" operator="containsText" text="BMTR">
      <formula>NOT(ISERROR(SEARCH("BMTR",F221)))</formula>
    </cfRule>
  </conditionalFormatting>
  <conditionalFormatting sqref="F221">
    <cfRule type="containsText" dxfId="17050" priority="2374" operator="containsText" text="TAXI">
      <formula>NOT(ISERROR(SEARCH("TAXI",F221)))</formula>
    </cfRule>
    <cfRule type="containsText" dxfId="17049" priority="2375" operator="containsText" text="SSMM">
      <formula>NOT(ISERROR(SEARCH("SSMM",F221)))</formula>
    </cfRule>
    <cfRule type="containsText" dxfId="17048" priority="2376" operator="containsText" text="BMTR">
      <formula>NOT(ISERROR(SEARCH("BMTR",F221)))</formula>
    </cfRule>
  </conditionalFormatting>
  <conditionalFormatting sqref="F221">
    <cfRule type="containsText" dxfId="17047" priority="2371" operator="containsText" text="TAXI">
      <formula>NOT(ISERROR(SEARCH("TAXI",F221)))</formula>
    </cfRule>
    <cfRule type="containsText" dxfId="17046" priority="2372" operator="containsText" text="SSMM">
      <formula>NOT(ISERROR(SEARCH("SSMM",F221)))</formula>
    </cfRule>
    <cfRule type="containsText" dxfId="17045" priority="2373" operator="containsText" text="BMTR">
      <formula>NOT(ISERROR(SEARCH("BMTR",F221)))</formula>
    </cfRule>
  </conditionalFormatting>
  <conditionalFormatting sqref="F221">
    <cfRule type="containsText" dxfId="17044" priority="2368" operator="containsText" text="TAXI">
      <formula>NOT(ISERROR(SEARCH("TAXI",F221)))</formula>
    </cfRule>
    <cfRule type="containsText" dxfId="17043" priority="2369" operator="containsText" text="SSMM">
      <formula>NOT(ISERROR(SEARCH("SSMM",F221)))</formula>
    </cfRule>
    <cfRule type="containsText" dxfId="17042" priority="2370" operator="containsText" text="BMTR">
      <formula>NOT(ISERROR(SEARCH("BMTR",F221)))</formula>
    </cfRule>
  </conditionalFormatting>
  <conditionalFormatting sqref="F221">
    <cfRule type="containsText" dxfId="17041" priority="2365" operator="containsText" text="TAXI">
      <formula>NOT(ISERROR(SEARCH("TAXI",F221)))</formula>
    </cfRule>
    <cfRule type="containsText" dxfId="17040" priority="2366" operator="containsText" text="SSMM">
      <formula>NOT(ISERROR(SEARCH("SSMM",F221)))</formula>
    </cfRule>
    <cfRule type="containsText" dxfId="17039" priority="2367" operator="containsText" text="BMTR">
      <formula>NOT(ISERROR(SEARCH("BMTR",F221)))</formula>
    </cfRule>
  </conditionalFormatting>
  <conditionalFormatting sqref="F221">
    <cfRule type="containsText" dxfId="17038" priority="2362" operator="containsText" text="TAXI">
      <formula>NOT(ISERROR(SEARCH("TAXI",F221)))</formula>
    </cfRule>
    <cfRule type="containsText" dxfId="17037" priority="2363" operator="containsText" text="SSMM">
      <formula>NOT(ISERROR(SEARCH("SSMM",F221)))</formula>
    </cfRule>
    <cfRule type="containsText" dxfId="17036" priority="2364" operator="containsText" text="BMTR">
      <formula>NOT(ISERROR(SEARCH("BMTR",F221)))</formula>
    </cfRule>
  </conditionalFormatting>
  <conditionalFormatting sqref="F221">
    <cfRule type="containsText" dxfId="17035" priority="2359" operator="containsText" text="TAXI">
      <formula>NOT(ISERROR(SEARCH("TAXI",F221)))</formula>
    </cfRule>
    <cfRule type="containsText" dxfId="17034" priority="2360" operator="containsText" text="SSMM">
      <formula>NOT(ISERROR(SEARCH("SSMM",F221)))</formula>
    </cfRule>
    <cfRule type="containsText" dxfId="17033" priority="2361" operator="containsText" text="BMTR">
      <formula>NOT(ISERROR(SEARCH("BMTR",F221)))</formula>
    </cfRule>
  </conditionalFormatting>
  <conditionalFormatting sqref="F221">
    <cfRule type="containsText" dxfId="17032" priority="2356" operator="containsText" text="TAXI">
      <formula>NOT(ISERROR(SEARCH("TAXI",F221)))</formula>
    </cfRule>
    <cfRule type="containsText" dxfId="17031" priority="2357" operator="containsText" text="SSMM">
      <formula>NOT(ISERROR(SEARCH("SSMM",F221)))</formula>
    </cfRule>
    <cfRule type="containsText" dxfId="17030" priority="2358" operator="containsText" text="BMTR">
      <formula>NOT(ISERROR(SEARCH("BMTR",F221)))</formula>
    </cfRule>
  </conditionalFormatting>
  <conditionalFormatting sqref="F221">
    <cfRule type="containsText" dxfId="17029" priority="2353" operator="containsText" text="TAXI">
      <formula>NOT(ISERROR(SEARCH("TAXI",F221)))</formula>
    </cfRule>
    <cfRule type="containsText" dxfId="17028" priority="2354" operator="containsText" text="SSMM">
      <formula>NOT(ISERROR(SEARCH("SSMM",F221)))</formula>
    </cfRule>
    <cfRule type="containsText" dxfId="17027" priority="2355" operator="containsText" text="BMTR">
      <formula>NOT(ISERROR(SEARCH("BMTR",F221)))</formula>
    </cfRule>
  </conditionalFormatting>
  <conditionalFormatting sqref="F221">
    <cfRule type="containsText" dxfId="17026" priority="2350" operator="containsText" text="TAXI">
      <formula>NOT(ISERROR(SEARCH("TAXI",F221)))</formula>
    </cfRule>
    <cfRule type="containsText" dxfId="17025" priority="2351" operator="containsText" text="SSMM">
      <formula>NOT(ISERROR(SEARCH("SSMM",F221)))</formula>
    </cfRule>
    <cfRule type="containsText" dxfId="17024" priority="2352" operator="containsText" text="BMTR">
      <formula>NOT(ISERROR(SEARCH("BMTR",F221)))</formula>
    </cfRule>
  </conditionalFormatting>
  <conditionalFormatting sqref="F221">
    <cfRule type="containsText" dxfId="17023" priority="2347" operator="containsText" text="TAXI">
      <formula>NOT(ISERROR(SEARCH("TAXI",F221)))</formula>
    </cfRule>
    <cfRule type="containsText" dxfId="17022" priority="2348" operator="containsText" text="SSMM">
      <formula>NOT(ISERROR(SEARCH("SSMM",F221)))</formula>
    </cfRule>
    <cfRule type="containsText" dxfId="17021" priority="2349" operator="containsText" text="BMTR">
      <formula>NOT(ISERROR(SEARCH("BMTR",F221)))</formula>
    </cfRule>
  </conditionalFormatting>
  <conditionalFormatting sqref="F221">
    <cfRule type="containsText" dxfId="17020" priority="2344" operator="containsText" text="TAXI">
      <formula>NOT(ISERROR(SEARCH("TAXI",F221)))</formula>
    </cfRule>
    <cfRule type="containsText" dxfId="17019" priority="2345" operator="containsText" text="SSMM">
      <formula>NOT(ISERROR(SEARCH("SSMM",F221)))</formula>
    </cfRule>
    <cfRule type="containsText" dxfId="17018" priority="2346" operator="containsText" text="BMTR">
      <formula>NOT(ISERROR(SEARCH("BMTR",F221)))</formula>
    </cfRule>
  </conditionalFormatting>
  <conditionalFormatting sqref="F221">
    <cfRule type="containsText" dxfId="17017" priority="2341" operator="containsText" text="TAXI">
      <formula>NOT(ISERROR(SEARCH("TAXI",F221)))</formula>
    </cfRule>
    <cfRule type="containsText" dxfId="17016" priority="2342" operator="containsText" text="SSMM">
      <formula>NOT(ISERROR(SEARCH("SSMM",F221)))</formula>
    </cfRule>
    <cfRule type="containsText" dxfId="17015" priority="2343" operator="containsText" text="BMTR">
      <formula>NOT(ISERROR(SEARCH("BMTR",F221)))</formula>
    </cfRule>
  </conditionalFormatting>
  <conditionalFormatting sqref="F221">
    <cfRule type="containsText" dxfId="17014" priority="2338" operator="containsText" text="TAXI">
      <formula>NOT(ISERROR(SEARCH("TAXI",F221)))</formula>
    </cfRule>
    <cfRule type="containsText" dxfId="17013" priority="2339" operator="containsText" text="SSMM">
      <formula>NOT(ISERROR(SEARCH("SSMM",F221)))</formula>
    </cfRule>
    <cfRule type="containsText" dxfId="17012" priority="2340" operator="containsText" text="BMTR">
      <formula>NOT(ISERROR(SEARCH("BMTR",F221)))</formula>
    </cfRule>
  </conditionalFormatting>
  <conditionalFormatting sqref="F221">
    <cfRule type="containsText" dxfId="17011" priority="2335" operator="containsText" text="TAXI">
      <formula>NOT(ISERROR(SEARCH("TAXI",F221)))</formula>
    </cfRule>
    <cfRule type="containsText" dxfId="17010" priority="2336" operator="containsText" text="SSMM">
      <formula>NOT(ISERROR(SEARCH("SSMM",F221)))</formula>
    </cfRule>
    <cfRule type="containsText" dxfId="17009" priority="2337" operator="containsText" text="BMTR">
      <formula>NOT(ISERROR(SEARCH("BMTR",F221)))</formula>
    </cfRule>
  </conditionalFormatting>
  <conditionalFormatting sqref="F221">
    <cfRule type="containsText" dxfId="17008" priority="2332" operator="containsText" text="TAXI">
      <formula>NOT(ISERROR(SEARCH("TAXI",F221)))</formula>
    </cfRule>
    <cfRule type="containsText" dxfId="17007" priority="2333" operator="containsText" text="SSMM">
      <formula>NOT(ISERROR(SEARCH("SSMM",F221)))</formula>
    </cfRule>
    <cfRule type="containsText" dxfId="17006" priority="2334" operator="containsText" text="BMTR">
      <formula>NOT(ISERROR(SEARCH("BMTR",F221)))</formula>
    </cfRule>
  </conditionalFormatting>
  <conditionalFormatting sqref="F221">
    <cfRule type="containsText" dxfId="17005" priority="2329" operator="containsText" text="TAXI">
      <formula>NOT(ISERROR(SEARCH("TAXI",F221)))</formula>
    </cfRule>
    <cfRule type="containsText" dxfId="17004" priority="2330" operator="containsText" text="SSMM">
      <formula>NOT(ISERROR(SEARCH("SSMM",F221)))</formula>
    </cfRule>
    <cfRule type="containsText" dxfId="17003" priority="2331" operator="containsText" text="BMTR">
      <formula>NOT(ISERROR(SEARCH("BMTR",F221)))</formula>
    </cfRule>
  </conditionalFormatting>
  <conditionalFormatting sqref="F221">
    <cfRule type="containsText" dxfId="17002" priority="2326" operator="containsText" text="TAXI">
      <formula>NOT(ISERROR(SEARCH("TAXI",F221)))</formula>
    </cfRule>
    <cfRule type="containsText" dxfId="17001" priority="2327" operator="containsText" text="SSMM">
      <formula>NOT(ISERROR(SEARCH("SSMM",F221)))</formula>
    </cfRule>
    <cfRule type="containsText" dxfId="17000" priority="2328" operator="containsText" text="BMTR">
      <formula>NOT(ISERROR(SEARCH("BMTR",F221)))</formula>
    </cfRule>
  </conditionalFormatting>
  <conditionalFormatting sqref="F221">
    <cfRule type="containsText" dxfId="16999" priority="2323" operator="containsText" text="TAXI">
      <formula>NOT(ISERROR(SEARCH("TAXI",F221)))</formula>
    </cfRule>
    <cfRule type="containsText" dxfId="16998" priority="2324" operator="containsText" text="SSMM">
      <formula>NOT(ISERROR(SEARCH("SSMM",F221)))</formula>
    </cfRule>
    <cfRule type="containsText" dxfId="16997" priority="2325" operator="containsText" text="BMTR">
      <formula>NOT(ISERROR(SEARCH("BMTR",F221)))</formula>
    </cfRule>
  </conditionalFormatting>
  <conditionalFormatting sqref="F221">
    <cfRule type="containsText" dxfId="16996" priority="2320" operator="containsText" text="TAXI">
      <formula>NOT(ISERROR(SEARCH("TAXI",F221)))</formula>
    </cfRule>
    <cfRule type="containsText" dxfId="16995" priority="2321" operator="containsText" text="SSMM">
      <formula>NOT(ISERROR(SEARCH("SSMM",F221)))</formula>
    </cfRule>
    <cfRule type="containsText" dxfId="16994" priority="2322" operator="containsText" text="BMTR">
      <formula>NOT(ISERROR(SEARCH("BMTR",F221)))</formula>
    </cfRule>
  </conditionalFormatting>
  <conditionalFormatting sqref="F221">
    <cfRule type="containsText" dxfId="16993" priority="2317" operator="containsText" text="TAXI">
      <formula>NOT(ISERROR(SEARCH("TAXI",F221)))</formula>
    </cfRule>
    <cfRule type="containsText" dxfId="16992" priority="2318" operator="containsText" text="SSMM">
      <formula>NOT(ISERROR(SEARCH("SSMM",F221)))</formula>
    </cfRule>
    <cfRule type="containsText" dxfId="16991" priority="2319" operator="containsText" text="BMTR">
      <formula>NOT(ISERROR(SEARCH("BMTR",F221)))</formula>
    </cfRule>
  </conditionalFormatting>
  <conditionalFormatting sqref="F221">
    <cfRule type="containsText" dxfId="16990" priority="2314" operator="containsText" text="TAXI">
      <formula>NOT(ISERROR(SEARCH("TAXI",F221)))</formula>
    </cfRule>
    <cfRule type="containsText" dxfId="16989" priority="2315" operator="containsText" text="SSMM">
      <formula>NOT(ISERROR(SEARCH("SSMM",F221)))</formula>
    </cfRule>
    <cfRule type="containsText" dxfId="16988" priority="2316" operator="containsText" text="BMTR">
      <formula>NOT(ISERROR(SEARCH("BMTR",F221)))</formula>
    </cfRule>
  </conditionalFormatting>
  <conditionalFormatting sqref="F221">
    <cfRule type="containsText" dxfId="16987" priority="2311" operator="containsText" text="TAXI">
      <formula>NOT(ISERROR(SEARCH("TAXI",F221)))</formula>
    </cfRule>
    <cfRule type="containsText" dxfId="16986" priority="2312" operator="containsText" text="SSMM">
      <formula>NOT(ISERROR(SEARCH("SSMM",F221)))</formula>
    </cfRule>
    <cfRule type="containsText" dxfId="16985" priority="2313" operator="containsText" text="BMTR">
      <formula>NOT(ISERROR(SEARCH("BMTR",F221)))</formula>
    </cfRule>
  </conditionalFormatting>
  <conditionalFormatting sqref="F221">
    <cfRule type="containsText" dxfId="16984" priority="2308" operator="containsText" text="TAXI">
      <formula>NOT(ISERROR(SEARCH("TAXI",F221)))</formula>
    </cfRule>
    <cfRule type="containsText" dxfId="16983" priority="2309" operator="containsText" text="SSMM">
      <formula>NOT(ISERROR(SEARCH("SSMM",F221)))</formula>
    </cfRule>
    <cfRule type="containsText" dxfId="16982" priority="2310" operator="containsText" text="BMTR">
      <formula>NOT(ISERROR(SEARCH("BMTR",F221)))</formula>
    </cfRule>
  </conditionalFormatting>
  <conditionalFormatting sqref="F221">
    <cfRule type="containsText" dxfId="16981" priority="2305" operator="containsText" text="TAXI">
      <formula>NOT(ISERROR(SEARCH("TAXI",F221)))</formula>
    </cfRule>
    <cfRule type="containsText" dxfId="16980" priority="2306" operator="containsText" text="SSMM">
      <formula>NOT(ISERROR(SEARCH("SSMM",F221)))</formula>
    </cfRule>
    <cfRule type="containsText" dxfId="16979" priority="2307" operator="containsText" text="BMTR">
      <formula>NOT(ISERROR(SEARCH("BMTR",F221)))</formula>
    </cfRule>
  </conditionalFormatting>
  <conditionalFormatting sqref="F221">
    <cfRule type="containsText" dxfId="16978" priority="2302" operator="containsText" text="TAXI">
      <formula>NOT(ISERROR(SEARCH("TAXI",F221)))</formula>
    </cfRule>
    <cfRule type="containsText" dxfId="16977" priority="2303" operator="containsText" text="SSMM">
      <formula>NOT(ISERROR(SEARCH("SSMM",F221)))</formula>
    </cfRule>
    <cfRule type="containsText" dxfId="16976" priority="2304" operator="containsText" text="BMTR">
      <formula>NOT(ISERROR(SEARCH("BMTR",F221)))</formula>
    </cfRule>
  </conditionalFormatting>
  <conditionalFormatting sqref="F221">
    <cfRule type="containsText" dxfId="16975" priority="2299" operator="containsText" text="TAXI">
      <formula>NOT(ISERROR(SEARCH("TAXI",F221)))</formula>
    </cfRule>
    <cfRule type="containsText" dxfId="16974" priority="2300" operator="containsText" text="SSMM">
      <formula>NOT(ISERROR(SEARCH("SSMM",F221)))</formula>
    </cfRule>
    <cfRule type="containsText" dxfId="16973" priority="2301" operator="containsText" text="BMTR">
      <formula>NOT(ISERROR(SEARCH("BMTR",F221)))</formula>
    </cfRule>
  </conditionalFormatting>
  <conditionalFormatting sqref="F221">
    <cfRule type="containsText" dxfId="16972" priority="2296" operator="containsText" text="TAXI">
      <formula>NOT(ISERROR(SEARCH("TAXI",F221)))</formula>
    </cfRule>
    <cfRule type="containsText" dxfId="16971" priority="2297" operator="containsText" text="SSMM">
      <formula>NOT(ISERROR(SEARCH("SSMM",F221)))</formula>
    </cfRule>
    <cfRule type="containsText" dxfId="16970" priority="2298" operator="containsText" text="BMTR">
      <formula>NOT(ISERROR(SEARCH("BMTR",F221)))</formula>
    </cfRule>
  </conditionalFormatting>
  <conditionalFormatting sqref="F221">
    <cfRule type="containsText" dxfId="16969" priority="2293" operator="containsText" text="TAXI">
      <formula>NOT(ISERROR(SEARCH("TAXI",F221)))</formula>
    </cfRule>
    <cfRule type="containsText" dxfId="16968" priority="2294" operator="containsText" text="SSMM">
      <formula>NOT(ISERROR(SEARCH("SSMM",F221)))</formula>
    </cfRule>
    <cfRule type="containsText" dxfId="16967" priority="2295" operator="containsText" text="BMTR">
      <formula>NOT(ISERROR(SEARCH("BMTR",F221)))</formula>
    </cfRule>
  </conditionalFormatting>
  <conditionalFormatting sqref="F221">
    <cfRule type="containsText" dxfId="16966" priority="2290" operator="containsText" text="TAXI">
      <formula>NOT(ISERROR(SEARCH("TAXI",F221)))</formula>
    </cfRule>
    <cfRule type="containsText" dxfId="16965" priority="2291" operator="containsText" text="SSMM">
      <formula>NOT(ISERROR(SEARCH("SSMM",F221)))</formula>
    </cfRule>
    <cfRule type="containsText" dxfId="16964" priority="2292" operator="containsText" text="BMTR">
      <formula>NOT(ISERROR(SEARCH("BMTR",F221)))</formula>
    </cfRule>
  </conditionalFormatting>
  <conditionalFormatting sqref="F221">
    <cfRule type="containsText" dxfId="16963" priority="2287" operator="containsText" text="TAXI">
      <formula>NOT(ISERROR(SEARCH("TAXI",F221)))</formula>
    </cfRule>
    <cfRule type="containsText" dxfId="16962" priority="2288" operator="containsText" text="SSMM">
      <formula>NOT(ISERROR(SEARCH("SSMM",F221)))</formula>
    </cfRule>
    <cfRule type="containsText" dxfId="16961" priority="2289" operator="containsText" text="BMTR">
      <formula>NOT(ISERROR(SEARCH("BMTR",F221)))</formula>
    </cfRule>
  </conditionalFormatting>
  <conditionalFormatting sqref="F221">
    <cfRule type="containsText" dxfId="16960" priority="2284" operator="containsText" text="TAXI">
      <formula>NOT(ISERROR(SEARCH("TAXI",F221)))</formula>
    </cfRule>
    <cfRule type="containsText" dxfId="16959" priority="2285" operator="containsText" text="SSMM">
      <formula>NOT(ISERROR(SEARCH("SSMM",F221)))</formula>
    </cfRule>
    <cfRule type="containsText" dxfId="16958" priority="2286" operator="containsText" text="BMTR">
      <formula>NOT(ISERROR(SEARCH("BMTR",F221)))</formula>
    </cfRule>
  </conditionalFormatting>
  <conditionalFormatting sqref="F221">
    <cfRule type="containsText" dxfId="16957" priority="2281" operator="containsText" text="TAXI">
      <formula>NOT(ISERROR(SEARCH("TAXI",F221)))</formula>
    </cfRule>
    <cfRule type="containsText" dxfId="16956" priority="2282" operator="containsText" text="SSMM">
      <formula>NOT(ISERROR(SEARCH("SSMM",F221)))</formula>
    </cfRule>
    <cfRule type="containsText" dxfId="16955" priority="2283" operator="containsText" text="BMTR">
      <formula>NOT(ISERROR(SEARCH("BMTR",F221)))</formula>
    </cfRule>
  </conditionalFormatting>
  <conditionalFormatting sqref="F221">
    <cfRule type="containsText" dxfId="16954" priority="2278" operator="containsText" text="TAXI">
      <formula>NOT(ISERROR(SEARCH("TAXI",F221)))</formula>
    </cfRule>
    <cfRule type="containsText" dxfId="16953" priority="2279" operator="containsText" text="SSMM">
      <formula>NOT(ISERROR(SEARCH("SSMM",F221)))</formula>
    </cfRule>
    <cfRule type="containsText" dxfId="16952" priority="2280" operator="containsText" text="BMTR">
      <formula>NOT(ISERROR(SEARCH("BMTR",F221)))</formula>
    </cfRule>
  </conditionalFormatting>
  <conditionalFormatting sqref="F221">
    <cfRule type="containsText" dxfId="16951" priority="2275" operator="containsText" text="TAXI">
      <formula>NOT(ISERROR(SEARCH("TAXI",F221)))</formula>
    </cfRule>
    <cfRule type="containsText" dxfId="16950" priority="2276" operator="containsText" text="SSMM">
      <formula>NOT(ISERROR(SEARCH("SSMM",F221)))</formula>
    </cfRule>
    <cfRule type="containsText" dxfId="16949" priority="2277" operator="containsText" text="BMTR">
      <formula>NOT(ISERROR(SEARCH("BMTR",F221)))</formula>
    </cfRule>
  </conditionalFormatting>
  <conditionalFormatting sqref="G221">
    <cfRule type="cellIs" dxfId="16948" priority="2395" operator="greaterThan">
      <formula>L221</formula>
    </cfRule>
    <cfRule type="cellIs" dxfId="16947" priority="2396" operator="lessThan">
      <formula>J221</formula>
    </cfRule>
  </conditionalFormatting>
  <conditionalFormatting sqref="M221">
    <cfRule type="cellIs" dxfId="16946" priority="2274" operator="lessThan">
      <formula>0.25</formula>
    </cfRule>
  </conditionalFormatting>
  <conditionalFormatting sqref="F227">
    <cfRule type="containsText" dxfId="16945" priority="2258" operator="containsText" text="TAXI">
      <formula>NOT(ISERROR(SEARCH("TAXI",F227)))</formula>
    </cfRule>
    <cfRule type="containsText" dxfId="16944" priority="2259" operator="containsText" text="SSMM">
      <formula>NOT(ISERROR(SEARCH("SSMM",F227)))</formula>
    </cfRule>
    <cfRule type="containsText" dxfId="16943" priority="2260" operator="containsText" text="BMTR">
      <formula>NOT(ISERROR(SEARCH("BMTR",F227)))</formula>
    </cfRule>
  </conditionalFormatting>
  <conditionalFormatting sqref="F227">
    <cfRule type="containsText" dxfId="16942" priority="2267" operator="containsText" text="TAXI">
      <formula>NOT(ISERROR(SEARCH("TAXI",F227)))</formula>
    </cfRule>
    <cfRule type="containsText" dxfId="16941" priority="2268" operator="containsText" text="SSMM">
      <formula>NOT(ISERROR(SEARCH("SSMM",F227)))</formula>
    </cfRule>
    <cfRule type="containsText" dxfId="16940" priority="2269" operator="containsText" text="BMTR">
      <formula>NOT(ISERROR(SEARCH("BMTR",F227)))</formula>
    </cfRule>
  </conditionalFormatting>
  <conditionalFormatting sqref="F227">
    <cfRule type="containsText" dxfId="16939" priority="2264" operator="containsText" text="TAXI">
      <formula>NOT(ISERROR(SEARCH("TAXI",F227)))</formula>
    </cfRule>
    <cfRule type="containsText" dxfId="16938" priority="2265" operator="containsText" text="SSMM">
      <formula>NOT(ISERROR(SEARCH("SSMM",F227)))</formula>
    </cfRule>
    <cfRule type="containsText" dxfId="16937" priority="2266" operator="containsText" text="BMTR">
      <formula>NOT(ISERROR(SEARCH("BMTR",F227)))</formula>
    </cfRule>
  </conditionalFormatting>
  <conditionalFormatting sqref="F227">
    <cfRule type="containsText" dxfId="16936" priority="2261" operator="containsText" text="TAXI">
      <formula>NOT(ISERROR(SEARCH("TAXI",F227)))</formula>
    </cfRule>
    <cfRule type="containsText" dxfId="16935" priority="2262" operator="containsText" text="SSMM">
      <formula>NOT(ISERROR(SEARCH("SSMM",F227)))</formula>
    </cfRule>
    <cfRule type="containsText" dxfId="16934" priority="2263" operator="containsText" text="BMTR">
      <formula>NOT(ISERROR(SEARCH("BMTR",F227)))</formula>
    </cfRule>
  </conditionalFormatting>
  <conditionalFormatting sqref="F227">
    <cfRule type="containsText" dxfId="16933" priority="2255" operator="containsText" text="TAXI">
      <formula>NOT(ISERROR(SEARCH("TAXI",F227)))</formula>
    </cfRule>
    <cfRule type="containsText" dxfId="16932" priority="2256" operator="containsText" text="SSMM">
      <formula>NOT(ISERROR(SEARCH("SSMM",F227)))</formula>
    </cfRule>
    <cfRule type="containsText" dxfId="16931" priority="2257" operator="containsText" text="BMTR">
      <formula>NOT(ISERROR(SEARCH("BMTR",F227)))</formula>
    </cfRule>
  </conditionalFormatting>
  <conditionalFormatting sqref="F227">
    <cfRule type="containsText" dxfId="16930" priority="2252" operator="containsText" text="TAXI">
      <formula>NOT(ISERROR(SEARCH("TAXI",F227)))</formula>
    </cfRule>
    <cfRule type="containsText" dxfId="16929" priority="2253" operator="containsText" text="SSMM">
      <formula>NOT(ISERROR(SEARCH("SSMM",F227)))</formula>
    </cfRule>
    <cfRule type="containsText" dxfId="16928" priority="2254" operator="containsText" text="BMTR">
      <formula>NOT(ISERROR(SEARCH("BMTR",F227)))</formula>
    </cfRule>
  </conditionalFormatting>
  <conditionalFormatting sqref="F227">
    <cfRule type="containsText" dxfId="16927" priority="2249" operator="containsText" text="TAXI">
      <formula>NOT(ISERROR(SEARCH("TAXI",F227)))</formula>
    </cfRule>
    <cfRule type="containsText" dxfId="16926" priority="2250" operator="containsText" text="SSMM">
      <formula>NOT(ISERROR(SEARCH("SSMM",F227)))</formula>
    </cfRule>
    <cfRule type="containsText" dxfId="16925" priority="2251" operator="containsText" text="BMTR">
      <formula>NOT(ISERROR(SEARCH("BMTR",F227)))</formula>
    </cfRule>
  </conditionalFormatting>
  <conditionalFormatting sqref="F227">
    <cfRule type="containsText" dxfId="16924" priority="2246" operator="containsText" text="TAXI">
      <formula>NOT(ISERROR(SEARCH("TAXI",F227)))</formula>
    </cfRule>
    <cfRule type="containsText" dxfId="16923" priority="2247" operator="containsText" text="SSMM">
      <formula>NOT(ISERROR(SEARCH("SSMM",F227)))</formula>
    </cfRule>
    <cfRule type="containsText" dxfId="16922" priority="2248" operator="containsText" text="BMTR">
      <formula>NOT(ISERROR(SEARCH("BMTR",F227)))</formula>
    </cfRule>
  </conditionalFormatting>
  <conditionalFormatting sqref="F227">
    <cfRule type="containsText" dxfId="16921" priority="2243" operator="containsText" text="TAXI">
      <formula>NOT(ISERROR(SEARCH("TAXI",F227)))</formula>
    </cfRule>
    <cfRule type="containsText" dxfId="16920" priority="2244" operator="containsText" text="SSMM">
      <formula>NOT(ISERROR(SEARCH("SSMM",F227)))</formula>
    </cfRule>
    <cfRule type="containsText" dxfId="16919" priority="2245" operator="containsText" text="BMTR">
      <formula>NOT(ISERROR(SEARCH("BMTR",F227)))</formula>
    </cfRule>
  </conditionalFormatting>
  <conditionalFormatting sqref="F227">
    <cfRule type="containsText" dxfId="16918" priority="2240" operator="containsText" text="TAXI">
      <formula>NOT(ISERROR(SEARCH("TAXI",F227)))</formula>
    </cfRule>
    <cfRule type="containsText" dxfId="16917" priority="2241" operator="containsText" text="SSMM">
      <formula>NOT(ISERROR(SEARCH("SSMM",F227)))</formula>
    </cfRule>
    <cfRule type="containsText" dxfId="16916" priority="2242" operator="containsText" text="BMTR">
      <formula>NOT(ISERROR(SEARCH("BMTR",F227)))</formula>
    </cfRule>
  </conditionalFormatting>
  <conditionalFormatting sqref="F227">
    <cfRule type="containsText" dxfId="16915" priority="2237" operator="containsText" text="TAXI">
      <formula>NOT(ISERROR(SEARCH("TAXI",F227)))</formula>
    </cfRule>
    <cfRule type="containsText" dxfId="16914" priority="2238" operator="containsText" text="SSMM">
      <formula>NOT(ISERROR(SEARCH("SSMM",F227)))</formula>
    </cfRule>
    <cfRule type="containsText" dxfId="16913" priority="2239" operator="containsText" text="BMTR">
      <formula>NOT(ISERROR(SEARCH("BMTR",F227)))</formula>
    </cfRule>
  </conditionalFormatting>
  <conditionalFormatting sqref="F227">
    <cfRule type="containsText" dxfId="16912" priority="2234" operator="containsText" text="TAXI">
      <formula>NOT(ISERROR(SEARCH("TAXI",F227)))</formula>
    </cfRule>
    <cfRule type="containsText" dxfId="16911" priority="2235" operator="containsText" text="SSMM">
      <formula>NOT(ISERROR(SEARCH("SSMM",F227)))</formula>
    </cfRule>
    <cfRule type="containsText" dxfId="16910" priority="2236" operator="containsText" text="BMTR">
      <formula>NOT(ISERROR(SEARCH("BMTR",F227)))</formula>
    </cfRule>
  </conditionalFormatting>
  <conditionalFormatting sqref="F227">
    <cfRule type="containsText" dxfId="16909" priority="2231" operator="containsText" text="TAXI">
      <formula>NOT(ISERROR(SEARCH("TAXI",F227)))</formula>
    </cfRule>
    <cfRule type="containsText" dxfId="16908" priority="2232" operator="containsText" text="SSMM">
      <formula>NOT(ISERROR(SEARCH("SSMM",F227)))</formula>
    </cfRule>
    <cfRule type="containsText" dxfId="16907" priority="2233" operator="containsText" text="BMTR">
      <formula>NOT(ISERROR(SEARCH("BMTR",F227)))</formula>
    </cfRule>
  </conditionalFormatting>
  <conditionalFormatting sqref="F227">
    <cfRule type="containsText" dxfId="16906" priority="2228" operator="containsText" text="TAXI">
      <formula>NOT(ISERROR(SEARCH("TAXI",F227)))</formula>
    </cfRule>
    <cfRule type="containsText" dxfId="16905" priority="2229" operator="containsText" text="SSMM">
      <formula>NOT(ISERROR(SEARCH("SSMM",F227)))</formula>
    </cfRule>
    <cfRule type="containsText" dxfId="16904" priority="2230" operator="containsText" text="BMTR">
      <formula>NOT(ISERROR(SEARCH("BMTR",F227)))</formula>
    </cfRule>
  </conditionalFormatting>
  <conditionalFormatting sqref="F227">
    <cfRule type="containsText" dxfId="16903" priority="2225" operator="containsText" text="TAXI">
      <formula>NOT(ISERROR(SEARCH("TAXI",F227)))</formula>
    </cfRule>
    <cfRule type="containsText" dxfId="16902" priority="2226" operator="containsText" text="SSMM">
      <formula>NOT(ISERROR(SEARCH("SSMM",F227)))</formula>
    </cfRule>
    <cfRule type="containsText" dxfId="16901" priority="2227" operator="containsText" text="BMTR">
      <formula>NOT(ISERROR(SEARCH("BMTR",F227)))</formula>
    </cfRule>
  </conditionalFormatting>
  <conditionalFormatting sqref="F227">
    <cfRule type="containsText" dxfId="16900" priority="2222" operator="containsText" text="TAXI">
      <formula>NOT(ISERROR(SEARCH("TAXI",F227)))</formula>
    </cfRule>
    <cfRule type="containsText" dxfId="16899" priority="2223" operator="containsText" text="SSMM">
      <formula>NOT(ISERROR(SEARCH("SSMM",F227)))</formula>
    </cfRule>
    <cfRule type="containsText" dxfId="16898" priority="2224" operator="containsText" text="BMTR">
      <formula>NOT(ISERROR(SEARCH("BMTR",F227)))</formula>
    </cfRule>
  </conditionalFormatting>
  <conditionalFormatting sqref="F227">
    <cfRule type="containsText" dxfId="16897" priority="2219" operator="containsText" text="TAXI">
      <formula>NOT(ISERROR(SEARCH("TAXI",F227)))</formula>
    </cfRule>
    <cfRule type="containsText" dxfId="16896" priority="2220" operator="containsText" text="SSMM">
      <formula>NOT(ISERROR(SEARCH("SSMM",F227)))</formula>
    </cfRule>
    <cfRule type="containsText" dxfId="16895" priority="2221" operator="containsText" text="BMTR">
      <formula>NOT(ISERROR(SEARCH("BMTR",F227)))</formula>
    </cfRule>
  </conditionalFormatting>
  <conditionalFormatting sqref="F227">
    <cfRule type="containsText" dxfId="16894" priority="2216" operator="containsText" text="TAXI">
      <formula>NOT(ISERROR(SEARCH("TAXI",F227)))</formula>
    </cfRule>
    <cfRule type="containsText" dxfId="16893" priority="2217" operator="containsText" text="SSMM">
      <formula>NOT(ISERROR(SEARCH("SSMM",F227)))</formula>
    </cfRule>
    <cfRule type="containsText" dxfId="16892" priority="2218" operator="containsText" text="BMTR">
      <formula>NOT(ISERROR(SEARCH("BMTR",F227)))</formula>
    </cfRule>
  </conditionalFormatting>
  <conditionalFormatting sqref="F227">
    <cfRule type="containsText" dxfId="16891" priority="2213" operator="containsText" text="TAXI">
      <formula>NOT(ISERROR(SEARCH("TAXI",F227)))</formula>
    </cfRule>
    <cfRule type="containsText" dxfId="16890" priority="2214" operator="containsText" text="SSMM">
      <formula>NOT(ISERROR(SEARCH("SSMM",F227)))</formula>
    </cfRule>
    <cfRule type="containsText" dxfId="16889" priority="2215" operator="containsText" text="BMTR">
      <formula>NOT(ISERROR(SEARCH("BMTR",F227)))</formula>
    </cfRule>
  </conditionalFormatting>
  <conditionalFormatting sqref="F227">
    <cfRule type="containsText" dxfId="16888" priority="2210" operator="containsText" text="TAXI">
      <formula>NOT(ISERROR(SEARCH("TAXI",F227)))</formula>
    </cfRule>
    <cfRule type="containsText" dxfId="16887" priority="2211" operator="containsText" text="SSMM">
      <formula>NOT(ISERROR(SEARCH("SSMM",F227)))</formula>
    </cfRule>
    <cfRule type="containsText" dxfId="16886" priority="2212" operator="containsText" text="BMTR">
      <formula>NOT(ISERROR(SEARCH("BMTR",F227)))</formula>
    </cfRule>
  </conditionalFormatting>
  <conditionalFormatting sqref="F227">
    <cfRule type="containsText" dxfId="16885" priority="2207" operator="containsText" text="TAXI">
      <formula>NOT(ISERROR(SEARCH("TAXI",F227)))</formula>
    </cfRule>
    <cfRule type="containsText" dxfId="16884" priority="2208" operator="containsText" text="SSMM">
      <formula>NOT(ISERROR(SEARCH("SSMM",F227)))</formula>
    </cfRule>
    <cfRule type="containsText" dxfId="16883" priority="2209" operator="containsText" text="BMTR">
      <formula>NOT(ISERROR(SEARCH("BMTR",F227)))</formula>
    </cfRule>
  </conditionalFormatting>
  <conditionalFormatting sqref="F227">
    <cfRule type="containsText" dxfId="16882" priority="2204" operator="containsText" text="TAXI">
      <formula>NOT(ISERROR(SEARCH("TAXI",F227)))</formula>
    </cfRule>
    <cfRule type="containsText" dxfId="16881" priority="2205" operator="containsText" text="SSMM">
      <formula>NOT(ISERROR(SEARCH("SSMM",F227)))</formula>
    </cfRule>
    <cfRule type="containsText" dxfId="16880" priority="2206" operator="containsText" text="BMTR">
      <formula>NOT(ISERROR(SEARCH("BMTR",F227)))</formula>
    </cfRule>
  </conditionalFormatting>
  <conditionalFormatting sqref="F227">
    <cfRule type="containsText" dxfId="16879" priority="2201" operator="containsText" text="TAXI">
      <formula>NOT(ISERROR(SEARCH("TAXI",F227)))</formula>
    </cfRule>
    <cfRule type="containsText" dxfId="16878" priority="2202" operator="containsText" text="SSMM">
      <formula>NOT(ISERROR(SEARCH("SSMM",F227)))</formula>
    </cfRule>
    <cfRule type="containsText" dxfId="16877" priority="2203" operator="containsText" text="BMTR">
      <formula>NOT(ISERROR(SEARCH("BMTR",F227)))</formula>
    </cfRule>
  </conditionalFormatting>
  <conditionalFormatting sqref="F227">
    <cfRule type="containsText" dxfId="16876" priority="2198" operator="containsText" text="TAXI">
      <formula>NOT(ISERROR(SEARCH("TAXI",F227)))</formula>
    </cfRule>
    <cfRule type="containsText" dxfId="16875" priority="2199" operator="containsText" text="SSMM">
      <formula>NOT(ISERROR(SEARCH("SSMM",F227)))</formula>
    </cfRule>
    <cfRule type="containsText" dxfId="16874" priority="2200" operator="containsText" text="BMTR">
      <formula>NOT(ISERROR(SEARCH("BMTR",F227)))</formula>
    </cfRule>
  </conditionalFormatting>
  <conditionalFormatting sqref="F227">
    <cfRule type="containsText" dxfId="16873" priority="2195" operator="containsText" text="TAXI">
      <formula>NOT(ISERROR(SEARCH("TAXI",F227)))</formula>
    </cfRule>
    <cfRule type="containsText" dxfId="16872" priority="2196" operator="containsText" text="SSMM">
      <formula>NOT(ISERROR(SEARCH("SSMM",F227)))</formula>
    </cfRule>
    <cfRule type="containsText" dxfId="16871" priority="2197" operator="containsText" text="BMTR">
      <formula>NOT(ISERROR(SEARCH("BMTR",F227)))</formula>
    </cfRule>
  </conditionalFormatting>
  <conditionalFormatting sqref="F227">
    <cfRule type="containsText" dxfId="16870" priority="2192" operator="containsText" text="TAXI">
      <formula>NOT(ISERROR(SEARCH("TAXI",F227)))</formula>
    </cfRule>
    <cfRule type="containsText" dxfId="16869" priority="2193" operator="containsText" text="SSMM">
      <formula>NOT(ISERROR(SEARCH("SSMM",F227)))</formula>
    </cfRule>
    <cfRule type="containsText" dxfId="16868" priority="2194" operator="containsText" text="BMTR">
      <formula>NOT(ISERROR(SEARCH("BMTR",F227)))</formula>
    </cfRule>
  </conditionalFormatting>
  <conditionalFormatting sqref="F227">
    <cfRule type="containsText" dxfId="16867" priority="2189" operator="containsText" text="TAXI">
      <formula>NOT(ISERROR(SEARCH("TAXI",F227)))</formula>
    </cfRule>
    <cfRule type="containsText" dxfId="16866" priority="2190" operator="containsText" text="SSMM">
      <formula>NOT(ISERROR(SEARCH("SSMM",F227)))</formula>
    </cfRule>
    <cfRule type="containsText" dxfId="16865" priority="2191" operator="containsText" text="BMTR">
      <formula>NOT(ISERROR(SEARCH("BMTR",F227)))</formula>
    </cfRule>
  </conditionalFormatting>
  <conditionalFormatting sqref="F227">
    <cfRule type="containsText" dxfId="16864" priority="2186" operator="containsText" text="TAXI">
      <formula>NOT(ISERROR(SEARCH("TAXI",F227)))</formula>
    </cfRule>
    <cfRule type="containsText" dxfId="16863" priority="2187" operator="containsText" text="SSMM">
      <formula>NOT(ISERROR(SEARCH("SSMM",F227)))</formula>
    </cfRule>
    <cfRule type="containsText" dxfId="16862" priority="2188" operator="containsText" text="BMTR">
      <formula>NOT(ISERROR(SEARCH("BMTR",F227)))</formula>
    </cfRule>
  </conditionalFormatting>
  <conditionalFormatting sqref="F227">
    <cfRule type="containsText" dxfId="16861" priority="2183" operator="containsText" text="TAXI">
      <formula>NOT(ISERROR(SEARCH("TAXI",F227)))</formula>
    </cfRule>
    <cfRule type="containsText" dxfId="16860" priority="2184" operator="containsText" text="SSMM">
      <formula>NOT(ISERROR(SEARCH("SSMM",F227)))</formula>
    </cfRule>
    <cfRule type="containsText" dxfId="16859" priority="2185" operator="containsText" text="BMTR">
      <formula>NOT(ISERROR(SEARCH("BMTR",F227)))</formula>
    </cfRule>
  </conditionalFormatting>
  <conditionalFormatting sqref="F227">
    <cfRule type="containsText" dxfId="16858" priority="2180" operator="containsText" text="TAXI">
      <formula>NOT(ISERROR(SEARCH("TAXI",F227)))</formula>
    </cfRule>
    <cfRule type="containsText" dxfId="16857" priority="2181" operator="containsText" text="SSMM">
      <formula>NOT(ISERROR(SEARCH("SSMM",F227)))</formula>
    </cfRule>
    <cfRule type="containsText" dxfId="16856" priority="2182" operator="containsText" text="BMTR">
      <formula>NOT(ISERROR(SEARCH("BMTR",F227)))</formula>
    </cfRule>
  </conditionalFormatting>
  <conditionalFormatting sqref="F227">
    <cfRule type="containsText" dxfId="16855" priority="2177" operator="containsText" text="TAXI">
      <formula>NOT(ISERROR(SEARCH("TAXI",F227)))</formula>
    </cfRule>
    <cfRule type="containsText" dxfId="16854" priority="2178" operator="containsText" text="SSMM">
      <formula>NOT(ISERROR(SEARCH("SSMM",F227)))</formula>
    </cfRule>
    <cfRule type="containsText" dxfId="16853" priority="2179" operator="containsText" text="BMTR">
      <formula>NOT(ISERROR(SEARCH("BMTR",F227)))</formula>
    </cfRule>
  </conditionalFormatting>
  <conditionalFormatting sqref="F227">
    <cfRule type="containsText" dxfId="16852" priority="2174" operator="containsText" text="TAXI">
      <formula>NOT(ISERROR(SEARCH("TAXI",F227)))</formula>
    </cfRule>
    <cfRule type="containsText" dxfId="16851" priority="2175" operator="containsText" text="SSMM">
      <formula>NOT(ISERROR(SEARCH("SSMM",F227)))</formula>
    </cfRule>
    <cfRule type="containsText" dxfId="16850" priority="2176" operator="containsText" text="BMTR">
      <formula>NOT(ISERROR(SEARCH("BMTR",F227)))</formula>
    </cfRule>
  </conditionalFormatting>
  <conditionalFormatting sqref="F227">
    <cfRule type="containsText" dxfId="16849" priority="2171" operator="containsText" text="TAXI">
      <formula>NOT(ISERROR(SEARCH("TAXI",F227)))</formula>
    </cfRule>
    <cfRule type="containsText" dxfId="16848" priority="2172" operator="containsText" text="SSMM">
      <formula>NOT(ISERROR(SEARCH("SSMM",F227)))</formula>
    </cfRule>
    <cfRule type="containsText" dxfId="16847" priority="2173" operator="containsText" text="BMTR">
      <formula>NOT(ISERROR(SEARCH("BMTR",F227)))</formula>
    </cfRule>
  </conditionalFormatting>
  <conditionalFormatting sqref="F227">
    <cfRule type="containsText" dxfId="16846" priority="2168" operator="containsText" text="TAXI">
      <formula>NOT(ISERROR(SEARCH("TAXI",F227)))</formula>
    </cfRule>
    <cfRule type="containsText" dxfId="16845" priority="2169" operator="containsText" text="SSMM">
      <formula>NOT(ISERROR(SEARCH("SSMM",F227)))</formula>
    </cfRule>
    <cfRule type="containsText" dxfId="16844" priority="2170" operator="containsText" text="BMTR">
      <formula>NOT(ISERROR(SEARCH("BMTR",F227)))</formula>
    </cfRule>
  </conditionalFormatting>
  <conditionalFormatting sqref="F227">
    <cfRule type="containsText" dxfId="16843" priority="2165" operator="containsText" text="TAXI">
      <formula>NOT(ISERROR(SEARCH("TAXI",F227)))</formula>
    </cfRule>
    <cfRule type="containsText" dxfId="16842" priority="2166" operator="containsText" text="SSMM">
      <formula>NOT(ISERROR(SEARCH("SSMM",F227)))</formula>
    </cfRule>
    <cfRule type="containsText" dxfId="16841" priority="2167" operator="containsText" text="BMTR">
      <formula>NOT(ISERROR(SEARCH("BMTR",F227)))</formula>
    </cfRule>
  </conditionalFormatting>
  <conditionalFormatting sqref="F227">
    <cfRule type="containsText" dxfId="16840" priority="2162" operator="containsText" text="TAXI">
      <formula>NOT(ISERROR(SEARCH("TAXI",F227)))</formula>
    </cfRule>
    <cfRule type="containsText" dxfId="16839" priority="2163" operator="containsText" text="SSMM">
      <formula>NOT(ISERROR(SEARCH("SSMM",F227)))</formula>
    </cfRule>
    <cfRule type="containsText" dxfId="16838" priority="2164" operator="containsText" text="BMTR">
      <formula>NOT(ISERROR(SEARCH("BMTR",F227)))</formula>
    </cfRule>
  </conditionalFormatting>
  <conditionalFormatting sqref="F227">
    <cfRule type="containsText" dxfId="16837" priority="2159" operator="containsText" text="TAXI">
      <formula>NOT(ISERROR(SEARCH("TAXI",F227)))</formula>
    </cfRule>
    <cfRule type="containsText" dxfId="16836" priority="2160" operator="containsText" text="SSMM">
      <formula>NOT(ISERROR(SEARCH("SSMM",F227)))</formula>
    </cfRule>
    <cfRule type="containsText" dxfId="16835" priority="2161" operator="containsText" text="BMTR">
      <formula>NOT(ISERROR(SEARCH("BMTR",F227)))</formula>
    </cfRule>
  </conditionalFormatting>
  <conditionalFormatting sqref="F227">
    <cfRule type="containsText" dxfId="16834" priority="2156" operator="containsText" text="TAXI">
      <formula>NOT(ISERROR(SEARCH("TAXI",F227)))</formula>
    </cfRule>
    <cfRule type="containsText" dxfId="16833" priority="2157" operator="containsText" text="SSMM">
      <formula>NOT(ISERROR(SEARCH("SSMM",F227)))</formula>
    </cfRule>
    <cfRule type="containsText" dxfId="16832" priority="2158" operator="containsText" text="BMTR">
      <formula>NOT(ISERROR(SEARCH("BMTR",F227)))</formula>
    </cfRule>
  </conditionalFormatting>
  <conditionalFormatting sqref="F227">
    <cfRule type="containsText" dxfId="16831" priority="2153" operator="containsText" text="TAXI">
      <formula>NOT(ISERROR(SEARCH("TAXI",F227)))</formula>
    </cfRule>
    <cfRule type="containsText" dxfId="16830" priority="2154" operator="containsText" text="SSMM">
      <formula>NOT(ISERROR(SEARCH("SSMM",F227)))</formula>
    </cfRule>
    <cfRule type="containsText" dxfId="16829" priority="2155" operator="containsText" text="BMTR">
      <formula>NOT(ISERROR(SEARCH("BMTR",F227)))</formula>
    </cfRule>
  </conditionalFormatting>
  <conditionalFormatting sqref="F227">
    <cfRule type="containsText" dxfId="16828" priority="2150" operator="containsText" text="TAXI">
      <formula>NOT(ISERROR(SEARCH("TAXI",F227)))</formula>
    </cfRule>
    <cfRule type="containsText" dxfId="16827" priority="2151" operator="containsText" text="SSMM">
      <formula>NOT(ISERROR(SEARCH("SSMM",F227)))</formula>
    </cfRule>
    <cfRule type="containsText" dxfId="16826" priority="2152" operator="containsText" text="BMTR">
      <formula>NOT(ISERROR(SEARCH("BMTR",F227)))</formula>
    </cfRule>
  </conditionalFormatting>
  <conditionalFormatting sqref="F227">
    <cfRule type="containsText" dxfId="16825" priority="2147" operator="containsText" text="TAXI">
      <formula>NOT(ISERROR(SEARCH("TAXI",F227)))</formula>
    </cfRule>
    <cfRule type="containsText" dxfId="16824" priority="2148" operator="containsText" text="SSMM">
      <formula>NOT(ISERROR(SEARCH("SSMM",F227)))</formula>
    </cfRule>
    <cfRule type="containsText" dxfId="16823" priority="2149" operator="containsText" text="BMTR">
      <formula>NOT(ISERROR(SEARCH("BMTR",F227)))</formula>
    </cfRule>
  </conditionalFormatting>
  <conditionalFormatting sqref="F227">
    <cfRule type="containsText" dxfId="16822" priority="2144" operator="containsText" text="TAXI">
      <formula>NOT(ISERROR(SEARCH("TAXI",F227)))</formula>
    </cfRule>
    <cfRule type="containsText" dxfId="16821" priority="2145" operator="containsText" text="SSMM">
      <formula>NOT(ISERROR(SEARCH("SSMM",F227)))</formula>
    </cfRule>
    <cfRule type="containsText" dxfId="16820" priority="2146" operator="containsText" text="BMTR">
      <formula>NOT(ISERROR(SEARCH("BMTR",F227)))</formula>
    </cfRule>
  </conditionalFormatting>
  <conditionalFormatting sqref="F227">
    <cfRule type="containsText" dxfId="16819" priority="2141" operator="containsText" text="TAXI">
      <formula>NOT(ISERROR(SEARCH("TAXI",F227)))</formula>
    </cfRule>
    <cfRule type="containsText" dxfId="16818" priority="2142" operator="containsText" text="SSMM">
      <formula>NOT(ISERROR(SEARCH("SSMM",F227)))</formula>
    </cfRule>
    <cfRule type="containsText" dxfId="16817" priority="2143" operator="containsText" text="BMTR">
      <formula>NOT(ISERROR(SEARCH("BMTR",F227)))</formula>
    </cfRule>
  </conditionalFormatting>
  <conditionalFormatting sqref="F227">
    <cfRule type="containsText" dxfId="16816" priority="2138" operator="containsText" text="TAXI">
      <formula>NOT(ISERROR(SEARCH("TAXI",F227)))</formula>
    </cfRule>
    <cfRule type="containsText" dxfId="16815" priority="2139" operator="containsText" text="SSMM">
      <formula>NOT(ISERROR(SEARCH("SSMM",F227)))</formula>
    </cfRule>
    <cfRule type="containsText" dxfId="16814" priority="2140" operator="containsText" text="BMTR">
      <formula>NOT(ISERROR(SEARCH("BMTR",F227)))</formula>
    </cfRule>
  </conditionalFormatting>
  <conditionalFormatting sqref="F227">
    <cfRule type="containsText" dxfId="16813" priority="2135" operator="containsText" text="TAXI">
      <formula>NOT(ISERROR(SEARCH("TAXI",F227)))</formula>
    </cfRule>
    <cfRule type="containsText" dxfId="16812" priority="2136" operator="containsText" text="SSMM">
      <formula>NOT(ISERROR(SEARCH("SSMM",F227)))</formula>
    </cfRule>
    <cfRule type="containsText" dxfId="16811" priority="2137" operator="containsText" text="BMTR">
      <formula>NOT(ISERROR(SEARCH("BMTR",F227)))</formula>
    </cfRule>
  </conditionalFormatting>
  <conditionalFormatting sqref="F227">
    <cfRule type="containsText" dxfId="16810" priority="2132" operator="containsText" text="TAXI">
      <formula>NOT(ISERROR(SEARCH("TAXI",F227)))</formula>
    </cfRule>
    <cfRule type="containsText" dxfId="16809" priority="2133" operator="containsText" text="SSMM">
      <formula>NOT(ISERROR(SEARCH("SSMM",F227)))</formula>
    </cfRule>
    <cfRule type="containsText" dxfId="16808" priority="2134" operator="containsText" text="BMTR">
      <formula>NOT(ISERROR(SEARCH("BMTR",F227)))</formula>
    </cfRule>
  </conditionalFormatting>
  <conditionalFormatting sqref="F227">
    <cfRule type="containsText" dxfId="16807" priority="2129" operator="containsText" text="TAXI">
      <formula>NOT(ISERROR(SEARCH("TAXI",F227)))</formula>
    </cfRule>
    <cfRule type="containsText" dxfId="16806" priority="2130" operator="containsText" text="SSMM">
      <formula>NOT(ISERROR(SEARCH("SSMM",F227)))</formula>
    </cfRule>
    <cfRule type="containsText" dxfId="16805" priority="2131" operator="containsText" text="BMTR">
      <formula>NOT(ISERROR(SEARCH("BMTR",F227)))</formula>
    </cfRule>
  </conditionalFormatting>
  <conditionalFormatting sqref="G227">
    <cfRule type="cellIs" dxfId="16804" priority="2270" operator="greaterThan">
      <formula>L227</formula>
    </cfRule>
    <cfRule type="cellIs" dxfId="16803" priority="2271" operator="lessThan">
      <formula>J227</formula>
    </cfRule>
  </conditionalFormatting>
  <conditionalFormatting sqref="M227">
    <cfRule type="cellIs" dxfId="16802" priority="2128" operator="lessThan">
      <formula>0.25</formula>
    </cfRule>
  </conditionalFormatting>
  <conditionalFormatting sqref="F263">
    <cfRule type="containsText" dxfId="16801" priority="2121" operator="containsText" text="TAXI">
      <formula>NOT(ISERROR(SEARCH("TAXI",F263)))</formula>
    </cfRule>
    <cfRule type="containsText" dxfId="16800" priority="2122" operator="containsText" text="SSMM">
      <formula>NOT(ISERROR(SEARCH("SSMM",F263)))</formula>
    </cfRule>
    <cfRule type="containsText" dxfId="16799" priority="2123" operator="containsText" text="BMTR">
      <formula>NOT(ISERROR(SEARCH("BMTR",F263)))</formula>
    </cfRule>
  </conditionalFormatting>
  <conditionalFormatting sqref="G263">
    <cfRule type="cellIs" dxfId="16798" priority="2124" operator="greaterThan">
      <formula>L263</formula>
    </cfRule>
    <cfRule type="cellIs" dxfId="16797" priority="2125" operator="lessThan">
      <formula>J263</formula>
    </cfRule>
  </conditionalFormatting>
  <conditionalFormatting sqref="M263">
    <cfRule type="cellIs" dxfId="16796" priority="2120" operator="lessThan">
      <formula>0.25</formula>
    </cfRule>
  </conditionalFormatting>
  <conditionalFormatting sqref="F196">
    <cfRule type="containsText" dxfId="16795" priority="2113" operator="containsText" text="TAXI">
      <formula>NOT(ISERROR(SEARCH("TAXI",F196)))</formula>
    </cfRule>
    <cfRule type="containsText" dxfId="16794" priority="2114" operator="containsText" text="SSMM">
      <formula>NOT(ISERROR(SEARCH("SSMM",F196)))</formula>
    </cfRule>
    <cfRule type="containsText" dxfId="16793" priority="2115" operator="containsText" text="BMTR">
      <formula>NOT(ISERROR(SEARCH("BMTR",F196)))</formula>
    </cfRule>
  </conditionalFormatting>
  <conditionalFormatting sqref="F196">
    <cfRule type="containsText" dxfId="16792" priority="2110" operator="containsText" text="TAXI">
      <formula>NOT(ISERROR(SEARCH("TAXI",F196)))</formula>
    </cfRule>
    <cfRule type="containsText" dxfId="16791" priority="2111" operator="containsText" text="SSMM">
      <formula>NOT(ISERROR(SEARCH("SSMM",F196)))</formula>
    </cfRule>
    <cfRule type="containsText" dxfId="16790" priority="2112" operator="containsText" text="BMTR">
      <formula>NOT(ISERROR(SEARCH("BMTR",F196)))</formula>
    </cfRule>
  </conditionalFormatting>
  <conditionalFormatting sqref="F196">
    <cfRule type="containsText" dxfId="16789" priority="2107" operator="containsText" text="TAXI">
      <formula>NOT(ISERROR(SEARCH("TAXI",F196)))</formula>
    </cfRule>
    <cfRule type="containsText" dxfId="16788" priority="2108" operator="containsText" text="SSMM">
      <formula>NOT(ISERROR(SEARCH("SSMM",F196)))</formula>
    </cfRule>
    <cfRule type="containsText" dxfId="16787" priority="2109" operator="containsText" text="BMTR">
      <formula>NOT(ISERROR(SEARCH("BMTR",F196)))</formula>
    </cfRule>
  </conditionalFormatting>
  <conditionalFormatting sqref="F196">
    <cfRule type="containsText" dxfId="16786" priority="2104" operator="containsText" text="TAXI">
      <formula>NOT(ISERROR(SEARCH("TAXI",F196)))</formula>
    </cfRule>
    <cfRule type="containsText" dxfId="16785" priority="2105" operator="containsText" text="SSMM">
      <formula>NOT(ISERROR(SEARCH("SSMM",F196)))</formula>
    </cfRule>
    <cfRule type="containsText" dxfId="16784" priority="2106" operator="containsText" text="BMTR">
      <formula>NOT(ISERROR(SEARCH("BMTR",F196)))</formula>
    </cfRule>
  </conditionalFormatting>
  <conditionalFormatting sqref="F196">
    <cfRule type="containsText" dxfId="16783" priority="2101" operator="containsText" text="TAXI">
      <formula>NOT(ISERROR(SEARCH("TAXI",F196)))</formula>
    </cfRule>
    <cfRule type="containsText" dxfId="16782" priority="2102" operator="containsText" text="SSMM">
      <formula>NOT(ISERROR(SEARCH("SSMM",F196)))</formula>
    </cfRule>
    <cfRule type="containsText" dxfId="16781" priority="2103" operator="containsText" text="BMTR">
      <formula>NOT(ISERROR(SEARCH("BMTR",F196)))</formula>
    </cfRule>
  </conditionalFormatting>
  <conditionalFormatting sqref="F196">
    <cfRule type="containsText" dxfId="16780" priority="2098" operator="containsText" text="TAXI">
      <formula>NOT(ISERROR(SEARCH("TAXI",F196)))</formula>
    </cfRule>
    <cfRule type="containsText" dxfId="16779" priority="2099" operator="containsText" text="SSMM">
      <formula>NOT(ISERROR(SEARCH("SSMM",F196)))</formula>
    </cfRule>
    <cfRule type="containsText" dxfId="16778" priority="2100" operator="containsText" text="BMTR">
      <formula>NOT(ISERROR(SEARCH("BMTR",F196)))</formula>
    </cfRule>
  </conditionalFormatting>
  <conditionalFormatting sqref="F196">
    <cfRule type="containsText" dxfId="16777" priority="2095" operator="containsText" text="TAXI">
      <formula>NOT(ISERROR(SEARCH("TAXI",F196)))</formula>
    </cfRule>
    <cfRule type="containsText" dxfId="16776" priority="2096" operator="containsText" text="SSMM">
      <formula>NOT(ISERROR(SEARCH("SSMM",F196)))</formula>
    </cfRule>
    <cfRule type="containsText" dxfId="16775" priority="2097" operator="containsText" text="BMTR">
      <formula>NOT(ISERROR(SEARCH("BMTR",F196)))</formula>
    </cfRule>
  </conditionalFormatting>
  <conditionalFormatting sqref="F196">
    <cfRule type="containsText" dxfId="16774" priority="2092" operator="containsText" text="TAXI">
      <formula>NOT(ISERROR(SEARCH("TAXI",F196)))</formula>
    </cfRule>
    <cfRule type="containsText" dxfId="16773" priority="2093" operator="containsText" text="SSMM">
      <formula>NOT(ISERROR(SEARCH("SSMM",F196)))</formula>
    </cfRule>
    <cfRule type="containsText" dxfId="16772" priority="2094" operator="containsText" text="BMTR">
      <formula>NOT(ISERROR(SEARCH("BMTR",F196)))</formula>
    </cfRule>
  </conditionalFormatting>
  <conditionalFormatting sqref="F196">
    <cfRule type="containsText" dxfId="16771" priority="2089" operator="containsText" text="TAXI">
      <formula>NOT(ISERROR(SEARCH("TAXI",F196)))</formula>
    </cfRule>
    <cfRule type="containsText" dxfId="16770" priority="2090" operator="containsText" text="SSMM">
      <formula>NOT(ISERROR(SEARCH("SSMM",F196)))</formula>
    </cfRule>
    <cfRule type="containsText" dxfId="16769" priority="2091" operator="containsText" text="BMTR">
      <formula>NOT(ISERROR(SEARCH("BMTR",F196)))</formula>
    </cfRule>
  </conditionalFormatting>
  <conditionalFormatting sqref="F196">
    <cfRule type="containsText" dxfId="16768" priority="2086" operator="containsText" text="TAXI">
      <formula>NOT(ISERROR(SEARCH("TAXI",F196)))</formula>
    </cfRule>
    <cfRule type="containsText" dxfId="16767" priority="2087" operator="containsText" text="SSMM">
      <formula>NOT(ISERROR(SEARCH("SSMM",F196)))</formula>
    </cfRule>
    <cfRule type="containsText" dxfId="16766" priority="2088" operator="containsText" text="BMTR">
      <formula>NOT(ISERROR(SEARCH("BMTR",F196)))</formula>
    </cfRule>
  </conditionalFormatting>
  <conditionalFormatting sqref="F196">
    <cfRule type="containsText" dxfId="16765" priority="2083" operator="containsText" text="TAXI">
      <formula>NOT(ISERROR(SEARCH("TAXI",F196)))</formula>
    </cfRule>
    <cfRule type="containsText" dxfId="16764" priority="2084" operator="containsText" text="SSMM">
      <formula>NOT(ISERROR(SEARCH("SSMM",F196)))</formula>
    </cfRule>
    <cfRule type="containsText" dxfId="16763" priority="2085" operator="containsText" text="BMTR">
      <formula>NOT(ISERROR(SEARCH("BMTR",F196)))</formula>
    </cfRule>
  </conditionalFormatting>
  <conditionalFormatting sqref="F196">
    <cfRule type="containsText" dxfId="16762" priority="2080" operator="containsText" text="TAXI">
      <formula>NOT(ISERROR(SEARCH("TAXI",F196)))</formula>
    </cfRule>
    <cfRule type="containsText" dxfId="16761" priority="2081" operator="containsText" text="SSMM">
      <formula>NOT(ISERROR(SEARCH("SSMM",F196)))</formula>
    </cfRule>
    <cfRule type="containsText" dxfId="16760" priority="2082" operator="containsText" text="BMTR">
      <formula>NOT(ISERROR(SEARCH("BMTR",F196)))</formula>
    </cfRule>
  </conditionalFormatting>
  <conditionalFormatting sqref="F196">
    <cfRule type="containsText" dxfId="16759" priority="2077" operator="containsText" text="TAXI">
      <formula>NOT(ISERROR(SEARCH("TAXI",F196)))</formula>
    </cfRule>
    <cfRule type="containsText" dxfId="16758" priority="2078" operator="containsText" text="SSMM">
      <formula>NOT(ISERROR(SEARCH("SSMM",F196)))</formula>
    </cfRule>
    <cfRule type="containsText" dxfId="16757" priority="2079" operator="containsText" text="BMTR">
      <formula>NOT(ISERROR(SEARCH("BMTR",F196)))</formula>
    </cfRule>
  </conditionalFormatting>
  <conditionalFormatting sqref="F196">
    <cfRule type="containsText" dxfId="16756" priority="2074" operator="containsText" text="TAXI">
      <formula>NOT(ISERROR(SEARCH("TAXI",F196)))</formula>
    </cfRule>
    <cfRule type="containsText" dxfId="16755" priority="2075" operator="containsText" text="SSMM">
      <formula>NOT(ISERROR(SEARCH("SSMM",F196)))</formula>
    </cfRule>
    <cfRule type="containsText" dxfId="16754" priority="2076" operator="containsText" text="BMTR">
      <formula>NOT(ISERROR(SEARCH("BMTR",F196)))</formula>
    </cfRule>
  </conditionalFormatting>
  <conditionalFormatting sqref="F196">
    <cfRule type="containsText" dxfId="16753" priority="2071" operator="containsText" text="TAXI">
      <formula>NOT(ISERROR(SEARCH("TAXI",F196)))</formula>
    </cfRule>
    <cfRule type="containsText" dxfId="16752" priority="2072" operator="containsText" text="SSMM">
      <formula>NOT(ISERROR(SEARCH("SSMM",F196)))</formula>
    </cfRule>
    <cfRule type="containsText" dxfId="16751" priority="2073" operator="containsText" text="BMTR">
      <formula>NOT(ISERROR(SEARCH("BMTR",F196)))</formula>
    </cfRule>
  </conditionalFormatting>
  <conditionalFormatting sqref="F196">
    <cfRule type="containsText" dxfId="16750" priority="2068" operator="containsText" text="TAXI">
      <formula>NOT(ISERROR(SEARCH("TAXI",F196)))</formula>
    </cfRule>
    <cfRule type="containsText" dxfId="16749" priority="2069" operator="containsText" text="SSMM">
      <formula>NOT(ISERROR(SEARCH("SSMM",F196)))</formula>
    </cfRule>
    <cfRule type="containsText" dxfId="16748" priority="2070" operator="containsText" text="BMTR">
      <formula>NOT(ISERROR(SEARCH("BMTR",F196)))</formula>
    </cfRule>
  </conditionalFormatting>
  <conditionalFormatting sqref="F196">
    <cfRule type="containsText" dxfId="16747" priority="2065" operator="containsText" text="TAXI">
      <formula>NOT(ISERROR(SEARCH("TAXI",F196)))</formula>
    </cfRule>
    <cfRule type="containsText" dxfId="16746" priority="2066" operator="containsText" text="SSMM">
      <formula>NOT(ISERROR(SEARCH("SSMM",F196)))</formula>
    </cfRule>
    <cfRule type="containsText" dxfId="16745" priority="2067" operator="containsText" text="BMTR">
      <formula>NOT(ISERROR(SEARCH("BMTR",F196)))</formula>
    </cfRule>
  </conditionalFormatting>
  <conditionalFormatting sqref="F196">
    <cfRule type="containsText" dxfId="16744" priority="2062" operator="containsText" text="TAXI">
      <formula>NOT(ISERROR(SEARCH("TAXI",F196)))</formula>
    </cfRule>
    <cfRule type="containsText" dxfId="16743" priority="2063" operator="containsText" text="SSMM">
      <formula>NOT(ISERROR(SEARCH("SSMM",F196)))</formula>
    </cfRule>
    <cfRule type="containsText" dxfId="16742" priority="2064" operator="containsText" text="BMTR">
      <formula>NOT(ISERROR(SEARCH("BMTR",F196)))</formula>
    </cfRule>
  </conditionalFormatting>
  <conditionalFormatting sqref="F196">
    <cfRule type="containsText" dxfId="16741" priority="2059" operator="containsText" text="TAXI">
      <formula>NOT(ISERROR(SEARCH("TAXI",F196)))</formula>
    </cfRule>
    <cfRule type="containsText" dxfId="16740" priority="2060" operator="containsText" text="SSMM">
      <formula>NOT(ISERROR(SEARCH("SSMM",F196)))</formula>
    </cfRule>
    <cfRule type="containsText" dxfId="16739" priority="2061" operator="containsText" text="BMTR">
      <formula>NOT(ISERROR(SEARCH("BMTR",F196)))</formula>
    </cfRule>
  </conditionalFormatting>
  <conditionalFormatting sqref="F196">
    <cfRule type="containsText" dxfId="16738" priority="2056" operator="containsText" text="TAXI">
      <formula>NOT(ISERROR(SEARCH("TAXI",F196)))</formula>
    </cfRule>
    <cfRule type="containsText" dxfId="16737" priority="2057" operator="containsText" text="SSMM">
      <formula>NOT(ISERROR(SEARCH("SSMM",F196)))</formula>
    </cfRule>
    <cfRule type="containsText" dxfId="16736" priority="2058" operator="containsText" text="BMTR">
      <formula>NOT(ISERROR(SEARCH("BMTR",F196)))</formula>
    </cfRule>
  </conditionalFormatting>
  <conditionalFormatting sqref="F196">
    <cfRule type="containsText" dxfId="16735" priority="2053" operator="containsText" text="TAXI">
      <formula>NOT(ISERROR(SEARCH("TAXI",F196)))</formula>
    </cfRule>
    <cfRule type="containsText" dxfId="16734" priority="2054" operator="containsText" text="SSMM">
      <formula>NOT(ISERROR(SEARCH("SSMM",F196)))</formula>
    </cfRule>
    <cfRule type="containsText" dxfId="16733" priority="2055" operator="containsText" text="BMTR">
      <formula>NOT(ISERROR(SEARCH("BMTR",F196)))</formula>
    </cfRule>
  </conditionalFormatting>
  <conditionalFormatting sqref="F196">
    <cfRule type="containsText" dxfId="16732" priority="2050" operator="containsText" text="TAXI">
      <formula>NOT(ISERROR(SEARCH("TAXI",F196)))</formula>
    </cfRule>
    <cfRule type="containsText" dxfId="16731" priority="2051" operator="containsText" text="SSMM">
      <formula>NOT(ISERROR(SEARCH("SSMM",F196)))</formula>
    </cfRule>
    <cfRule type="containsText" dxfId="16730" priority="2052" operator="containsText" text="BMTR">
      <formula>NOT(ISERROR(SEARCH("BMTR",F196)))</formula>
    </cfRule>
  </conditionalFormatting>
  <conditionalFormatting sqref="F196">
    <cfRule type="containsText" dxfId="16729" priority="2047" operator="containsText" text="TAXI">
      <formula>NOT(ISERROR(SEARCH("TAXI",F196)))</formula>
    </cfRule>
    <cfRule type="containsText" dxfId="16728" priority="2048" operator="containsText" text="SSMM">
      <formula>NOT(ISERROR(SEARCH("SSMM",F196)))</formula>
    </cfRule>
    <cfRule type="containsText" dxfId="16727" priority="2049" operator="containsText" text="BMTR">
      <formula>NOT(ISERROR(SEARCH("BMTR",F196)))</formula>
    </cfRule>
  </conditionalFormatting>
  <conditionalFormatting sqref="F196">
    <cfRule type="containsText" dxfId="16726" priority="2044" operator="containsText" text="TAXI">
      <formula>NOT(ISERROR(SEARCH("TAXI",F196)))</formula>
    </cfRule>
    <cfRule type="containsText" dxfId="16725" priority="2045" operator="containsText" text="SSMM">
      <formula>NOT(ISERROR(SEARCH("SSMM",F196)))</formula>
    </cfRule>
    <cfRule type="containsText" dxfId="16724" priority="2046" operator="containsText" text="BMTR">
      <formula>NOT(ISERROR(SEARCH("BMTR",F196)))</formula>
    </cfRule>
  </conditionalFormatting>
  <conditionalFormatting sqref="F196">
    <cfRule type="containsText" dxfId="16723" priority="2041" operator="containsText" text="TAXI">
      <formula>NOT(ISERROR(SEARCH("TAXI",F196)))</formula>
    </cfRule>
    <cfRule type="containsText" dxfId="16722" priority="2042" operator="containsText" text="SSMM">
      <formula>NOT(ISERROR(SEARCH("SSMM",F196)))</formula>
    </cfRule>
    <cfRule type="containsText" dxfId="16721" priority="2043" operator="containsText" text="BMTR">
      <formula>NOT(ISERROR(SEARCH("BMTR",F196)))</formula>
    </cfRule>
  </conditionalFormatting>
  <conditionalFormatting sqref="F196">
    <cfRule type="containsText" dxfId="16720" priority="2038" operator="containsText" text="TAXI">
      <formula>NOT(ISERROR(SEARCH("TAXI",F196)))</formula>
    </cfRule>
    <cfRule type="containsText" dxfId="16719" priority="2039" operator="containsText" text="SSMM">
      <formula>NOT(ISERROR(SEARCH("SSMM",F196)))</formula>
    </cfRule>
    <cfRule type="containsText" dxfId="16718" priority="2040" operator="containsText" text="BMTR">
      <formula>NOT(ISERROR(SEARCH("BMTR",F196)))</formula>
    </cfRule>
  </conditionalFormatting>
  <conditionalFormatting sqref="F196">
    <cfRule type="containsText" dxfId="16717" priority="2035" operator="containsText" text="TAXI">
      <formula>NOT(ISERROR(SEARCH("TAXI",F196)))</formula>
    </cfRule>
    <cfRule type="containsText" dxfId="16716" priority="2036" operator="containsText" text="SSMM">
      <formula>NOT(ISERROR(SEARCH("SSMM",F196)))</formula>
    </cfRule>
    <cfRule type="containsText" dxfId="16715" priority="2037" operator="containsText" text="BMTR">
      <formula>NOT(ISERROR(SEARCH("BMTR",F196)))</formula>
    </cfRule>
  </conditionalFormatting>
  <conditionalFormatting sqref="F196">
    <cfRule type="containsText" dxfId="16714" priority="2032" operator="containsText" text="TAXI">
      <formula>NOT(ISERROR(SEARCH("TAXI",F196)))</formula>
    </cfRule>
    <cfRule type="containsText" dxfId="16713" priority="2033" operator="containsText" text="SSMM">
      <formula>NOT(ISERROR(SEARCH("SSMM",F196)))</formula>
    </cfRule>
    <cfRule type="containsText" dxfId="16712" priority="2034" operator="containsText" text="BMTR">
      <formula>NOT(ISERROR(SEARCH("BMTR",F196)))</formula>
    </cfRule>
  </conditionalFormatting>
  <conditionalFormatting sqref="F196">
    <cfRule type="containsText" dxfId="16711" priority="2029" operator="containsText" text="TAXI">
      <formula>NOT(ISERROR(SEARCH("TAXI",F196)))</formula>
    </cfRule>
    <cfRule type="containsText" dxfId="16710" priority="2030" operator="containsText" text="SSMM">
      <formula>NOT(ISERROR(SEARCH("SSMM",F196)))</formula>
    </cfRule>
    <cfRule type="containsText" dxfId="16709" priority="2031" operator="containsText" text="BMTR">
      <formula>NOT(ISERROR(SEARCH("BMTR",F196)))</formula>
    </cfRule>
  </conditionalFormatting>
  <conditionalFormatting sqref="F196">
    <cfRule type="containsText" dxfId="16708" priority="2026" operator="containsText" text="TAXI">
      <formula>NOT(ISERROR(SEARCH("TAXI",F196)))</formula>
    </cfRule>
    <cfRule type="containsText" dxfId="16707" priority="2027" operator="containsText" text="SSMM">
      <formula>NOT(ISERROR(SEARCH("SSMM",F196)))</formula>
    </cfRule>
    <cfRule type="containsText" dxfId="16706" priority="2028" operator="containsText" text="BMTR">
      <formula>NOT(ISERROR(SEARCH("BMTR",F196)))</formula>
    </cfRule>
  </conditionalFormatting>
  <conditionalFormatting sqref="F196">
    <cfRule type="containsText" dxfId="16705" priority="2023" operator="containsText" text="TAXI">
      <formula>NOT(ISERROR(SEARCH("TAXI",F196)))</formula>
    </cfRule>
    <cfRule type="containsText" dxfId="16704" priority="2024" operator="containsText" text="SSMM">
      <formula>NOT(ISERROR(SEARCH("SSMM",F196)))</formula>
    </cfRule>
    <cfRule type="containsText" dxfId="16703" priority="2025" operator="containsText" text="BMTR">
      <formula>NOT(ISERROR(SEARCH("BMTR",F196)))</formula>
    </cfRule>
  </conditionalFormatting>
  <conditionalFormatting sqref="F196">
    <cfRule type="containsText" dxfId="16702" priority="2020" operator="containsText" text="TAXI">
      <formula>NOT(ISERROR(SEARCH("TAXI",F196)))</formula>
    </cfRule>
    <cfRule type="containsText" dxfId="16701" priority="2021" operator="containsText" text="SSMM">
      <formula>NOT(ISERROR(SEARCH("SSMM",F196)))</formula>
    </cfRule>
    <cfRule type="containsText" dxfId="16700" priority="2022" operator="containsText" text="BMTR">
      <formula>NOT(ISERROR(SEARCH("BMTR",F196)))</formula>
    </cfRule>
  </conditionalFormatting>
  <conditionalFormatting sqref="F196">
    <cfRule type="containsText" dxfId="16699" priority="2017" operator="containsText" text="TAXI">
      <formula>NOT(ISERROR(SEARCH("TAXI",F196)))</formula>
    </cfRule>
    <cfRule type="containsText" dxfId="16698" priority="2018" operator="containsText" text="SSMM">
      <formula>NOT(ISERROR(SEARCH("SSMM",F196)))</formula>
    </cfRule>
    <cfRule type="containsText" dxfId="16697" priority="2019" operator="containsText" text="BMTR">
      <formula>NOT(ISERROR(SEARCH("BMTR",F196)))</formula>
    </cfRule>
  </conditionalFormatting>
  <conditionalFormatting sqref="F196">
    <cfRule type="containsText" dxfId="16696" priority="2014" operator="containsText" text="TAXI">
      <formula>NOT(ISERROR(SEARCH("TAXI",F196)))</formula>
    </cfRule>
    <cfRule type="containsText" dxfId="16695" priority="2015" operator="containsText" text="SSMM">
      <formula>NOT(ISERROR(SEARCH("SSMM",F196)))</formula>
    </cfRule>
    <cfRule type="containsText" dxfId="16694" priority="2016" operator="containsText" text="BMTR">
      <formula>NOT(ISERROR(SEARCH("BMTR",F196)))</formula>
    </cfRule>
  </conditionalFormatting>
  <conditionalFormatting sqref="F196">
    <cfRule type="containsText" dxfId="16693" priority="2011" operator="containsText" text="TAXI">
      <formula>NOT(ISERROR(SEARCH("TAXI",F196)))</formula>
    </cfRule>
    <cfRule type="containsText" dxfId="16692" priority="2012" operator="containsText" text="SSMM">
      <formula>NOT(ISERROR(SEARCH("SSMM",F196)))</formula>
    </cfRule>
    <cfRule type="containsText" dxfId="16691" priority="2013" operator="containsText" text="BMTR">
      <formula>NOT(ISERROR(SEARCH("BMTR",F196)))</formula>
    </cfRule>
  </conditionalFormatting>
  <conditionalFormatting sqref="F196">
    <cfRule type="containsText" dxfId="16690" priority="2008" operator="containsText" text="TAXI">
      <formula>NOT(ISERROR(SEARCH("TAXI",F196)))</formula>
    </cfRule>
    <cfRule type="containsText" dxfId="16689" priority="2009" operator="containsText" text="SSMM">
      <formula>NOT(ISERROR(SEARCH("SSMM",F196)))</formula>
    </cfRule>
    <cfRule type="containsText" dxfId="16688" priority="2010" operator="containsText" text="BMTR">
      <formula>NOT(ISERROR(SEARCH("BMTR",F196)))</formula>
    </cfRule>
  </conditionalFormatting>
  <conditionalFormatting sqref="F196">
    <cfRule type="containsText" dxfId="16687" priority="2005" operator="containsText" text="TAXI">
      <formula>NOT(ISERROR(SEARCH("TAXI",F196)))</formula>
    </cfRule>
    <cfRule type="containsText" dxfId="16686" priority="2006" operator="containsText" text="SSMM">
      <formula>NOT(ISERROR(SEARCH("SSMM",F196)))</formula>
    </cfRule>
    <cfRule type="containsText" dxfId="16685" priority="2007" operator="containsText" text="BMTR">
      <formula>NOT(ISERROR(SEARCH("BMTR",F196)))</formula>
    </cfRule>
  </conditionalFormatting>
  <conditionalFormatting sqref="F196">
    <cfRule type="containsText" dxfId="16684" priority="2002" operator="containsText" text="TAXI">
      <formula>NOT(ISERROR(SEARCH("TAXI",F196)))</formula>
    </cfRule>
    <cfRule type="containsText" dxfId="16683" priority="2003" operator="containsText" text="SSMM">
      <formula>NOT(ISERROR(SEARCH("SSMM",F196)))</formula>
    </cfRule>
    <cfRule type="containsText" dxfId="16682" priority="2004" operator="containsText" text="BMTR">
      <formula>NOT(ISERROR(SEARCH("BMTR",F196)))</formula>
    </cfRule>
  </conditionalFormatting>
  <conditionalFormatting sqref="F196">
    <cfRule type="containsText" dxfId="16681" priority="1999" operator="containsText" text="TAXI">
      <formula>NOT(ISERROR(SEARCH("TAXI",F196)))</formula>
    </cfRule>
    <cfRule type="containsText" dxfId="16680" priority="2000" operator="containsText" text="SSMM">
      <formula>NOT(ISERROR(SEARCH("SSMM",F196)))</formula>
    </cfRule>
    <cfRule type="containsText" dxfId="16679" priority="2001" operator="containsText" text="BMTR">
      <formula>NOT(ISERROR(SEARCH("BMTR",F196)))</formula>
    </cfRule>
  </conditionalFormatting>
  <conditionalFormatting sqref="F196">
    <cfRule type="containsText" dxfId="16678" priority="1996" operator="containsText" text="TAXI">
      <formula>NOT(ISERROR(SEARCH("TAXI",F196)))</formula>
    </cfRule>
    <cfRule type="containsText" dxfId="16677" priority="1997" operator="containsText" text="SSMM">
      <formula>NOT(ISERROR(SEARCH("SSMM",F196)))</formula>
    </cfRule>
    <cfRule type="containsText" dxfId="16676" priority="1998" operator="containsText" text="BMTR">
      <formula>NOT(ISERROR(SEARCH("BMTR",F196)))</formula>
    </cfRule>
  </conditionalFormatting>
  <conditionalFormatting sqref="F196">
    <cfRule type="containsText" dxfId="16675" priority="1993" operator="containsText" text="TAXI">
      <formula>NOT(ISERROR(SEARCH("TAXI",F196)))</formula>
    </cfRule>
    <cfRule type="containsText" dxfId="16674" priority="1994" operator="containsText" text="SSMM">
      <formula>NOT(ISERROR(SEARCH("SSMM",F196)))</formula>
    </cfRule>
    <cfRule type="containsText" dxfId="16673" priority="1995" operator="containsText" text="BMTR">
      <formula>NOT(ISERROR(SEARCH("BMTR",F196)))</formula>
    </cfRule>
  </conditionalFormatting>
  <conditionalFormatting sqref="F196">
    <cfRule type="containsText" dxfId="16672" priority="1990" operator="containsText" text="TAXI">
      <formula>NOT(ISERROR(SEARCH("TAXI",F196)))</formula>
    </cfRule>
    <cfRule type="containsText" dxfId="16671" priority="1991" operator="containsText" text="SSMM">
      <formula>NOT(ISERROR(SEARCH("SSMM",F196)))</formula>
    </cfRule>
    <cfRule type="containsText" dxfId="16670" priority="1992" operator="containsText" text="BMTR">
      <formula>NOT(ISERROR(SEARCH("BMTR",F196)))</formula>
    </cfRule>
  </conditionalFormatting>
  <conditionalFormatting sqref="F196">
    <cfRule type="containsText" dxfId="16669" priority="1987" operator="containsText" text="TAXI">
      <formula>NOT(ISERROR(SEARCH("TAXI",F196)))</formula>
    </cfRule>
    <cfRule type="containsText" dxfId="16668" priority="1988" operator="containsText" text="SSMM">
      <formula>NOT(ISERROR(SEARCH("SSMM",F196)))</formula>
    </cfRule>
    <cfRule type="containsText" dxfId="16667" priority="1989" operator="containsText" text="BMTR">
      <formula>NOT(ISERROR(SEARCH("BMTR",F196)))</formula>
    </cfRule>
  </conditionalFormatting>
  <conditionalFormatting sqref="F196">
    <cfRule type="containsText" dxfId="16666" priority="1984" operator="containsText" text="TAXI">
      <formula>NOT(ISERROR(SEARCH("TAXI",F196)))</formula>
    </cfRule>
    <cfRule type="containsText" dxfId="16665" priority="1985" operator="containsText" text="SSMM">
      <formula>NOT(ISERROR(SEARCH("SSMM",F196)))</formula>
    </cfRule>
    <cfRule type="containsText" dxfId="16664" priority="1986" operator="containsText" text="BMTR">
      <formula>NOT(ISERROR(SEARCH("BMTR",F196)))</formula>
    </cfRule>
  </conditionalFormatting>
  <conditionalFormatting sqref="F196">
    <cfRule type="containsText" dxfId="16663" priority="1981" operator="containsText" text="TAXI">
      <formula>NOT(ISERROR(SEARCH("TAXI",F196)))</formula>
    </cfRule>
    <cfRule type="containsText" dxfId="16662" priority="1982" operator="containsText" text="SSMM">
      <formula>NOT(ISERROR(SEARCH("SSMM",F196)))</formula>
    </cfRule>
    <cfRule type="containsText" dxfId="16661" priority="1983" operator="containsText" text="BMTR">
      <formula>NOT(ISERROR(SEARCH("BMTR",F196)))</formula>
    </cfRule>
  </conditionalFormatting>
  <conditionalFormatting sqref="F196">
    <cfRule type="containsText" dxfId="16660" priority="1978" operator="containsText" text="TAXI">
      <formula>NOT(ISERROR(SEARCH("TAXI",F196)))</formula>
    </cfRule>
    <cfRule type="containsText" dxfId="16659" priority="1979" operator="containsText" text="SSMM">
      <formula>NOT(ISERROR(SEARCH("SSMM",F196)))</formula>
    </cfRule>
    <cfRule type="containsText" dxfId="16658" priority="1980" operator="containsText" text="BMTR">
      <formula>NOT(ISERROR(SEARCH("BMTR",F196)))</formula>
    </cfRule>
  </conditionalFormatting>
  <conditionalFormatting sqref="F196">
    <cfRule type="containsText" dxfId="16657" priority="1975" operator="containsText" text="TAXI">
      <formula>NOT(ISERROR(SEARCH("TAXI",F196)))</formula>
    </cfRule>
    <cfRule type="containsText" dxfId="16656" priority="1976" operator="containsText" text="SSMM">
      <formula>NOT(ISERROR(SEARCH("SSMM",F196)))</formula>
    </cfRule>
    <cfRule type="containsText" dxfId="16655" priority="1977" operator="containsText" text="BMTR">
      <formula>NOT(ISERROR(SEARCH("BMTR",F196)))</formula>
    </cfRule>
  </conditionalFormatting>
  <conditionalFormatting sqref="F196">
    <cfRule type="containsText" dxfId="16654" priority="1972" operator="containsText" text="TAXI">
      <formula>NOT(ISERROR(SEARCH("TAXI",F196)))</formula>
    </cfRule>
    <cfRule type="containsText" dxfId="16653" priority="1973" operator="containsText" text="SSMM">
      <formula>NOT(ISERROR(SEARCH("SSMM",F196)))</formula>
    </cfRule>
    <cfRule type="containsText" dxfId="16652" priority="1974" operator="containsText" text="BMTR">
      <formula>NOT(ISERROR(SEARCH("BMTR",F196)))</formula>
    </cfRule>
  </conditionalFormatting>
  <conditionalFormatting sqref="F196">
    <cfRule type="containsText" dxfId="16651" priority="1969" operator="containsText" text="TAXI">
      <formula>NOT(ISERROR(SEARCH("TAXI",F196)))</formula>
    </cfRule>
    <cfRule type="containsText" dxfId="16650" priority="1970" operator="containsText" text="SSMM">
      <formula>NOT(ISERROR(SEARCH("SSMM",F196)))</formula>
    </cfRule>
    <cfRule type="containsText" dxfId="16649" priority="1971" operator="containsText" text="BMTR">
      <formula>NOT(ISERROR(SEARCH("BMTR",F196)))</formula>
    </cfRule>
  </conditionalFormatting>
  <conditionalFormatting sqref="F196">
    <cfRule type="containsText" dxfId="16648" priority="1966" operator="containsText" text="TAXI">
      <formula>NOT(ISERROR(SEARCH("TAXI",F196)))</formula>
    </cfRule>
    <cfRule type="containsText" dxfId="16647" priority="1967" operator="containsText" text="SSMM">
      <formula>NOT(ISERROR(SEARCH("SSMM",F196)))</formula>
    </cfRule>
    <cfRule type="containsText" dxfId="16646" priority="1968" operator="containsText" text="BMTR">
      <formula>NOT(ISERROR(SEARCH("BMTR",F196)))</formula>
    </cfRule>
  </conditionalFormatting>
  <conditionalFormatting sqref="F196">
    <cfRule type="containsText" dxfId="16645" priority="1963" operator="containsText" text="TAXI">
      <formula>NOT(ISERROR(SEARCH("TAXI",F196)))</formula>
    </cfRule>
    <cfRule type="containsText" dxfId="16644" priority="1964" operator="containsText" text="SSMM">
      <formula>NOT(ISERROR(SEARCH("SSMM",F196)))</formula>
    </cfRule>
    <cfRule type="containsText" dxfId="16643" priority="1965" operator="containsText" text="BMTR">
      <formula>NOT(ISERROR(SEARCH("BMTR",F196)))</formula>
    </cfRule>
  </conditionalFormatting>
  <conditionalFormatting sqref="F196">
    <cfRule type="containsText" dxfId="16642" priority="1960" operator="containsText" text="TAXI">
      <formula>NOT(ISERROR(SEARCH("TAXI",F196)))</formula>
    </cfRule>
    <cfRule type="containsText" dxfId="16641" priority="1961" operator="containsText" text="SSMM">
      <formula>NOT(ISERROR(SEARCH("SSMM",F196)))</formula>
    </cfRule>
    <cfRule type="containsText" dxfId="16640" priority="1962" operator="containsText" text="BMTR">
      <formula>NOT(ISERROR(SEARCH("BMTR",F196)))</formula>
    </cfRule>
  </conditionalFormatting>
  <conditionalFormatting sqref="F196">
    <cfRule type="containsText" dxfId="16639" priority="1957" operator="containsText" text="TAXI">
      <formula>NOT(ISERROR(SEARCH("TAXI",F196)))</formula>
    </cfRule>
    <cfRule type="containsText" dxfId="16638" priority="1958" operator="containsText" text="SSMM">
      <formula>NOT(ISERROR(SEARCH("SSMM",F196)))</formula>
    </cfRule>
    <cfRule type="containsText" dxfId="16637" priority="1959" operator="containsText" text="BMTR">
      <formula>NOT(ISERROR(SEARCH("BMTR",F196)))</formula>
    </cfRule>
  </conditionalFormatting>
  <conditionalFormatting sqref="F196">
    <cfRule type="containsText" dxfId="16636" priority="1954" operator="containsText" text="TAXI">
      <formula>NOT(ISERROR(SEARCH("TAXI",F196)))</formula>
    </cfRule>
    <cfRule type="containsText" dxfId="16635" priority="1955" operator="containsText" text="SSMM">
      <formula>NOT(ISERROR(SEARCH("SSMM",F196)))</formula>
    </cfRule>
    <cfRule type="containsText" dxfId="16634" priority="1956" operator="containsText" text="BMTR">
      <formula>NOT(ISERROR(SEARCH("BMTR",F196)))</formula>
    </cfRule>
  </conditionalFormatting>
  <conditionalFormatting sqref="F196">
    <cfRule type="containsText" dxfId="16633" priority="1951" operator="containsText" text="TAXI">
      <formula>NOT(ISERROR(SEARCH("TAXI",F196)))</formula>
    </cfRule>
    <cfRule type="containsText" dxfId="16632" priority="1952" operator="containsText" text="SSMM">
      <formula>NOT(ISERROR(SEARCH("SSMM",F196)))</formula>
    </cfRule>
    <cfRule type="containsText" dxfId="16631" priority="1953" operator="containsText" text="BMTR">
      <formula>NOT(ISERROR(SEARCH("BMTR",F196)))</formula>
    </cfRule>
  </conditionalFormatting>
  <conditionalFormatting sqref="F196">
    <cfRule type="containsText" dxfId="16630" priority="1948" operator="containsText" text="TAXI">
      <formula>NOT(ISERROR(SEARCH("TAXI",F196)))</formula>
    </cfRule>
    <cfRule type="containsText" dxfId="16629" priority="1949" operator="containsText" text="SSMM">
      <formula>NOT(ISERROR(SEARCH("SSMM",F196)))</formula>
    </cfRule>
    <cfRule type="containsText" dxfId="16628" priority="1950" operator="containsText" text="BMTR">
      <formula>NOT(ISERROR(SEARCH("BMTR",F196)))</formula>
    </cfRule>
  </conditionalFormatting>
  <conditionalFormatting sqref="F196">
    <cfRule type="containsText" dxfId="16627" priority="1945" operator="containsText" text="TAXI">
      <formula>NOT(ISERROR(SEARCH("TAXI",F196)))</formula>
    </cfRule>
    <cfRule type="containsText" dxfId="16626" priority="1946" operator="containsText" text="SSMM">
      <formula>NOT(ISERROR(SEARCH("SSMM",F196)))</formula>
    </cfRule>
    <cfRule type="containsText" dxfId="16625" priority="1947" operator="containsText" text="BMTR">
      <formula>NOT(ISERROR(SEARCH("BMTR",F196)))</formula>
    </cfRule>
  </conditionalFormatting>
  <conditionalFormatting sqref="F196">
    <cfRule type="containsText" dxfId="16624" priority="1942" operator="containsText" text="TAXI">
      <formula>NOT(ISERROR(SEARCH("TAXI",F196)))</formula>
    </cfRule>
    <cfRule type="containsText" dxfId="16623" priority="1943" operator="containsText" text="SSMM">
      <formula>NOT(ISERROR(SEARCH("SSMM",F196)))</formula>
    </cfRule>
    <cfRule type="containsText" dxfId="16622" priority="1944" operator="containsText" text="BMTR">
      <formula>NOT(ISERROR(SEARCH("BMTR",F196)))</formula>
    </cfRule>
  </conditionalFormatting>
  <conditionalFormatting sqref="F196">
    <cfRule type="containsText" dxfId="16621" priority="1939" operator="containsText" text="TAXI">
      <formula>NOT(ISERROR(SEARCH("TAXI",F196)))</formula>
    </cfRule>
    <cfRule type="containsText" dxfId="16620" priority="1940" operator="containsText" text="SSMM">
      <formula>NOT(ISERROR(SEARCH("SSMM",F196)))</formula>
    </cfRule>
    <cfRule type="containsText" dxfId="16619" priority="1941" operator="containsText" text="BMTR">
      <formula>NOT(ISERROR(SEARCH("BMTR",F196)))</formula>
    </cfRule>
  </conditionalFormatting>
  <conditionalFormatting sqref="F196">
    <cfRule type="containsText" dxfId="16618" priority="1936" operator="containsText" text="TAXI">
      <formula>NOT(ISERROR(SEARCH("TAXI",F196)))</formula>
    </cfRule>
    <cfRule type="containsText" dxfId="16617" priority="1937" operator="containsText" text="SSMM">
      <formula>NOT(ISERROR(SEARCH("SSMM",F196)))</formula>
    </cfRule>
    <cfRule type="containsText" dxfId="16616" priority="1938" operator="containsText" text="BMTR">
      <formula>NOT(ISERROR(SEARCH("BMTR",F196)))</formula>
    </cfRule>
  </conditionalFormatting>
  <conditionalFormatting sqref="F196">
    <cfRule type="containsText" dxfId="16615" priority="1933" operator="containsText" text="TAXI">
      <formula>NOT(ISERROR(SEARCH("TAXI",F196)))</formula>
    </cfRule>
    <cfRule type="containsText" dxfId="16614" priority="1934" operator="containsText" text="SSMM">
      <formula>NOT(ISERROR(SEARCH("SSMM",F196)))</formula>
    </cfRule>
    <cfRule type="containsText" dxfId="16613" priority="1935" operator="containsText" text="BMTR">
      <formula>NOT(ISERROR(SEARCH("BMTR",F196)))</formula>
    </cfRule>
  </conditionalFormatting>
  <conditionalFormatting sqref="F196">
    <cfRule type="containsText" dxfId="16612" priority="1930" operator="containsText" text="TAXI">
      <formula>NOT(ISERROR(SEARCH("TAXI",F196)))</formula>
    </cfRule>
    <cfRule type="containsText" dxfId="16611" priority="1931" operator="containsText" text="SSMM">
      <formula>NOT(ISERROR(SEARCH("SSMM",F196)))</formula>
    </cfRule>
    <cfRule type="containsText" dxfId="16610" priority="1932" operator="containsText" text="BMTR">
      <formula>NOT(ISERROR(SEARCH("BMTR",F196)))</formula>
    </cfRule>
  </conditionalFormatting>
  <conditionalFormatting sqref="F196">
    <cfRule type="containsText" dxfId="16609" priority="1927" operator="containsText" text="TAXI">
      <formula>NOT(ISERROR(SEARCH("TAXI",F196)))</formula>
    </cfRule>
    <cfRule type="containsText" dxfId="16608" priority="1928" operator="containsText" text="SSMM">
      <formula>NOT(ISERROR(SEARCH("SSMM",F196)))</formula>
    </cfRule>
    <cfRule type="containsText" dxfId="16607" priority="1929" operator="containsText" text="BMTR">
      <formula>NOT(ISERROR(SEARCH("BMTR",F196)))</formula>
    </cfRule>
  </conditionalFormatting>
  <conditionalFormatting sqref="F196">
    <cfRule type="containsText" dxfId="16606" priority="1924" operator="containsText" text="TAXI">
      <formula>NOT(ISERROR(SEARCH("TAXI",F196)))</formula>
    </cfRule>
    <cfRule type="containsText" dxfId="16605" priority="1925" operator="containsText" text="SSMM">
      <formula>NOT(ISERROR(SEARCH("SSMM",F196)))</formula>
    </cfRule>
    <cfRule type="containsText" dxfId="16604" priority="1926" operator="containsText" text="BMTR">
      <formula>NOT(ISERROR(SEARCH("BMTR",F196)))</formula>
    </cfRule>
  </conditionalFormatting>
  <conditionalFormatting sqref="F196">
    <cfRule type="containsText" dxfId="16603" priority="1921" operator="containsText" text="TAXI">
      <formula>NOT(ISERROR(SEARCH("TAXI",F196)))</formula>
    </cfRule>
    <cfRule type="containsText" dxfId="16602" priority="1922" operator="containsText" text="SSMM">
      <formula>NOT(ISERROR(SEARCH("SSMM",F196)))</formula>
    </cfRule>
    <cfRule type="containsText" dxfId="16601" priority="1923" operator="containsText" text="BMTR">
      <formula>NOT(ISERROR(SEARCH("BMTR",F196)))</formula>
    </cfRule>
  </conditionalFormatting>
  <conditionalFormatting sqref="F196">
    <cfRule type="containsText" dxfId="16600" priority="1918" operator="containsText" text="TAXI">
      <formula>NOT(ISERROR(SEARCH("TAXI",F196)))</formula>
    </cfRule>
    <cfRule type="containsText" dxfId="16599" priority="1919" operator="containsText" text="SSMM">
      <formula>NOT(ISERROR(SEARCH("SSMM",F196)))</formula>
    </cfRule>
    <cfRule type="containsText" dxfId="16598" priority="1920" operator="containsText" text="BMTR">
      <formula>NOT(ISERROR(SEARCH("BMTR",F196)))</formula>
    </cfRule>
  </conditionalFormatting>
  <conditionalFormatting sqref="F196">
    <cfRule type="containsText" dxfId="16597" priority="1915" operator="containsText" text="TAXI">
      <formula>NOT(ISERROR(SEARCH("TAXI",F196)))</formula>
    </cfRule>
    <cfRule type="containsText" dxfId="16596" priority="1916" operator="containsText" text="SSMM">
      <formula>NOT(ISERROR(SEARCH("SSMM",F196)))</formula>
    </cfRule>
    <cfRule type="containsText" dxfId="16595" priority="1917" operator="containsText" text="BMTR">
      <formula>NOT(ISERROR(SEARCH("BMTR",F196)))</formula>
    </cfRule>
  </conditionalFormatting>
  <conditionalFormatting sqref="F196">
    <cfRule type="containsText" dxfId="16594" priority="1912" operator="containsText" text="TAXI">
      <formula>NOT(ISERROR(SEARCH("TAXI",F196)))</formula>
    </cfRule>
    <cfRule type="containsText" dxfId="16593" priority="1913" operator="containsText" text="SSMM">
      <formula>NOT(ISERROR(SEARCH("SSMM",F196)))</formula>
    </cfRule>
    <cfRule type="containsText" dxfId="16592" priority="1914" operator="containsText" text="BMTR">
      <formula>NOT(ISERROR(SEARCH("BMTR",F196)))</formula>
    </cfRule>
  </conditionalFormatting>
  <conditionalFormatting sqref="F196">
    <cfRule type="containsText" dxfId="16591" priority="1909" operator="containsText" text="TAXI">
      <formula>NOT(ISERROR(SEARCH("TAXI",F196)))</formula>
    </cfRule>
    <cfRule type="containsText" dxfId="16590" priority="1910" operator="containsText" text="SSMM">
      <formula>NOT(ISERROR(SEARCH("SSMM",F196)))</formula>
    </cfRule>
    <cfRule type="containsText" dxfId="16589" priority="1911" operator="containsText" text="BMTR">
      <formula>NOT(ISERROR(SEARCH("BMTR",F196)))</formula>
    </cfRule>
  </conditionalFormatting>
  <conditionalFormatting sqref="F196">
    <cfRule type="containsText" dxfId="16588" priority="1906" operator="containsText" text="TAXI">
      <formula>NOT(ISERROR(SEARCH("TAXI",F196)))</formula>
    </cfRule>
    <cfRule type="containsText" dxfId="16587" priority="1907" operator="containsText" text="SSMM">
      <formula>NOT(ISERROR(SEARCH("SSMM",F196)))</formula>
    </cfRule>
    <cfRule type="containsText" dxfId="16586" priority="1908" operator="containsText" text="BMTR">
      <formula>NOT(ISERROR(SEARCH("BMTR",F196)))</formula>
    </cfRule>
  </conditionalFormatting>
  <conditionalFormatting sqref="F196">
    <cfRule type="containsText" dxfId="16585" priority="1903" operator="containsText" text="TAXI">
      <formula>NOT(ISERROR(SEARCH("TAXI",F196)))</formula>
    </cfRule>
    <cfRule type="containsText" dxfId="16584" priority="1904" operator="containsText" text="SSMM">
      <formula>NOT(ISERROR(SEARCH("SSMM",F196)))</formula>
    </cfRule>
    <cfRule type="containsText" dxfId="16583" priority="1905" operator="containsText" text="BMTR">
      <formula>NOT(ISERROR(SEARCH("BMTR",F196)))</formula>
    </cfRule>
  </conditionalFormatting>
  <conditionalFormatting sqref="F196">
    <cfRule type="containsText" dxfId="16582" priority="1900" operator="containsText" text="TAXI">
      <formula>NOT(ISERROR(SEARCH("TAXI",F196)))</formula>
    </cfRule>
    <cfRule type="containsText" dxfId="16581" priority="1901" operator="containsText" text="SSMM">
      <formula>NOT(ISERROR(SEARCH("SSMM",F196)))</formula>
    </cfRule>
    <cfRule type="containsText" dxfId="16580" priority="1902" operator="containsText" text="BMTR">
      <formula>NOT(ISERROR(SEARCH("BMTR",F196)))</formula>
    </cfRule>
  </conditionalFormatting>
  <conditionalFormatting sqref="F196">
    <cfRule type="containsText" dxfId="16579" priority="1897" operator="containsText" text="TAXI">
      <formula>NOT(ISERROR(SEARCH("TAXI",F196)))</formula>
    </cfRule>
    <cfRule type="containsText" dxfId="16578" priority="1898" operator="containsText" text="SSMM">
      <formula>NOT(ISERROR(SEARCH("SSMM",F196)))</formula>
    </cfRule>
    <cfRule type="containsText" dxfId="16577" priority="1899" operator="containsText" text="BMTR">
      <formula>NOT(ISERROR(SEARCH("BMTR",F196)))</formula>
    </cfRule>
  </conditionalFormatting>
  <conditionalFormatting sqref="F196">
    <cfRule type="containsText" dxfId="16576" priority="1894" operator="containsText" text="TAXI">
      <formula>NOT(ISERROR(SEARCH("TAXI",F196)))</formula>
    </cfRule>
    <cfRule type="containsText" dxfId="16575" priority="1895" operator="containsText" text="SSMM">
      <formula>NOT(ISERROR(SEARCH("SSMM",F196)))</formula>
    </cfRule>
    <cfRule type="containsText" dxfId="16574" priority="1896" operator="containsText" text="BMTR">
      <formula>NOT(ISERROR(SEARCH("BMTR",F196)))</formula>
    </cfRule>
  </conditionalFormatting>
  <conditionalFormatting sqref="F196">
    <cfRule type="containsText" dxfId="16573" priority="1891" operator="containsText" text="TAXI">
      <formula>NOT(ISERROR(SEARCH("TAXI",F196)))</formula>
    </cfRule>
    <cfRule type="containsText" dxfId="16572" priority="1892" operator="containsText" text="SSMM">
      <formula>NOT(ISERROR(SEARCH("SSMM",F196)))</formula>
    </cfRule>
    <cfRule type="containsText" dxfId="16571" priority="1893" operator="containsText" text="BMTR">
      <formula>NOT(ISERROR(SEARCH("BMTR",F196)))</formula>
    </cfRule>
  </conditionalFormatting>
  <conditionalFormatting sqref="F196">
    <cfRule type="containsText" dxfId="16570" priority="1888" operator="containsText" text="TAXI">
      <formula>NOT(ISERROR(SEARCH("TAXI",F196)))</formula>
    </cfRule>
    <cfRule type="containsText" dxfId="16569" priority="1889" operator="containsText" text="SSMM">
      <formula>NOT(ISERROR(SEARCH("SSMM",F196)))</formula>
    </cfRule>
    <cfRule type="containsText" dxfId="16568" priority="1890" operator="containsText" text="BMTR">
      <formula>NOT(ISERROR(SEARCH("BMTR",F196)))</formula>
    </cfRule>
  </conditionalFormatting>
  <conditionalFormatting sqref="F196">
    <cfRule type="containsText" dxfId="16567" priority="1885" operator="containsText" text="TAXI">
      <formula>NOT(ISERROR(SEARCH("TAXI",F196)))</formula>
    </cfRule>
    <cfRule type="containsText" dxfId="16566" priority="1886" operator="containsText" text="SSMM">
      <formula>NOT(ISERROR(SEARCH("SSMM",F196)))</formula>
    </cfRule>
    <cfRule type="containsText" dxfId="16565" priority="1887" operator="containsText" text="BMTR">
      <formula>NOT(ISERROR(SEARCH("BMTR",F196)))</formula>
    </cfRule>
  </conditionalFormatting>
  <conditionalFormatting sqref="F196">
    <cfRule type="containsText" dxfId="16564" priority="1882" operator="containsText" text="TAXI">
      <formula>NOT(ISERROR(SEARCH("TAXI",F196)))</formula>
    </cfRule>
    <cfRule type="containsText" dxfId="16563" priority="1883" operator="containsText" text="SSMM">
      <formula>NOT(ISERROR(SEARCH("SSMM",F196)))</formula>
    </cfRule>
    <cfRule type="containsText" dxfId="16562" priority="1884" operator="containsText" text="BMTR">
      <formula>NOT(ISERROR(SEARCH("BMTR",F196)))</formula>
    </cfRule>
  </conditionalFormatting>
  <conditionalFormatting sqref="F196">
    <cfRule type="containsText" dxfId="16561" priority="1879" operator="containsText" text="TAXI">
      <formula>NOT(ISERROR(SEARCH("TAXI",F196)))</formula>
    </cfRule>
    <cfRule type="containsText" dxfId="16560" priority="1880" operator="containsText" text="SSMM">
      <formula>NOT(ISERROR(SEARCH("SSMM",F196)))</formula>
    </cfRule>
    <cfRule type="containsText" dxfId="16559" priority="1881" operator="containsText" text="BMTR">
      <formula>NOT(ISERROR(SEARCH("BMTR",F196)))</formula>
    </cfRule>
  </conditionalFormatting>
  <conditionalFormatting sqref="F196">
    <cfRule type="containsText" dxfId="16558" priority="1876" operator="containsText" text="TAXI">
      <formula>NOT(ISERROR(SEARCH("TAXI",F196)))</formula>
    </cfRule>
    <cfRule type="containsText" dxfId="16557" priority="1877" operator="containsText" text="SSMM">
      <formula>NOT(ISERROR(SEARCH("SSMM",F196)))</formula>
    </cfRule>
    <cfRule type="containsText" dxfId="16556" priority="1878" operator="containsText" text="BMTR">
      <formula>NOT(ISERROR(SEARCH("BMTR",F196)))</formula>
    </cfRule>
  </conditionalFormatting>
  <conditionalFormatting sqref="F196">
    <cfRule type="containsText" dxfId="16555" priority="1873" operator="containsText" text="TAXI">
      <formula>NOT(ISERROR(SEARCH("TAXI",F196)))</formula>
    </cfRule>
    <cfRule type="containsText" dxfId="16554" priority="1874" operator="containsText" text="SSMM">
      <formula>NOT(ISERROR(SEARCH("SSMM",F196)))</formula>
    </cfRule>
    <cfRule type="containsText" dxfId="16553" priority="1875" operator="containsText" text="BMTR">
      <formula>NOT(ISERROR(SEARCH("BMTR",F196)))</formula>
    </cfRule>
  </conditionalFormatting>
  <conditionalFormatting sqref="F196">
    <cfRule type="containsText" dxfId="16552" priority="1870" operator="containsText" text="TAXI">
      <formula>NOT(ISERROR(SEARCH("TAXI",F196)))</formula>
    </cfRule>
    <cfRule type="containsText" dxfId="16551" priority="1871" operator="containsText" text="SSMM">
      <formula>NOT(ISERROR(SEARCH("SSMM",F196)))</formula>
    </cfRule>
    <cfRule type="containsText" dxfId="16550" priority="1872" operator="containsText" text="BMTR">
      <formula>NOT(ISERROR(SEARCH("BMTR",F196)))</formula>
    </cfRule>
  </conditionalFormatting>
  <conditionalFormatting sqref="F196">
    <cfRule type="containsText" dxfId="16549" priority="1867" operator="containsText" text="TAXI">
      <formula>NOT(ISERROR(SEARCH("TAXI",F196)))</formula>
    </cfRule>
    <cfRule type="containsText" dxfId="16548" priority="1868" operator="containsText" text="SSMM">
      <formula>NOT(ISERROR(SEARCH("SSMM",F196)))</formula>
    </cfRule>
    <cfRule type="containsText" dxfId="16547" priority="1869" operator="containsText" text="BMTR">
      <formula>NOT(ISERROR(SEARCH("BMTR",F196)))</formula>
    </cfRule>
  </conditionalFormatting>
  <conditionalFormatting sqref="F196">
    <cfRule type="containsText" dxfId="16546" priority="1864" operator="containsText" text="TAXI">
      <formula>NOT(ISERROR(SEARCH("TAXI",F196)))</formula>
    </cfRule>
    <cfRule type="containsText" dxfId="16545" priority="1865" operator="containsText" text="SSMM">
      <formula>NOT(ISERROR(SEARCH("SSMM",F196)))</formula>
    </cfRule>
    <cfRule type="containsText" dxfId="16544" priority="1866" operator="containsText" text="BMTR">
      <formula>NOT(ISERROR(SEARCH("BMTR",F196)))</formula>
    </cfRule>
  </conditionalFormatting>
  <conditionalFormatting sqref="F196">
    <cfRule type="containsText" dxfId="16543" priority="1861" operator="containsText" text="TAXI">
      <formula>NOT(ISERROR(SEARCH("TAXI",F196)))</formula>
    </cfRule>
    <cfRule type="containsText" dxfId="16542" priority="1862" operator="containsText" text="SSMM">
      <formula>NOT(ISERROR(SEARCH("SSMM",F196)))</formula>
    </cfRule>
    <cfRule type="containsText" dxfId="16541" priority="1863" operator="containsText" text="BMTR">
      <formula>NOT(ISERROR(SEARCH("BMTR",F196)))</formula>
    </cfRule>
  </conditionalFormatting>
  <conditionalFormatting sqref="F196">
    <cfRule type="containsText" dxfId="16540" priority="1858" operator="containsText" text="TAXI">
      <formula>NOT(ISERROR(SEARCH("TAXI",F196)))</formula>
    </cfRule>
    <cfRule type="containsText" dxfId="16539" priority="1859" operator="containsText" text="SSMM">
      <formula>NOT(ISERROR(SEARCH("SSMM",F196)))</formula>
    </cfRule>
    <cfRule type="containsText" dxfId="16538" priority="1860" operator="containsText" text="BMTR">
      <formula>NOT(ISERROR(SEARCH("BMTR",F196)))</formula>
    </cfRule>
  </conditionalFormatting>
  <conditionalFormatting sqref="F196">
    <cfRule type="containsText" dxfId="16537" priority="1855" operator="containsText" text="TAXI">
      <formula>NOT(ISERROR(SEARCH("TAXI",F196)))</formula>
    </cfRule>
    <cfRule type="containsText" dxfId="16536" priority="1856" operator="containsText" text="SSMM">
      <formula>NOT(ISERROR(SEARCH("SSMM",F196)))</formula>
    </cfRule>
    <cfRule type="containsText" dxfId="16535" priority="1857" operator="containsText" text="BMTR">
      <formula>NOT(ISERROR(SEARCH("BMTR",F196)))</formula>
    </cfRule>
  </conditionalFormatting>
  <conditionalFormatting sqref="F196">
    <cfRule type="containsText" dxfId="16534" priority="1852" operator="containsText" text="TAXI">
      <formula>NOT(ISERROR(SEARCH("TAXI",F196)))</formula>
    </cfRule>
    <cfRule type="containsText" dxfId="16533" priority="1853" operator="containsText" text="SSMM">
      <formula>NOT(ISERROR(SEARCH("SSMM",F196)))</formula>
    </cfRule>
    <cfRule type="containsText" dxfId="16532" priority="1854" operator="containsText" text="BMTR">
      <formula>NOT(ISERROR(SEARCH("BMTR",F196)))</formula>
    </cfRule>
  </conditionalFormatting>
  <conditionalFormatting sqref="F196">
    <cfRule type="containsText" dxfId="16531" priority="1849" operator="containsText" text="TAXI">
      <formula>NOT(ISERROR(SEARCH("TAXI",F196)))</formula>
    </cfRule>
    <cfRule type="containsText" dxfId="16530" priority="1850" operator="containsText" text="SSMM">
      <formula>NOT(ISERROR(SEARCH("SSMM",F196)))</formula>
    </cfRule>
    <cfRule type="containsText" dxfId="16529" priority="1851" operator="containsText" text="BMTR">
      <formula>NOT(ISERROR(SEARCH("BMTR",F196)))</formula>
    </cfRule>
  </conditionalFormatting>
  <conditionalFormatting sqref="F196">
    <cfRule type="containsText" dxfId="16528" priority="1846" operator="containsText" text="TAXI">
      <formula>NOT(ISERROR(SEARCH("TAXI",F196)))</formula>
    </cfRule>
    <cfRule type="containsText" dxfId="16527" priority="1847" operator="containsText" text="SSMM">
      <formula>NOT(ISERROR(SEARCH("SSMM",F196)))</formula>
    </cfRule>
    <cfRule type="containsText" dxfId="16526" priority="1848" operator="containsText" text="BMTR">
      <formula>NOT(ISERROR(SEARCH("BMTR",F196)))</formula>
    </cfRule>
  </conditionalFormatting>
  <conditionalFormatting sqref="F196">
    <cfRule type="containsText" dxfId="16525" priority="1843" operator="containsText" text="TAXI">
      <formula>NOT(ISERROR(SEARCH("TAXI",F196)))</formula>
    </cfRule>
    <cfRule type="containsText" dxfId="16524" priority="1844" operator="containsText" text="SSMM">
      <formula>NOT(ISERROR(SEARCH("SSMM",F196)))</formula>
    </cfRule>
    <cfRule type="containsText" dxfId="16523" priority="1845" operator="containsText" text="BMTR">
      <formula>NOT(ISERROR(SEARCH("BMTR",F196)))</formula>
    </cfRule>
  </conditionalFormatting>
  <conditionalFormatting sqref="F196">
    <cfRule type="containsText" dxfId="16522" priority="1840" operator="containsText" text="TAXI">
      <formula>NOT(ISERROR(SEARCH("TAXI",F196)))</formula>
    </cfRule>
    <cfRule type="containsText" dxfId="16521" priority="1841" operator="containsText" text="SSMM">
      <formula>NOT(ISERROR(SEARCH("SSMM",F196)))</formula>
    </cfRule>
    <cfRule type="containsText" dxfId="16520" priority="1842" operator="containsText" text="BMTR">
      <formula>NOT(ISERROR(SEARCH("BMTR",F196)))</formula>
    </cfRule>
  </conditionalFormatting>
  <conditionalFormatting sqref="F196">
    <cfRule type="containsText" dxfId="16519" priority="1837" operator="containsText" text="TAXI">
      <formula>NOT(ISERROR(SEARCH("TAXI",F196)))</formula>
    </cfRule>
    <cfRule type="containsText" dxfId="16518" priority="1838" operator="containsText" text="SSMM">
      <formula>NOT(ISERROR(SEARCH("SSMM",F196)))</formula>
    </cfRule>
    <cfRule type="containsText" dxfId="16517" priority="1839" operator="containsText" text="BMTR">
      <formula>NOT(ISERROR(SEARCH("BMTR",F196)))</formula>
    </cfRule>
  </conditionalFormatting>
  <conditionalFormatting sqref="F196">
    <cfRule type="containsText" dxfId="16516" priority="1834" operator="containsText" text="TAXI">
      <formula>NOT(ISERROR(SEARCH("TAXI",F196)))</formula>
    </cfRule>
    <cfRule type="containsText" dxfId="16515" priority="1835" operator="containsText" text="SSMM">
      <formula>NOT(ISERROR(SEARCH("SSMM",F196)))</formula>
    </cfRule>
    <cfRule type="containsText" dxfId="16514" priority="1836" operator="containsText" text="BMTR">
      <formula>NOT(ISERROR(SEARCH("BMTR",F196)))</formula>
    </cfRule>
  </conditionalFormatting>
  <conditionalFormatting sqref="F196">
    <cfRule type="containsText" dxfId="16513" priority="1831" operator="containsText" text="TAXI">
      <formula>NOT(ISERROR(SEARCH("TAXI",F196)))</formula>
    </cfRule>
    <cfRule type="containsText" dxfId="16512" priority="1832" operator="containsText" text="SSMM">
      <formula>NOT(ISERROR(SEARCH("SSMM",F196)))</formula>
    </cfRule>
    <cfRule type="containsText" dxfId="16511" priority="1833" operator="containsText" text="BMTR">
      <formula>NOT(ISERROR(SEARCH("BMTR",F196)))</formula>
    </cfRule>
  </conditionalFormatting>
  <conditionalFormatting sqref="F196">
    <cfRule type="containsText" dxfId="16510" priority="1828" operator="containsText" text="TAXI">
      <formula>NOT(ISERROR(SEARCH("TAXI",F196)))</formula>
    </cfRule>
    <cfRule type="containsText" dxfId="16509" priority="1829" operator="containsText" text="SSMM">
      <formula>NOT(ISERROR(SEARCH("SSMM",F196)))</formula>
    </cfRule>
    <cfRule type="containsText" dxfId="16508" priority="1830" operator="containsText" text="BMTR">
      <formula>NOT(ISERROR(SEARCH("BMTR",F196)))</formula>
    </cfRule>
  </conditionalFormatting>
  <conditionalFormatting sqref="F196">
    <cfRule type="containsText" dxfId="16507" priority="1825" operator="containsText" text="TAXI">
      <formula>NOT(ISERROR(SEARCH("TAXI",F196)))</formula>
    </cfRule>
    <cfRule type="containsText" dxfId="16506" priority="1826" operator="containsText" text="SSMM">
      <formula>NOT(ISERROR(SEARCH("SSMM",F196)))</formula>
    </cfRule>
    <cfRule type="containsText" dxfId="16505" priority="1827" operator="containsText" text="BMTR">
      <formula>NOT(ISERROR(SEARCH("BMTR",F196)))</formula>
    </cfRule>
  </conditionalFormatting>
  <conditionalFormatting sqref="F196">
    <cfRule type="containsText" dxfId="16504" priority="1822" operator="containsText" text="TAXI">
      <formula>NOT(ISERROR(SEARCH("TAXI",F196)))</formula>
    </cfRule>
    <cfRule type="containsText" dxfId="16503" priority="1823" operator="containsText" text="SSMM">
      <formula>NOT(ISERROR(SEARCH("SSMM",F196)))</formula>
    </cfRule>
    <cfRule type="containsText" dxfId="16502" priority="1824" operator="containsText" text="BMTR">
      <formula>NOT(ISERROR(SEARCH("BMTR",F196)))</formula>
    </cfRule>
  </conditionalFormatting>
  <conditionalFormatting sqref="F196">
    <cfRule type="containsText" dxfId="16501" priority="1819" operator="containsText" text="TAXI">
      <formula>NOT(ISERROR(SEARCH("TAXI",F196)))</formula>
    </cfRule>
    <cfRule type="containsText" dxfId="16500" priority="1820" operator="containsText" text="SSMM">
      <formula>NOT(ISERROR(SEARCH("SSMM",F196)))</formula>
    </cfRule>
    <cfRule type="containsText" dxfId="16499" priority="1821" operator="containsText" text="BMTR">
      <formula>NOT(ISERROR(SEARCH("BMTR",F196)))</formula>
    </cfRule>
  </conditionalFormatting>
  <conditionalFormatting sqref="F196">
    <cfRule type="containsText" dxfId="16498" priority="1816" operator="containsText" text="TAXI">
      <formula>NOT(ISERROR(SEARCH("TAXI",F196)))</formula>
    </cfRule>
    <cfRule type="containsText" dxfId="16497" priority="1817" operator="containsText" text="SSMM">
      <formula>NOT(ISERROR(SEARCH("SSMM",F196)))</formula>
    </cfRule>
    <cfRule type="containsText" dxfId="16496" priority="1818" operator="containsText" text="BMTR">
      <formula>NOT(ISERROR(SEARCH("BMTR",F196)))</formula>
    </cfRule>
  </conditionalFormatting>
  <conditionalFormatting sqref="F196">
    <cfRule type="containsText" dxfId="16495" priority="1813" operator="containsText" text="TAXI">
      <formula>NOT(ISERROR(SEARCH("TAXI",F196)))</formula>
    </cfRule>
    <cfRule type="containsText" dxfId="16494" priority="1814" operator="containsText" text="SSMM">
      <formula>NOT(ISERROR(SEARCH("SSMM",F196)))</formula>
    </cfRule>
    <cfRule type="containsText" dxfId="16493" priority="1815" operator="containsText" text="BMTR">
      <formula>NOT(ISERROR(SEARCH("BMTR",F196)))</formula>
    </cfRule>
  </conditionalFormatting>
  <conditionalFormatting sqref="F196">
    <cfRule type="containsText" dxfId="16492" priority="1810" operator="containsText" text="TAXI">
      <formula>NOT(ISERROR(SEARCH("TAXI",F196)))</formula>
    </cfRule>
    <cfRule type="containsText" dxfId="16491" priority="1811" operator="containsText" text="SSMM">
      <formula>NOT(ISERROR(SEARCH("SSMM",F196)))</formula>
    </cfRule>
    <cfRule type="containsText" dxfId="16490" priority="1812" operator="containsText" text="BMTR">
      <formula>NOT(ISERROR(SEARCH("BMTR",F196)))</formula>
    </cfRule>
  </conditionalFormatting>
  <conditionalFormatting sqref="F196">
    <cfRule type="containsText" dxfId="16489" priority="1807" operator="containsText" text="TAXI">
      <formula>NOT(ISERROR(SEARCH("TAXI",F196)))</formula>
    </cfRule>
    <cfRule type="containsText" dxfId="16488" priority="1808" operator="containsText" text="SSMM">
      <formula>NOT(ISERROR(SEARCH("SSMM",F196)))</formula>
    </cfRule>
    <cfRule type="containsText" dxfId="16487" priority="1809" operator="containsText" text="BMTR">
      <formula>NOT(ISERROR(SEARCH("BMTR",F196)))</formula>
    </cfRule>
  </conditionalFormatting>
  <conditionalFormatting sqref="F196">
    <cfRule type="containsText" dxfId="16486" priority="1804" operator="containsText" text="TAXI">
      <formula>NOT(ISERROR(SEARCH("TAXI",F196)))</formula>
    </cfRule>
    <cfRule type="containsText" dxfId="16485" priority="1805" operator="containsText" text="SSMM">
      <formula>NOT(ISERROR(SEARCH("SSMM",F196)))</formula>
    </cfRule>
    <cfRule type="containsText" dxfId="16484" priority="1806" operator="containsText" text="BMTR">
      <formula>NOT(ISERROR(SEARCH("BMTR",F196)))</formula>
    </cfRule>
  </conditionalFormatting>
  <conditionalFormatting sqref="F196">
    <cfRule type="containsText" dxfId="16483" priority="1801" operator="containsText" text="TAXI">
      <formula>NOT(ISERROR(SEARCH("TAXI",F196)))</formula>
    </cfRule>
    <cfRule type="containsText" dxfId="16482" priority="1802" operator="containsText" text="SSMM">
      <formula>NOT(ISERROR(SEARCH("SSMM",F196)))</formula>
    </cfRule>
    <cfRule type="containsText" dxfId="16481" priority="1803" operator="containsText" text="BMTR">
      <formula>NOT(ISERROR(SEARCH("BMTR",F196)))</formula>
    </cfRule>
  </conditionalFormatting>
  <conditionalFormatting sqref="F196">
    <cfRule type="containsText" dxfId="16480" priority="1798" operator="containsText" text="TAXI">
      <formula>NOT(ISERROR(SEARCH("TAXI",F196)))</formula>
    </cfRule>
    <cfRule type="containsText" dxfId="16479" priority="1799" operator="containsText" text="SSMM">
      <formula>NOT(ISERROR(SEARCH("SSMM",F196)))</formula>
    </cfRule>
    <cfRule type="containsText" dxfId="16478" priority="1800" operator="containsText" text="BMTR">
      <formula>NOT(ISERROR(SEARCH("BMTR",F196)))</formula>
    </cfRule>
  </conditionalFormatting>
  <conditionalFormatting sqref="F196">
    <cfRule type="containsText" dxfId="16477" priority="1795" operator="containsText" text="TAXI">
      <formula>NOT(ISERROR(SEARCH("TAXI",F196)))</formula>
    </cfRule>
    <cfRule type="containsText" dxfId="16476" priority="1796" operator="containsText" text="SSMM">
      <formula>NOT(ISERROR(SEARCH("SSMM",F196)))</formula>
    </cfRule>
    <cfRule type="containsText" dxfId="16475" priority="1797" operator="containsText" text="BMTR">
      <formula>NOT(ISERROR(SEARCH("BMTR",F196)))</formula>
    </cfRule>
  </conditionalFormatting>
  <conditionalFormatting sqref="F196">
    <cfRule type="containsText" dxfId="16474" priority="1792" operator="containsText" text="TAXI">
      <formula>NOT(ISERROR(SEARCH("TAXI",F196)))</formula>
    </cfRule>
    <cfRule type="containsText" dxfId="16473" priority="1793" operator="containsText" text="SSMM">
      <formula>NOT(ISERROR(SEARCH("SSMM",F196)))</formula>
    </cfRule>
    <cfRule type="containsText" dxfId="16472" priority="1794" operator="containsText" text="BMTR">
      <formula>NOT(ISERROR(SEARCH("BMTR",F196)))</formula>
    </cfRule>
  </conditionalFormatting>
  <conditionalFormatting sqref="F196">
    <cfRule type="containsText" dxfId="16471" priority="1789" operator="containsText" text="TAXI">
      <formula>NOT(ISERROR(SEARCH("TAXI",F196)))</formula>
    </cfRule>
    <cfRule type="containsText" dxfId="16470" priority="1790" operator="containsText" text="SSMM">
      <formula>NOT(ISERROR(SEARCH("SSMM",F196)))</formula>
    </cfRule>
    <cfRule type="containsText" dxfId="16469" priority="1791" operator="containsText" text="BMTR">
      <formula>NOT(ISERROR(SEARCH("BMTR",F196)))</formula>
    </cfRule>
  </conditionalFormatting>
  <conditionalFormatting sqref="F196">
    <cfRule type="containsText" dxfId="16468" priority="1786" operator="containsText" text="TAXI">
      <formula>NOT(ISERROR(SEARCH("TAXI",F196)))</formula>
    </cfRule>
    <cfRule type="containsText" dxfId="16467" priority="1787" operator="containsText" text="SSMM">
      <formula>NOT(ISERROR(SEARCH("SSMM",F196)))</formula>
    </cfRule>
    <cfRule type="containsText" dxfId="16466" priority="1788" operator="containsText" text="BMTR">
      <formula>NOT(ISERROR(SEARCH("BMTR",F196)))</formula>
    </cfRule>
  </conditionalFormatting>
  <conditionalFormatting sqref="G196">
    <cfRule type="cellIs" dxfId="16465" priority="2116" operator="greaterThan">
      <formula>L196</formula>
    </cfRule>
    <cfRule type="cellIs" dxfId="16464" priority="2117" operator="lessThan">
      <formula>J196</formula>
    </cfRule>
  </conditionalFormatting>
  <conditionalFormatting sqref="M196">
    <cfRule type="cellIs" dxfId="16463" priority="1785" operator="lessThan">
      <formula>0.25</formula>
    </cfRule>
  </conditionalFormatting>
  <conditionalFormatting sqref="F195">
    <cfRule type="containsText" dxfId="16462" priority="1778" operator="containsText" text="TAXI">
      <formula>NOT(ISERROR(SEARCH("TAXI",F195)))</formula>
    </cfRule>
    <cfRule type="containsText" dxfId="16461" priority="1779" operator="containsText" text="SSMM">
      <formula>NOT(ISERROR(SEARCH("SSMM",F195)))</formula>
    </cfRule>
    <cfRule type="containsText" dxfId="16460" priority="1780" operator="containsText" text="BMTR">
      <formula>NOT(ISERROR(SEARCH("BMTR",F195)))</formula>
    </cfRule>
  </conditionalFormatting>
  <conditionalFormatting sqref="F195">
    <cfRule type="containsText" dxfId="16459" priority="1775" operator="containsText" text="TAXI">
      <formula>NOT(ISERROR(SEARCH("TAXI",F195)))</formula>
    </cfRule>
    <cfRule type="containsText" dxfId="16458" priority="1776" operator="containsText" text="SSMM">
      <formula>NOT(ISERROR(SEARCH("SSMM",F195)))</formula>
    </cfRule>
    <cfRule type="containsText" dxfId="16457" priority="1777" operator="containsText" text="BMTR">
      <formula>NOT(ISERROR(SEARCH("BMTR",F195)))</formula>
    </cfRule>
  </conditionalFormatting>
  <conditionalFormatting sqref="F195">
    <cfRule type="containsText" dxfId="16456" priority="1772" operator="containsText" text="TAXI">
      <formula>NOT(ISERROR(SEARCH("TAXI",F195)))</formula>
    </cfRule>
    <cfRule type="containsText" dxfId="16455" priority="1773" operator="containsText" text="SSMM">
      <formula>NOT(ISERROR(SEARCH("SSMM",F195)))</formula>
    </cfRule>
    <cfRule type="containsText" dxfId="16454" priority="1774" operator="containsText" text="BMTR">
      <formula>NOT(ISERROR(SEARCH("BMTR",F195)))</formula>
    </cfRule>
  </conditionalFormatting>
  <conditionalFormatting sqref="F195">
    <cfRule type="containsText" dxfId="16453" priority="1769" operator="containsText" text="TAXI">
      <formula>NOT(ISERROR(SEARCH("TAXI",F195)))</formula>
    </cfRule>
    <cfRule type="containsText" dxfId="16452" priority="1770" operator="containsText" text="SSMM">
      <formula>NOT(ISERROR(SEARCH("SSMM",F195)))</formula>
    </cfRule>
    <cfRule type="containsText" dxfId="16451" priority="1771" operator="containsText" text="BMTR">
      <formula>NOT(ISERROR(SEARCH("BMTR",F195)))</formula>
    </cfRule>
  </conditionalFormatting>
  <conditionalFormatting sqref="F195">
    <cfRule type="containsText" dxfId="16450" priority="1766" operator="containsText" text="TAXI">
      <formula>NOT(ISERROR(SEARCH("TAXI",F195)))</formula>
    </cfRule>
    <cfRule type="containsText" dxfId="16449" priority="1767" operator="containsText" text="SSMM">
      <formula>NOT(ISERROR(SEARCH("SSMM",F195)))</formula>
    </cfRule>
    <cfRule type="containsText" dxfId="16448" priority="1768" operator="containsText" text="BMTR">
      <formula>NOT(ISERROR(SEARCH("BMTR",F195)))</formula>
    </cfRule>
  </conditionalFormatting>
  <conditionalFormatting sqref="F195">
    <cfRule type="containsText" dxfId="16447" priority="1763" operator="containsText" text="TAXI">
      <formula>NOT(ISERROR(SEARCH("TAXI",F195)))</formula>
    </cfRule>
    <cfRule type="containsText" dxfId="16446" priority="1764" operator="containsText" text="SSMM">
      <formula>NOT(ISERROR(SEARCH("SSMM",F195)))</formula>
    </cfRule>
    <cfRule type="containsText" dxfId="16445" priority="1765" operator="containsText" text="BMTR">
      <formula>NOT(ISERROR(SEARCH("BMTR",F195)))</formula>
    </cfRule>
  </conditionalFormatting>
  <conditionalFormatting sqref="F195">
    <cfRule type="containsText" dxfId="16444" priority="1760" operator="containsText" text="TAXI">
      <formula>NOT(ISERROR(SEARCH("TAXI",F195)))</formula>
    </cfRule>
    <cfRule type="containsText" dxfId="16443" priority="1761" operator="containsText" text="SSMM">
      <formula>NOT(ISERROR(SEARCH("SSMM",F195)))</formula>
    </cfRule>
    <cfRule type="containsText" dxfId="16442" priority="1762" operator="containsText" text="BMTR">
      <formula>NOT(ISERROR(SEARCH("BMTR",F195)))</formula>
    </cfRule>
  </conditionalFormatting>
  <conditionalFormatting sqref="F195">
    <cfRule type="containsText" dxfId="16441" priority="1757" operator="containsText" text="TAXI">
      <formula>NOT(ISERROR(SEARCH("TAXI",F195)))</formula>
    </cfRule>
    <cfRule type="containsText" dxfId="16440" priority="1758" operator="containsText" text="SSMM">
      <formula>NOT(ISERROR(SEARCH("SSMM",F195)))</formula>
    </cfRule>
    <cfRule type="containsText" dxfId="16439" priority="1759" operator="containsText" text="BMTR">
      <formula>NOT(ISERROR(SEARCH("BMTR",F195)))</formula>
    </cfRule>
  </conditionalFormatting>
  <conditionalFormatting sqref="F195">
    <cfRule type="containsText" dxfId="16438" priority="1754" operator="containsText" text="TAXI">
      <formula>NOT(ISERROR(SEARCH("TAXI",F195)))</formula>
    </cfRule>
    <cfRule type="containsText" dxfId="16437" priority="1755" operator="containsText" text="SSMM">
      <formula>NOT(ISERROR(SEARCH("SSMM",F195)))</formula>
    </cfRule>
    <cfRule type="containsText" dxfId="16436" priority="1756" operator="containsText" text="BMTR">
      <formula>NOT(ISERROR(SEARCH("BMTR",F195)))</formula>
    </cfRule>
  </conditionalFormatting>
  <conditionalFormatting sqref="F195">
    <cfRule type="containsText" dxfId="16435" priority="1751" operator="containsText" text="TAXI">
      <formula>NOT(ISERROR(SEARCH("TAXI",F195)))</formula>
    </cfRule>
    <cfRule type="containsText" dxfId="16434" priority="1752" operator="containsText" text="SSMM">
      <formula>NOT(ISERROR(SEARCH("SSMM",F195)))</formula>
    </cfRule>
    <cfRule type="containsText" dxfId="16433" priority="1753" operator="containsText" text="BMTR">
      <formula>NOT(ISERROR(SEARCH("BMTR",F195)))</formula>
    </cfRule>
  </conditionalFormatting>
  <conditionalFormatting sqref="F195">
    <cfRule type="containsText" dxfId="16432" priority="1748" operator="containsText" text="TAXI">
      <formula>NOT(ISERROR(SEARCH("TAXI",F195)))</formula>
    </cfRule>
    <cfRule type="containsText" dxfId="16431" priority="1749" operator="containsText" text="SSMM">
      <formula>NOT(ISERROR(SEARCH("SSMM",F195)))</formula>
    </cfRule>
    <cfRule type="containsText" dxfId="16430" priority="1750" operator="containsText" text="BMTR">
      <formula>NOT(ISERROR(SEARCH("BMTR",F195)))</formula>
    </cfRule>
  </conditionalFormatting>
  <conditionalFormatting sqref="F195">
    <cfRule type="containsText" dxfId="16429" priority="1745" operator="containsText" text="TAXI">
      <formula>NOT(ISERROR(SEARCH("TAXI",F195)))</formula>
    </cfRule>
    <cfRule type="containsText" dxfId="16428" priority="1746" operator="containsText" text="SSMM">
      <formula>NOT(ISERROR(SEARCH("SSMM",F195)))</formula>
    </cfRule>
    <cfRule type="containsText" dxfId="16427" priority="1747" operator="containsText" text="BMTR">
      <formula>NOT(ISERROR(SEARCH("BMTR",F195)))</formula>
    </cfRule>
  </conditionalFormatting>
  <conditionalFormatting sqref="F195">
    <cfRule type="containsText" dxfId="16426" priority="1742" operator="containsText" text="TAXI">
      <formula>NOT(ISERROR(SEARCH("TAXI",F195)))</formula>
    </cfRule>
    <cfRule type="containsText" dxfId="16425" priority="1743" operator="containsText" text="SSMM">
      <formula>NOT(ISERROR(SEARCH("SSMM",F195)))</formula>
    </cfRule>
    <cfRule type="containsText" dxfId="16424" priority="1744" operator="containsText" text="BMTR">
      <formula>NOT(ISERROR(SEARCH("BMTR",F195)))</formula>
    </cfRule>
  </conditionalFormatting>
  <conditionalFormatting sqref="F195">
    <cfRule type="containsText" dxfId="16423" priority="1739" operator="containsText" text="TAXI">
      <formula>NOT(ISERROR(SEARCH("TAXI",F195)))</formula>
    </cfRule>
    <cfRule type="containsText" dxfId="16422" priority="1740" operator="containsText" text="SSMM">
      <formula>NOT(ISERROR(SEARCH("SSMM",F195)))</formula>
    </cfRule>
    <cfRule type="containsText" dxfId="16421" priority="1741" operator="containsText" text="BMTR">
      <formula>NOT(ISERROR(SEARCH("BMTR",F195)))</formula>
    </cfRule>
  </conditionalFormatting>
  <conditionalFormatting sqref="F195">
    <cfRule type="containsText" dxfId="16420" priority="1736" operator="containsText" text="TAXI">
      <formula>NOT(ISERROR(SEARCH("TAXI",F195)))</formula>
    </cfRule>
    <cfRule type="containsText" dxfId="16419" priority="1737" operator="containsText" text="SSMM">
      <formula>NOT(ISERROR(SEARCH("SSMM",F195)))</formula>
    </cfRule>
    <cfRule type="containsText" dxfId="16418" priority="1738" operator="containsText" text="BMTR">
      <formula>NOT(ISERROR(SEARCH("BMTR",F195)))</formula>
    </cfRule>
  </conditionalFormatting>
  <conditionalFormatting sqref="F195">
    <cfRule type="containsText" dxfId="16417" priority="1733" operator="containsText" text="TAXI">
      <formula>NOT(ISERROR(SEARCH("TAXI",F195)))</formula>
    </cfRule>
    <cfRule type="containsText" dxfId="16416" priority="1734" operator="containsText" text="SSMM">
      <formula>NOT(ISERROR(SEARCH("SSMM",F195)))</formula>
    </cfRule>
    <cfRule type="containsText" dxfId="16415" priority="1735" operator="containsText" text="BMTR">
      <formula>NOT(ISERROR(SEARCH("BMTR",F195)))</formula>
    </cfRule>
  </conditionalFormatting>
  <conditionalFormatting sqref="F195">
    <cfRule type="containsText" dxfId="16414" priority="1730" operator="containsText" text="TAXI">
      <formula>NOT(ISERROR(SEARCH("TAXI",F195)))</formula>
    </cfRule>
    <cfRule type="containsText" dxfId="16413" priority="1731" operator="containsText" text="SSMM">
      <formula>NOT(ISERROR(SEARCH("SSMM",F195)))</formula>
    </cfRule>
    <cfRule type="containsText" dxfId="16412" priority="1732" operator="containsText" text="BMTR">
      <formula>NOT(ISERROR(SEARCH("BMTR",F195)))</formula>
    </cfRule>
  </conditionalFormatting>
  <conditionalFormatting sqref="F195">
    <cfRule type="containsText" dxfId="16411" priority="1727" operator="containsText" text="TAXI">
      <formula>NOT(ISERROR(SEARCH("TAXI",F195)))</formula>
    </cfRule>
    <cfRule type="containsText" dxfId="16410" priority="1728" operator="containsText" text="SSMM">
      <formula>NOT(ISERROR(SEARCH("SSMM",F195)))</formula>
    </cfRule>
    <cfRule type="containsText" dxfId="16409" priority="1729" operator="containsText" text="BMTR">
      <formula>NOT(ISERROR(SEARCH("BMTR",F195)))</formula>
    </cfRule>
  </conditionalFormatting>
  <conditionalFormatting sqref="F195">
    <cfRule type="containsText" dxfId="16408" priority="1724" operator="containsText" text="TAXI">
      <formula>NOT(ISERROR(SEARCH("TAXI",F195)))</formula>
    </cfRule>
    <cfRule type="containsText" dxfId="16407" priority="1725" operator="containsText" text="SSMM">
      <formula>NOT(ISERROR(SEARCH("SSMM",F195)))</formula>
    </cfRule>
    <cfRule type="containsText" dxfId="16406" priority="1726" operator="containsText" text="BMTR">
      <formula>NOT(ISERROR(SEARCH("BMTR",F195)))</formula>
    </cfRule>
  </conditionalFormatting>
  <conditionalFormatting sqref="F195">
    <cfRule type="containsText" dxfId="16405" priority="1721" operator="containsText" text="TAXI">
      <formula>NOT(ISERROR(SEARCH("TAXI",F195)))</formula>
    </cfRule>
    <cfRule type="containsText" dxfId="16404" priority="1722" operator="containsText" text="SSMM">
      <formula>NOT(ISERROR(SEARCH("SSMM",F195)))</formula>
    </cfRule>
    <cfRule type="containsText" dxfId="16403" priority="1723" operator="containsText" text="BMTR">
      <formula>NOT(ISERROR(SEARCH("BMTR",F195)))</formula>
    </cfRule>
  </conditionalFormatting>
  <conditionalFormatting sqref="F195">
    <cfRule type="containsText" dxfId="16402" priority="1718" operator="containsText" text="TAXI">
      <formula>NOT(ISERROR(SEARCH("TAXI",F195)))</formula>
    </cfRule>
    <cfRule type="containsText" dxfId="16401" priority="1719" operator="containsText" text="SSMM">
      <formula>NOT(ISERROR(SEARCH("SSMM",F195)))</formula>
    </cfRule>
    <cfRule type="containsText" dxfId="16400" priority="1720" operator="containsText" text="BMTR">
      <formula>NOT(ISERROR(SEARCH("BMTR",F195)))</formula>
    </cfRule>
  </conditionalFormatting>
  <conditionalFormatting sqref="F195">
    <cfRule type="containsText" dxfId="16399" priority="1715" operator="containsText" text="TAXI">
      <formula>NOT(ISERROR(SEARCH("TAXI",F195)))</formula>
    </cfRule>
    <cfRule type="containsText" dxfId="16398" priority="1716" operator="containsText" text="SSMM">
      <formula>NOT(ISERROR(SEARCH("SSMM",F195)))</formula>
    </cfRule>
    <cfRule type="containsText" dxfId="16397" priority="1717" operator="containsText" text="BMTR">
      <formula>NOT(ISERROR(SEARCH("BMTR",F195)))</formula>
    </cfRule>
  </conditionalFormatting>
  <conditionalFormatting sqref="F195">
    <cfRule type="containsText" dxfId="16396" priority="1712" operator="containsText" text="TAXI">
      <formula>NOT(ISERROR(SEARCH("TAXI",F195)))</formula>
    </cfRule>
    <cfRule type="containsText" dxfId="16395" priority="1713" operator="containsText" text="SSMM">
      <formula>NOT(ISERROR(SEARCH("SSMM",F195)))</formula>
    </cfRule>
    <cfRule type="containsText" dxfId="16394" priority="1714" operator="containsText" text="BMTR">
      <formula>NOT(ISERROR(SEARCH("BMTR",F195)))</formula>
    </cfRule>
  </conditionalFormatting>
  <conditionalFormatting sqref="F195">
    <cfRule type="containsText" dxfId="16393" priority="1709" operator="containsText" text="TAXI">
      <formula>NOT(ISERROR(SEARCH("TAXI",F195)))</formula>
    </cfRule>
    <cfRule type="containsText" dxfId="16392" priority="1710" operator="containsText" text="SSMM">
      <formula>NOT(ISERROR(SEARCH("SSMM",F195)))</formula>
    </cfRule>
    <cfRule type="containsText" dxfId="16391" priority="1711" operator="containsText" text="BMTR">
      <formula>NOT(ISERROR(SEARCH("BMTR",F195)))</formula>
    </cfRule>
  </conditionalFormatting>
  <conditionalFormatting sqref="F195">
    <cfRule type="containsText" dxfId="16390" priority="1706" operator="containsText" text="TAXI">
      <formula>NOT(ISERROR(SEARCH("TAXI",F195)))</formula>
    </cfRule>
    <cfRule type="containsText" dxfId="16389" priority="1707" operator="containsText" text="SSMM">
      <formula>NOT(ISERROR(SEARCH("SSMM",F195)))</formula>
    </cfRule>
    <cfRule type="containsText" dxfId="16388" priority="1708" operator="containsText" text="BMTR">
      <formula>NOT(ISERROR(SEARCH("BMTR",F195)))</formula>
    </cfRule>
  </conditionalFormatting>
  <conditionalFormatting sqref="F195">
    <cfRule type="containsText" dxfId="16387" priority="1703" operator="containsText" text="TAXI">
      <formula>NOT(ISERROR(SEARCH("TAXI",F195)))</formula>
    </cfRule>
    <cfRule type="containsText" dxfId="16386" priority="1704" operator="containsText" text="SSMM">
      <formula>NOT(ISERROR(SEARCH("SSMM",F195)))</formula>
    </cfRule>
    <cfRule type="containsText" dxfId="16385" priority="1705" operator="containsText" text="BMTR">
      <formula>NOT(ISERROR(SEARCH("BMTR",F195)))</formula>
    </cfRule>
  </conditionalFormatting>
  <conditionalFormatting sqref="F195">
    <cfRule type="containsText" dxfId="16384" priority="1700" operator="containsText" text="TAXI">
      <formula>NOT(ISERROR(SEARCH("TAXI",F195)))</formula>
    </cfRule>
    <cfRule type="containsText" dxfId="16383" priority="1701" operator="containsText" text="SSMM">
      <formula>NOT(ISERROR(SEARCH("SSMM",F195)))</formula>
    </cfRule>
    <cfRule type="containsText" dxfId="16382" priority="1702" operator="containsText" text="BMTR">
      <formula>NOT(ISERROR(SEARCH("BMTR",F195)))</formula>
    </cfRule>
  </conditionalFormatting>
  <conditionalFormatting sqref="F195">
    <cfRule type="containsText" dxfId="16381" priority="1697" operator="containsText" text="TAXI">
      <formula>NOT(ISERROR(SEARCH("TAXI",F195)))</formula>
    </cfRule>
    <cfRule type="containsText" dxfId="16380" priority="1698" operator="containsText" text="SSMM">
      <formula>NOT(ISERROR(SEARCH("SSMM",F195)))</formula>
    </cfRule>
    <cfRule type="containsText" dxfId="16379" priority="1699" operator="containsText" text="BMTR">
      <formula>NOT(ISERROR(SEARCH("BMTR",F195)))</formula>
    </cfRule>
  </conditionalFormatting>
  <conditionalFormatting sqref="F195">
    <cfRule type="containsText" dxfId="16378" priority="1694" operator="containsText" text="TAXI">
      <formula>NOT(ISERROR(SEARCH("TAXI",F195)))</formula>
    </cfRule>
    <cfRule type="containsText" dxfId="16377" priority="1695" operator="containsText" text="SSMM">
      <formula>NOT(ISERROR(SEARCH("SSMM",F195)))</formula>
    </cfRule>
    <cfRule type="containsText" dxfId="16376" priority="1696" operator="containsText" text="BMTR">
      <formula>NOT(ISERROR(SEARCH("BMTR",F195)))</formula>
    </cfRule>
  </conditionalFormatting>
  <conditionalFormatting sqref="F195">
    <cfRule type="containsText" dxfId="16375" priority="1691" operator="containsText" text="TAXI">
      <formula>NOT(ISERROR(SEARCH("TAXI",F195)))</formula>
    </cfRule>
    <cfRule type="containsText" dxfId="16374" priority="1692" operator="containsText" text="SSMM">
      <formula>NOT(ISERROR(SEARCH("SSMM",F195)))</formula>
    </cfRule>
    <cfRule type="containsText" dxfId="16373" priority="1693" operator="containsText" text="BMTR">
      <formula>NOT(ISERROR(SEARCH("BMTR",F195)))</formula>
    </cfRule>
  </conditionalFormatting>
  <conditionalFormatting sqref="F195">
    <cfRule type="containsText" dxfId="16372" priority="1688" operator="containsText" text="TAXI">
      <formula>NOT(ISERROR(SEARCH("TAXI",F195)))</formula>
    </cfRule>
    <cfRule type="containsText" dxfId="16371" priority="1689" operator="containsText" text="SSMM">
      <formula>NOT(ISERROR(SEARCH("SSMM",F195)))</formula>
    </cfRule>
    <cfRule type="containsText" dxfId="16370" priority="1690" operator="containsText" text="BMTR">
      <formula>NOT(ISERROR(SEARCH("BMTR",F195)))</formula>
    </cfRule>
  </conditionalFormatting>
  <conditionalFormatting sqref="F195">
    <cfRule type="containsText" dxfId="16369" priority="1685" operator="containsText" text="TAXI">
      <formula>NOT(ISERROR(SEARCH("TAXI",F195)))</formula>
    </cfRule>
    <cfRule type="containsText" dxfId="16368" priority="1686" operator="containsText" text="SSMM">
      <formula>NOT(ISERROR(SEARCH("SSMM",F195)))</formula>
    </cfRule>
    <cfRule type="containsText" dxfId="16367" priority="1687" operator="containsText" text="BMTR">
      <formula>NOT(ISERROR(SEARCH("BMTR",F195)))</formula>
    </cfRule>
  </conditionalFormatting>
  <conditionalFormatting sqref="F195">
    <cfRule type="containsText" dxfId="16366" priority="1682" operator="containsText" text="TAXI">
      <formula>NOT(ISERROR(SEARCH("TAXI",F195)))</formula>
    </cfRule>
    <cfRule type="containsText" dxfId="16365" priority="1683" operator="containsText" text="SSMM">
      <formula>NOT(ISERROR(SEARCH("SSMM",F195)))</formula>
    </cfRule>
    <cfRule type="containsText" dxfId="16364" priority="1684" operator="containsText" text="BMTR">
      <formula>NOT(ISERROR(SEARCH("BMTR",F195)))</formula>
    </cfRule>
  </conditionalFormatting>
  <conditionalFormatting sqref="F195">
    <cfRule type="containsText" dxfId="16363" priority="1679" operator="containsText" text="TAXI">
      <formula>NOT(ISERROR(SEARCH("TAXI",F195)))</formula>
    </cfRule>
    <cfRule type="containsText" dxfId="16362" priority="1680" operator="containsText" text="SSMM">
      <formula>NOT(ISERROR(SEARCH("SSMM",F195)))</formula>
    </cfRule>
    <cfRule type="containsText" dxfId="16361" priority="1681" operator="containsText" text="BMTR">
      <formula>NOT(ISERROR(SEARCH("BMTR",F195)))</formula>
    </cfRule>
  </conditionalFormatting>
  <conditionalFormatting sqref="F195">
    <cfRule type="containsText" dxfId="16360" priority="1676" operator="containsText" text="TAXI">
      <formula>NOT(ISERROR(SEARCH("TAXI",F195)))</formula>
    </cfRule>
    <cfRule type="containsText" dxfId="16359" priority="1677" operator="containsText" text="SSMM">
      <formula>NOT(ISERROR(SEARCH("SSMM",F195)))</formula>
    </cfRule>
    <cfRule type="containsText" dxfId="16358" priority="1678" operator="containsText" text="BMTR">
      <formula>NOT(ISERROR(SEARCH("BMTR",F195)))</formula>
    </cfRule>
  </conditionalFormatting>
  <conditionalFormatting sqref="F195">
    <cfRule type="containsText" dxfId="16357" priority="1673" operator="containsText" text="TAXI">
      <formula>NOT(ISERROR(SEARCH("TAXI",F195)))</formula>
    </cfRule>
    <cfRule type="containsText" dxfId="16356" priority="1674" operator="containsText" text="SSMM">
      <formula>NOT(ISERROR(SEARCH("SSMM",F195)))</formula>
    </cfRule>
    <cfRule type="containsText" dxfId="16355" priority="1675" operator="containsText" text="BMTR">
      <formula>NOT(ISERROR(SEARCH("BMTR",F195)))</formula>
    </cfRule>
  </conditionalFormatting>
  <conditionalFormatting sqref="F195">
    <cfRule type="containsText" dxfId="16354" priority="1670" operator="containsText" text="TAXI">
      <formula>NOT(ISERROR(SEARCH("TAXI",F195)))</formula>
    </cfRule>
    <cfRule type="containsText" dxfId="16353" priority="1671" operator="containsText" text="SSMM">
      <formula>NOT(ISERROR(SEARCH("SSMM",F195)))</formula>
    </cfRule>
    <cfRule type="containsText" dxfId="16352" priority="1672" operator="containsText" text="BMTR">
      <formula>NOT(ISERROR(SEARCH("BMTR",F195)))</formula>
    </cfRule>
  </conditionalFormatting>
  <conditionalFormatting sqref="F195">
    <cfRule type="containsText" dxfId="16351" priority="1667" operator="containsText" text="TAXI">
      <formula>NOT(ISERROR(SEARCH("TAXI",F195)))</formula>
    </cfRule>
    <cfRule type="containsText" dxfId="16350" priority="1668" operator="containsText" text="SSMM">
      <formula>NOT(ISERROR(SEARCH("SSMM",F195)))</formula>
    </cfRule>
    <cfRule type="containsText" dxfId="16349" priority="1669" operator="containsText" text="BMTR">
      <formula>NOT(ISERROR(SEARCH("BMTR",F195)))</formula>
    </cfRule>
  </conditionalFormatting>
  <conditionalFormatting sqref="F195">
    <cfRule type="containsText" dxfId="16348" priority="1664" operator="containsText" text="TAXI">
      <formula>NOT(ISERROR(SEARCH("TAXI",F195)))</formula>
    </cfRule>
    <cfRule type="containsText" dxfId="16347" priority="1665" operator="containsText" text="SSMM">
      <formula>NOT(ISERROR(SEARCH("SSMM",F195)))</formula>
    </cfRule>
    <cfRule type="containsText" dxfId="16346" priority="1666" operator="containsText" text="BMTR">
      <formula>NOT(ISERROR(SEARCH("BMTR",F195)))</formula>
    </cfRule>
  </conditionalFormatting>
  <conditionalFormatting sqref="F195">
    <cfRule type="containsText" dxfId="16345" priority="1661" operator="containsText" text="TAXI">
      <formula>NOT(ISERROR(SEARCH("TAXI",F195)))</formula>
    </cfRule>
    <cfRule type="containsText" dxfId="16344" priority="1662" operator="containsText" text="SSMM">
      <formula>NOT(ISERROR(SEARCH("SSMM",F195)))</formula>
    </cfRule>
    <cfRule type="containsText" dxfId="16343" priority="1663" operator="containsText" text="BMTR">
      <formula>NOT(ISERROR(SEARCH("BMTR",F195)))</formula>
    </cfRule>
  </conditionalFormatting>
  <conditionalFormatting sqref="F195">
    <cfRule type="containsText" dxfId="16342" priority="1658" operator="containsText" text="TAXI">
      <formula>NOT(ISERROR(SEARCH("TAXI",F195)))</formula>
    </cfRule>
    <cfRule type="containsText" dxfId="16341" priority="1659" operator="containsText" text="SSMM">
      <formula>NOT(ISERROR(SEARCH("SSMM",F195)))</formula>
    </cfRule>
    <cfRule type="containsText" dxfId="16340" priority="1660" operator="containsText" text="BMTR">
      <formula>NOT(ISERROR(SEARCH("BMTR",F195)))</formula>
    </cfRule>
  </conditionalFormatting>
  <conditionalFormatting sqref="F195">
    <cfRule type="containsText" dxfId="16339" priority="1655" operator="containsText" text="TAXI">
      <formula>NOT(ISERROR(SEARCH("TAXI",F195)))</formula>
    </cfRule>
    <cfRule type="containsText" dxfId="16338" priority="1656" operator="containsText" text="SSMM">
      <formula>NOT(ISERROR(SEARCH("SSMM",F195)))</formula>
    </cfRule>
    <cfRule type="containsText" dxfId="16337" priority="1657" operator="containsText" text="BMTR">
      <formula>NOT(ISERROR(SEARCH("BMTR",F195)))</formula>
    </cfRule>
  </conditionalFormatting>
  <conditionalFormatting sqref="F195">
    <cfRule type="containsText" dxfId="16336" priority="1652" operator="containsText" text="TAXI">
      <formula>NOT(ISERROR(SEARCH("TAXI",F195)))</formula>
    </cfRule>
    <cfRule type="containsText" dxfId="16335" priority="1653" operator="containsText" text="SSMM">
      <formula>NOT(ISERROR(SEARCH("SSMM",F195)))</formula>
    </cfRule>
    <cfRule type="containsText" dxfId="16334" priority="1654" operator="containsText" text="BMTR">
      <formula>NOT(ISERROR(SEARCH("BMTR",F195)))</formula>
    </cfRule>
  </conditionalFormatting>
  <conditionalFormatting sqref="F195">
    <cfRule type="containsText" dxfId="16333" priority="1649" operator="containsText" text="TAXI">
      <formula>NOT(ISERROR(SEARCH("TAXI",F195)))</formula>
    </cfRule>
    <cfRule type="containsText" dxfId="16332" priority="1650" operator="containsText" text="SSMM">
      <formula>NOT(ISERROR(SEARCH("SSMM",F195)))</formula>
    </cfRule>
    <cfRule type="containsText" dxfId="16331" priority="1651" operator="containsText" text="BMTR">
      <formula>NOT(ISERROR(SEARCH("BMTR",F195)))</formula>
    </cfRule>
  </conditionalFormatting>
  <conditionalFormatting sqref="F195">
    <cfRule type="containsText" dxfId="16330" priority="1646" operator="containsText" text="TAXI">
      <formula>NOT(ISERROR(SEARCH("TAXI",F195)))</formula>
    </cfRule>
    <cfRule type="containsText" dxfId="16329" priority="1647" operator="containsText" text="SSMM">
      <formula>NOT(ISERROR(SEARCH("SSMM",F195)))</formula>
    </cfRule>
    <cfRule type="containsText" dxfId="16328" priority="1648" operator="containsText" text="BMTR">
      <formula>NOT(ISERROR(SEARCH("BMTR",F195)))</formula>
    </cfRule>
  </conditionalFormatting>
  <conditionalFormatting sqref="F195">
    <cfRule type="containsText" dxfId="16327" priority="1643" operator="containsText" text="TAXI">
      <formula>NOT(ISERROR(SEARCH("TAXI",F195)))</formula>
    </cfRule>
    <cfRule type="containsText" dxfId="16326" priority="1644" operator="containsText" text="SSMM">
      <formula>NOT(ISERROR(SEARCH("SSMM",F195)))</formula>
    </cfRule>
    <cfRule type="containsText" dxfId="16325" priority="1645" operator="containsText" text="BMTR">
      <formula>NOT(ISERROR(SEARCH("BMTR",F195)))</formula>
    </cfRule>
  </conditionalFormatting>
  <conditionalFormatting sqref="F195">
    <cfRule type="containsText" dxfId="16324" priority="1640" operator="containsText" text="TAXI">
      <formula>NOT(ISERROR(SEARCH("TAXI",F195)))</formula>
    </cfRule>
    <cfRule type="containsText" dxfId="16323" priority="1641" operator="containsText" text="SSMM">
      <formula>NOT(ISERROR(SEARCH("SSMM",F195)))</formula>
    </cfRule>
    <cfRule type="containsText" dxfId="16322" priority="1642" operator="containsText" text="BMTR">
      <formula>NOT(ISERROR(SEARCH("BMTR",F195)))</formula>
    </cfRule>
  </conditionalFormatting>
  <conditionalFormatting sqref="F195">
    <cfRule type="containsText" dxfId="16321" priority="1637" operator="containsText" text="TAXI">
      <formula>NOT(ISERROR(SEARCH("TAXI",F195)))</formula>
    </cfRule>
    <cfRule type="containsText" dxfId="16320" priority="1638" operator="containsText" text="SSMM">
      <formula>NOT(ISERROR(SEARCH("SSMM",F195)))</formula>
    </cfRule>
    <cfRule type="containsText" dxfId="16319" priority="1639" operator="containsText" text="BMTR">
      <formula>NOT(ISERROR(SEARCH("BMTR",F195)))</formula>
    </cfRule>
  </conditionalFormatting>
  <conditionalFormatting sqref="F195">
    <cfRule type="containsText" dxfId="16318" priority="1634" operator="containsText" text="TAXI">
      <formula>NOT(ISERROR(SEARCH("TAXI",F195)))</formula>
    </cfRule>
    <cfRule type="containsText" dxfId="16317" priority="1635" operator="containsText" text="SSMM">
      <formula>NOT(ISERROR(SEARCH("SSMM",F195)))</formula>
    </cfRule>
    <cfRule type="containsText" dxfId="16316" priority="1636" operator="containsText" text="BMTR">
      <formula>NOT(ISERROR(SEARCH("BMTR",F195)))</formula>
    </cfRule>
  </conditionalFormatting>
  <conditionalFormatting sqref="F195">
    <cfRule type="containsText" dxfId="16315" priority="1631" operator="containsText" text="TAXI">
      <formula>NOT(ISERROR(SEARCH("TAXI",F195)))</formula>
    </cfRule>
    <cfRule type="containsText" dxfId="16314" priority="1632" operator="containsText" text="SSMM">
      <formula>NOT(ISERROR(SEARCH("SSMM",F195)))</formula>
    </cfRule>
    <cfRule type="containsText" dxfId="16313" priority="1633" operator="containsText" text="BMTR">
      <formula>NOT(ISERROR(SEARCH("BMTR",F195)))</formula>
    </cfRule>
  </conditionalFormatting>
  <conditionalFormatting sqref="F195">
    <cfRule type="containsText" dxfId="16312" priority="1628" operator="containsText" text="TAXI">
      <formula>NOT(ISERROR(SEARCH("TAXI",F195)))</formula>
    </cfRule>
    <cfRule type="containsText" dxfId="16311" priority="1629" operator="containsText" text="SSMM">
      <formula>NOT(ISERROR(SEARCH("SSMM",F195)))</formula>
    </cfRule>
    <cfRule type="containsText" dxfId="16310" priority="1630" operator="containsText" text="BMTR">
      <formula>NOT(ISERROR(SEARCH("BMTR",F195)))</formula>
    </cfRule>
  </conditionalFormatting>
  <conditionalFormatting sqref="F195">
    <cfRule type="containsText" dxfId="16309" priority="1625" operator="containsText" text="TAXI">
      <formula>NOT(ISERROR(SEARCH("TAXI",F195)))</formula>
    </cfRule>
    <cfRule type="containsText" dxfId="16308" priority="1626" operator="containsText" text="SSMM">
      <formula>NOT(ISERROR(SEARCH("SSMM",F195)))</formula>
    </cfRule>
    <cfRule type="containsText" dxfId="16307" priority="1627" operator="containsText" text="BMTR">
      <formula>NOT(ISERROR(SEARCH("BMTR",F195)))</formula>
    </cfRule>
  </conditionalFormatting>
  <conditionalFormatting sqref="F195">
    <cfRule type="containsText" dxfId="16306" priority="1622" operator="containsText" text="TAXI">
      <formula>NOT(ISERROR(SEARCH("TAXI",F195)))</formula>
    </cfRule>
    <cfRule type="containsText" dxfId="16305" priority="1623" operator="containsText" text="SSMM">
      <formula>NOT(ISERROR(SEARCH("SSMM",F195)))</formula>
    </cfRule>
    <cfRule type="containsText" dxfId="16304" priority="1624" operator="containsText" text="BMTR">
      <formula>NOT(ISERROR(SEARCH("BMTR",F195)))</formula>
    </cfRule>
  </conditionalFormatting>
  <conditionalFormatting sqref="F195">
    <cfRule type="containsText" dxfId="16303" priority="1619" operator="containsText" text="TAXI">
      <formula>NOT(ISERROR(SEARCH("TAXI",F195)))</formula>
    </cfRule>
    <cfRule type="containsText" dxfId="16302" priority="1620" operator="containsText" text="SSMM">
      <formula>NOT(ISERROR(SEARCH("SSMM",F195)))</formula>
    </cfRule>
    <cfRule type="containsText" dxfId="16301" priority="1621" operator="containsText" text="BMTR">
      <formula>NOT(ISERROR(SEARCH("BMTR",F195)))</formula>
    </cfRule>
  </conditionalFormatting>
  <conditionalFormatting sqref="F195">
    <cfRule type="containsText" dxfId="16300" priority="1616" operator="containsText" text="TAXI">
      <formula>NOT(ISERROR(SEARCH("TAXI",F195)))</formula>
    </cfRule>
    <cfRule type="containsText" dxfId="16299" priority="1617" operator="containsText" text="SSMM">
      <formula>NOT(ISERROR(SEARCH("SSMM",F195)))</formula>
    </cfRule>
    <cfRule type="containsText" dxfId="16298" priority="1618" operator="containsText" text="BMTR">
      <formula>NOT(ISERROR(SEARCH("BMTR",F195)))</formula>
    </cfRule>
  </conditionalFormatting>
  <conditionalFormatting sqref="F195">
    <cfRule type="containsText" dxfId="16297" priority="1613" operator="containsText" text="TAXI">
      <formula>NOT(ISERROR(SEARCH("TAXI",F195)))</formula>
    </cfRule>
    <cfRule type="containsText" dxfId="16296" priority="1614" operator="containsText" text="SSMM">
      <formula>NOT(ISERROR(SEARCH("SSMM",F195)))</formula>
    </cfRule>
    <cfRule type="containsText" dxfId="16295" priority="1615" operator="containsText" text="BMTR">
      <formula>NOT(ISERROR(SEARCH("BMTR",F195)))</formula>
    </cfRule>
  </conditionalFormatting>
  <conditionalFormatting sqref="F195">
    <cfRule type="containsText" dxfId="16294" priority="1610" operator="containsText" text="TAXI">
      <formula>NOT(ISERROR(SEARCH("TAXI",F195)))</formula>
    </cfRule>
    <cfRule type="containsText" dxfId="16293" priority="1611" operator="containsText" text="SSMM">
      <formula>NOT(ISERROR(SEARCH("SSMM",F195)))</formula>
    </cfRule>
    <cfRule type="containsText" dxfId="16292" priority="1612" operator="containsText" text="BMTR">
      <formula>NOT(ISERROR(SEARCH("BMTR",F195)))</formula>
    </cfRule>
  </conditionalFormatting>
  <conditionalFormatting sqref="F195">
    <cfRule type="containsText" dxfId="16291" priority="1607" operator="containsText" text="TAXI">
      <formula>NOT(ISERROR(SEARCH("TAXI",F195)))</formula>
    </cfRule>
    <cfRule type="containsText" dxfId="16290" priority="1608" operator="containsText" text="SSMM">
      <formula>NOT(ISERROR(SEARCH("SSMM",F195)))</formula>
    </cfRule>
    <cfRule type="containsText" dxfId="16289" priority="1609" operator="containsText" text="BMTR">
      <formula>NOT(ISERROR(SEARCH("BMTR",F195)))</formula>
    </cfRule>
  </conditionalFormatting>
  <conditionalFormatting sqref="F195">
    <cfRule type="containsText" dxfId="16288" priority="1604" operator="containsText" text="TAXI">
      <formula>NOT(ISERROR(SEARCH("TAXI",F195)))</formula>
    </cfRule>
    <cfRule type="containsText" dxfId="16287" priority="1605" operator="containsText" text="SSMM">
      <formula>NOT(ISERROR(SEARCH("SSMM",F195)))</formula>
    </cfRule>
    <cfRule type="containsText" dxfId="16286" priority="1606" operator="containsText" text="BMTR">
      <formula>NOT(ISERROR(SEARCH("BMTR",F195)))</formula>
    </cfRule>
  </conditionalFormatting>
  <conditionalFormatting sqref="F195">
    <cfRule type="containsText" dxfId="16285" priority="1601" operator="containsText" text="TAXI">
      <formula>NOT(ISERROR(SEARCH("TAXI",F195)))</formula>
    </cfRule>
    <cfRule type="containsText" dxfId="16284" priority="1602" operator="containsText" text="SSMM">
      <formula>NOT(ISERROR(SEARCH("SSMM",F195)))</formula>
    </cfRule>
    <cfRule type="containsText" dxfId="16283" priority="1603" operator="containsText" text="BMTR">
      <formula>NOT(ISERROR(SEARCH("BMTR",F195)))</formula>
    </cfRule>
  </conditionalFormatting>
  <conditionalFormatting sqref="F195">
    <cfRule type="containsText" dxfId="16282" priority="1598" operator="containsText" text="TAXI">
      <formula>NOT(ISERROR(SEARCH("TAXI",F195)))</formula>
    </cfRule>
    <cfRule type="containsText" dxfId="16281" priority="1599" operator="containsText" text="SSMM">
      <formula>NOT(ISERROR(SEARCH("SSMM",F195)))</formula>
    </cfRule>
    <cfRule type="containsText" dxfId="16280" priority="1600" operator="containsText" text="BMTR">
      <formula>NOT(ISERROR(SEARCH("BMTR",F195)))</formula>
    </cfRule>
  </conditionalFormatting>
  <conditionalFormatting sqref="F195">
    <cfRule type="containsText" dxfId="16279" priority="1595" operator="containsText" text="TAXI">
      <formula>NOT(ISERROR(SEARCH("TAXI",F195)))</formula>
    </cfRule>
    <cfRule type="containsText" dxfId="16278" priority="1596" operator="containsText" text="SSMM">
      <formula>NOT(ISERROR(SEARCH("SSMM",F195)))</formula>
    </cfRule>
    <cfRule type="containsText" dxfId="16277" priority="1597" operator="containsText" text="BMTR">
      <formula>NOT(ISERROR(SEARCH("BMTR",F195)))</formula>
    </cfRule>
  </conditionalFormatting>
  <conditionalFormatting sqref="F195">
    <cfRule type="containsText" dxfId="16276" priority="1592" operator="containsText" text="TAXI">
      <formula>NOT(ISERROR(SEARCH("TAXI",F195)))</formula>
    </cfRule>
    <cfRule type="containsText" dxfId="16275" priority="1593" operator="containsText" text="SSMM">
      <formula>NOT(ISERROR(SEARCH("SSMM",F195)))</formula>
    </cfRule>
    <cfRule type="containsText" dxfId="16274" priority="1594" operator="containsText" text="BMTR">
      <formula>NOT(ISERROR(SEARCH("BMTR",F195)))</formula>
    </cfRule>
  </conditionalFormatting>
  <conditionalFormatting sqref="F195">
    <cfRule type="containsText" dxfId="16273" priority="1589" operator="containsText" text="TAXI">
      <formula>NOT(ISERROR(SEARCH("TAXI",F195)))</formula>
    </cfRule>
    <cfRule type="containsText" dxfId="16272" priority="1590" operator="containsText" text="SSMM">
      <formula>NOT(ISERROR(SEARCH("SSMM",F195)))</formula>
    </cfRule>
    <cfRule type="containsText" dxfId="16271" priority="1591" operator="containsText" text="BMTR">
      <formula>NOT(ISERROR(SEARCH("BMTR",F195)))</formula>
    </cfRule>
  </conditionalFormatting>
  <conditionalFormatting sqref="F195">
    <cfRule type="containsText" dxfId="16270" priority="1586" operator="containsText" text="TAXI">
      <formula>NOT(ISERROR(SEARCH("TAXI",F195)))</formula>
    </cfRule>
    <cfRule type="containsText" dxfId="16269" priority="1587" operator="containsText" text="SSMM">
      <formula>NOT(ISERROR(SEARCH("SSMM",F195)))</formula>
    </cfRule>
    <cfRule type="containsText" dxfId="16268" priority="1588" operator="containsText" text="BMTR">
      <formula>NOT(ISERROR(SEARCH("BMTR",F195)))</formula>
    </cfRule>
  </conditionalFormatting>
  <conditionalFormatting sqref="F195">
    <cfRule type="containsText" dxfId="16267" priority="1583" operator="containsText" text="TAXI">
      <formula>NOT(ISERROR(SEARCH("TAXI",F195)))</formula>
    </cfRule>
    <cfRule type="containsText" dxfId="16266" priority="1584" operator="containsText" text="SSMM">
      <formula>NOT(ISERROR(SEARCH("SSMM",F195)))</formula>
    </cfRule>
    <cfRule type="containsText" dxfId="16265" priority="1585" operator="containsText" text="BMTR">
      <formula>NOT(ISERROR(SEARCH("BMTR",F195)))</formula>
    </cfRule>
  </conditionalFormatting>
  <conditionalFormatting sqref="F195">
    <cfRule type="containsText" dxfId="16264" priority="1580" operator="containsText" text="TAXI">
      <formula>NOT(ISERROR(SEARCH("TAXI",F195)))</formula>
    </cfRule>
    <cfRule type="containsText" dxfId="16263" priority="1581" operator="containsText" text="SSMM">
      <formula>NOT(ISERROR(SEARCH("SSMM",F195)))</formula>
    </cfRule>
    <cfRule type="containsText" dxfId="16262" priority="1582" operator="containsText" text="BMTR">
      <formula>NOT(ISERROR(SEARCH("BMTR",F195)))</formula>
    </cfRule>
  </conditionalFormatting>
  <conditionalFormatting sqref="F195">
    <cfRule type="containsText" dxfId="16261" priority="1577" operator="containsText" text="TAXI">
      <formula>NOT(ISERROR(SEARCH("TAXI",F195)))</formula>
    </cfRule>
    <cfRule type="containsText" dxfId="16260" priority="1578" operator="containsText" text="SSMM">
      <formula>NOT(ISERROR(SEARCH("SSMM",F195)))</formula>
    </cfRule>
    <cfRule type="containsText" dxfId="16259" priority="1579" operator="containsText" text="BMTR">
      <formula>NOT(ISERROR(SEARCH("BMTR",F195)))</formula>
    </cfRule>
  </conditionalFormatting>
  <conditionalFormatting sqref="F195">
    <cfRule type="containsText" dxfId="16258" priority="1574" operator="containsText" text="TAXI">
      <formula>NOT(ISERROR(SEARCH("TAXI",F195)))</formula>
    </cfRule>
    <cfRule type="containsText" dxfId="16257" priority="1575" operator="containsText" text="SSMM">
      <formula>NOT(ISERROR(SEARCH("SSMM",F195)))</formula>
    </cfRule>
    <cfRule type="containsText" dxfId="16256" priority="1576" operator="containsText" text="BMTR">
      <formula>NOT(ISERROR(SEARCH("BMTR",F195)))</formula>
    </cfRule>
  </conditionalFormatting>
  <conditionalFormatting sqref="F195">
    <cfRule type="containsText" dxfId="16255" priority="1571" operator="containsText" text="TAXI">
      <formula>NOT(ISERROR(SEARCH("TAXI",F195)))</formula>
    </cfRule>
    <cfRule type="containsText" dxfId="16254" priority="1572" operator="containsText" text="SSMM">
      <formula>NOT(ISERROR(SEARCH("SSMM",F195)))</formula>
    </cfRule>
    <cfRule type="containsText" dxfId="16253" priority="1573" operator="containsText" text="BMTR">
      <formula>NOT(ISERROR(SEARCH("BMTR",F195)))</formula>
    </cfRule>
  </conditionalFormatting>
  <conditionalFormatting sqref="F195">
    <cfRule type="containsText" dxfId="16252" priority="1568" operator="containsText" text="TAXI">
      <formula>NOT(ISERROR(SEARCH("TAXI",F195)))</formula>
    </cfRule>
    <cfRule type="containsText" dxfId="16251" priority="1569" operator="containsText" text="SSMM">
      <formula>NOT(ISERROR(SEARCH("SSMM",F195)))</formula>
    </cfRule>
    <cfRule type="containsText" dxfId="16250" priority="1570" operator="containsText" text="BMTR">
      <formula>NOT(ISERROR(SEARCH("BMTR",F195)))</formula>
    </cfRule>
  </conditionalFormatting>
  <conditionalFormatting sqref="F195">
    <cfRule type="containsText" dxfId="16249" priority="1565" operator="containsText" text="TAXI">
      <formula>NOT(ISERROR(SEARCH("TAXI",F195)))</formula>
    </cfRule>
    <cfRule type="containsText" dxfId="16248" priority="1566" operator="containsText" text="SSMM">
      <formula>NOT(ISERROR(SEARCH("SSMM",F195)))</formula>
    </cfRule>
    <cfRule type="containsText" dxfId="16247" priority="1567" operator="containsText" text="BMTR">
      <formula>NOT(ISERROR(SEARCH("BMTR",F195)))</formula>
    </cfRule>
  </conditionalFormatting>
  <conditionalFormatting sqref="F195">
    <cfRule type="containsText" dxfId="16246" priority="1562" operator="containsText" text="TAXI">
      <formula>NOT(ISERROR(SEARCH("TAXI",F195)))</formula>
    </cfRule>
    <cfRule type="containsText" dxfId="16245" priority="1563" operator="containsText" text="SSMM">
      <formula>NOT(ISERROR(SEARCH("SSMM",F195)))</formula>
    </cfRule>
    <cfRule type="containsText" dxfId="16244" priority="1564" operator="containsText" text="BMTR">
      <formula>NOT(ISERROR(SEARCH("BMTR",F195)))</formula>
    </cfRule>
  </conditionalFormatting>
  <conditionalFormatting sqref="F195">
    <cfRule type="containsText" dxfId="16243" priority="1559" operator="containsText" text="TAXI">
      <formula>NOT(ISERROR(SEARCH("TAXI",F195)))</formula>
    </cfRule>
    <cfRule type="containsText" dxfId="16242" priority="1560" operator="containsText" text="SSMM">
      <formula>NOT(ISERROR(SEARCH("SSMM",F195)))</formula>
    </cfRule>
    <cfRule type="containsText" dxfId="16241" priority="1561" operator="containsText" text="BMTR">
      <formula>NOT(ISERROR(SEARCH("BMTR",F195)))</formula>
    </cfRule>
  </conditionalFormatting>
  <conditionalFormatting sqref="F195">
    <cfRule type="containsText" dxfId="16240" priority="1556" operator="containsText" text="TAXI">
      <formula>NOT(ISERROR(SEARCH("TAXI",F195)))</formula>
    </cfRule>
    <cfRule type="containsText" dxfId="16239" priority="1557" operator="containsText" text="SSMM">
      <formula>NOT(ISERROR(SEARCH("SSMM",F195)))</formula>
    </cfRule>
    <cfRule type="containsText" dxfId="16238" priority="1558" operator="containsText" text="BMTR">
      <formula>NOT(ISERROR(SEARCH("BMTR",F195)))</formula>
    </cfRule>
  </conditionalFormatting>
  <conditionalFormatting sqref="F195">
    <cfRule type="containsText" dxfId="16237" priority="1553" operator="containsText" text="TAXI">
      <formula>NOT(ISERROR(SEARCH("TAXI",F195)))</formula>
    </cfRule>
    <cfRule type="containsText" dxfId="16236" priority="1554" operator="containsText" text="SSMM">
      <formula>NOT(ISERROR(SEARCH("SSMM",F195)))</formula>
    </cfRule>
    <cfRule type="containsText" dxfId="16235" priority="1555" operator="containsText" text="BMTR">
      <formula>NOT(ISERROR(SEARCH("BMTR",F195)))</formula>
    </cfRule>
  </conditionalFormatting>
  <conditionalFormatting sqref="F195">
    <cfRule type="containsText" dxfId="16234" priority="1550" operator="containsText" text="TAXI">
      <formula>NOT(ISERROR(SEARCH("TAXI",F195)))</formula>
    </cfRule>
    <cfRule type="containsText" dxfId="16233" priority="1551" operator="containsText" text="SSMM">
      <formula>NOT(ISERROR(SEARCH("SSMM",F195)))</formula>
    </cfRule>
    <cfRule type="containsText" dxfId="16232" priority="1552" operator="containsText" text="BMTR">
      <formula>NOT(ISERROR(SEARCH("BMTR",F195)))</formula>
    </cfRule>
  </conditionalFormatting>
  <conditionalFormatting sqref="F195">
    <cfRule type="containsText" dxfId="16231" priority="1547" operator="containsText" text="TAXI">
      <formula>NOT(ISERROR(SEARCH("TAXI",F195)))</formula>
    </cfRule>
    <cfRule type="containsText" dxfId="16230" priority="1548" operator="containsText" text="SSMM">
      <formula>NOT(ISERROR(SEARCH("SSMM",F195)))</formula>
    </cfRule>
    <cfRule type="containsText" dxfId="16229" priority="1549" operator="containsText" text="BMTR">
      <formula>NOT(ISERROR(SEARCH("BMTR",F195)))</formula>
    </cfRule>
  </conditionalFormatting>
  <conditionalFormatting sqref="F195">
    <cfRule type="containsText" dxfId="16228" priority="1544" operator="containsText" text="TAXI">
      <formula>NOT(ISERROR(SEARCH("TAXI",F195)))</formula>
    </cfRule>
    <cfRule type="containsText" dxfId="16227" priority="1545" operator="containsText" text="SSMM">
      <formula>NOT(ISERROR(SEARCH("SSMM",F195)))</formula>
    </cfRule>
    <cfRule type="containsText" dxfId="16226" priority="1546" operator="containsText" text="BMTR">
      <formula>NOT(ISERROR(SEARCH("BMTR",F195)))</formula>
    </cfRule>
  </conditionalFormatting>
  <conditionalFormatting sqref="F195">
    <cfRule type="containsText" dxfId="16225" priority="1541" operator="containsText" text="TAXI">
      <formula>NOT(ISERROR(SEARCH("TAXI",F195)))</formula>
    </cfRule>
    <cfRule type="containsText" dxfId="16224" priority="1542" operator="containsText" text="SSMM">
      <formula>NOT(ISERROR(SEARCH("SSMM",F195)))</formula>
    </cfRule>
    <cfRule type="containsText" dxfId="16223" priority="1543" operator="containsText" text="BMTR">
      <formula>NOT(ISERROR(SEARCH("BMTR",F195)))</formula>
    </cfRule>
  </conditionalFormatting>
  <conditionalFormatting sqref="F195">
    <cfRule type="containsText" dxfId="16222" priority="1538" operator="containsText" text="TAXI">
      <formula>NOT(ISERROR(SEARCH("TAXI",F195)))</formula>
    </cfRule>
    <cfRule type="containsText" dxfId="16221" priority="1539" operator="containsText" text="SSMM">
      <formula>NOT(ISERROR(SEARCH("SSMM",F195)))</formula>
    </cfRule>
    <cfRule type="containsText" dxfId="16220" priority="1540" operator="containsText" text="BMTR">
      <formula>NOT(ISERROR(SEARCH("BMTR",F195)))</formula>
    </cfRule>
  </conditionalFormatting>
  <conditionalFormatting sqref="F195">
    <cfRule type="containsText" dxfId="16219" priority="1535" operator="containsText" text="TAXI">
      <formula>NOT(ISERROR(SEARCH("TAXI",F195)))</formula>
    </cfRule>
    <cfRule type="containsText" dxfId="16218" priority="1536" operator="containsText" text="SSMM">
      <formula>NOT(ISERROR(SEARCH("SSMM",F195)))</formula>
    </cfRule>
    <cfRule type="containsText" dxfId="16217" priority="1537" operator="containsText" text="BMTR">
      <formula>NOT(ISERROR(SEARCH("BMTR",F195)))</formula>
    </cfRule>
  </conditionalFormatting>
  <conditionalFormatting sqref="F195">
    <cfRule type="containsText" dxfId="16216" priority="1532" operator="containsText" text="TAXI">
      <formula>NOT(ISERROR(SEARCH("TAXI",F195)))</formula>
    </cfRule>
    <cfRule type="containsText" dxfId="16215" priority="1533" operator="containsText" text="SSMM">
      <formula>NOT(ISERROR(SEARCH("SSMM",F195)))</formula>
    </cfRule>
    <cfRule type="containsText" dxfId="16214" priority="1534" operator="containsText" text="BMTR">
      <formula>NOT(ISERROR(SEARCH("BMTR",F195)))</formula>
    </cfRule>
  </conditionalFormatting>
  <conditionalFormatting sqref="F195">
    <cfRule type="containsText" dxfId="16213" priority="1529" operator="containsText" text="TAXI">
      <formula>NOT(ISERROR(SEARCH("TAXI",F195)))</formula>
    </cfRule>
    <cfRule type="containsText" dxfId="16212" priority="1530" operator="containsText" text="SSMM">
      <formula>NOT(ISERROR(SEARCH("SSMM",F195)))</formula>
    </cfRule>
    <cfRule type="containsText" dxfId="16211" priority="1531" operator="containsText" text="BMTR">
      <formula>NOT(ISERROR(SEARCH("BMTR",F195)))</formula>
    </cfRule>
  </conditionalFormatting>
  <conditionalFormatting sqref="F195">
    <cfRule type="containsText" dxfId="16210" priority="1526" operator="containsText" text="TAXI">
      <formula>NOT(ISERROR(SEARCH("TAXI",F195)))</formula>
    </cfRule>
    <cfRule type="containsText" dxfId="16209" priority="1527" operator="containsText" text="SSMM">
      <formula>NOT(ISERROR(SEARCH("SSMM",F195)))</formula>
    </cfRule>
    <cfRule type="containsText" dxfId="16208" priority="1528" operator="containsText" text="BMTR">
      <formula>NOT(ISERROR(SEARCH("BMTR",F195)))</formula>
    </cfRule>
  </conditionalFormatting>
  <conditionalFormatting sqref="F195">
    <cfRule type="containsText" dxfId="16207" priority="1523" operator="containsText" text="TAXI">
      <formula>NOT(ISERROR(SEARCH("TAXI",F195)))</formula>
    </cfRule>
    <cfRule type="containsText" dxfId="16206" priority="1524" operator="containsText" text="SSMM">
      <formula>NOT(ISERROR(SEARCH("SSMM",F195)))</formula>
    </cfRule>
    <cfRule type="containsText" dxfId="16205" priority="1525" operator="containsText" text="BMTR">
      <formula>NOT(ISERROR(SEARCH("BMTR",F195)))</formula>
    </cfRule>
  </conditionalFormatting>
  <conditionalFormatting sqref="F195">
    <cfRule type="containsText" dxfId="16204" priority="1520" operator="containsText" text="TAXI">
      <formula>NOT(ISERROR(SEARCH("TAXI",F195)))</formula>
    </cfRule>
    <cfRule type="containsText" dxfId="16203" priority="1521" operator="containsText" text="SSMM">
      <formula>NOT(ISERROR(SEARCH("SSMM",F195)))</formula>
    </cfRule>
    <cfRule type="containsText" dxfId="16202" priority="1522" operator="containsText" text="BMTR">
      <formula>NOT(ISERROR(SEARCH("BMTR",F195)))</formula>
    </cfRule>
  </conditionalFormatting>
  <conditionalFormatting sqref="F195">
    <cfRule type="containsText" dxfId="16201" priority="1517" operator="containsText" text="TAXI">
      <formula>NOT(ISERROR(SEARCH("TAXI",F195)))</formula>
    </cfRule>
    <cfRule type="containsText" dxfId="16200" priority="1518" operator="containsText" text="SSMM">
      <formula>NOT(ISERROR(SEARCH("SSMM",F195)))</formula>
    </cfRule>
    <cfRule type="containsText" dxfId="16199" priority="1519" operator="containsText" text="BMTR">
      <formula>NOT(ISERROR(SEARCH("BMTR",F195)))</formula>
    </cfRule>
  </conditionalFormatting>
  <conditionalFormatting sqref="F195">
    <cfRule type="containsText" dxfId="16198" priority="1514" operator="containsText" text="TAXI">
      <formula>NOT(ISERROR(SEARCH("TAXI",F195)))</formula>
    </cfRule>
    <cfRule type="containsText" dxfId="16197" priority="1515" operator="containsText" text="SSMM">
      <formula>NOT(ISERROR(SEARCH("SSMM",F195)))</formula>
    </cfRule>
    <cfRule type="containsText" dxfId="16196" priority="1516" operator="containsText" text="BMTR">
      <formula>NOT(ISERROR(SEARCH("BMTR",F195)))</formula>
    </cfRule>
  </conditionalFormatting>
  <conditionalFormatting sqref="F195">
    <cfRule type="containsText" dxfId="16195" priority="1511" operator="containsText" text="TAXI">
      <formula>NOT(ISERROR(SEARCH("TAXI",F195)))</formula>
    </cfRule>
    <cfRule type="containsText" dxfId="16194" priority="1512" operator="containsText" text="SSMM">
      <formula>NOT(ISERROR(SEARCH("SSMM",F195)))</formula>
    </cfRule>
    <cfRule type="containsText" dxfId="16193" priority="1513" operator="containsText" text="BMTR">
      <formula>NOT(ISERROR(SEARCH("BMTR",F195)))</formula>
    </cfRule>
  </conditionalFormatting>
  <conditionalFormatting sqref="F195">
    <cfRule type="containsText" dxfId="16192" priority="1508" operator="containsText" text="TAXI">
      <formula>NOT(ISERROR(SEARCH("TAXI",F195)))</formula>
    </cfRule>
    <cfRule type="containsText" dxfId="16191" priority="1509" operator="containsText" text="SSMM">
      <formula>NOT(ISERROR(SEARCH("SSMM",F195)))</formula>
    </cfRule>
    <cfRule type="containsText" dxfId="16190" priority="1510" operator="containsText" text="BMTR">
      <formula>NOT(ISERROR(SEARCH("BMTR",F195)))</formula>
    </cfRule>
  </conditionalFormatting>
  <conditionalFormatting sqref="F195">
    <cfRule type="containsText" dxfId="16189" priority="1505" operator="containsText" text="TAXI">
      <formula>NOT(ISERROR(SEARCH("TAXI",F195)))</formula>
    </cfRule>
    <cfRule type="containsText" dxfId="16188" priority="1506" operator="containsText" text="SSMM">
      <formula>NOT(ISERROR(SEARCH("SSMM",F195)))</formula>
    </cfRule>
    <cfRule type="containsText" dxfId="16187" priority="1507" operator="containsText" text="BMTR">
      <formula>NOT(ISERROR(SEARCH("BMTR",F195)))</formula>
    </cfRule>
  </conditionalFormatting>
  <conditionalFormatting sqref="F195">
    <cfRule type="containsText" dxfId="16186" priority="1502" operator="containsText" text="TAXI">
      <formula>NOT(ISERROR(SEARCH("TAXI",F195)))</formula>
    </cfRule>
    <cfRule type="containsText" dxfId="16185" priority="1503" operator="containsText" text="SSMM">
      <formula>NOT(ISERROR(SEARCH("SSMM",F195)))</formula>
    </cfRule>
    <cfRule type="containsText" dxfId="16184" priority="1504" operator="containsText" text="BMTR">
      <formula>NOT(ISERROR(SEARCH("BMTR",F195)))</formula>
    </cfRule>
  </conditionalFormatting>
  <conditionalFormatting sqref="F195">
    <cfRule type="containsText" dxfId="16183" priority="1499" operator="containsText" text="TAXI">
      <formula>NOT(ISERROR(SEARCH("TAXI",F195)))</formula>
    </cfRule>
    <cfRule type="containsText" dxfId="16182" priority="1500" operator="containsText" text="SSMM">
      <formula>NOT(ISERROR(SEARCH("SSMM",F195)))</formula>
    </cfRule>
    <cfRule type="containsText" dxfId="16181" priority="1501" operator="containsText" text="BMTR">
      <formula>NOT(ISERROR(SEARCH("BMTR",F195)))</formula>
    </cfRule>
  </conditionalFormatting>
  <conditionalFormatting sqref="F195">
    <cfRule type="containsText" dxfId="16180" priority="1496" operator="containsText" text="TAXI">
      <formula>NOT(ISERROR(SEARCH("TAXI",F195)))</formula>
    </cfRule>
    <cfRule type="containsText" dxfId="16179" priority="1497" operator="containsText" text="SSMM">
      <formula>NOT(ISERROR(SEARCH("SSMM",F195)))</formula>
    </cfRule>
    <cfRule type="containsText" dxfId="16178" priority="1498" operator="containsText" text="BMTR">
      <formula>NOT(ISERROR(SEARCH("BMTR",F195)))</formula>
    </cfRule>
  </conditionalFormatting>
  <conditionalFormatting sqref="F195">
    <cfRule type="containsText" dxfId="16177" priority="1493" operator="containsText" text="TAXI">
      <formula>NOT(ISERROR(SEARCH("TAXI",F195)))</formula>
    </cfRule>
    <cfRule type="containsText" dxfId="16176" priority="1494" operator="containsText" text="SSMM">
      <formula>NOT(ISERROR(SEARCH("SSMM",F195)))</formula>
    </cfRule>
    <cfRule type="containsText" dxfId="16175" priority="1495" operator="containsText" text="BMTR">
      <formula>NOT(ISERROR(SEARCH("BMTR",F195)))</formula>
    </cfRule>
  </conditionalFormatting>
  <conditionalFormatting sqref="F195">
    <cfRule type="containsText" dxfId="16174" priority="1490" operator="containsText" text="TAXI">
      <formula>NOT(ISERROR(SEARCH("TAXI",F195)))</formula>
    </cfRule>
    <cfRule type="containsText" dxfId="16173" priority="1491" operator="containsText" text="SSMM">
      <formula>NOT(ISERROR(SEARCH("SSMM",F195)))</formula>
    </cfRule>
    <cfRule type="containsText" dxfId="16172" priority="1492" operator="containsText" text="BMTR">
      <formula>NOT(ISERROR(SEARCH("BMTR",F195)))</formula>
    </cfRule>
  </conditionalFormatting>
  <conditionalFormatting sqref="F195">
    <cfRule type="containsText" dxfId="16171" priority="1487" operator="containsText" text="TAXI">
      <formula>NOT(ISERROR(SEARCH("TAXI",F195)))</formula>
    </cfRule>
    <cfRule type="containsText" dxfId="16170" priority="1488" operator="containsText" text="SSMM">
      <formula>NOT(ISERROR(SEARCH("SSMM",F195)))</formula>
    </cfRule>
    <cfRule type="containsText" dxfId="16169" priority="1489" operator="containsText" text="BMTR">
      <formula>NOT(ISERROR(SEARCH("BMTR",F195)))</formula>
    </cfRule>
  </conditionalFormatting>
  <conditionalFormatting sqref="F195">
    <cfRule type="containsText" dxfId="16168" priority="1484" operator="containsText" text="TAXI">
      <formula>NOT(ISERROR(SEARCH("TAXI",F195)))</formula>
    </cfRule>
    <cfRule type="containsText" dxfId="16167" priority="1485" operator="containsText" text="SSMM">
      <formula>NOT(ISERROR(SEARCH("SSMM",F195)))</formula>
    </cfRule>
    <cfRule type="containsText" dxfId="16166" priority="1486" operator="containsText" text="BMTR">
      <formula>NOT(ISERROR(SEARCH("BMTR",F195)))</formula>
    </cfRule>
  </conditionalFormatting>
  <conditionalFormatting sqref="F195">
    <cfRule type="containsText" dxfId="16165" priority="1481" operator="containsText" text="TAXI">
      <formula>NOT(ISERROR(SEARCH("TAXI",F195)))</formula>
    </cfRule>
    <cfRule type="containsText" dxfId="16164" priority="1482" operator="containsText" text="SSMM">
      <formula>NOT(ISERROR(SEARCH("SSMM",F195)))</formula>
    </cfRule>
    <cfRule type="containsText" dxfId="16163" priority="1483" operator="containsText" text="BMTR">
      <formula>NOT(ISERROR(SEARCH("BMTR",F195)))</formula>
    </cfRule>
  </conditionalFormatting>
  <conditionalFormatting sqref="F195">
    <cfRule type="containsText" dxfId="16162" priority="1478" operator="containsText" text="TAXI">
      <formula>NOT(ISERROR(SEARCH("TAXI",F195)))</formula>
    </cfRule>
    <cfRule type="containsText" dxfId="16161" priority="1479" operator="containsText" text="SSMM">
      <formula>NOT(ISERROR(SEARCH("SSMM",F195)))</formula>
    </cfRule>
    <cfRule type="containsText" dxfId="16160" priority="1480" operator="containsText" text="BMTR">
      <formula>NOT(ISERROR(SEARCH("BMTR",F195)))</formula>
    </cfRule>
  </conditionalFormatting>
  <conditionalFormatting sqref="F195">
    <cfRule type="containsText" dxfId="16159" priority="1475" operator="containsText" text="TAXI">
      <formula>NOT(ISERROR(SEARCH("TAXI",F195)))</formula>
    </cfRule>
    <cfRule type="containsText" dxfId="16158" priority="1476" operator="containsText" text="SSMM">
      <formula>NOT(ISERROR(SEARCH("SSMM",F195)))</formula>
    </cfRule>
    <cfRule type="containsText" dxfId="16157" priority="1477" operator="containsText" text="BMTR">
      <formula>NOT(ISERROR(SEARCH("BMTR",F195)))</formula>
    </cfRule>
  </conditionalFormatting>
  <conditionalFormatting sqref="F195">
    <cfRule type="containsText" dxfId="16156" priority="1472" operator="containsText" text="TAXI">
      <formula>NOT(ISERROR(SEARCH("TAXI",F195)))</formula>
    </cfRule>
    <cfRule type="containsText" dxfId="16155" priority="1473" operator="containsText" text="SSMM">
      <formula>NOT(ISERROR(SEARCH("SSMM",F195)))</formula>
    </cfRule>
    <cfRule type="containsText" dxfId="16154" priority="1474" operator="containsText" text="BMTR">
      <formula>NOT(ISERROR(SEARCH("BMTR",F195)))</formula>
    </cfRule>
  </conditionalFormatting>
  <conditionalFormatting sqref="F195">
    <cfRule type="containsText" dxfId="16153" priority="1469" operator="containsText" text="TAXI">
      <formula>NOT(ISERROR(SEARCH("TAXI",F195)))</formula>
    </cfRule>
    <cfRule type="containsText" dxfId="16152" priority="1470" operator="containsText" text="SSMM">
      <formula>NOT(ISERROR(SEARCH("SSMM",F195)))</formula>
    </cfRule>
    <cfRule type="containsText" dxfId="16151" priority="1471" operator="containsText" text="BMTR">
      <formula>NOT(ISERROR(SEARCH("BMTR",F195)))</formula>
    </cfRule>
  </conditionalFormatting>
  <conditionalFormatting sqref="F195">
    <cfRule type="containsText" dxfId="16150" priority="1466" operator="containsText" text="TAXI">
      <formula>NOT(ISERROR(SEARCH("TAXI",F195)))</formula>
    </cfRule>
    <cfRule type="containsText" dxfId="16149" priority="1467" operator="containsText" text="SSMM">
      <formula>NOT(ISERROR(SEARCH("SSMM",F195)))</formula>
    </cfRule>
    <cfRule type="containsText" dxfId="16148" priority="1468" operator="containsText" text="BMTR">
      <formula>NOT(ISERROR(SEARCH("BMTR",F195)))</formula>
    </cfRule>
  </conditionalFormatting>
  <conditionalFormatting sqref="F195">
    <cfRule type="containsText" dxfId="16147" priority="1463" operator="containsText" text="TAXI">
      <formula>NOT(ISERROR(SEARCH("TAXI",F195)))</formula>
    </cfRule>
    <cfRule type="containsText" dxfId="16146" priority="1464" operator="containsText" text="SSMM">
      <formula>NOT(ISERROR(SEARCH("SSMM",F195)))</formula>
    </cfRule>
    <cfRule type="containsText" dxfId="16145" priority="1465" operator="containsText" text="BMTR">
      <formula>NOT(ISERROR(SEARCH("BMTR",F195)))</formula>
    </cfRule>
  </conditionalFormatting>
  <conditionalFormatting sqref="F195">
    <cfRule type="containsText" dxfId="16144" priority="1460" operator="containsText" text="TAXI">
      <formula>NOT(ISERROR(SEARCH("TAXI",F195)))</formula>
    </cfRule>
    <cfRule type="containsText" dxfId="16143" priority="1461" operator="containsText" text="SSMM">
      <formula>NOT(ISERROR(SEARCH("SSMM",F195)))</formula>
    </cfRule>
    <cfRule type="containsText" dxfId="16142" priority="1462" operator="containsText" text="BMTR">
      <formula>NOT(ISERROR(SEARCH("BMTR",F195)))</formula>
    </cfRule>
  </conditionalFormatting>
  <conditionalFormatting sqref="F195">
    <cfRule type="containsText" dxfId="16141" priority="1457" operator="containsText" text="TAXI">
      <formula>NOT(ISERROR(SEARCH("TAXI",F195)))</formula>
    </cfRule>
    <cfRule type="containsText" dxfId="16140" priority="1458" operator="containsText" text="SSMM">
      <formula>NOT(ISERROR(SEARCH("SSMM",F195)))</formula>
    </cfRule>
    <cfRule type="containsText" dxfId="16139" priority="1459" operator="containsText" text="BMTR">
      <formula>NOT(ISERROR(SEARCH("BMTR",F195)))</formula>
    </cfRule>
  </conditionalFormatting>
  <conditionalFormatting sqref="F195">
    <cfRule type="containsText" dxfId="16138" priority="1454" operator="containsText" text="TAXI">
      <formula>NOT(ISERROR(SEARCH("TAXI",F195)))</formula>
    </cfRule>
    <cfRule type="containsText" dxfId="16137" priority="1455" operator="containsText" text="SSMM">
      <formula>NOT(ISERROR(SEARCH("SSMM",F195)))</formula>
    </cfRule>
    <cfRule type="containsText" dxfId="16136" priority="1456" operator="containsText" text="BMTR">
      <formula>NOT(ISERROR(SEARCH("BMTR",F195)))</formula>
    </cfRule>
  </conditionalFormatting>
  <conditionalFormatting sqref="F195">
    <cfRule type="containsText" dxfId="16135" priority="1451" operator="containsText" text="TAXI">
      <formula>NOT(ISERROR(SEARCH("TAXI",F195)))</formula>
    </cfRule>
    <cfRule type="containsText" dxfId="16134" priority="1452" operator="containsText" text="SSMM">
      <formula>NOT(ISERROR(SEARCH("SSMM",F195)))</formula>
    </cfRule>
    <cfRule type="containsText" dxfId="16133" priority="1453" operator="containsText" text="BMTR">
      <formula>NOT(ISERROR(SEARCH("BMTR",F195)))</formula>
    </cfRule>
  </conditionalFormatting>
  <conditionalFormatting sqref="G195">
    <cfRule type="cellIs" dxfId="16132" priority="1781" operator="greaterThan">
      <formula>L195</formula>
    </cfRule>
    <cfRule type="cellIs" dxfId="16131" priority="1782" operator="lessThan">
      <formula>J195</formula>
    </cfRule>
  </conditionalFormatting>
  <conditionalFormatting sqref="M195">
    <cfRule type="cellIs" dxfId="16130" priority="1450" operator="lessThan">
      <formula>0.25</formula>
    </cfRule>
  </conditionalFormatting>
  <conditionalFormatting sqref="F86">
    <cfRule type="containsText" dxfId="16129" priority="1443" operator="containsText" text="TAXI">
      <formula>NOT(ISERROR(SEARCH("TAXI",F86)))</formula>
    </cfRule>
    <cfRule type="containsText" dxfId="16128" priority="1444" operator="containsText" text="SSMM">
      <formula>NOT(ISERROR(SEARCH("SSMM",F86)))</formula>
    </cfRule>
    <cfRule type="containsText" dxfId="16127" priority="1445" operator="containsText" text="BMTR">
      <formula>NOT(ISERROR(SEARCH("BMTR",F86)))</formula>
    </cfRule>
  </conditionalFormatting>
  <conditionalFormatting sqref="G86">
    <cfRule type="cellIs" dxfId="16126" priority="1446" operator="greaterThan">
      <formula>L86</formula>
    </cfRule>
    <cfRule type="cellIs" dxfId="16125" priority="1447" operator="lessThan">
      <formula>J86</formula>
    </cfRule>
  </conditionalFormatting>
  <conditionalFormatting sqref="M86">
    <cfRule type="cellIs" dxfId="16124" priority="1442" operator="lessThan">
      <formula>0.25</formula>
    </cfRule>
  </conditionalFormatting>
  <conditionalFormatting sqref="F163">
    <cfRule type="containsText" dxfId="16123" priority="1435" operator="containsText" text="TAXI">
      <formula>NOT(ISERROR(SEARCH("TAXI",F163)))</formula>
    </cfRule>
    <cfRule type="containsText" dxfId="16122" priority="1436" operator="containsText" text="SSMM">
      <formula>NOT(ISERROR(SEARCH("SSMM",F163)))</formula>
    </cfRule>
    <cfRule type="containsText" dxfId="16121" priority="1437" operator="containsText" text="BMTR">
      <formula>NOT(ISERROR(SEARCH("BMTR",F163)))</formula>
    </cfRule>
  </conditionalFormatting>
  <conditionalFormatting sqref="G163">
    <cfRule type="cellIs" dxfId="16120" priority="1438" operator="greaterThan">
      <formula>L163</formula>
    </cfRule>
    <cfRule type="cellIs" dxfId="16119" priority="1439" operator="lessThan">
      <formula>J163</formula>
    </cfRule>
  </conditionalFormatting>
  <conditionalFormatting sqref="M163">
    <cfRule type="cellIs" dxfId="16118" priority="1434" operator="lessThan">
      <formula>0.25</formula>
    </cfRule>
  </conditionalFormatting>
  <conditionalFormatting sqref="F256">
    <cfRule type="containsText" dxfId="16117" priority="1427" operator="containsText" text="TAXI">
      <formula>NOT(ISERROR(SEARCH("TAXI",F256)))</formula>
    </cfRule>
    <cfRule type="containsText" dxfId="16116" priority="1428" operator="containsText" text="SSMM">
      <formula>NOT(ISERROR(SEARCH("SSMM",F256)))</formula>
    </cfRule>
    <cfRule type="containsText" dxfId="16115" priority="1429" operator="containsText" text="BMTR">
      <formula>NOT(ISERROR(SEARCH("BMTR",F256)))</formula>
    </cfRule>
  </conditionalFormatting>
  <conditionalFormatting sqref="G256">
    <cfRule type="cellIs" dxfId="16114" priority="1430" operator="greaterThan">
      <formula>L256</formula>
    </cfRule>
    <cfRule type="cellIs" dxfId="16113" priority="1431" operator="lessThan">
      <formula>J256</formula>
    </cfRule>
  </conditionalFormatting>
  <conditionalFormatting sqref="M256">
    <cfRule type="cellIs" dxfId="16112" priority="1426" operator="lessThan">
      <formula>0.25</formula>
    </cfRule>
  </conditionalFormatting>
  <conditionalFormatting sqref="F122">
    <cfRule type="containsText" dxfId="16111" priority="1419" operator="containsText" text="TAXI">
      <formula>NOT(ISERROR(SEARCH("TAXI",F122)))</formula>
    </cfRule>
    <cfRule type="containsText" dxfId="16110" priority="1420" operator="containsText" text="SSMM">
      <formula>NOT(ISERROR(SEARCH("SSMM",F122)))</formula>
    </cfRule>
    <cfRule type="containsText" dxfId="16109" priority="1421" operator="containsText" text="BMTR">
      <formula>NOT(ISERROR(SEARCH("BMTR",F122)))</formula>
    </cfRule>
  </conditionalFormatting>
  <conditionalFormatting sqref="G122">
    <cfRule type="cellIs" dxfId="16108" priority="1422" operator="greaterThan">
      <formula>L122</formula>
    </cfRule>
    <cfRule type="cellIs" dxfId="16107" priority="1423" operator="lessThan">
      <formula>J122</formula>
    </cfRule>
  </conditionalFormatting>
  <conditionalFormatting sqref="M122">
    <cfRule type="cellIs" dxfId="16106" priority="1418" operator="lessThan">
      <formula>0.25</formula>
    </cfRule>
  </conditionalFormatting>
  <conditionalFormatting sqref="F188">
    <cfRule type="containsText" dxfId="16105" priority="1411" operator="containsText" text="TAXI">
      <formula>NOT(ISERROR(SEARCH("TAXI",F188)))</formula>
    </cfRule>
    <cfRule type="containsText" dxfId="16104" priority="1412" operator="containsText" text="SSMM">
      <formula>NOT(ISERROR(SEARCH("SSMM",F188)))</formula>
    </cfRule>
    <cfRule type="containsText" dxfId="16103" priority="1413" operator="containsText" text="BMTR">
      <formula>NOT(ISERROR(SEARCH("BMTR",F188)))</formula>
    </cfRule>
  </conditionalFormatting>
  <conditionalFormatting sqref="F188">
    <cfRule type="containsText" dxfId="16102" priority="1408" operator="containsText" text="TAXI">
      <formula>NOT(ISERROR(SEARCH("TAXI",F188)))</formula>
    </cfRule>
    <cfRule type="containsText" dxfId="16101" priority="1409" operator="containsText" text="SSMM">
      <formula>NOT(ISERROR(SEARCH("SSMM",F188)))</formula>
    </cfRule>
    <cfRule type="containsText" dxfId="16100" priority="1410" operator="containsText" text="BMTR">
      <formula>NOT(ISERROR(SEARCH("BMTR",F188)))</formula>
    </cfRule>
  </conditionalFormatting>
  <conditionalFormatting sqref="F188">
    <cfRule type="containsText" dxfId="16099" priority="1405" operator="containsText" text="TAXI">
      <formula>NOT(ISERROR(SEARCH("TAXI",F188)))</formula>
    </cfRule>
    <cfRule type="containsText" dxfId="16098" priority="1406" operator="containsText" text="SSMM">
      <formula>NOT(ISERROR(SEARCH("SSMM",F188)))</formula>
    </cfRule>
    <cfRule type="containsText" dxfId="16097" priority="1407" operator="containsText" text="BMTR">
      <formula>NOT(ISERROR(SEARCH("BMTR",F188)))</formula>
    </cfRule>
  </conditionalFormatting>
  <conditionalFormatting sqref="F188">
    <cfRule type="containsText" dxfId="16096" priority="1402" operator="containsText" text="TAXI">
      <formula>NOT(ISERROR(SEARCH("TAXI",F188)))</formula>
    </cfRule>
    <cfRule type="containsText" dxfId="16095" priority="1403" operator="containsText" text="SSMM">
      <formula>NOT(ISERROR(SEARCH("SSMM",F188)))</formula>
    </cfRule>
    <cfRule type="containsText" dxfId="16094" priority="1404" operator="containsText" text="BMTR">
      <formula>NOT(ISERROR(SEARCH("BMTR",F188)))</formula>
    </cfRule>
  </conditionalFormatting>
  <conditionalFormatting sqref="F188">
    <cfRule type="containsText" dxfId="16093" priority="1399" operator="containsText" text="TAXI">
      <formula>NOT(ISERROR(SEARCH("TAXI",F188)))</formula>
    </cfRule>
    <cfRule type="containsText" dxfId="16092" priority="1400" operator="containsText" text="SSMM">
      <formula>NOT(ISERROR(SEARCH("SSMM",F188)))</formula>
    </cfRule>
    <cfRule type="containsText" dxfId="16091" priority="1401" operator="containsText" text="BMTR">
      <formula>NOT(ISERROR(SEARCH("BMTR",F188)))</formula>
    </cfRule>
  </conditionalFormatting>
  <conditionalFormatting sqref="F188">
    <cfRule type="containsText" dxfId="16090" priority="1396" operator="containsText" text="TAXI">
      <formula>NOT(ISERROR(SEARCH("TAXI",F188)))</formula>
    </cfRule>
    <cfRule type="containsText" dxfId="16089" priority="1397" operator="containsText" text="SSMM">
      <formula>NOT(ISERROR(SEARCH("SSMM",F188)))</formula>
    </cfRule>
    <cfRule type="containsText" dxfId="16088" priority="1398" operator="containsText" text="BMTR">
      <formula>NOT(ISERROR(SEARCH("BMTR",F188)))</formula>
    </cfRule>
  </conditionalFormatting>
  <conditionalFormatting sqref="F188">
    <cfRule type="containsText" dxfId="16087" priority="1393" operator="containsText" text="TAXI">
      <formula>NOT(ISERROR(SEARCH("TAXI",F188)))</formula>
    </cfRule>
    <cfRule type="containsText" dxfId="16086" priority="1394" operator="containsText" text="SSMM">
      <formula>NOT(ISERROR(SEARCH("SSMM",F188)))</formula>
    </cfRule>
    <cfRule type="containsText" dxfId="16085" priority="1395" operator="containsText" text="BMTR">
      <formula>NOT(ISERROR(SEARCH("BMTR",F188)))</formula>
    </cfRule>
  </conditionalFormatting>
  <conditionalFormatting sqref="F188">
    <cfRule type="containsText" dxfId="16084" priority="1390" operator="containsText" text="TAXI">
      <formula>NOT(ISERROR(SEARCH("TAXI",F188)))</formula>
    </cfRule>
    <cfRule type="containsText" dxfId="16083" priority="1391" operator="containsText" text="SSMM">
      <formula>NOT(ISERROR(SEARCH("SSMM",F188)))</formula>
    </cfRule>
    <cfRule type="containsText" dxfId="16082" priority="1392" operator="containsText" text="BMTR">
      <formula>NOT(ISERROR(SEARCH("BMTR",F188)))</formula>
    </cfRule>
  </conditionalFormatting>
  <conditionalFormatting sqref="F188">
    <cfRule type="containsText" dxfId="16081" priority="1387" operator="containsText" text="TAXI">
      <formula>NOT(ISERROR(SEARCH("TAXI",F188)))</formula>
    </cfRule>
    <cfRule type="containsText" dxfId="16080" priority="1388" operator="containsText" text="SSMM">
      <formula>NOT(ISERROR(SEARCH("SSMM",F188)))</formula>
    </cfRule>
    <cfRule type="containsText" dxfId="16079" priority="1389" operator="containsText" text="BMTR">
      <formula>NOT(ISERROR(SEARCH("BMTR",F188)))</formula>
    </cfRule>
  </conditionalFormatting>
  <conditionalFormatting sqref="F188">
    <cfRule type="containsText" dxfId="16078" priority="1384" operator="containsText" text="TAXI">
      <formula>NOT(ISERROR(SEARCH("TAXI",F188)))</formula>
    </cfRule>
    <cfRule type="containsText" dxfId="16077" priority="1385" operator="containsText" text="SSMM">
      <formula>NOT(ISERROR(SEARCH("SSMM",F188)))</formula>
    </cfRule>
    <cfRule type="containsText" dxfId="16076" priority="1386" operator="containsText" text="BMTR">
      <formula>NOT(ISERROR(SEARCH("BMTR",F188)))</formula>
    </cfRule>
  </conditionalFormatting>
  <conditionalFormatting sqref="F188">
    <cfRule type="containsText" dxfId="16075" priority="1381" operator="containsText" text="TAXI">
      <formula>NOT(ISERROR(SEARCH("TAXI",F188)))</formula>
    </cfRule>
    <cfRule type="containsText" dxfId="16074" priority="1382" operator="containsText" text="SSMM">
      <formula>NOT(ISERROR(SEARCH("SSMM",F188)))</formula>
    </cfRule>
    <cfRule type="containsText" dxfId="16073" priority="1383" operator="containsText" text="BMTR">
      <formula>NOT(ISERROR(SEARCH("BMTR",F188)))</formula>
    </cfRule>
  </conditionalFormatting>
  <conditionalFormatting sqref="F188">
    <cfRule type="containsText" dxfId="16072" priority="1378" operator="containsText" text="TAXI">
      <formula>NOT(ISERROR(SEARCH("TAXI",F188)))</formula>
    </cfRule>
    <cfRule type="containsText" dxfId="16071" priority="1379" operator="containsText" text="SSMM">
      <formula>NOT(ISERROR(SEARCH("SSMM",F188)))</formula>
    </cfRule>
    <cfRule type="containsText" dxfId="16070" priority="1380" operator="containsText" text="BMTR">
      <formula>NOT(ISERROR(SEARCH("BMTR",F188)))</formula>
    </cfRule>
  </conditionalFormatting>
  <conditionalFormatting sqref="F188">
    <cfRule type="containsText" dxfId="16069" priority="1375" operator="containsText" text="TAXI">
      <formula>NOT(ISERROR(SEARCH("TAXI",F188)))</formula>
    </cfRule>
    <cfRule type="containsText" dxfId="16068" priority="1376" operator="containsText" text="SSMM">
      <formula>NOT(ISERROR(SEARCH("SSMM",F188)))</formula>
    </cfRule>
    <cfRule type="containsText" dxfId="16067" priority="1377" operator="containsText" text="BMTR">
      <formula>NOT(ISERROR(SEARCH("BMTR",F188)))</formula>
    </cfRule>
  </conditionalFormatting>
  <conditionalFormatting sqref="F188">
    <cfRule type="containsText" dxfId="16066" priority="1372" operator="containsText" text="TAXI">
      <formula>NOT(ISERROR(SEARCH("TAXI",F188)))</formula>
    </cfRule>
    <cfRule type="containsText" dxfId="16065" priority="1373" operator="containsText" text="SSMM">
      <formula>NOT(ISERROR(SEARCH("SSMM",F188)))</formula>
    </cfRule>
    <cfRule type="containsText" dxfId="16064" priority="1374" operator="containsText" text="BMTR">
      <formula>NOT(ISERROR(SEARCH("BMTR",F188)))</formula>
    </cfRule>
  </conditionalFormatting>
  <conditionalFormatting sqref="F188">
    <cfRule type="containsText" dxfId="16063" priority="1369" operator="containsText" text="TAXI">
      <formula>NOT(ISERROR(SEARCH("TAXI",F188)))</formula>
    </cfRule>
    <cfRule type="containsText" dxfId="16062" priority="1370" operator="containsText" text="SSMM">
      <formula>NOT(ISERROR(SEARCH("SSMM",F188)))</formula>
    </cfRule>
    <cfRule type="containsText" dxfId="16061" priority="1371" operator="containsText" text="BMTR">
      <formula>NOT(ISERROR(SEARCH("BMTR",F188)))</formula>
    </cfRule>
  </conditionalFormatting>
  <conditionalFormatting sqref="F188">
    <cfRule type="containsText" dxfId="16060" priority="1366" operator="containsText" text="TAXI">
      <formula>NOT(ISERROR(SEARCH("TAXI",F188)))</formula>
    </cfRule>
    <cfRule type="containsText" dxfId="16059" priority="1367" operator="containsText" text="SSMM">
      <formula>NOT(ISERROR(SEARCH("SSMM",F188)))</formula>
    </cfRule>
    <cfRule type="containsText" dxfId="16058" priority="1368" operator="containsText" text="BMTR">
      <formula>NOT(ISERROR(SEARCH("BMTR",F188)))</formula>
    </cfRule>
  </conditionalFormatting>
  <conditionalFormatting sqref="F188">
    <cfRule type="containsText" dxfId="16057" priority="1363" operator="containsText" text="TAXI">
      <formula>NOT(ISERROR(SEARCH("TAXI",F188)))</formula>
    </cfRule>
    <cfRule type="containsText" dxfId="16056" priority="1364" operator="containsText" text="SSMM">
      <formula>NOT(ISERROR(SEARCH("SSMM",F188)))</formula>
    </cfRule>
    <cfRule type="containsText" dxfId="16055" priority="1365" operator="containsText" text="BMTR">
      <formula>NOT(ISERROR(SEARCH("BMTR",F188)))</formula>
    </cfRule>
  </conditionalFormatting>
  <conditionalFormatting sqref="F188">
    <cfRule type="containsText" dxfId="16054" priority="1360" operator="containsText" text="TAXI">
      <formula>NOT(ISERROR(SEARCH("TAXI",F188)))</formula>
    </cfRule>
    <cfRule type="containsText" dxfId="16053" priority="1361" operator="containsText" text="SSMM">
      <formula>NOT(ISERROR(SEARCH("SSMM",F188)))</formula>
    </cfRule>
    <cfRule type="containsText" dxfId="16052" priority="1362" operator="containsText" text="BMTR">
      <formula>NOT(ISERROR(SEARCH("BMTR",F188)))</formula>
    </cfRule>
  </conditionalFormatting>
  <conditionalFormatting sqref="F188">
    <cfRule type="containsText" dxfId="16051" priority="1357" operator="containsText" text="TAXI">
      <formula>NOT(ISERROR(SEARCH("TAXI",F188)))</formula>
    </cfRule>
    <cfRule type="containsText" dxfId="16050" priority="1358" operator="containsText" text="SSMM">
      <formula>NOT(ISERROR(SEARCH("SSMM",F188)))</formula>
    </cfRule>
    <cfRule type="containsText" dxfId="16049" priority="1359" operator="containsText" text="BMTR">
      <formula>NOT(ISERROR(SEARCH("BMTR",F188)))</formula>
    </cfRule>
  </conditionalFormatting>
  <conditionalFormatting sqref="F188">
    <cfRule type="containsText" dxfId="16048" priority="1354" operator="containsText" text="TAXI">
      <formula>NOT(ISERROR(SEARCH("TAXI",F188)))</formula>
    </cfRule>
    <cfRule type="containsText" dxfId="16047" priority="1355" operator="containsText" text="SSMM">
      <formula>NOT(ISERROR(SEARCH("SSMM",F188)))</formula>
    </cfRule>
    <cfRule type="containsText" dxfId="16046" priority="1356" operator="containsText" text="BMTR">
      <formula>NOT(ISERROR(SEARCH("BMTR",F188)))</formula>
    </cfRule>
  </conditionalFormatting>
  <conditionalFormatting sqref="F188">
    <cfRule type="containsText" dxfId="16045" priority="1351" operator="containsText" text="TAXI">
      <formula>NOT(ISERROR(SEARCH("TAXI",F188)))</formula>
    </cfRule>
    <cfRule type="containsText" dxfId="16044" priority="1352" operator="containsText" text="SSMM">
      <formula>NOT(ISERROR(SEARCH("SSMM",F188)))</formula>
    </cfRule>
    <cfRule type="containsText" dxfId="16043" priority="1353" operator="containsText" text="BMTR">
      <formula>NOT(ISERROR(SEARCH("BMTR",F188)))</formula>
    </cfRule>
  </conditionalFormatting>
  <conditionalFormatting sqref="F188">
    <cfRule type="containsText" dxfId="16042" priority="1348" operator="containsText" text="TAXI">
      <formula>NOT(ISERROR(SEARCH("TAXI",F188)))</formula>
    </cfRule>
    <cfRule type="containsText" dxfId="16041" priority="1349" operator="containsText" text="SSMM">
      <formula>NOT(ISERROR(SEARCH("SSMM",F188)))</formula>
    </cfRule>
    <cfRule type="containsText" dxfId="16040" priority="1350" operator="containsText" text="BMTR">
      <formula>NOT(ISERROR(SEARCH("BMTR",F188)))</formula>
    </cfRule>
  </conditionalFormatting>
  <conditionalFormatting sqref="F188">
    <cfRule type="containsText" dxfId="16039" priority="1345" operator="containsText" text="TAXI">
      <formula>NOT(ISERROR(SEARCH("TAXI",F188)))</formula>
    </cfRule>
    <cfRule type="containsText" dxfId="16038" priority="1346" operator="containsText" text="SSMM">
      <formula>NOT(ISERROR(SEARCH("SSMM",F188)))</formula>
    </cfRule>
    <cfRule type="containsText" dxfId="16037" priority="1347" operator="containsText" text="BMTR">
      <formula>NOT(ISERROR(SEARCH("BMTR",F188)))</formula>
    </cfRule>
  </conditionalFormatting>
  <conditionalFormatting sqref="F188">
    <cfRule type="containsText" dxfId="16036" priority="1342" operator="containsText" text="TAXI">
      <formula>NOT(ISERROR(SEARCH("TAXI",F188)))</formula>
    </cfRule>
    <cfRule type="containsText" dxfId="16035" priority="1343" operator="containsText" text="SSMM">
      <formula>NOT(ISERROR(SEARCH("SSMM",F188)))</formula>
    </cfRule>
    <cfRule type="containsText" dxfId="16034" priority="1344" operator="containsText" text="BMTR">
      <formula>NOT(ISERROR(SEARCH("BMTR",F188)))</formula>
    </cfRule>
  </conditionalFormatting>
  <conditionalFormatting sqref="F188">
    <cfRule type="containsText" dxfId="16033" priority="1339" operator="containsText" text="TAXI">
      <formula>NOT(ISERROR(SEARCH("TAXI",F188)))</formula>
    </cfRule>
    <cfRule type="containsText" dxfId="16032" priority="1340" operator="containsText" text="SSMM">
      <formula>NOT(ISERROR(SEARCH("SSMM",F188)))</formula>
    </cfRule>
    <cfRule type="containsText" dxfId="16031" priority="1341" operator="containsText" text="BMTR">
      <formula>NOT(ISERROR(SEARCH("BMTR",F188)))</formula>
    </cfRule>
  </conditionalFormatting>
  <conditionalFormatting sqref="F188">
    <cfRule type="containsText" dxfId="16030" priority="1336" operator="containsText" text="TAXI">
      <formula>NOT(ISERROR(SEARCH("TAXI",F188)))</formula>
    </cfRule>
    <cfRule type="containsText" dxfId="16029" priority="1337" operator="containsText" text="SSMM">
      <formula>NOT(ISERROR(SEARCH("SSMM",F188)))</formula>
    </cfRule>
    <cfRule type="containsText" dxfId="16028" priority="1338" operator="containsText" text="BMTR">
      <formula>NOT(ISERROR(SEARCH("BMTR",F188)))</formula>
    </cfRule>
  </conditionalFormatting>
  <conditionalFormatting sqref="F188">
    <cfRule type="containsText" dxfId="16027" priority="1333" operator="containsText" text="TAXI">
      <formula>NOT(ISERROR(SEARCH("TAXI",F188)))</formula>
    </cfRule>
    <cfRule type="containsText" dxfId="16026" priority="1334" operator="containsText" text="SSMM">
      <formula>NOT(ISERROR(SEARCH("SSMM",F188)))</formula>
    </cfRule>
    <cfRule type="containsText" dxfId="16025" priority="1335" operator="containsText" text="BMTR">
      <formula>NOT(ISERROR(SEARCH("BMTR",F188)))</formula>
    </cfRule>
  </conditionalFormatting>
  <conditionalFormatting sqref="F188">
    <cfRule type="containsText" dxfId="16024" priority="1330" operator="containsText" text="TAXI">
      <formula>NOT(ISERROR(SEARCH("TAXI",F188)))</formula>
    </cfRule>
    <cfRule type="containsText" dxfId="16023" priority="1331" operator="containsText" text="SSMM">
      <formula>NOT(ISERROR(SEARCH("SSMM",F188)))</formula>
    </cfRule>
    <cfRule type="containsText" dxfId="16022" priority="1332" operator="containsText" text="BMTR">
      <formula>NOT(ISERROR(SEARCH("BMTR",F188)))</formula>
    </cfRule>
  </conditionalFormatting>
  <conditionalFormatting sqref="F188">
    <cfRule type="containsText" dxfId="16021" priority="1327" operator="containsText" text="TAXI">
      <formula>NOT(ISERROR(SEARCH("TAXI",F188)))</formula>
    </cfRule>
    <cfRule type="containsText" dxfId="16020" priority="1328" operator="containsText" text="SSMM">
      <formula>NOT(ISERROR(SEARCH("SSMM",F188)))</formula>
    </cfRule>
    <cfRule type="containsText" dxfId="16019" priority="1329" operator="containsText" text="BMTR">
      <formula>NOT(ISERROR(SEARCH("BMTR",F188)))</formula>
    </cfRule>
  </conditionalFormatting>
  <conditionalFormatting sqref="F188">
    <cfRule type="containsText" dxfId="16018" priority="1324" operator="containsText" text="TAXI">
      <formula>NOT(ISERROR(SEARCH("TAXI",F188)))</formula>
    </cfRule>
    <cfRule type="containsText" dxfId="16017" priority="1325" operator="containsText" text="SSMM">
      <formula>NOT(ISERROR(SEARCH("SSMM",F188)))</formula>
    </cfRule>
    <cfRule type="containsText" dxfId="16016" priority="1326" operator="containsText" text="BMTR">
      <formula>NOT(ISERROR(SEARCH("BMTR",F188)))</formula>
    </cfRule>
  </conditionalFormatting>
  <conditionalFormatting sqref="F188">
    <cfRule type="containsText" dxfId="16015" priority="1321" operator="containsText" text="TAXI">
      <formula>NOT(ISERROR(SEARCH("TAXI",F188)))</formula>
    </cfRule>
    <cfRule type="containsText" dxfId="16014" priority="1322" operator="containsText" text="SSMM">
      <formula>NOT(ISERROR(SEARCH("SSMM",F188)))</formula>
    </cfRule>
    <cfRule type="containsText" dxfId="16013" priority="1323" operator="containsText" text="BMTR">
      <formula>NOT(ISERROR(SEARCH("BMTR",F188)))</formula>
    </cfRule>
  </conditionalFormatting>
  <conditionalFormatting sqref="F188">
    <cfRule type="containsText" dxfId="16012" priority="1318" operator="containsText" text="TAXI">
      <formula>NOT(ISERROR(SEARCH("TAXI",F188)))</formula>
    </cfRule>
    <cfRule type="containsText" dxfId="16011" priority="1319" operator="containsText" text="SSMM">
      <formula>NOT(ISERROR(SEARCH("SSMM",F188)))</formula>
    </cfRule>
    <cfRule type="containsText" dxfId="16010" priority="1320" operator="containsText" text="BMTR">
      <formula>NOT(ISERROR(SEARCH("BMTR",F188)))</formula>
    </cfRule>
  </conditionalFormatting>
  <conditionalFormatting sqref="F188">
    <cfRule type="containsText" dxfId="16009" priority="1315" operator="containsText" text="TAXI">
      <formula>NOT(ISERROR(SEARCH("TAXI",F188)))</formula>
    </cfRule>
    <cfRule type="containsText" dxfId="16008" priority="1316" operator="containsText" text="SSMM">
      <formula>NOT(ISERROR(SEARCH("SSMM",F188)))</formula>
    </cfRule>
    <cfRule type="containsText" dxfId="16007" priority="1317" operator="containsText" text="BMTR">
      <formula>NOT(ISERROR(SEARCH("BMTR",F188)))</formula>
    </cfRule>
  </conditionalFormatting>
  <conditionalFormatting sqref="F188">
    <cfRule type="containsText" dxfId="16006" priority="1312" operator="containsText" text="TAXI">
      <formula>NOT(ISERROR(SEARCH("TAXI",F188)))</formula>
    </cfRule>
    <cfRule type="containsText" dxfId="16005" priority="1313" operator="containsText" text="SSMM">
      <formula>NOT(ISERROR(SEARCH("SSMM",F188)))</formula>
    </cfRule>
    <cfRule type="containsText" dxfId="16004" priority="1314" operator="containsText" text="BMTR">
      <formula>NOT(ISERROR(SEARCH("BMTR",F188)))</formula>
    </cfRule>
  </conditionalFormatting>
  <conditionalFormatting sqref="F188">
    <cfRule type="containsText" dxfId="16003" priority="1309" operator="containsText" text="TAXI">
      <formula>NOT(ISERROR(SEARCH("TAXI",F188)))</formula>
    </cfRule>
    <cfRule type="containsText" dxfId="16002" priority="1310" operator="containsText" text="SSMM">
      <formula>NOT(ISERROR(SEARCH("SSMM",F188)))</formula>
    </cfRule>
    <cfRule type="containsText" dxfId="16001" priority="1311" operator="containsText" text="BMTR">
      <formula>NOT(ISERROR(SEARCH("BMTR",F188)))</formula>
    </cfRule>
  </conditionalFormatting>
  <conditionalFormatting sqref="F188">
    <cfRule type="containsText" dxfId="16000" priority="1306" operator="containsText" text="TAXI">
      <formula>NOT(ISERROR(SEARCH("TAXI",F188)))</formula>
    </cfRule>
    <cfRule type="containsText" dxfId="15999" priority="1307" operator="containsText" text="SSMM">
      <formula>NOT(ISERROR(SEARCH("SSMM",F188)))</formula>
    </cfRule>
    <cfRule type="containsText" dxfId="15998" priority="1308" operator="containsText" text="BMTR">
      <formula>NOT(ISERROR(SEARCH("BMTR",F188)))</formula>
    </cfRule>
  </conditionalFormatting>
  <conditionalFormatting sqref="F188">
    <cfRule type="containsText" dxfId="15997" priority="1303" operator="containsText" text="TAXI">
      <formula>NOT(ISERROR(SEARCH("TAXI",F188)))</formula>
    </cfRule>
    <cfRule type="containsText" dxfId="15996" priority="1304" operator="containsText" text="SSMM">
      <formula>NOT(ISERROR(SEARCH("SSMM",F188)))</formula>
    </cfRule>
    <cfRule type="containsText" dxfId="15995" priority="1305" operator="containsText" text="BMTR">
      <formula>NOT(ISERROR(SEARCH("BMTR",F188)))</formula>
    </cfRule>
  </conditionalFormatting>
  <conditionalFormatting sqref="F188">
    <cfRule type="containsText" dxfId="15994" priority="1300" operator="containsText" text="TAXI">
      <formula>NOT(ISERROR(SEARCH("TAXI",F188)))</formula>
    </cfRule>
    <cfRule type="containsText" dxfId="15993" priority="1301" operator="containsText" text="SSMM">
      <formula>NOT(ISERROR(SEARCH("SSMM",F188)))</formula>
    </cfRule>
    <cfRule type="containsText" dxfId="15992" priority="1302" operator="containsText" text="BMTR">
      <formula>NOT(ISERROR(SEARCH("BMTR",F188)))</formula>
    </cfRule>
  </conditionalFormatting>
  <conditionalFormatting sqref="G188">
    <cfRule type="cellIs" dxfId="15991" priority="1414" operator="greaterThan">
      <formula>L188</formula>
    </cfRule>
    <cfRule type="cellIs" dxfId="15990" priority="1415" operator="lessThan">
      <formula>J188</formula>
    </cfRule>
  </conditionalFormatting>
  <conditionalFormatting sqref="M188">
    <cfRule type="cellIs" dxfId="15989" priority="1299" operator="lessThan">
      <formula>0.25</formula>
    </cfRule>
  </conditionalFormatting>
  <conditionalFormatting sqref="F190">
    <cfRule type="containsText" dxfId="15988" priority="1292" operator="containsText" text="TAXI">
      <formula>NOT(ISERROR(SEARCH("TAXI",F190)))</formula>
    </cfRule>
    <cfRule type="containsText" dxfId="15987" priority="1293" operator="containsText" text="SSMM">
      <formula>NOT(ISERROR(SEARCH("SSMM",F190)))</formula>
    </cfRule>
    <cfRule type="containsText" dxfId="15986" priority="1294" operator="containsText" text="BMTR">
      <formula>NOT(ISERROR(SEARCH("BMTR",F190)))</formula>
    </cfRule>
  </conditionalFormatting>
  <conditionalFormatting sqref="F190">
    <cfRule type="containsText" dxfId="15985" priority="1289" operator="containsText" text="TAXI">
      <formula>NOT(ISERROR(SEARCH("TAXI",F190)))</formula>
    </cfRule>
    <cfRule type="containsText" dxfId="15984" priority="1290" operator="containsText" text="SSMM">
      <formula>NOT(ISERROR(SEARCH("SSMM",F190)))</formula>
    </cfRule>
    <cfRule type="containsText" dxfId="15983" priority="1291" operator="containsText" text="BMTR">
      <formula>NOT(ISERROR(SEARCH("BMTR",F190)))</formula>
    </cfRule>
  </conditionalFormatting>
  <conditionalFormatting sqref="F190">
    <cfRule type="containsText" dxfId="15982" priority="1286" operator="containsText" text="TAXI">
      <formula>NOT(ISERROR(SEARCH("TAXI",F190)))</formula>
    </cfRule>
    <cfRule type="containsText" dxfId="15981" priority="1287" operator="containsText" text="SSMM">
      <formula>NOT(ISERROR(SEARCH("SSMM",F190)))</formula>
    </cfRule>
    <cfRule type="containsText" dxfId="15980" priority="1288" operator="containsText" text="BMTR">
      <formula>NOT(ISERROR(SEARCH("BMTR",F190)))</formula>
    </cfRule>
  </conditionalFormatting>
  <conditionalFormatting sqref="F190">
    <cfRule type="containsText" dxfId="15979" priority="1283" operator="containsText" text="TAXI">
      <formula>NOT(ISERROR(SEARCH("TAXI",F190)))</formula>
    </cfRule>
    <cfRule type="containsText" dxfId="15978" priority="1284" operator="containsText" text="SSMM">
      <formula>NOT(ISERROR(SEARCH("SSMM",F190)))</formula>
    </cfRule>
    <cfRule type="containsText" dxfId="15977" priority="1285" operator="containsText" text="BMTR">
      <formula>NOT(ISERROR(SEARCH("BMTR",F190)))</formula>
    </cfRule>
  </conditionalFormatting>
  <conditionalFormatting sqref="F190">
    <cfRule type="containsText" dxfId="15976" priority="1280" operator="containsText" text="TAXI">
      <formula>NOT(ISERROR(SEARCH("TAXI",F190)))</formula>
    </cfRule>
    <cfRule type="containsText" dxfId="15975" priority="1281" operator="containsText" text="SSMM">
      <formula>NOT(ISERROR(SEARCH("SSMM",F190)))</formula>
    </cfRule>
    <cfRule type="containsText" dxfId="15974" priority="1282" operator="containsText" text="BMTR">
      <formula>NOT(ISERROR(SEARCH("BMTR",F190)))</formula>
    </cfRule>
  </conditionalFormatting>
  <conditionalFormatting sqref="F190">
    <cfRule type="containsText" dxfId="15973" priority="1277" operator="containsText" text="TAXI">
      <formula>NOT(ISERROR(SEARCH("TAXI",F190)))</formula>
    </cfRule>
    <cfRule type="containsText" dxfId="15972" priority="1278" operator="containsText" text="SSMM">
      <formula>NOT(ISERROR(SEARCH("SSMM",F190)))</formula>
    </cfRule>
    <cfRule type="containsText" dxfId="15971" priority="1279" operator="containsText" text="BMTR">
      <formula>NOT(ISERROR(SEARCH("BMTR",F190)))</formula>
    </cfRule>
  </conditionalFormatting>
  <conditionalFormatting sqref="F190">
    <cfRule type="containsText" dxfId="15970" priority="1274" operator="containsText" text="TAXI">
      <formula>NOT(ISERROR(SEARCH("TAXI",F190)))</formula>
    </cfRule>
    <cfRule type="containsText" dxfId="15969" priority="1275" operator="containsText" text="SSMM">
      <formula>NOT(ISERROR(SEARCH("SSMM",F190)))</formula>
    </cfRule>
    <cfRule type="containsText" dxfId="15968" priority="1276" operator="containsText" text="BMTR">
      <formula>NOT(ISERROR(SEARCH("BMTR",F190)))</formula>
    </cfRule>
  </conditionalFormatting>
  <conditionalFormatting sqref="F190">
    <cfRule type="containsText" dxfId="15967" priority="1271" operator="containsText" text="TAXI">
      <formula>NOT(ISERROR(SEARCH("TAXI",F190)))</formula>
    </cfRule>
    <cfRule type="containsText" dxfId="15966" priority="1272" operator="containsText" text="SSMM">
      <formula>NOT(ISERROR(SEARCH("SSMM",F190)))</formula>
    </cfRule>
    <cfRule type="containsText" dxfId="15965" priority="1273" operator="containsText" text="BMTR">
      <formula>NOT(ISERROR(SEARCH("BMTR",F190)))</formula>
    </cfRule>
  </conditionalFormatting>
  <conditionalFormatting sqref="F190">
    <cfRule type="containsText" dxfId="15964" priority="1268" operator="containsText" text="TAXI">
      <formula>NOT(ISERROR(SEARCH("TAXI",F190)))</formula>
    </cfRule>
    <cfRule type="containsText" dxfId="15963" priority="1269" operator="containsText" text="SSMM">
      <formula>NOT(ISERROR(SEARCH("SSMM",F190)))</formula>
    </cfRule>
    <cfRule type="containsText" dxfId="15962" priority="1270" operator="containsText" text="BMTR">
      <formula>NOT(ISERROR(SEARCH("BMTR",F190)))</formula>
    </cfRule>
  </conditionalFormatting>
  <conditionalFormatting sqref="F190">
    <cfRule type="containsText" dxfId="15961" priority="1265" operator="containsText" text="TAXI">
      <formula>NOT(ISERROR(SEARCH("TAXI",F190)))</formula>
    </cfRule>
    <cfRule type="containsText" dxfId="15960" priority="1266" operator="containsText" text="SSMM">
      <formula>NOT(ISERROR(SEARCH("SSMM",F190)))</formula>
    </cfRule>
    <cfRule type="containsText" dxfId="15959" priority="1267" operator="containsText" text="BMTR">
      <formula>NOT(ISERROR(SEARCH("BMTR",F190)))</formula>
    </cfRule>
  </conditionalFormatting>
  <conditionalFormatting sqref="F190">
    <cfRule type="containsText" dxfId="15958" priority="1262" operator="containsText" text="TAXI">
      <formula>NOT(ISERROR(SEARCH("TAXI",F190)))</formula>
    </cfRule>
    <cfRule type="containsText" dxfId="15957" priority="1263" operator="containsText" text="SSMM">
      <formula>NOT(ISERROR(SEARCH("SSMM",F190)))</formula>
    </cfRule>
    <cfRule type="containsText" dxfId="15956" priority="1264" operator="containsText" text="BMTR">
      <formula>NOT(ISERROR(SEARCH("BMTR",F190)))</formula>
    </cfRule>
  </conditionalFormatting>
  <conditionalFormatting sqref="F190">
    <cfRule type="containsText" dxfId="15955" priority="1259" operator="containsText" text="TAXI">
      <formula>NOT(ISERROR(SEARCH("TAXI",F190)))</formula>
    </cfRule>
    <cfRule type="containsText" dxfId="15954" priority="1260" operator="containsText" text="SSMM">
      <formula>NOT(ISERROR(SEARCH("SSMM",F190)))</formula>
    </cfRule>
    <cfRule type="containsText" dxfId="15953" priority="1261" operator="containsText" text="BMTR">
      <formula>NOT(ISERROR(SEARCH("BMTR",F190)))</formula>
    </cfRule>
  </conditionalFormatting>
  <conditionalFormatting sqref="F190">
    <cfRule type="containsText" dxfId="15952" priority="1256" operator="containsText" text="TAXI">
      <formula>NOT(ISERROR(SEARCH("TAXI",F190)))</formula>
    </cfRule>
    <cfRule type="containsText" dxfId="15951" priority="1257" operator="containsText" text="SSMM">
      <formula>NOT(ISERROR(SEARCH("SSMM",F190)))</formula>
    </cfRule>
    <cfRule type="containsText" dxfId="15950" priority="1258" operator="containsText" text="BMTR">
      <formula>NOT(ISERROR(SEARCH("BMTR",F190)))</formula>
    </cfRule>
  </conditionalFormatting>
  <conditionalFormatting sqref="F190">
    <cfRule type="containsText" dxfId="15949" priority="1253" operator="containsText" text="TAXI">
      <formula>NOT(ISERROR(SEARCH("TAXI",F190)))</formula>
    </cfRule>
    <cfRule type="containsText" dxfId="15948" priority="1254" operator="containsText" text="SSMM">
      <formula>NOT(ISERROR(SEARCH("SSMM",F190)))</formula>
    </cfRule>
    <cfRule type="containsText" dxfId="15947" priority="1255" operator="containsText" text="BMTR">
      <formula>NOT(ISERROR(SEARCH("BMTR",F190)))</formula>
    </cfRule>
  </conditionalFormatting>
  <conditionalFormatting sqref="F190">
    <cfRule type="containsText" dxfId="15946" priority="1250" operator="containsText" text="TAXI">
      <formula>NOT(ISERROR(SEARCH("TAXI",F190)))</formula>
    </cfRule>
    <cfRule type="containsText" dxfId="15945" priority="1251" operator="containsText" text="SSMM">
      <formula>NOT(ISERROR(SEARCH("SSMM",F190)))</formula>
    </cfRule>
    <cfRule type="containsText" dxfId="15944" priority="1252" operator="containsText" text="BMTR">
      <formula>NOT(ISERROR(SEARCH("BMTR",F190)))</formula>
    </cfRule>
  </conditionalFormatting>
  <conditionalFormatting sqref="F190">
    <cfRule type="containsText" dxfId="15943" priority="1247" operator="containsText" text="TAXI">
      <formula>NOT(ISERROR(SEARCH("TAXI",F190)))</formula>
    </cfRule>
    <cfRule type="containsText" dxfId="15942" priority="1248" operator="containsText" text="SSMM">
      <formula>NOT(ISERROR(SEARCH("SSMM",F190)))</formula>
    </cfRule>
    <cfRule type="containsText" dxfId="15941" priority="1249" operator="containsText" text="BMTR">
      <formula>NOT(ISERROR(SEARCH("BMTR",F190)))</formula>
    </cfRule>
  </conditionalFormatting>
  <conditionalFormatting sqref="F190">
    <cfRule type="containsText" dxfId="15940" priority="1244" operator="containsText" text="TAXI">
      <formula>NOT(ISERROR(SEARCH("TAXI",F190)))</formula>
    </cfRule>
    <cfRule type="containsText" dxfId="15939" priority="1245" operator="containsText" text="SSMM">
      <formula>NOT(ISERROR(SEARCH("SSMM",F190)))</formula>
    </cfRule>
    <cfRule type="containsText" dxfId="15938" priority="1246" operator="containsText" text="BMTR">
      <formula>NOT(ISERROR(SEARCH("BMTR",F190)))</formula>
    </cfRule>
  </conditionalFormatting>
  <conditionalFormatting sqref="F190">
    <cfRule type="containsText" dxfId="15937" priority="1241" operator="containsText" text="TAXI">
      <formula>NOT(ISERROR(SEARCH("TAXI",F190)))</formula>
    </cfRule>
    <cfRule type="containsText" dxfId="15936" priority="1242" operator="containsText" text="SSMM">
      <formula>NOT(ISERROR(SEARCH("SSMM",F190)))</formula>
    </cfRule>
    <cfRule type="containsText" dxfId="15935" priority="1243" operator="containsText" text="BMTR">
      <formula>NOT(ISERROR(SEARCH("BMTR",F190)))</formula>
    </cfRule>
  </conditionalFormatting>
  <conditionalFormatting sqref="F190">
    <cfRule type="containsText" dxfId="15934" priority="1238" operator="containsText" text="TAXI">
      <formula>NOT(ISERROR(SEARCH("TAXI",F190)))</formula>
    </cfRule>
    <cfRule type="containsText" dxfId="15933" priority="1239" operator="containsText" text="SSMM">
      <formula>NOT(ISERROR(SEARCH("SSMM",F190)))</formula>
    </cfRule>
    <cfRule type="containsText" dxfId="15932" priority="1240" operator="containsText" text="BMTR">
      <formula>NOT(ISERROR(SEARCH("BMTR",F190)))</formula>
    </cfRule>
  </conditionalFormatting>
  <conditionalFormatting sqref="F190">
    <cfRule type="containsText" dxfId="15931" priority="1235" operator="containsText" text="TAXI">
      <formula>NOT(ISERROR(SEARCH("TAXI",F190)))</formula>
    </cfRule>
    <cfRule type="containsText" dxfId="15930" priority="1236" operator="containsText" text="SSMM">
      <formula>NOT(ISERROR(SEARCH("SSMM",F190)))</formula>
    </cfRule>
    <cfRule type="containsText" dxfId="15929" priority="1237" operator="containsText" text="BMTR">
      <formula>NOT(ISERROR(SEARCH("BMTR",F190)))</formula>
    </cfRule>
  </conditionalFormatting>
  <conditionalFormatting sqref="F190">
    <cfRule type="containsText" dxfId="15928" priority="1232" operator="containsText" text="TAXI">
      <formula>NOT(ISERROR(SEARCH("TAXI",F190)))</formula>
    </cfRule>
    <cfRule type="containsText" dxfId="15927" priority="1233" operator="containsText" text="SSMM">
      <formula>NOT(ISERROR(SEARCH("SSMM",F190)))</formula>
    </cfRule>
    <cfRule type="containsText" dxfId="15926" priority="1234" operator="containsText" text="BMTR">
      <formula>NOT(ISERROR(SEARCH("BMTR",F190)))</formula>
    </cfRule>
  </conditionalFormatting>
  <conditionalFormatting sqref="F190">
    <cfRule type="containsText" dxfId="15925" priority="1229" operator="containsText" text="TAXI">
      <formula>NOT(ISERROR(SEARCH("TAXI",F190)))</formula>
    </cfRule>
    <cfRule type="containsText" dxfId="15924" priority="1230" operator="containsText" text="SSMM">
      <formula>NOT(ISERROR(SEARCH("SSMM",F190)))</formula>
    </cfRule>
    <cfRule type="containsText" dxfId="15923" priority="1231" operator="containsText" text="BMTR">
      <formula>NOT(ISERROR(SEARCH("BMTR",F190)))</formula>
    </cfRule>
  </conditionalFormatting>
  <conditionalFormatting sqref="F190">
    <cfRule type="containsText" dxfId="15922" priority="1226" operator="containsText" text="TAXI">
      <formula>NOT(ISERROR(SEARCH("TAXI",F190)))</formula>
    </cfRule>
    <cfRule type="containsText" dxfId="15921" priority="1227" operator="containsText" text="SSMM">
      <formula>NOT(ISERROR(SEARCH("SSMM",F190)))</formula>
    </cfRule>
    <cfRule type="containsText" dxfId="15920" priority="1228" operator="containsText" text="BMTR">
      <formula>NOT(ISERROR(SEARCH("BMTR",F190)))</formula>
    </cfRule>
  </conditionalFormatting>
  <conditionalFormatting sqref="F190">
    <cfRule type="containsText" dxfId="15919" priority="1223" operator="containsText" text="TAXI">
      <formula>NOT(ISERROR(SEARCH("TAXI",F190)))</formula>
    </cfRule>
    <cfRule type="containsText" dxfId="15918" priority="1224" operator="containsText" text="SSMM">
      <formula>NOT(ISERROR(SEARCH("SSMM",F190)))</formula>
    </cfRule>
    <cfRule type="containsText" dxfId="15917" priority="1225" operator="containsText" text="BMTR">
      <formula>NOT(ISERROR(SEARCH("BMTR",F190)))</formula>
    </cfRule>
  </conditionalFormatting>
  <conditionalFormatting sqref="F190">
    <cfRule type="containsText" dxfId="15916" priority="1220" operator="containsText" text="TAXI">
      <formula>NOT(ISERROR(SEARCH("TAXI",F190)))</formula>
    </cfRule>
    <cfRule type="containsText" dxfId="15915" priority="1221" operator="containsText" text="SSMM">
      <formula>NOT(ISERROR(SEARCH("SSMM",F190)))</formula>
    </cfRule>
    <cfRule type="containsText" dxfId="15914" priority="1222" operator="containsText" text="BMTR">
      <formula>NOT(ISERROR(SEARCH("BMTR",F190)))</formula>
    </cfRule>
  </conditionalFormatting>
  <conditionalFormatting sqref="F190">
    <cfRule type="containsText" dxfId="15913" priority="1217" operator="containsText" text="TAXI">
      <formula>NOT(ISERROR(SEARCH("TAXI",F190)))</formula>
    </cfRule>
    <cfRule type="containsText" dxfId="15912" priority="1218" operator="containsText" text="SSMM">
      <formula>NOT(ISERROR(SEARCH("SSMM",F190)))</formula>
    </cfRule>
    <cfRule type="containsText" dxfId="15911" priority="1219" operator="containsText" text="BMTR">
      <formula>NOT(ISERROR(SEARCH("BMTR",F190)))</formula>
    </cfRule>
  </conditionalFormatting>
  <conditionalFormatting sqref="F190">
    <cfRule type="containsText" dxfId="15910" priority="1214" operator="containsText" text="TAXI">
      <formula>NOT(ISERROR(SEARCH("TAXI",F190)))</formula>
    </cfRule>
    <cfRule type="containsText" dxfId="15909" priority="1215" operator="containsText" text="SSMM">
      <formula>NOT(ISERROR(SEARCH("SSMM",F190)))</formula>
    </cfRule>
    <cfRule type="containsText" dxfId="15908" priority="1216" operator="containsText" text="BMTR">
      <formula>NOT(ISERROR(SEARCH("BMTR",F190)))</formula>
    </cfRule>
  </conditionalFormatting>
  <conditionalFormatting sqref="F190">
    <cfRule type="containsText" dxfId="15907" priority="1211" operator="containsText" text="TAXI">
      <formula>NOT(ISERROR(SEARCH("TAXI",F190)))</formula>
    </cfRule>
    <cfRule type="containsText" dxfId="15906" priority="1212" operator="containsText" text="SSMM">
      <formula>NOT(ISERROR(SEARCH("SSMM",F190)))</formula>
    </cfRule>
    <cfRule type="containsText" dxfId="15905" priority="1213" operator="containsText" text="BMTR">
      <formula>NOT(ISERROR(SEARCH("BMTR",F190)))</formula>
    </cfRule>
  </conditionalFormatting>
  <conditionalFormatting sqref="F190">
    <cfRule type="containsText" dxfId="15904" priority="1208" operator="containsText" text="TAXI">
      <formula>NOT(ISERROR(SEARCH("TAXI",F190)))</formula>
    </cfRule>
    <cfRule type="containsText" dxfId="15903" priority="1209" operator="containsText" text="SSMM">
      <formula>NOT(ISERROR(SEARCH("SSMM",F190)))</formula>
    </cfRule>
    <cfRule type="containsText" dxfId="15902" priority="1210" operator="containsText" text="BMTR">
      <formula>NOT(ISERROR(SEARCH("BMTR",F190)))</formula>
    </cfRule>
  </conditionalFormatting>
  <conditionalFormatting sqref="F190">
    <cfRule type="containsText" dxfId="15901" priority="1205" operator="containsText" text="TAXI">
      <formula>NOT(ISERROR(SEARCH("TAXI",F190)))</formula>
    </cfRule>
    <cfRule type="containsText" dxfId="15900" priority="1206" operator="containsText" text="SSMM">
      <formula>NOT(ISERROR(SEARCH("SSMM",F190)))</formula>
    </cfRule>
    <cfRule type="containsText" dxfId="15899" priority="1207" operator="containsText" text="BMTR">
      <formula>NOT(ISERROR(SEARCH("BMTR",F190)))</formula>
    </cfRule>
  </conditionalFormatting>
  <conditionalFormatting sqref="F190">
    <cfRule type="containsText" dxfId="15898" priority="1202" operator="containsText" text="TAXI">
      <formula>NOT(ISERROR(SEARCH("TAXI",F190)))</formula>
    </cfRule>
    <cfRule type="containsText" dxfId="15897" priority="1203" operator="containsText" text="SSMM">
      <formula>NOT(ISERROR(SEARCH("SSMM",F190)))</formula>
    </cfRule>
    <cfRule type="containsText" dxfId="15896" priority="1204" operator="containsText" text="BMTR">
      <formula>NOT(ISERROR(SEARCH("BMTR",F190)))</formula>
    </cfRule>
  </conditionalFormatting>
  <conditionalFormatting sqref="F190">
    <cfRule type="containsText" dxfId="15895" priority="1199" operator="containsText" text="TAXI">
      <formula>NOT(ISERROR(SEARCH("TAXI",F190)))</formula>
    </cfRule>
    <cfRule type="containsText" dxfId="15894" priority="1200" operator="containsText" text="SSMM">
      <formula>NOT(ISERROR(SEARCH("SSMM",F190)))</formula>
    </cfRule>
    <cfRule type="containsText" dxfId="15893" priority="1201" operator="containsText" text="BMTR">
      <formula>NOT(ISERROR(SEARCH("BMTR",F190)))</formula>
    </cfRule>
  </conditionalFormatting>
  <conditionalFormatting sqref="F190">
    <cfRule type="containsText" dxfId="15892" priority="1196" operator="containsText" text="TAXI">
      <formula>NOT(ISERROR(SEARCH("TAXI",F190)))</formula>
    </cfRule>
    <cfRule type="containsText" dxfId="15891" priority="1197" operator="containsText" text="SSMM">
      <formula>NOT(ISERROR(SEARCH("SSMM",F190)))</formula>
    </cfRule>
    <cfRule type="containsText" dxfId="15890" priority="1198" operator="containsText" text="BMTR">
      <formula>NOT(ISERROR(SEARCH("BMTR",F190)))</formula>
    </cfRule>
  </conditionalFormatting>
  <conditionalFormatting sqref="F190">
    <cfRule type="containsText" dxfId="15889" priority="1193" operator="containsText" text="TAXI">
      <formula>NOT(ISERROR(SEARCH("TAXI",F190)))</formula>
    </cfRule>
    <cfRule type="containsText" dxfId="15888" priority="1194" operator="containsText" text="SSMM">
      <formula>NOT(ISERROR(SEARCH("SSMM",F190)))</formula>
    </cfRule>
    <cfRule type="containsText" dxfId="15887" priority="1195" operator="containsText" text="BMTR">
      <formula>NOT(ISERROR(SEARCH("BMTR",F190)))</formula>
    </cfRule>
  </conditionalFormatting>
  <conditionalFormatting sqref="F190">
    <cfRule type="containsText" dxfId="15886" priority="1190" operator="containsText" text="TAXI">
      <formula>NOT(ISERROR(SEARCH("TAXI",F190)))</formula>
    </cfRule>
    <cfRule type="containsText" dxfId="15885" priority="1191" operator="containsText" text="SSMM">
      <formula>NOT(ISERROR(SEARCH("SSMM",F190)))</formula>
    </cfRule>
    <cfRule type="containsText" dxfId="15884" priority="1192" operator="containsText" text="BMTR">
      <formula>NOT(ISERROR(SEARCH("BMTR",F190)))</formula>
    </cfRule>
  </conditionalFormatting>
  <conditionalFormatting sqref="F190">
    <cfRule type="containsText" dxfId="15883" priority="1187" operator="containsText" text="TAXI">
      <formula>NOT(ISERROR(SEARCH("TAXI",F190)))</formula>
    </cfRule>
    <cfRule type="containsText" dxfId="15882" priority="1188" operator="containsText" text="SSMM">
      <formula>NOT(ISERROR(SEARCH("SSMM",F190)))</formula>
    </cfRule>
    <cfRule type="containsText" dxfId="15881" priority="1189" operator="containsText" text="BMTR">
      <formula>NOT(ISERROR(SEARCH("BMTR",F190)))</formula>
    </cfRule>
  </conditionalFormatting>
  <conditionalFormatting sqref="F190">
    <cfRule type="containsText" dxfId="15880" priority="1184" operator="containsText" text="TAXI">
      <formula>NOT(ISERROR(SEARCH("TAXI",F190)))</formula>
    </cfRule>
    <cfRule type="containsText" dxfId="15879" priority="1185" operator="containsText" text="SSMM">
      <formula>NOT(ISERROR(SEARCH("SSMM",F190)))</formula>
    </cfRule>
    <cfRule type="containsText" dxfId="15878" priority="1186" operator="containsText" text="BMTR">
      <formula>NOT(ISERROR(SEARCH("BMTR",F190)))</formula>
    </cfRule>
  </conditionalFormatting>
  <conditionalFormatting sqref="F190">
    <cfRule type="containsText" dxfId="15877" priority="1181" operator="containsText" text="TAXI">
      <formula>NOT(ISERROR(SEARCH("TAXI",F190)))</formula>
    </cfRule>
    <cfRule type="containsText" dxfId="15876" priority="1182" operator="containsText" text="SSMM">
      <formula>NOT(ISERROR(SEARCH("SSMM",F190)))</formula>
    </cfRule>
    <cfRule type="containsText" dxfId="15875" priority="1183" operator="containsText" text="BMTR">
      <formula>NOT(ISERROR(SEARCH("BMTR",F190)))</formula>
    </cfRule>
  </conditionalFormatting>
  <conditionalFormatting sqref="G190">
    <cfRule type="cellIs" dxfId="15874" priority="1295" operator="greaterThan">
      <formula>L190</formula>
    </cfRule>
    <cfRule type="cellIs" dxfId="15873" priority="1296" operator="lessThan">
      <formula>J190</formula>
    </cfRule>
  </conditionalFormatting>
  <conditionalFormatting sqref="M190">
    <cfRule type="cellIs" dxfId="15872" priority="1180" operator="lessThan">
      <formula>0.25</formula>
    </cfRule>
  </conditionalFormatting>
  <conditionalFormatting sqref="F191">
    <cfRule type="containsText" dxfId="15871" priority="1173" operator="containsText" text="TAXI">
      <formula>NOT(ISERROR(SEARCH("TAXI",F191)))</formula>
    </cfRule>
    <cfRule type="containsText" dxfId="15870" priority="1174" operator="containsText" text="SSMM">
      <formula>NOT(ISERROR(SEARCH("SSMM",F191)))</formula>
    </cfRule>
    <cfRule type="containsText" dxfId="15869" priority="1175" operator="containsText" text="BMTR">
      <formula>NOT(ISERROR(SEARCH("BMTR",F191)))</formula>
    </cfRule>
  </conditionalFormatting>
  <conditionalFormatting sqref="F191">
    <cfRule type="containsText" dxfId="15868" priority="1170" operator="containsText" text="TAXI">
      <formula>NOT(ISERROR(SEARCH("TAXI",F191)))</formula>
    </cfRule>
    <cfRule type="containsText" dxfId="15867" priority="1171" operator="containsText" text="SSMM">
      <formula>NOT(ISERROR(SEARCH("SSMM",F191)))</formula>
    </cfRule>
    <cfRule type="containsText" dxfId="15866" priority="1172" operator="containsText" text="BMTR">
      <formula>NOT(ISERROR(SEARCH("BMTR",F191)))</formula>
    </cfRule>
  </conditionalFormatting>
  <conditionalFormatting sqref="F191">
    <cfRule type="containsText" dxfId="15865" priority="1167" operator="containsText" text="TAXI">
      <formula>NOT(ISERROR(SEARCH("TAXI",F191)))</formula>
    </cfRule>
    <cfRule type="containsText" dxfId="15864" priority="1168" operator="containsText" text="SSMM">
      <formula>NOT(ISERROR(SEARCH("SSMM",F191)))</formula>
    </cfRule>
    <cfRule type="containsText" dxfId="15863" priority="1169" operator="containsText" text="BMTR">
      <formula>NOT(ISERROR(SEARCH("BMTR",F191)))</formula>
    </cfRule>
  </conditionalFormatting>
  <conditionalFormatting sqref="F191">
    <cfRule type="containsText" dxfId="15862" priority="1164" operator="containsText" text="TAXI">
      <formula>NOT(ISERROR(SEARCH("TAXI",F191)))</formula>
    </cfRule>
    <cfRule type="containsText" dxfId="15861" priority="1165" operator="containsText" text="SSMM">
      <formula>NOT(ISERROR(SEARCH("SSMM",F191)))</formula>
    </cfRule>
    <cfRule type="containsText" dxfId="15860" priority="1166" operator="containsText" text="BMTR">
      <formula>NOT(ISERROR(SEARCH("BMTR",F191)))</formula>
    </cfRule>
  </conditionalFormatting>
  <conditionalFormatting sqref="F191">
    <cfRule type="containsText" dxfId="15859" priority="1161" operator="containsText" text="TAXI">
      <formula>NOT(ISERROR(SEARCH("TAXI",F191)))</formula>
    </cfRule>
    <cfRule type="containsText" dxfId="15858" priority="1162" operator="containsText" text="SSMM">
      <formula>NOT(ISERROR(SEARCH("SSMM",F191)))</formula>
    </cfRule>
    <cfRule type="containsText" dxfId="15857" priority="1163" operator="containsText" text="BMTR">
      <formula>NOT(ISERROR(SEARCH("BMTR",F191)))</formula>
    </cfRule>
  </conditionalFormatting>
  <conditionalFormatting sqref="F191">
    <cfRule type="containsText" dxfId="15856" priority="1158" operator="containsText" text="TAXI">
      <formula>NOT(ISERROR(SEARCH("TAXI",F191)))</formula>
    </cfRule>
    <cfRule type="containsText" dxfId="15855" priority="1159" operator="containsText" text="SSMM">
      <formula>NOT(ISERROR(SEARCH("SSMM",F191)))</formula>
    </cfRule>
    <cfRule type="containsText" dxfId="15854" priority="1160" operator="containsText" text="BMTR">
      <formula>NOT(ISERROR(SEARCH("BMTR",F191)))</formula>
    </cfRule>
  </conditionalFormatting>
  <conditionalFormatting sqref="F191">
    <cfRule type="containsText" dxfId="15853" priority="1155" operator="containsText" text="TAXI">
      <formula>NOT(ISERROR(SEARCH("TAXI",F191)))</formula>
    </cfRule>
    <cfRule type="containsText" dxfId="15852" priority="1156" operator="containsText" text="SSMM">
      <formula>NOT(ISERROR(SEARCH("SSMM",F191)))</formula>
    </cfRule>
    <cfRule type="containsText" dxfId="15851" priority="1157" operator="containsText" text="BMTR">
      <formula>NOT(ISERROR(SEARCH("BMTR",F191)))</formula>
    </cfRule>
  </conditionalFormatting>
  <conditionalFormatting sqref="F191">
    <cfRule type="containsText" dxfId="15850" priority="1152" operator="containsText" text="TAXI">
      <formula>NOT(ISERROR(SEARCH("TAXI",F191)))</formula>
    </cfRule>
    <cfRule type="containsText" dxfId="15849" priority="1153" operator="containsText" text="SSMM">
      <formula>NOT(ISERROR(SEARCH("SSMM",F191)))</formula>
    </cfRule>
    <cfRule type="containsText" dxfId="15848" priority="1154" operator="containsText" text="BMTR">
      <formula>NOT(ISERROR(SEARCH("BMTR",F191)))</formula>
    </cfRule>
  </conditionalFormatting>
  <conditionalFormatting sqref="F191">
    <cfRule type="containsText" dxfId="15847" priority="1149" operator="containsText" text="TAXI">
      <formula>NOT(ISERROR(SEARCH("TAXI",F191)))</formula>
    </cfRule>
    <cfRule type="containsText" dxfId="15846" priority="1150" operator="containsText" text="SSMM">
      <formula>NOT(ISERROR(SEARCH("SSMM",F191)))</formula>
    </cfRule>
    <cfRule type="containsText" dxfId="15845" priority="1151" operator="containsText" text="BMTR">
      <formula>NOT(ISERROR(SEARCH("BMTR",F191)))</formula>
    </cfRule>
  </conditionalFormatting>
  <conditionalFormatting sqref="F191">
    <cfRule type="containsText" dxfId="15844" priority="1146" operator="containsText" text="TAXI">
      <formula>NOT(ISERROR(SEARCH("TAXI",F191)))</formula>
    </cfRule>
    <cfRule type="containsText" dxfId="15843" priority="1147" operator="containsText" text="SSMM">
      <formula>NOT(ISERROR(SEARCH("SSMM",F191)))</formula>
    </cfRule>
    <cfRule type="containsText" dxfId="15842" priority="1148" operator="containsText" text="BMTR">
      <formula>NOT(ISERROR(SEARCH("BMTR",F191)))</formula>
    </cfRule>
  </conditionalFormatting>
  <conditionalFormatting sqref="F191">
    <cfRule type="containsText" dxfId="15841" priority="1143" operator="containsText" text="TAXI">
      <formula>NOT(ISERROR(SEARCH("TAXI",F191)))</formula>
    </cfRule>
    <cfRule type="containsText" dxfId="15840" priority="1144" operator="containsText" text="SSMM">
      <formula>NOT(ISERROR(SEARCH("SSMM",F191)))</formula>
    </cfRule>
    <cfRule type="containsText" dxfId="15839" priority="1145" operator="containsText" text="BMTR">
      <formula>NOT(ISERROR(SEARCH("BMTR",F191)))</formula>
    </cfRule>
  </conditionalFormatting>
  <conditionalFormatting sqref="F191">
    <cfRule type="containsText" dxfId="15838" priority="1140" operator="containsText" text="TAXI">
      <formula>NOT(ISERROR(SEARCH("TAXI",F191)))</formula>
    </cfRule>
    <cfRule type="containsText" dxfId="15837" priority="1141" operator="containsText" text="SSMM">
      <formula>NOT(ISERROR(SEARCH("SSMM",F191)))</formula>
    </cfRule>
    <cfRule type="containsText" dxfId="15836" priority="1142" operator="containsText" text="BMTR">
      <formula>NOT(ISERROR(SEARCH("BMTR",F191)))</formula>
    </cfRule>
  </conditionalFormatting>
  <conditionalFormatting sqref="F191">
    <cfRule type="containsText" dxfId="15835" priority="1137" operator="containsText" text="TAXI">
      <formula>NOT(ISERROR(SEARCH("TAXI",F191)))</formula>
    </cfRule>
    <cfRule type="containsText" dxfId="15834" priority="1138" operator="containsText" text="SSMM">
      <formula>NOT(ISERROR(SEARCH("SSMM",F191)))</formula>
    </cfRule>
    <cfRule type="containsText" dxfId="15833" priority="1139" operator="containsText" text="BMTR">
      <formula>NOT(ISERROR(SEARCH("BMTR",F191)))</formula>
    </cfRule>
  </conditionalFormatting>
  <conditionalFormatting sqref="F191">
    <cfRule type="containsText" dxfId="15832" priority="1134" operator="containsText" text="TAXI">
      <formula>NOT(ISERROR(SEARCH("TAXI",F191)))</formula>
    </cfRule>
    <cfRule type="containsText" dxfId="15831" priority="1135" operator="containsText" text="SSMM">
      <formula>NOT(ISERROR(SEARCH("SSMM",F191)))</formula>
    </cfRule>
    <cfRule type="containsText" dxfId="15830" priority="1136" operator="containsText" text="BMTR">
      <formula>NOT(ISERROR(SEARCH("BMTR",F191)))</formula>
    </cfRule>
  </conditionalFormatting>
  <conditionalFormatting sqref="F191">
    <cfRule type="containsText" dxfId="15829" priority="1131" operator="containsText" text="TAXI">
      <formula>NOT(ISERROR(SEARCH("TAXI",F191)))</formula>
    </cfRule>
    <cfRule type="containsText" dxfId="15828" priority="1132" operator="containsText" text="SSMM">
      <formula>NOT(ISERROR(SEARCH("SSMM",F191)))</formula>
    </cfRule>
    <cfRule type="containsText" dxfId="15827" priority="1133" operator="containsText" text="BMTR">
      <formula>NOT(ISERROR(SEARCH("BMTR",F191)))</formula>
    </cfRule>
  </conditionalFormatting>
  <conditionalFormatting sqref="F191">
    <cfRule type="containsText" dxfId="15826" priority="1128" operator="containsText" text="TAXI">
      <formula>NOT(ISERROR(SEARCH("TAXI",F191)))</formula>
    </cfRule>
    <cfRule type="containsText" dxfId="15825" priority="1129" operator="containsText" text="SSMM">
      <formula>NOT(ISERROR(SEARCH("SSMM",F191)))</formula>
    </cfRule>
    <cfRule type="containsText" dxfId="15824" priority="1130" operator="containsText" text="BMTR">
      <formula>NOT(ISERROR(SEARCH("BMTR",F191)))</formula>
    </cfRule>
  </conditionalFormatting>
  <conditionalFormatting sqref="F191">
    <cfRule type="containsText" dxfId="15823" priority="1125" operator="containsText" text="TAXI">
      <formula>NOT(ISERROR(SEARCH("TAXI",F191)))</formula>
    </cfRule>
    <cfRule type="containsText" dxfId="15822" priority="1126" operator="containsText" text="SSMM">
      <formula>NOT(ISERROR(SEARCH("SSMM",F191)))</formula>
    </cfRule>
    <cfRule type="containsText" dxfId="15821" priority="1127" operator="containsText" text="BMTR">
      <formula>NOT(ISERROR(SEARCH("BMTR",F191)))</formula>
    </cfRule>
  </conditionalFormatting>
  <conditionalFormatting sqref="F191">
    <cfRule type="containsText" dxfId="15820" priority="1122" operator="containsText" text="TAXI">
      <formula>NOT(ISERROR(SEARCH("TAXI",F191)))</formula>
    </cfRule>
    <cfRule type="containsText" dxfId="15819" priority="1123" operator="containsText" text="SSMM">
      <formula>NOT(ISERROR(SEARCH("SSMM",F191)))</formula>
    </cfRule>
    <cfRule type="containsText" dxfId="15818" priority="1124" operator="containsText" text="BMTR">
      <formula>NOT(ISERROR(SEARCH("BMTR",F191)))</formula>
    </cfRule>
  </conditionalFormatting>
  <conditionalFormatting sqref="F191">
    <cfRule type="containsText" dxfId="15817" priority="1119" operator="containsText" text="TAXI">
      <formula>NOT(ISERROR(SEARCH("TAXI",F191)))</formula>
    </cfRule>
    <cfRule type="containsText" dxfId="15816" priority="1120" operator="containsText" text="SSMM">
      <formula>NOT(ISERROR(SEARCH("SSMM",F191)))</formula>
    </cfRule>
    <cfRule type="containsText" dxfId="15815" priority="1121" operator="containsText" text="BMTR">
      <formula>NOT(ISERROR(SEARCH("BMTR",F191)))</formula>
    </cfRule>
  </conditionalFormatting>
  <conditionalFormatting sqref="F191">
    <cfRule type="containsText" dxfId="15814" priority="1116" operator="containsText" text="TAXI">
      <formula>NOT(ISERROR(SEARCH("TAXI",F191)))</formula>
    </cfRule>
    <cfRule type="containsText" dxfId="15813" priority="1117" operator="containsText" text="SSMM">
      <formula>NOT(ISERROR(SEARCH("SSMM",F191)))</formula>
    </cfRule>
    <cfRule type="containsText" dxfId="15812" priority="1118" operator="containsText" text="BMTR">
      <formula>NOT(ISERROR(SEARCH("BMTR",F191)))</formula>
    </cfRule>
  </conditionalFormatting>
  <conditionalFormatting sqref="F191">
    <cfRule type="containsText" dxfId="15811" priority="1113" operator="containsText" text="TAXI">
      <formula>NOT(ISERROR(SEARCH("TAXI",F191)))</formula>
    </cfRule>
    <cfRule type="containsText" dxfId="15810" priority="1114" operator="containsText" text="SSMM">
      <formula>NOT(ISERROR(SEARCH("SSMM",F191)))</formula>
    </cfRule>
    <cfRule type="containsText" dxfId="15809" priority="1115" operator="containsText" text="BMTR">
      <formula>NOT(ISERROR(SEARCH("BMTR",F191)))</formula>
    </cfRule>
  </conditionalFormatting>
  <conditionalFormatting sqref="F191">
    <cfRule type="containsText" dxfId="15808" priority="1110" operator="containsText" text="TAXI">
      <formula>NOT(ISERROR(SEARCH("TAXI",F191)))</formula>
    </cfRule>
    <cfRule type="containsText" dxfId="15807" priority="1111" operator="containsText" text="SSMM">
      <formula>NOT(ISERROR(SEARCH("SSMM",F191)))</formula>
    </cfRule>
    <cfRule type="containsText" dxfId="15806" priority="1112" operator="containsText" text="BMTR">
      <formula>NOT(ISERROR(SEARCH("BMTR",F191)))</formula>
    </cfRule>
  </conditionalFormatting>
  <conditionalFormatting sqref="F191">
    <cfRule type="containsText" dxfId="15805" priority="1107" operator="containsText" text="TAXI">
      <formula>NOT(ISERROR(SEARCH("TAXI",F191)))</formula>
    </cfRule>
    <cfRule type="containsText" dxfId="15804" priority="1108" operator="containsText" text="SSMM">
      <formula>NOT(ISERROR(SEARCH("SSMM",F191)))</formula>
    </cfRule>
    <cfRule type="containsText" dxfId="15803" priority="1109" operator="containsText" text="BMTR">
      <formula>NOT(ISERROR(SEARCH("BMTR",F191)))</formula>
    </cfRule>
  </conditionalFormatting>
  <conditionalFormatting sqref="F191">
    <cfRule type="containsText" dxfId="15802" priority="1104" operator="containsText" text="TAXI">
      <formula>NOT(ISERROR(SEARCH("TAXI",F191)))</formula>
    </cfRule>
    <cfRule type="containsText" dxfId="15801" priority="1105" operator="containsText" text="SSMM">
      <formula>NOT(ISERROR(SEARCH("SSMM",F191)))</formula>
    </cfRule>
    <cfRule type="containsText" dxfId="15800" priority="1106" operator="containsText" text="BMTR">
      <formula>NOT(ISERROR(SEARCH("BMTR",F191)))</formula>
    </cfRule>
  </conditionalFormatting>
  <conditionalFormatting sqref="F191">
    <cfRule type="containsText" dxfId="15799" priority="1101" operator="containsText" text="TAXI">
      <formula>NOT(ISERROR(SEARCH("TAXI",F191)))</formula>
    </cfRule>
    <cfRule type="containsText" dxfId="15798" priority="1102" operator="containsText" text="SSMM">
      <formula>NOT(ISERROR(SEARCH("SSMM",F191)))</formula>
    </cfRule>
    <cfRule type="containsText" dxfId="15797" priority="1103" operator="containsText" text="BMTR">
      <formula>NOT(ISERROR(SEARCH("BMTR",F191)))</formula>
    </cfRule>
  </conditionalFormatting>
  <conditionalFormatting sqref="F191">
    <cfRule type="containsText" dxfId="15796" priority="1098" operator="containsText" text="TAXI">
      <formula>NOT(ISERROR(SEARCH("TAXI",F191)))</formula>
    </cfRule>
    <cfRule type="containsText" dxfId="15795" priority="1099" operator="containsText" text="SSMM">
      <formula>NOT(ISERROR(SEARCH("SSMM",F191)))</formula>
    </cfRule>
    <cfRule type="containsText" dxfId="15794" priority="1100" operator="containsText" text="BMTR">
      <formula>NOT(ISERROR(SEARCH("BMTR",F191)))</formula>
    </cfRule>
  </conditionalFormatting>
  <conditionalFormatting sqref="F191">
    <cfRule type="containsText" dxfId="15793" priority="1095" operator="containsText" text="TAXI">
      <formula>NOT(ISERROR(SEARCH("TAXI",F191)))</formula>
    </cfRule>
    <cfRule type="containsText" dxfId="15792" priority="1096" operator="containsText" text="SSMM">
      <formula>NOT(ISERROR(SEARCH("SSMM",F191)))</formula>
    </cfRule>
    <cfRule type="containsText" dxfId="15791" priority="1097" operator="containsText" text="BMTR">
      <formula>NOT(ISERROR(SEARCH("BMTR",F191)))</formula>
    </cfRule>
  </conditionalFormatting>
  <conditionalFormatting sqref="F191">
    <cfRule type="containsText" dxfId="15790" priority="1092" operator="containsText" text="TAXI">
      <formula>NOT(ISERROR(SEARCH("TAXI",F191)))</formula>
    </cfRule>
    <cfRule type="containsText" dxfId="15789" priority="1093" operator="containsText" text="SSMM">
      <formula>NOT(ISERROR(SEARCH("SSMM",F191)))</formula>
    </cfRule>
    <cfRule type="containsText" dxfId="15788" priority="1094" operator="containsText" text="BMTR">
      <formula>NOT(ISERROR(SEARCH("BMTR",F191)))</formula>
    </cfRule>
  </conditionalFormatting>
  <conditionalFormatting sqref="F191">
    <cfRule type="containsText" dxfId="15787" priority="1089" operator="containsText" text="TAXI">
      <formula>NOT(ISERROR(SEARCH("TAXI",F191)))</formula>
    </cfRule>
    <cfRule type="containsText" dxfId="15786" priority="1090" operator="containsText" text="SSMM">
      <formula>NOT(ISERROR(SEARCH("SSMM",F191)))</formula>
    </cfRule>
    <cfRule type="containsText" dxfId="15785" priority="1091" operator="containsText" text="BMTR">
      <formula>NOT(ISERROR(SEARCH("BMTR",F191)))</formula>
    </cfRule>
  </conditionalFormatting>
  <conditionalFormatting sqref="F191">
    <cfRule type="containsText" dxfId="15784" priority="1086" operator="containsText" text="TAXI">
      <formula>NOT(ISERROR(SEARCH("TAXI",F191)))</formula>
    </cfRule>
    <cfRule type="containsText" dxfId="15783" priority="1087" operator="containsText" text="SSMM">
      <formula>NOT(ISERROR(SEARCH("SSMM",F191)))</formula>
    </cfRule>
    <cfRule type="containsText" dxfId="15782" priority="1088" operator="containsText" text="BMTR">
      <formula>NOT(ISERROR(SEARCH("BMTR",F191)))</formula>
    </cfRule>
  </conditionalFormatting>
  <conditionalFormatting sqref="F191">
    <cfRule type="containsText" dxfId="15781" priority="1083" operator="containsText" text="TAXI">
      <formula>NOT(ISERROR(SEARCH("TAXI",F191)))</formula>
    </cfRule>
    <cfRule type="containsText" dxfId="15780" priority="1084" operator="containsText" text="SSMM">
      <formula>NOT(ISERROR(SEARCH("SSMM",F191)))</formula>
    </cfRule>
    <cfRule type="containsText" dxfId="15779" priority="1085" operator="containsText" text="BMTR">
      <formula>NOT(ISERROR(SEARCH("BMTR",F191)))</formula>
    </cfRule>
  </conditionalFormatting>
  <conditionalFormatting sqref="F191">
    <cfRule type="containsText" dxfId="15778" priority="1080" operator="containsText" text="TAXI">
      <formula>NOT(ISERROR(SEARCH("TAXI",F191)))</formula>
    </cfRule>
    <cfRule type="containsText" dxfId="15777" priority="1081" operator="containsText" text="SSMM">
      <formula>NOT(ISERROR(SEARCH("SSMM",F191)))</formula>
    </cfRule>
    <cfRule type="containsText" dxfId="15776" priority="1082" operator="containsText" text="BMTR">
      <formula>NOT(ISERROR(SEARCH("BMTR",F191)))</formula>
    </cfRule>
  </conditionalFormatting>
  <conditionalFormatting sqref="F191">
    <cfRule type="containsText" dxfId="15775" priority="1077" operator="containsText" text="TAXI">
      <formula>NOT(ISERROR(SEARCH("TAXI",F191)))</formula>
    </cfRule>
    <cfRule type="containsText" dxfId="15774" priority="1078" operator="containsText" text="SSMM">
      <formula>NOT(ISERROR(SEARCH("SSMM",F191)))</formula>
    </cfRule>
    <cfRule type="containsText" dxfId="15773" priority="1079" operator="containsText" text="BMTR">
      <formula>NOT(ISERROR(SEARCH("BMTR",F191)))</formula>
    </cfRule>
  </conditionalFormatting>
  <conditionalFormatting sqref="F191">
    <cfRule type="containsText" dxfId="15772" priority="1074" operator="containsText" text="TAXI">
      <formula>NOT(ISERROR(SEARCH("TAXI",F191)))</formula>
    </cfRule>
    <cfRule type="containsText" dxfId="15771" priority="1075" operator="containsText" text="SSMM">
      <formula>NOT(ISERROR(SEARCH("SSMM",F191)))</formula>
    </cfRule>
    <cfRule type="containsText" dxfId="15770" priority="1076" operator="containsText" text="BMTR">
      <formula>NOT(ISERROR(SEARCH("BMTR",F191)))</formula>
    </cfRule>
  </conditionalFormatting>
  <conditionalFormatting sqref="F191">
    <cfRule type="containsText" dxfId="15769" priority="1071" operator="containsText" text="TAXI">
      <formula>NOT(ISERROR(SEARCH("TAXI",F191)))</formula>
    </cfRule>
    <cfRule type="containsText" dxfId="15768" priority="1072" operator="containsText" text="SSMM">
      <formula>NOT(ISERROR(SEARCH("SSMM",F191)))</formula>
    </cfRule>
    <cfRule type="containsText" dxfId="15767" priority="1073" operator="containsText" text="BMTR">
      <formula>NOT(ISERROR(SEARCH("BMTR",F191)))</formula>
    </cfRule>
  </conditionalFormatting>
  <conditionalFormatting sqref="F191">
    <cfRule type="containsText" dxfId="15766" priority="1068" operator="containsText" text="TAXI">
      <formula>NOT(ISERROR(SEARCH("TAXI",F191)))</formula>
    </cfRule>
    <cfRule type="containsText" dxfId="15765" priority="1069" operator="containsText" text="SSMM">
      <formula>NOT(ISERROR(SEARCH("SSMM",F191)))</formula>
    </cfRule>
    <cfRule type="containsText" dxfId="15764" priority="1070" operator="containsText" text="BMTR">
      <formula>NOT(ISERROR(SEARCH("BMTR",F191)))</formula>
    </cfRule>
  </conditionalFormatting>
  <conditionalFormatting sqref="F191">
    <cfRule type="containsText" dxfId="15763" priority="1065" operator="containsText" text="TAXI">
      <formula>NOT(ISERROR(SEARCH("TAXI",F191)))</formula>
    </cfRule>
    <cfRule type="containsText" dxfId="15762" priority="1066" operator="containsText" text="SSMM">
      <formula>NOT(ISERROR(SEARCH("SSMM",F191)))</formula>
    </cfRule>
    <cfRule type="containsText" dxfId="15761" priority="1067" operator="containsText" text="BMTR">
      <formula>NOT(ISERROR(SEARCH("BMTR",F191)))</formula>
    </cfRule>
  </conditionalFormatting>
  <conditionalFormatting sqref="F191">
    <cfRule type="containsText" dxfId="15760" priority="1062" operator="containsText" text="TAXI">
      <formula>NOT(ISERROR(SEARCH("TAXI",F191)))</formula>
    </cfRule>
    <cfRule type="containsText" dxfId="15759" priority="1063" operator="containsText" text="SSMM">
      <formula>NOT(ISERROR(SEARCH("SSMM",F191)))</formula>
    </cfRule>
    <cfRule type="containsText" dxfId="15758" priority="1064" operator="containsText" text="BMTR">
      <formula>NOT(ISERROR(SEARCH("BMTR",F191)))</formula>
    </cfRule>
  </conditionalFormatting>
  <conditionalFormatting sqref="G191">
    <cfRule type="cellIs" dxfId="15757" priority="1176" operator="greaterThan">
      <formula>L191</formula>
    </cfRule>
    <cfRule type="cellIs" dxfId="15756" priority="1177" operator="lessThan">
      <formula>J191</formula>
    </cfRule>
  </conditionalFormatting>
  <conditionalFormatting sqref="M191">
    <cfRule type="cellIs" dxfId="15755" priority="1061" operator="lessThan">
      <formula>0.25</formula>
    </cfRule>
  </conditionalFormatting>
  <conditionalFormatting sqref="F259">
    <cfRule type="containsText" dxfId="15754" priority="1054" operator="containsText" text="TAXI">
      <formula>NOT(ISERROR(SEARCH("TAXI",F259)))</formula>
    </cfRule>
    <cfRule type="containsText" dxfId="15753" priority="1055" operator="containsText" text="SSMM">
      <formula>NOT(ISERROR(SEARCH("SSMM",F259)))</formula>
    </cfRule>
    <cfRule type="containsText" dxfId="15752" priority="1056" operator="containsText" text="BMTR">
      <formula>NOT(ISERROR(SEARCH("BMTR",F259)))</formula>
    </cfRule>
  </conditionalFormatting>
  <conditionalFormatting sqref="G259">
    <cfRule type="cellIs" dxfId="15751" priority="1057" operator="greaterThan">
      <formula>L259</formula>
    </cfRule>
    <cfRule type="cellIs" dxfId="15750" priority="1058" operator="lessThan">
      <formula>J259</formula>
    </cfRule>
  </conditionalFormatting>
  <conditionalFormatting sqref="M259">
    <cfRule type="cellIs" dxfId="15749" priority="1053" operator="lessThan">
      <formula>0.25</formula>
    </cfRule>
  </conditionalFormatting>
  <conditionalFormatting sqref="F258">
    <cfRule type="containsText" dxfId="15748" priority="1048" operator="containsText" text="TAXI">
      <formula>NOT(ISERROR(SEARCH("TAXI",F258)))</formula>
    </cfRule>
    <cfRule type="containsText" dxfId="15747" priority="1049" operator="containsText" text="SSMM">
      <formula>NOT(ISERROR(SEARCH("SSMM",F258)))</formula>
    </cfRule>
    <cfRule type="containsText" dxfId="15746" priority="1050" operator="containsText" text="BMTR">
      <formula>NOT(ISERROR(SEARCH("BMTR",F258)))</formula>
    </cfRule>
  </conditionalFormatting>
  <conditionalFormatting sqref="G258">
    <cfRule type="cellIs" dxfId="15745" priority="1051" operator="greaterThan">
      <formula>L258</formula>
    </cfRule>
    <cfRule type="cellIs" dxfId="15744" priority="1052" operator="lessThan">
      <formula>J258</formula>
    </cfRule>
  </conditionalFormatting>
  <conditionalFormatting sqref="M258">
    <cfRule type="cellIs" dxfId="15743" priority="1047" operator="lessThan">
      <formula>0.25</formula>
    </cfRule>
  </conditionalFormatting>
  <conditionalFormatting sqref="F43">
    <cfRule type="containsText" dxfId="15742" priority="1040" operator="containsText" text="TAXI">
      <formula>NOT(ISERROR(SEARCH("TAXI",F43)))</formula>
    </cfRule>
    <cfRule type="containsText" dxfId="15741" priority="1041" operator="containsText" text="SSMM">
      <formula>NOT(ISERROR(SEARCH("SSMM",F43)))</formula>
    </cfRule>
    <cfRule type="containsText" dxfId="15740" priority="1042" operator="containsText" text="BMTR">
      <formula>NOT(ISERROR(SEARCH("BMTR",F43)))</formula>
    </cfRule>
  </conditionalFormatting>
  <conditionalFormatting sqref="G43">
    <cfRule type="cellIs" dxfId="15739" priority="1043" operator="greaterThan">
      <formula>L43</formula>
    </cfRule>
    <cfRule type="cellIs" dxfId="15738" priority="1044" operator="lessThan">
      <formula>J43</formula>
    </cfRule>
  </conditionalFormatting>
  <conditionalFormatting sqref="F202">
    <cfRule type="containsText" dxfId="15737" priority="1033" operator="containsText" text="TAXI">
      <formula>NOT(ISERROR(SEARCH("TAXI",F202)))</formula>
    </cfRule>
    <cfRule type="containsText" dxfId="15736" priority="1034" operator="containsText" text="SSMM">
      <formula>NOT(ISERROR(SEARCH("SSMM",F202)))</formula>
    </cfRule>
    <cfRule type="containsText" dxfId="15735" priority="1035" operator="containsText" text="BMTR">
      <formula>NOT(ISERROR(SEARCH("BMTR",F202)))</formula>
    </cfRule>
  </conditionalFormatting>
  <conditionalFormatting sqref="F202">
    <cfRule type="containsText" dxfId="15734" priority="1030" operator="containsText" text="TAXI">
      <formula>NOT(ISERROR(SEARCH("TAXI",F202)))</formula>
    </cfRule>
    <cfRule type="containsText" dxfId="15733" priority="1031" operator="containsText" text="SSMM">
      <formula>NOT(ISERROR(SEARCH("SSMM",F202)))</formula>
    </cfRule>
    <cfRule type="containsText" dxfId="15732" priority="1032" operator="containsText" text="BMTR">
      <formula>NOT(ISERROR(SEARCH("BMTR",F202)))</formula>
    </cfRule>
  </conditionalFormatting>
  <conditionalFormatting sqref="F202">
    <cfRule type="containsText" dxfId="15731" priority="1027" operator="containsText" text="TAXI">
      <formula>NOT(ISERROR(SEARCH("TAXI",F202)))</formula>
    </cfRule>
    <cfRule type="containsText" dxfId="15730" priority="1028" operator="containsText" text="SSMM">
      <formula>NOT(ISERROR(SEARCH("SSMM",F202)))</formula>
    </cfRule>
    <cfRule type="containsText" dxfId="15729" priority="1029" operator="containsText" text="BMTR">
      <formula>NOT(ISERROR(SEARCH("BMTR",F202)))</formula>
    </cfRule>
  </conditionalFormatting>
  <conditionalFormatting sqref="F202">
    <cfRule type="containsText" dxfId="15728" priority="1024" operator="containsText" text="TAXI">
      <formula>NOT(ISERROR(SEARCH("TAXI",F202)))</formula>
    </cfRule>
    <cfRule type="containsText" dxfId="15727" priority="1025" operator="containsText" text="SSMM">
      <formula>NOT(ISERROR(SEARCH("SSMM",F202)))</formula>
    </cfRule>
    <cfRule type="containsText" dxfId="15726" priority="1026" operator="containsText" text="BMTR">
      <formula>NOT(ISERROR(SEARCH("BMTR",F202)))</formula>
    </cfRule>
  </conditionalFormatting>
  <conditionalFormatting sqref="F202">
    <cfRule type="containsText" dxfId="15725" priority="1021" operator="containsText" text="TAXI">
      <formula>NOT(ISERROR(SEARCH("TAXI",F202)))</formula>
    </cfRule>
    <cfRule type="containsText" dxfId="15724" priority="1022" operator="containsText" text="SSMM">
      <formula>NOT(ISERROR(SEARCH("SSMM",F202)))</formula>
    </cfRule>
    <cfRule type="containsText" dxfId="15723" priority="1023" operator="containsText" text="BMTR">
      <formula>NOT(ISERROR(SEARCH("BMTR",F202)))</formula>
    </cfRule>
  </conditionalFormatting>
  <conditionalFormatting sqref="F202">
    <cfRule type="containsText" dxfId="15722" priority="1018" operator="containsText" text="TAXI">
      <formula>NOT(ISERROR(SEARCH("TAXI",F202)))</formula>
    </cfRule>
    <cfRule type="containsText" dxfId="15721" priority="1019" operator="containsText" text="SSMM">
      <formula>NOT(ISERROR(SEARCH("SSMM",F202)))</formula>
    </cfRule>
    <cfRule type="containsText" dxfId="15720" priority="1020" operator="containsText" text="BMTR">
      <formula>NOT(ISERROR(SEARCH("BMTR",F202)))</formula>
    </cfRule>
  </conditionalFormatting>
  <conditionalFormatting sqref="F202">
    <cfRule type="containsText" dxfId="15719" priority="1015" operator="containsText" text="TAXI">
      <formula>NOT(ISERROR(SEARCH("TAXI",F202)))</formula>
    </cfRule>
    <cfRule type="containsText" dxfId="15718" priority="1016" operator="containsText" text="SSMM">
      <formula>NOT(ISERROR(SEARCH("SSMM",F202)))</formula>
    </cfRule>
    <cfRule type="containsText" dxfId="15717" priority="1017" operator="containsText" text="BMTR">
      <formula>NOT(ISERROR(SEARCH("BMTR",F202)))</formula>
    </cfRule>
  </conditionalFormatting>
  <conditionalFormatting sqref="F202">
    <cfRule type="containsText" dxfId="15716" priority="1012" operator="containsText" text="TAXI">
      <formula>NOT(ISERROR(SEARCH("TAXI",F202)))</formula>
    </cfRule>
    <cfRule type="containsText" dxfId="15715" priority="1013" operator="containsText" text="SSMM">
      <formula>NOT(ISERROR(SEARCH("SSMM",F202)))</formula>
    </cfRule>
    <cfRule type="containsText" dxfId="15714" priority="1014" operator="containsText" text="BMTR">
      <formula>NOT(ISERROR(SEARCH("BMTR",F202)))</formula>
    </cfRule>
  </conditionalFormatting>
  <conditionalFormatting sqref="F202">
    <cfRule type="containsText" dxfId="15713" priority="1009" operator="containsText" text="TAXI">
      <formula>NOT(ISERROR(SEARCH("TAXI",F202)))</formula>
    </cfRule>
    <cfRule type="containsText" dxfId="15712" priority="1010" operator="containsText" text="SSMM">
      <formula>NOT(ISERROR(SEARCH("SSMM",F202)))</formula>
    </cfRule>
    <cfRule type="containsText" dxfId="15711" priority="1011" operator="containsText" text="BMTR">
      <formula>NOT(ISERROR(SEARCH("BMTR",F202)))</formula>
    </cfRule>
  </conditionalFormatting>
  <conditionalFormatting sqref="F202">
    <cfRule type="containsText" dxfId="15710" priority="1006" operator="containsText" text="TAXI">
      <formula>NOT(ISERROR(SEARCH("TAXI",F202)))</formula>
    </cfRule>
    <cfRule type="containsText" dxfId="15709" priority="1007" operator="containsText" text="SSMM">
      <formula>NOT(ISERROR(SEARCH("SSMM",F202)))</formula>
    </cfRule>
    <cfRule type="containsText" dxfId="15708" priority="1008" operator="containsText" text="BMTR">
      <formula>NOT(ISERROR(SEARCH("BMTR",F202)))</formula>
    </cfRule>
  </conditionalFormatting>
  <conditionalFormatting sqref="F202">
    <cfRule type="containsText" dxfId="15707" priority="1003" operator="containsText" text="TAXI">
      <formula>NOT(ISERROR(SEARCH("TAXI",F202)))</formula>
    </cfRule>
    <cfRule type="containsText" dxfId="15706" priority="1004" operator="containsText" text="SSMM">
      <formula>NOT(ISERROR(SEARCH("SSMM",F202)))</formula>
    </cfRule>
    <cfRule type="containsText" dxfId="15705" priority="1005" operator="containsText" text="BMTR">
      <formula>NOT(ISERROR(SEARCH("BMTR",F202)))</formula>
    </cfRule>
  </conditionalFormatting>
  <conditionalFormatting sqref="F202">
    <cfRule type="containsText" dxfId="15704" priority="1000" operator="containsText" text="TAXI">
      <formula>NOT(ISERROR(SEARCH("TAXI",F202)))</formula>
    </cfRule>
    <cfRule type="containsText" dxfId="15703" priority="1001" operator="containsText" text="SSMM">
      <formula>NOT(ISERROR(SEARCH("SSMM",F202)))</formula>
    </cfRule>
    <cfRule type="containsText" dxfId="15702" priority="1002" operator="containsText" text="BMTR">
      <formula>NOT(ISERROR(SEARCH("BMTR",F202)))</formula>
    </cfRule>
  </conditionalFormatting>
  <conditionalFormatting sqref="F202">
    <cfRule type="containsText" dxfId="15701" priority="997" operator="containsText" text="TAXI">
      <formula>NOT(ISERROR(SEARCH("TAXI",F202)))</formula>
    </cfRule>
    <cfRule type="containsText" dxfId="15700" priority="998" operator="containsText" text="SSMM">
      <formula>NOT(ISERROR(SEARCH("SSMM",F202)))</formula>
    </cfRule>
    <cfRule type="containsText" dxfId="15699" priority="999" operator="containsText" text="BMTR">
      <formula>NOT(ISERROR(SEARCH("BMTR",F202)))</formula>
    </cfRule>
  </conditionalFormatting>
  <conditionalFormatting sqref="F202">
    <cfRule type="containsText" dxfId="15698" priority="994" operator="containsText" text="TAXI">
      <formula>NOT(ISERROR(SEARCH("TAXI",F202)))</formula>
    </cfRule>
    <cfRule type="containsText" dxfId="15697" priority="995" operator="containsText" text="SSMM">
      <formula>NOT(ISERROR(SEARCH("SSMM",F202)))</formula>
    </cfRule>
    <cfRule type="containsText" dxfId="15696" priority="996" operator="containsText" text="BMTR">
      <formula>NOT(ISERROR(SEARCH("BMTR",F202)))</formula>
    </cfRule>
  </conditionalFormatting>
  <conditionalFormatting sqref="F202">
    <cfRule type="containsText" dxfId="15695" priority="991" operator="containsText" text="TAXI">
      <formula>NOT(ISERROR(SEARCH("TAXI",F202)))</formula>
    </cfRule>
    <cfRule type="containsText" dxfId="15694" priority="992" operator="containsText" text="SSMM">
      <formula>NOT(ISERROR(SEARCH("SSMM",F202)))</formula>
    </cfRule>
    <cfRule type="containsText" dxfId="15693" priority="993" operator="containsText" text="BMTR">
      <formula>NOT(ISERROR(SEARCH("BMTR",F202)))</formula>
    </cfRule>
  </conditionalFormatting>
  <conditionalFormatting sqref="F202">
    <cfRule type="containsText" dxfId="15692" priority="988" operator="containsText" text="TAXI">
      <formula>NOT(ISERROR(SEARCH("TAXI",F202)))</formula>
    </cfRule>
    <cfRule type="containsText" dxfId="15691" priority="989" operator="containsText" text="SSMM">
      <formula>NOT(ISERROR(SEARCH("SSMM",F202)))</formula>
    </cfRule>
    <cfRule type="containsText" dxfId="15690" priority="990" operator="containsText" text="BMTR">
      <formula>NOT(ISERROR(SEARCH("BMTR",F202)))</formula>
    </cfRule>
  </conditionalFormatting>
  <conditionalFormatting sqref="F202">
    <cfRule type="containsText" dxfId="15689" priority="985" operator="containsText" text="TAXI">
      <formula>NOT(ISERROR(SEARCH("TAXI",F202)))</formula>
    </cfRule>
    <cfRule type="containsText" dxfId="15688" priority="986" operator="containsText" text="SSMM">
      <formula>NOT(ISERROR(SEARCH("SSMM",F202)))</formula>
    </cfRule>
    <cfRule type="containsText" dxfId="15687" priority="987" operator="containsText" text="BMTR">
      <formula>NOT(ISERROR(SEARCH("BMTR",F202)))</formula>
    </cfRule>
  </conditionalFormatting>
  <conditionalFormatting sqref="F202">
    <cfRule type="containsText" dxfId="15686" priority="982" operator="containsText" text="TAXI">
      <formula>NOT(ISERROR(SEARCH("TAXI",F202)))</formula>
    </cfRule>
    <cfRule type="containsText" dxfId="15685" priority="983" operator="containsText" text="SSMM">
      <formula>NOT(ISERROR(SEARCH("SSMM",F202)))</formula>
    </cfRule>
    <cfRule type="containsText" dxfId="15684" priority="984" operator="containsText" text="BMTR">
      <formula>NOT(ISERROR(SEARCH("BMTR",F202)))</formula>
    </cfRule>
  </conditionalFormatting>
  <conditionalFormatting sqref="F202">
    <cfRule type="containsText" dxfId="15683" priority="979" operator="containsText" text="TAXI">
      <formula>NOT(ISERROR(SEARCH("TAXI",F202)))</formula>
    </cfRule>
    <cfRule type="containsText" dxfId="15682" priority="980" operator="containsText" text="SSMM">
      <formula>NOT(ISERROR(SEARCH("SSMM",F202)))</formula>
    </cfRule>
    <cfRule type="containsText" dxfId="15681" priority="981" operator="containsText" text="BMTR">
      <formula>NOT(ISERROR(SEARCH("BMTR",F202)))</formula>
    </cfRule>
  </conditionalFormatting>
  <conditionalFormatting sqref="F202">
    <cfRule type="containsText" dxfId="15680" priority="976" operator="containsText" text="TAXI">
      <formula>NOT(ISERROR(SEARCH("TAXI",F202)))</formula>
    </cfRule>
    <cfRule type="containsText" dxfId="15679" priority="977" operator="containsText" text="SSMM">
      <formula>NOT(ISERROR(SEARCH("SSMM",F202)))</formula>
    </cfRule>
    <cfRule type="containsText" dxfId="15678" priority="978" operator="containsText" text="BMTR">
      <formula>NOT(ISERROR(SEARCH("BMTR",F202)))</formula>
    </cfRule>
  </conditionalFormatting>
  <conditionalFormatting sqref="F202">
    <cfRule type="containsText" dxfId="15677" priority="973" operator="containsText" text="TAXI">
      <formula>NOT(ISERROR(SEARCH("TAXI",F202)))</formula>
    </cfRule>
    <cfRule type="containsText" dxfId="15676" priority="974" operator="containsText" text="SSMM">
      <formula>NOT(ISERROR(SEARCH("SSMM",F202)))</formula>
    </cfRule>
    <cfRule type="containsText" dxfId="15675" priority="975" operator="containsText" text="BMTR">
      <formula>NOT(ISERROR(SEARCH("BMTR",F202)))</formula>
    </cfRule>
  </conditionalFormatting>
  <conditionalFormatting sqref="F202">
    <cfRule type="containsText" dxfId="15674" priority="970" operator="containsText" text="TAXI">
      <formula>NOT(ISERROR(SEARCH("TAXI",F202)))</formula>
    </cfRule>
    <cfRule type="containsText" dxfId="15673" priority="971" operator="containsText" text="SSMM">
      <formula>NOT(ISERROR(SEARCH("SSMM",F202)))</formula>
    </cfRule>
    <cfRule type="containsText" dxfId="15672" priority="972" operator="containsText" text="BMTR">
      <formula>NOT(ISERROR(SEARCH("BMTR",F202)))</formula>
    </cfRule>
  </conditionalFormatting>
  <conditionalFormatting sqref="F202">
    <cfRule type="containsText" dxfId="15671" priority="967" operator="containsText" text="TAXI">
      <formula>NOT(ISERROR(SEARCH("TAXI",F202)))</formula>
    </cfRule>
    <cfRule type="containsText" dxfId="15670" priority="968" operator="containsText" text="SSMM">
      <formula>NOT(ISERROR(SEARCH("SSMM",F202)))</formula>
    </cfRule>
    <cfRule type="containsText" dxfId="15669" priority="969" operator="containsText" text="BMTR">
      <formula>NOT(ISERROR(SEARCH("BMTR",F202)))</formula>
    </cfRule>
  </conditionalFormatting>
  <conditionalFormatting sqref="F202">
    <cfRule type="containsText" dxfId="15668" priority="964" operator="containsText" text="TAXI">
      <formula>NOT(ISERROR(SEARCH("TAXI",F202)))</formula>
    </cfRule>
    <cfRule type="containsText" dxfId="15667" priority="965" operator="containsText" text="SSMM">
      <formula>NOT(ISERROR(SEARCH("SSMM",F202)))</formula>
    </cfRule>
    <cfRule type="containsText" dxfId="15666" priority="966" operator="containsText" text="BMTR">
      <formula>NOT(ISERROR(SEARCH("BMTR",F202)))</formula>
    </cfRule>
  </conditionalFormatting>
  <conditionalFormatting sqref="F202">
    <cfRule type="containsText" dxfId="15665" priority="961" operator="containsText" text="TAXI">
      <formula>NOT(ISERROR(SEARCH("TAXI",F202)))</formula>
    </cfRule>
    <cfRule type="containsText" dxfId="15664" priority="962" operator="containsText" text="SSMM">
      <formula>NOT(ISERROR(SEARCH("SSMM",F202)))</formula>
    </cfRule>
    <cfRule type="containsText" dxfId="15663" priority="963" operator="containsText" text="BMTR">
      <formula>NOT(ISERROR(SEARCH("BMTR",F202)))</formula>
    </cfRule>
  </conditionalFormatting>
  <conditionalFormatting sqref="F202">
    <cfRule type="containsText" dxfId="15662" priority="958" operator="containsText" text="TAXI">
      <formula>NOT(ISERROR(SEARCH("TAXI",F202)))</formula>
    </cfRule>
    <cfRule type="containsText" dxfId="15661" priority="959" operator="containsText" text="SSMM">
      <formula>NOT(ISERROR(SEARCH("SSMM",F202)))</formula>
    </cfRule>
    <cfRule type="containsText" dxfId="15660" priority="960" operator="containsText" text="BMTR">
      <formula>NOT(ISERROR(SEARCH("BMTR",F202)))</formula>
    </cfRule>
  </conditionalFormatting>
  <conditionalFormatting sqref="F202">
    <cfRule type="containsText" dxfId="15659" priority="955" operator="containsText" text="TAXI">
      <formula>NOT(ISERROR(SEARCH("TAXI",F202)))</formula>
    </cfRule>
    <cfRule type="containsText" dxfId="15658" priority="956" operator="containsText" text="SSMM">
      <formula>NOT(ISERROR(SEARCH("SSMM",F202)))</formula>
    </cfRule>
    <cfRule type="containsText" dxfId="15657" priority="957" operator="containsText" text="BMTR">
      <formula>NOT(ISERROR(SEARCH("BMTR",F202)))</formula>
    </cfRule>
  </conditionalFormatting>
  <conditionalFormatting sqref="F202">
    <cfRule type="containsText" dxfId="15656" priority="952" operator="containsText" text="TAXI">
      <formula>NOT(ISERROR(SEARCH("TAXI",F202)))</formula>
    </cfRule>
    <cfRule type="containsText" dxfId="15655" priority="953" operator="containsText" text="SSMM">
      <formula>NOT(ISERROR(SEARCH("SSMM",F202)))</formula>
    </cfRule>
    <cfRule type="containsText" dxfId="15654" priority="954" operator="containsText" text="BMTR">
      <formula>NOT(ISERROR(SEARCH("BMTR",F202)))</formula>
    </cfRule>
  </conditionalFormatting>
  <conditionalFormatting sqref="F202">
    <cfRule type="containsText" dxfId="15653" priority="949" operator="containsText" text="TAXI">
      <formula>NOT(ISERROR(SEARCH("TAXI",F202)))</formula>
    </cfRule>
    <cfRule type="containsText" dxfId="15652" priority="950" operator="containsText" text="SSMM">
      <formula>NOT(ISERROR(SEARCH("SSMM",F202)))</formula>
    </cfRule>
    <cfRule type="containsText" dxfId="15651" priority="951" operator="containsText" text="BMTR">
      <formula>NOT(ISERROR(SEARCH("BMTR",F202)))</formula>
    </cfRule>
  </conditionalFormatting>
  <conditionalFormatting sqref="F202">
    <cfRule type="containsText" dxfId="15650" priority="946" operator="containsText" text="TAXI">
      <formula>NOT(ISERROR(SEARCH("TAXI",F202)))</formula>
    </cfRule>
    <cfRule type="containsText" dxfId="15649" priority="947" operator="containsText" text="SSMM">
      <formula>NOT(ISERROR(SEARCH("SSMM",F202)))</formula>
    </cfRule>
    <cfRule type="containsText" dxfId="15648" priority="948" operator="containsText" text="BMTR">
      <formula>NOT(ISERROR(SEARCH("BMTR",F202)))</formula>
    </cfRule>
  </conditionalFormatting>
  <conditionalFormatting sqref="F202">
    <cfRule type="containsText" dxfId="15647" priority="943" operator="containsText" text="TAXI">
      <formula>NOT(ISERROR(SEARCH("TAXI",F202)))</formula>
    </cfRule>
    <cfRule type="containsText" dxfId="15646" priority="944" operator="containsText" text="SSMM">
      <formula>NOT(ISERROR(SEARCH("SSMM",F202)))</formula>
    </cfRule>
    <cfRule type="containsText" dxfId="15645" priority="945" operator="containsText" text="BMTR">
      <formula>NOT(ISERROR(SEARCH("BMTR",F202)))</formula>
    </cfRule>
  </conditionalFormatting>
  <conditionalFormatting sqref="F202">
    <cfRule type="containsText" dxfId="15644" priority="940" operator="containsText" text="TAXI">
      <formula>NOT(ISERROR(SEARCH("TAXI",F202)))</formula>
    </cfRule>
    <cfRule type="containsText" dxfId="15643" priority="941" operator="containsText" text="SSMM">
      <formula>NOT(ISERROR(SEARCH("SSMM",F202)))</formula>
    </cfRule>
    <cfRule type="containsText" dxfId="15642" priority="942" operator="containsText" text="BMTR">
      <formula>NOT(ISERROR(SEARCH("BMTR",F202)))</formula>
    </cfRule>
  </conditionalFormatting>
  <conditionalFormatting sqref="F202">
    <cfRule type="containsText" dxfId="15641" priority="937" operator="containsText" text="TAXI">
      <formula>NOT(ISERROR(SEARCH("TAXI",F202)))</formula>
    </cfRule>
    <cfRule type="containsText" dxfId="15640" priority="938" operator="containsText" text="SSMM">
      <formula>NOT(ISERROR(SEARCH("SSMM",F202)))</formula>
    </cfRule>
    <cfRule type="containsText" dxfId="15639" priority="939" operator="containsText" text="BMTR">
      <formula>NOT(ISERROR(SEARCH("BMTR",F202)))</formula>
    </cfRule>
  </conditionalFormatting>
  <conditionalFormatting sqref="F202">
    <cfRule type="containsText" dxfId="15638" priority="934" operator="containsText" text="TAXI">
      <formula>NOT(ISERROR(SEARCH("TAXI",F202)))</formula>
    </cfRule>
    <cfRule type="containsText" dxfId="15637" priority="935" operator="containsText" text="SSMM">
      <formula>NOT(ISERROR(SEARCH("SSMM",F202)))</formula>
    </cfRule>
    <cfRule type="containsText" dxfId="15636" priority="936" operator="containsText" text="BMTR">
      <formula>NOT(ISERROR(SEARCH("BMTR",F202)))</formula>
    </cfRule>
  </conditionalFormatting>
  <conditionalFormatting sqref="F202">
    <cfRule type="containsText" dxfId="15635" priority="931" operator="containsText" text="TAXI">
      <formula>NOT(ISERROR(SEARCH("TAXI",F202)))</formula>
    </cfRule>
    <cfRule type="containsText" dxfId="15634" priority="932" operator="containsText" text="SSMM">
      <formula>NOT(ISERROR(SEARCH("SSMM",F202)))</formula>
    </cfRule>
    <cfRule type="containsText" dxfId="15633" priority="933" operator="containsText" text="BMTR">
      <formula>NOT(ISERROR(SEARCH("BMTR",F202)))</formula>
    </cfRule>
  </conditionalFormatting>
  <conditionalFormatting sqref="F202">
    <cfRule type="containsText" dxfId="15632" priority="928" operator="containsText" text="TAXI">
      <formula>NOT(ISERROR(SEARCH("TAXI",F202)))</formula>
    </cfRule>
    <cfRule type="containsText" dxfId="15631" priority="929" operator="containsText" text="SSMM">
      <formula>NOT(ISERROR(SEARCH("SSMM",F202)))</formula>
    </cfRule>
    <cfRule type="containsText" dxfId="15630" priority="930" operator="containsText" text="BMTR">
      <formula>NOT(ISERROR(SEARCH("BMTR",F202)))</formula>
    </cfRule>
  </conditionalFormatting>
  <conditionalFormatting sqref="F202">
    <cfRule type="containsText" dxfId="15629" priority="925" operator="containsText" text="TAXI">
      <formula>NOT(ISERROR(SEARCH("TAXI",F202)))</formula>
    </cfRule>
    <cfRule type="containsText" dxfId="15628" priority="926" operator="containsText" text="SSMM">
      <formula>NOT(ISERROR(SEARCH("SSMM",F202)))</formula>
    </cfRule>
    <cfRule type="containsText" dxfId="15627" priority="927" operator="containsText" text="BMTR">
      <formula>NOT(ISERROR(SEARCH("BMTR",F202)))</formula>
    </cfRule>
  </conditionalFormatting>
  <conditionalFormatting sqref="F202">
    <cfRule type="containsText" dxfId="15626" priority="922" operator="containsText" text="TAXI">
      <formula>NOT(ISERROR(SEARCH("TAXI",F202)))</formula>
    </cfRule>
    <cfRule type="containsText" dxfId="15625" priority="923" operator="containsText" text="SSMM">
      <formula>NOT(ISERROR(SEARCH("SSMM",F202)))</formula>
    </cfRule>
    <cfRule type="containsText" dxfId="15624" priority="924" operator="containsText" text="BMTR">
      <formula>NOT(ISERROR(SEARCH("BMTR",F202)))</formula>
    </cfRule>
  </conditionalFormatting>
  <conditionalFormatting sqref="F202">
    <cfRule type="containsText" dxfId="15623" priority="919" operator="containsText" text="TAXI">
      <formula>NOT(ISERROR(SEARCH("TAXI",F202)))</formula>
    </cfRule>
    <cfRule type="containsText" dxfId="15622" priority="920" operator="containsText" text="SSMM">
      <formula>NOT(ISERROR(SEARCH("SSMM",F202)))</formula>
    </cfRule>
    <cfRule type="containsText" dxfId="15621" priority="921" operator="containsText" text="BMTR">
      <formula>NOT(ISERROR(SEARCH("BMTR",F202)))</formula>
    </cfRule>
  </conditionalFormatting>
  <conditionalFormatting sqref="F202">
    <cfRule type="containsText" dxfId="15620" priority="916" operator="containsText" text="TAXI">
      <formula>NOT(ISERROR(SEARCH("TAXI",F202)))</formula>
    </cfRule>
    <cfRule type="containsText" dxfId="15619" priority="917" operator="containsText" text="SSMM">
      <formula>NOT(ISERROR(SEARCH("SSMM",F202)))</formula>
    </cfRule>
    <cfRule type="containsText" dxfId="15618" priority="918" operator="containsText" text="BMTR">
      <formula>NOT(ISERROR(SEARCH("BMTR",F202)))</formula>
    </cfRule>
  </conditionalFormatting>
  <conditionalFormatting sqref="F202">
    <cfRule type="containsText" dxfId="15617" priority="913" operator="containsText" text="TAXI">
      <formula>NOT(ISERROR(SEARCH("TAXI",F202)))</formula>
    </cfRule>
    <cfRule type="containsText" dxfId="15616" priority="914" operator="containsText" text="SSMM">
      <formula>NOT(ISERROR(SEARCH("SSMM",F202)))</formula>
    </cfRule>
    <cfRule type="containsText" dxfId="15615" priority="915" operator="containsText" text="BMTR">
      <formula>NOT(ISERROR(SEARCH("BMTR",F202)))</formula>
    </cfRule>
  </conditionalFormatting>
  <conditionalFormatting sqref="F202">
    <cfRule type="containsText" dxfId="15614" priority="910" operator="containsText" text="TAXI">
      <formula>NOT(ISERROR(SEARCH("TAXI",F202)))</formula>
    </cfRule>
    <cfRule type="containsText" dxfId="15613" priority="911" operator="containsText" text="SSMM">
      <formula>NOT(ISERROR(SEARCH("SSMM",F202)))</formula>
    </cfRule>
    <cfRule type="containsText" dxfId="15612" priority="912" operator="containsText" text="BMTR">
      <formula>NOT(ISERROR(SEARCH("BMTR",F202)))</formula>
    </cfRule>
  </conditionalFormatting>
  <conditionalFormatting sqref="F202">
    <cfRule type="containsText" dxfId="15611" priority="907" operator="containsText" text="TAXI">
      <formula>NOT(ISERROR(SEARCH("TAXI",F202)))</formula>
    </cfRule>
    <cfRule type="containsText" dxfId="15610" priority="908" operator="containsText" text="SSMM">
      <formula>NOT(ISERROR(SEARCH("SSMM",F202)))</formula>
    </cfRule>
    <cfRule type="containsText" dxfId="15609" priority="909" operator="containsText" text="BMTR">
      <formula>NOT(ISERROR(SEARCH("BMTR",F202)))</formula>
    </cfRule>
  </conditionalFormatting>
  <conditionalFormatting sqref="F202">
    <cfRule type="containsText" dxfId="15608" priority="904" operator="containsText" text="TAXI">
      <formula>NOT(ISERROR(SEARCH("TAXI",F202)))</formula>
    </cfRule>
    <cfRule type="containsText" dxfId="15607" priority="905" operator="containsText" text="SSMM">
      <formula>NOT(ISERROR(SEARCH("SSMM",F202)))</formula>
    </cfRule>
    <cfRule type="containsText" dxfId="15606" priority="906" operator="containsText" text="BMTR">
      <formula>NOT(ISERROR(SEARCH("BMTR",F202)))</formula>
    </cfRule>
  </conditionalFormatting>
  <conditionalFormatting sqref="F202">
    <cfRule type="containsText" dxfId="15605" priority="901" operator="containsText" text="TAXI">
      <formula>NOT(ISERROR(SEARCH("TAXI",F202)))</formula>
    </cfRule>
    <cfRule type="containsText" dxfId="15604" priority="902" operator="containsText" text="SSMM">
      <formula>NOT(ISERROR(SEARCH("SSMM",F202)))</formula>
    </cfRule>
    <cfRule type="containsText" dxfId="15603" priority="903" operator="containsText" text="BMTR">
      <formula>NOT(ISERROR(SEARCH("BMTR",F202)))</formula>
    </cfRule>
  </conditionalFormatting>
  <conditionalFormatting sqref="F202">
    <cfRule type="containsText" dxfId="15602" priority="898" operator="containsText" text="TAXI">
      <formula>NOT(ISERROR(SEARCH("TAXI",F202)))</formula>
    </cfRule>
    <cfRule type="containsText" dxfId="15601" priority="899" operator="containsText" text="SSMM">
      <formula>NOT(ISERROR(SEARCH("SSMM",F202)))</formula>
    </cfRule>
    <cfRule type="containsText" dxfId="15600" priority="900" operator="containsText" text="BMTR">
      <formula>NOT(ISERROR(SEARCH("BMTR",F202)))</formula>
    </cfRule>
  </conditionalFormatting>
  <conditionalFormatting sqref="F202">
    <cfRule type="containsText" dxfId="15599" priority="895" operator="containsText" text="TAXI">
      <formula>NOT(ISERROR(SEARCH("TAXI",F202)))</formula>
    </cfRule>
    <cfRule type="containsText" dxfId="15598" priority="896" operator="containsText" text="SSMM">
      <formula>NOT(ISERROR(SEARCH("SSMM",F202)))</formula>
    </cfRule>
    <cfRule type="containsText" dxfId="15597" priority="897" operator="containsText" text="BMTR">
      <formula>NOT(ISERROR(SEARCH("BMTR",F202)))</formula>
    </cfRule>
  </conditionalFormatting>
  <conditionalFormatting sqref="F202">
    <cfRule type="containsText" dxfId="15596" priority="892" operator="containsText" text="TAXI">
      <formula>NOT(ISERROR(SEARCH("TAXI",F202)))</formula>
    </cfRule>
    <cfRule type="containsText" dxfId="15595" priority="893" operator="containsText" text="SSMM">
      <formula>NOT(ISERROR(SEARCH("SSMM",F202)))</formula>
    </cfRule>
    <cfRule type="containsText" dxfId="15594" priority="894" operator="containsText" text="BMTR">
      <formula>NOT(ISERROR(SEARCH("BMTR",F202)))</formula>
    </cfRule>
  </conditionalFormatting>
  <conditionalFormatting sqref="F202">
    <cfRule type="containsText" dxfId="15593" priority="889" operator="containsText" text="TAXI">
      <formula>NOT(ISERROR(SEARCH("TAXI",F202)))</formula>
    </cfRule>
    <cfRule type="containsText" dxfId="15592" priority="890" operator="containsText" text="SSMM">
      <formula>NOT(ISERROR(SEARCH("SSMM",F202)))</formula>
    </cfRule>
    <cfRule type="containsText" dxfId="15591" priority="891" operator="containsText" text="BMTR">
      <formula>NOT(ISERROR(SEARCH("BMTR",F202)))</formula>
    </cfRule>
  </conditionalFormatting>
  <conditionalFormatting sqref="F202">
    <cfRule type="containsText" dxfId="15590" priority="886" operator="containsText" text="TAXI">
      <formula>NOT(ISERROR(SEARCH("TAXI",F202)))</formula>
    </cfRule>
    <cfRule type="containsText" dxfId="15589" priority="887" operator="containsText" text="SSMM">
      <formula>NOT(ISERROR(SEARCH("SSMM",F202)))</formula>
    </cfRule>
    <cfRule type="containsText" dxfId="15588" priority="888" operator="containsText" text="BMTR">
      <formula>NOT(ISERROR(SEARCH("BMTR",F202)))</formula>
    </cfRule>
  </conditionalFormatting>
  <conditionalFormatting sqref="F202">
    <cfRule type="containsText" dxfId="15587" priority="883" operator="containsText" text="TAXI">
      <formula>NOT(ISERROR(SEARCH("TAXI",F202)))</formula>
    </cfRule>
    <cfRule type="containsText" dxfId="15586" priority="884" operator="containsText" text="SSMM">
      <formula>NOT(ISERROR(SEARCH("SSMM",F202)))</formula>
    </cfRule>
    <cfRule type="containsText" dxfId="15585" priority="885" operator="containsText" text="BMTR">
      <formula>NOT(ISERROR(SEARCH("BMTR",F202)))</formula>
    </cfRule>
  </conditionalFormatting>
  <conditionalFormatting sqref="F202">
    <cfRule type="containsText" dxfId="15584" priority="880" operator="containsText" text="TAXI">
      <formula>NOT(ISERROR(SEARCH("TAXI",F202)))</formula>
    </cfRule>
    <cfRule type="containsText" dxfId="15583" priority="881" operator="containsText" text="SSMM">
      <formula>NOT(ISERROR(SEARCH("SSMM",F202)))</formula>
    </cfRule>
    <cfRule type="containsText" dxfId="15582" priority="882" operator="containsText" text="BMTR">
      <formula>NOT(ISERROR(SEARCH("BMTR",F202)))</formula>
    </cfRule>
  </conditionalFormatting>
  <conditionalFormatting sqref="F202">
    <cfRule type="containsText" dxfId="15581" priority="877" operator="containsText" text="TAXI">
      <formula>NOT(ISERROR(SEARCH("TAXI",F202)))</formula>
    </cfRule>
    <cfRule type="containsText" dxfId="15580" priority="878" operator="containsText" text="SSMM">
      <formula>NOT(ISERROR(SEARCH("SSMM",F202)))</formula>
    </cfRule>
    <cfRule type="containsText" dxfId="15579" priority="879" operator="containsText" text="BMTR">
      <formula>NOT(ISERROR(SEARCH("BMTR",F202)))</formula>
    </cfRule>
  </conditionalFormatting>
  <conditionalFormatting sqref="F202">
    <cfRule type="containsText" dxfId="15578" priority="874" operator="containsText" text="TAXI">
      <formula>NOT(ISERROR(SEARCH("TAXI",F202)))</formula>
    </cfRule>
    <cfRule type="containsText" dxfId="15577" priority="875" operator="containsText" text="SSMM">
      <formula>NOT(ISERROR(SEARCH("SSMM",F202)))</formula>
    </cfRule>
    <cfRule type="containsText" dxfId="15576" priority="876" operator="containsText" text="BMTR">
      <formula>NOT(ISERROR(SEARCH("BMTR",F202)))</formula>
    </cfRule>
  </conditionalFormatting>
  <conditionalFormatting sqref="F202">
    <cfRule type="containsText" dxfId="15575" priority="871" operator="containsText" text="TAXI">
      <formula>NOT(ISERROR(SEARCH("TAXI",F202)))</formula>
    </cfRule>
    <cfRule type="containsText" dxfId="15574" priority="872" operator="containsText" text="SSMM">
      <formula>NOT(ISERROR(SEARCH("SSMM",F202)))</formula>
    </cfRule>
    <cfRule type="containsText" dxfId="15573" priority="873" operator="containsText" text="BMTR">
      <formula>NOT(ISERROR(SEARCH("BMTR",F202)))</formula>
    </cfRule>
  </conditionalFormatting>
  <conditionalFormatting sqref="F202">
    <cfRule type="containsText" dxfId="15572" priority="868" operator="containsText" text="TAXI">
      <formula>NOT(ISERROR(SEARCH("TAXI",F202)))</formula>
    </cfRule>
    <cfRule type="containsText" dxfId="15571" priority="869" operator="containsText" text="SSMM">
      <formula>NOT(ISERROR(SEARCH("SSMM",F202)))</formula>
    </cfRule>
    <cfRule type="containsText" dxfId="15570" priority="870" operator="containsText" text="BMTR">
      <formula>NOT(ISERROR(SEARCH("BMTR",F202)))</formula>
    </cfRule>
  </conditionalFormatting>
  <conditionalFormatting sqref="F202">
    <cfRule type="containsText" dxfId="15569" priority="865" operator="containsText" text="TAXI">
      <formula>NOT(ISERROR(SEARCH("TAXI",F202)))</formula>
    </cfRule>
    <cfRule type="containsText" dxfId="15568" priority="866" operator="containsText" text="SSMM">
      <formula>NOT(ISERROR(SEARCH("SSMM",F202)))</formula>
    </cfRule>
    <cfRule type="containsText" dxfId="15567" priority="867" operator="containsText" text="BMTR">
      <formula>NOT(ISERROR(SEARCH("BMTR",F202)))</formula>
    </cfRule>
  </conditionalFormatting>
  <conditionalFormatting sqref="F202">
    <cfRule type="containsText" dxfId="15566" priority="862" operator="containsText" text="TAXI">
      <formula>NOT(ISERROR(SEARCH("TAXI",F202)))</formula>
    </cfRule>
    <cfRule type="containsText" dxfId="15565" priority="863" operator="containsText" text="SSMM">
      <formula>NOT(ISERROR(SEARCH("SSMM",F202)))</formula>
    </cfRule>
    <cfRule type="containsText" dxfId="15564" priority="864" operator="containsText" text="BMTR">
      <formula>NOT(ISERROR(SEARCH("BMTR",F202)))</formula>
    </cfRule>
  </conditionalFormatting>
  <conditionalFormatting sqref="F202">
    <cfRule type="containsText" dxfId="15563" priority="859" operator="containsText" text="TAXI">
      <formula>NOT(ISERROR(SEARCH("TAXI",F202)))</formula>
    </cfRule>
    <cfRule type="containsText" dxfId="15562" priority="860" operator="containsText" text="SSMM">
      <formula>NOT(ISERROR(SEARCH("SSMM",F202)))</formula>
    </cfRule>
    <cfRule type="containsText" dxfId="15561" priority="861" operator="containsText" text="BMTR">
      <formula>NOT(ISERROR(SEARCH("BMTR",F202)))</formula>
    </cfRule>
  </conditionalFormatting>
  <conditionalFormatting sqref="F202">
    <cfRule type="containsText" dxfId="15560" priority="856" operator="containsText" text="TAXI">
      <formula>NOT(ISERROR(SEARCH("TAXI",F202)))</formula>
    </cfRule>
    <cfRule type="containsText" dxfId="15559" priority="857" operator="containsText" text="SSMM">
      <formula>NOT(ISERROR(SEARCH("SSMM",F202)))</formula>
    </cfRule>
    <cfRule type="containsText" dxfId="15558" priority="858" operator="containsText" text="BMTR">
      <formula>NOT(ISERROR(SEARCH("BMTR",F202)))</formula>
    </cfRule>
  </conditionalFormatting>
  <conditionalFormatting sqref="F202">
    <cfRule type="containsText" dxfId="15557" priority="853" operator="containsText" text="TAXI">
      <formula>NOT(ISERROR(SEARCH("TAXI",F202)))</formula>
    </cfRule>
    <cfRule type="containsText" dxfId="15556" priority="854" operator="containsText" text="SSMM">
      <formula>NOT(ISERROR(SEARCH("SSMM",F202)))</formula>
    </cfRule>
    <cfRule type="containsText" dxfId="15555" priority="855" operator="containsText" text="BMTR">
      <formula>NOT(ISERROR(SEARCH("BMTR",F202)))</formula>
    </cfRule>
  </conditionalFormatting>
  <conditionalFormatting sqref="F202">
    <cfRule type="containsText" dxfId="15554" priority="850" operator="containsText" text="TAXI">
      <formula>NOT(ISERROR(SEARCH("TAXI",F202)))</formula>
    </cfRule>
    <cfRule type="containsText" dxfId="15553" priority="851" operator="containsText" text="SSMM">
      <formula>NOT(ISERROR(SEARCH("SSMM",F202)))</formula>
    </cfRule>
    <cfRule type="containsText" dxfId="15552" priority="852" operator="containsText" text="BMTR">
      <formula>NOT(ISERROR(SEARCH("BMTR",F202)))</formula>
    </cfRule>
  </conditionalFormatting>
  <conditionalFormatting sqref="F202">
    <cfRule type="containsText" dxfId="15551" priority="847" operator="containsText" text="TAXI">
      <formula>NOT(ISERROR(SEARCH("TAXI",F202)))</formula>
    </cfRule>
    <cfRule type="containsText" dxfId="15550" priority="848" operator="containsText" text="SSMM">
      <formula>NOT(ISERROR(SEARCH("SSMM",F202)))</formula>
    </cfRule>
    <cfRule type="containsText" dxfId="15549" priority="849" operator="containsText" text="BMTR">
      <formula>NOT(ISERROR(SEARCH("BMTR",F202)))</formula>
    </cfRule>
  </conditionalFormatting>
  <conditionalFormatting sqref="F202">
    <cfRule type="containsText" dxfId="15548" priority="844" operator="containsText" text="TAXI">
      <formula>NOT(ISERROR(SEARCH("TAXI",F202)))</formula>
    </cfRule>
    <cfRule type="containsText" dxfId="15547" priority="845" operator="containsText" text="SSMM">
      <formula>NOT(ISERROR(SEARCH("SSMM",F202)))</formula>
    </cfRule>
    <cfRule type="containsText" dxfId="15546" priority="846" operator="containsText" text="BMTR">
      <formula>NOT(ISERROR(SEARCH("BMTR",F202)))</formula>
    </cfRule>
  </conditionalFormatting>
  <conditionalFormatting sqref="F202">
    <cfRule type="containsText" dxfId="15545" priority="841" operator="containsText" text="TAXI">
      <formula>NOT(ISERROR(SEARCH("TAXI",F202)))</formula>
    </cfRule>
    <cfRule type="containsText" dxfId="15544" priority="842" operator="containsText" text="SSMM">
      <formula>NOT(ISERROR(SEARCH("SSMM",F202)))</formula>
    </cfRule>
    <cfRule type="containsText" dxfId="15543" priority="843" operator="containsText" text="BMTR">
      <formula>NOT(ISERROR(SEARCH("BMTR",F202)))</formula>
    </cfRule>
  </conditionalFormatting>
  <conditionalFormatting sqref="F202">
    <cfRule type="containsText" dxfId="15542" priority="838" operator="containsText" text="TAXI">
      <formula>NOT(ISERROR(SEARCH("TAXI",F202)))</formula>
    </cfRule>
    <cfRule type="containsText" dxfId="15541" priority="839" operator="containsText" text="SSMM">
      <formula>NOT(ISERROR(SEARCH("SSMM",F202)))</formula>
    </cfRule>
    <cfRule type="containsText" dxfId="15540" priority="840" operator="containsText" text="BMTR">
      <formula>NOT(ISERROR(SEARCH("BMTR",F202)))</formula>
    </cfRule>
  </conditionalFormatting>
  <conditionalFormatting sqref="F202">
    <cfRule type="containsText" dxfId="15539" priority="835" operator="containsText" text="TAXI">
      <formula>NOT(ISERROR(SEARCH("TAXI",F202)))</formula>
    </cfRule>
    <cfRule type="containsText" dxfId="15538" priority="836" operator="containsText" text="SSMM">
      <formula>NOT(ISERROR(SEARCH("SSMM",F202)))</formula>
    </cfRule>
    <cfRule type="containsText" dxfId="15537" priority="837" operator="containsText" text="BMTR">
      <formula>NOT(ISERROR(SEARCH("BMTR",F202)))</formula>
    </cfRule>
  </conditionalFormatting>
  <conditionalFormatting sqref="F202">
    <cfRule type="containsText" dxfId="15536" priority="832" operator="containsText" text="TAXI">
      <formula>NOT(ISERROR(SEARCH("TAXI",F202)))</formula>
    </cfRule>
    <cfRule type="containsText" dxfId="15535" priority="833" operator="containsText" text="SSMM">
      <formula>NOT(ISERROR(SEARCH("SSMM",F202)))</formula>
    </cfRule>
    <cfRule type="containsText" dxfId="15534" priority="834" operator="containsText" text="BMTR">
      <formula>NOT(ISERROR(SEARCH("BMTR",F202)))</formula>
    </cfRule>
  </conditionalFormatting>
  <conditionalFormatting sqref="F202">
    <cfRule type="containsText" dxfId="15533" priority="829" operator="containsText" text="TAXI">
      <formula>NOT(ISERROR(SEARCH("TAXI",F202)))</formula>
    </cfRule>
    <cfRule type="containsText" dxfId="15532" priority="830" operator="containsText" text="SSMM">
      <formula>NOT(ISERROR(SEARCH("SSMM",F202)))</formula>
    </cfRule>
    <cfRule type="containsText" dxfId="15531" priority="831" operator="containsText" text="BMTR">
      <formula>NOT(ISERROR(SEARCH("BMTR",F202)))</formula>
    </cfRule>
  </conditionalFormatting>
  <conditionalFormatting sqref="F202">
    <cfRule type="containsText" dxfId="15530" priority="826" operator="containsText" text="TAXI">
      <formula>NOT(ISERROR(SEARCH("TAXI",F202)))</formula>
    </cfRule>
    <cfRule type="containsText" dxfId="15529" priority="827" operator="containsText" text="SSMM">
      <formula>NOT(ISERROR(SEARCH("SSMM",F202)))</formula>
    </cfRule>
    <cfRule type="containsText" dxfId="15528" priority="828" operator="containsText" text="BMTR">
      <formula>NOT(ISERROR(SEARCH("BMTR",F202)))</formula>
    </cfRule>
  </conditionalFormatting>
  <conditionalFormatting sqref="F202">
    <cfRule type="containsText" dxfId="15527" priority="823" operator="containsText" text="TAXI">
      <formula>NOT(ISERROR(SEARCH("TAXI",F202)))</formula>
    </cfRule>
    <cfRule type="containsText" dxfId="15526" priority="824" operator="containsText" text="SSMM">
      <formula>NOT(ISERROR(SEARCH("SSMM",F202)))</formula>
    </cfRule>
    <cfRule type="containsText" dxfId="15525" priority="825" operator="containsText" text="BMTR">
      <formula>NOT(ISERROR(SEARCH("BMTR",F202)))</formula>
    </cfRule>
  </conditionalFormatting>
  <conditionalFormatting sqref="F202">
    <cfRule type="containsText" dxfId="15524" priority="820" operator="containsText" text="TAXI">
      <formula>NOT(ISERROR(SEARCH("TAXI",F202)))</formula>
    </cfRule>
    <cfRule type="containsText" dxfId="15523" priority="821" operator="containsText" text="SSMM">
      <formula>NOT(ISERROR(SEARCH("SSMM",F202)))</formula>
    </cfRule>
    <cfRule type="containsText" dxfId="15522" priority="822" operator="containsText" text="BMTR">
      <formula>NOT(ISERROR(SEARCH("BMTR",F202)))</formula>
    </cfRule>
  </conditionalFormatting>
  <conditionalFormatting sqref="F202">
    <cfRule type="containsText" dxfId="15521" priority="817" operator="containsText" text="TAXI">
      <formula>NOT(ISERROR(SEARCH("TAXI",F202)))</formula>
    </cfRule>
    <cfRule type="containsText" dxfId="15520" priority="818" operator="containsText" text="SSMM">
      <formula>NOT(ISERROR(SEARCH("SSMM",F202)))</formula>
    </cfRule>
    <cfRule type="containsText" dxfId="15519" priority="819" operator="containsText" text="BMTR">
      <formula>NOT(ISERROR(SEARCH("BMTR",F202)))</formula>
    </cfRule>
  </conditionalFormatting>
  <conditionalFormatting sqref="F202">
    <cfRule type="containsText" dxfId="15518" priority="814" operator="containsText" text="TAXI">
      <formula>NOT(ISERROR(SEARCH("TAXI",F202)))</formula>
    </cfRule>
    <cfRule type="containsText" dxfId="15517" priority="815" operator="containsText" text="SSMM">
      <formula>NOT(ISERROR(SEARCH("SSMM",F202)))</formula>
    </cfRule>
    <cfRule type="containsText" dxfId="15516" priority="816" operator="containsText" text="BMTR">
      <formula>NOT(ISERROR(SEARCH("BMTR",F202)))</formula>
    </cfRule>
  </conditionalFormatting>
  <conditionalFormatting sqref="F202">
    <cfRule type="containsText" dxfId="15515" priority="811" operator="containsText" text="TAXI">
      <formula>NOT(ISERROR(SEARCH("TAXI",F202)))</formula>
    </cfRule>
    <cfRule type="containsText" dxfId="15514" priority="812" operator="containsText" text="SSMM">
      <formula>NOT(ISERROR(SEARCH("SSMM",F202)))</formula>
    </cfRule>
    <cfRule type="containsText" dxfId="15513" priority="813" operator="containsText" text="BMTR">
      <formula>NOT(ISERROR(SEARCH("BMTR",F202)))</formula>
    </cfRule>
  </conditionalFormatting>
  <conditionalFormatting sqref="F202">
    <cfRule type="containsText" dxfId="15512" priority="808" operator="containsText" text="TAXI">
      <formula>NOT(ISERROR(SEARCH("TAXI",F202)))</formula>
    </cfRule>
    <cfRule type="containsText" dxfId="15511" priority="809" operator="containsText" text="SSMM">
      <formula>NOT(ISERROR(SEARCH("SSMM",F202)))</formula>
    </cfRule>
    <cfRule type="containsText" dxfId="15510" priority="810" operator="containsText" text="BMTR">
      <formula>NOT(ISERROR(SEARCH("BMTR",F202)))</formula>
    </cfRule>
  </conditionalFormatting>
  <conditionalFormatting sqref="F202">
    <cfRule type="containsText" dxfId="15509" priority="805" operator="containsText" text="TAXI">
      <formula>NOT(ISERROR(SEARCH("TAXI",F202)))</formula>
    </cfRule>
    <cfRule type="containsText" dxfId="15508" priority="806" operator="containsText" text="SSMM">
      <formula>NOT(ISERROR(SEARCH("SSMM",F202)))</formula>
    </cfRule>
    <cfRule type="containsText" dxfId="15507" priority="807" operator="containsText" text="BMTR">
      <formula>NOT(ISERROR(SEARCH("BMTR",F202)))</formula>
    </cfRule>
  </conditionalFormatting>
  <conditionalFormatting sqref="F202">
    <cfRule type="containsText" dxfId="15506" priority="802" operator="containsText" text="TAXI">
      <formula>NOT(ISERROR(SEARCH("TAXI",F202)))</formula>
    </cfRule>
    <cfRule type="containsText" dxfId="15505" priority="803" operator="containsText" text="SSMM">
      <formula>NOT(ISERROR(SEARCH("SSMM",F202)))</formula>
    </cfRule>
    <cfRule type="containsText" dxfId="15504" priority="804" operator="containsText" text="BMTR">
      <formula>NOT(ISERROR(SEARCH("BMTR",F202)))</formula>
    </cfRule>
  </conditionalFormatting>
  <conditionalFormatting sqref="F202">
    <cfRule type="containsText" dxfId="15503" priority="799" operator="containsText" text="TAXI">
      <formula>NOT(ISERROR(SEARCH("TAXI",F202)))</formula>
    </cfRule>
    <cfRule type="containsText" dxfId="15502" priority="800" operator="containsText" text="SSMM">
      <formula>NOT(ISERROR(SEARCH("SSMM",F202)))</formula>
    </cfRule>
    <cfRule type="containsText" dxfId="15501" priority="801" operator="containsText" text="BMTR">
      <formula>NOT(ISERROR(SEARCH("BMTR",F202)))</formula>
    </cfRule>
  </conditionalFormatting>
  <conditionalFormatting sqref="F202">
    <cfRule type="containsText" dxfId="15500" priority="796" operator="containsText" text="TAXI">
      <formula>NOT(ISERROR(SEARCH("TAXI",F202)))</formula>
    </cfRule>
    <cfRule type="containsText" dxfId="15499" priority="797" operator="containsText" text="SSMM">
      <formula>NOT(ISERROR(SEARCH("SSMM",F202)))</formula>
    </cfRule>
    <cfRule type="containsText" dxfId="15498" priority="798" operator="containsText" text="BMTR">
      <formula>NOT(ISERROR(SEARCH("BMTR",F202)))</formula>
    </cfRule>
  </conditionalFormatting>
  <conditionalFormatting sqref="F202">
    <cfRule type="containsText" dxfId="15497" priority="793" operator="containsText" text="TAXI">
      <formula>NOT(ISERROR(SEARCH("TAXI",F202)))</formula>
    </cfRule>
    <cfRule type="containsText" dxfId="15496" priority="794" operator="containsText" text="SSMM">
      <formula>NOT(ISERROR(SEARCH("SSMM",F202)))</formula>
    </cfRule>
    <cfRule type="containsText" dxfId="15495" priority="795" operator="containsText" text="BMTR">
      <formula>NOT(ISERROR(SEARCH("BMTR",F202)))</formula>
    </cfRule>
  </conditionalFormatting>
  <conditionalFormatting sqref="F202">
    <cfRule type="containsText" dxfId="15494" priority="790" operator="containsText" text="TAXI">
      <formula>NOT(ISERROR(SEARCH("TAXI",F202)))</formula>
    </cfRule>
    <cfRule type="containsText" dxfId="15493" priority="791" operator="containsText" text="SSMM">
      <formula>NOT(ISERROR(SEARCH("SSMM",F202)))</formula>
    </cfRule>
    <cfRule type="containsText" dxfId="15492" priority="792" operator="containsText" text="BMTR">
      <formula>NOT(ISERROR(SEARCH("BMTR",F202)))</formula>
    </cfRule>
  </conditionalFormatting>
  <conditionalFormatting sqref="F202">
    <cfRule type="containsText" dxfId="15491" priority="787" operator="containsText" text="TAXI">
      <formula>NOT(ISERROR(SEARCH("TAXI",F202)))</formula>
    </cfRule>
    <cfRule type="containsText" dxfId="15490" priority="788" operator="containsText" text="SSMM">
      <formula>NOT(ISERROR(SEARCH("SSMM",F202)))</formula>
    </cfRule>
    <cfRule type="containsText" dxfId="15489" priority="789" operator="containsText" text="BMTR">
      <formula>NOT(ISERROR(SEARCH("BMTR",F202)))</formula>
    </cfRule>
  </conditionalFormatting>
  <conditionalFormatting sqref="F202">
    <cfRule type="containsText" dxfId="15488" priority="784" operator="containsText" text="TAXI">
      <formula>NOT(ISERROR(SEARCH("TAXI",F202)))</formula>
    </cfRule>
    <cfRule type="containsText" dxfId="15487" priority="785" operator="containsText" text="SSMM">
      <formula>NOT(ISERROR(SEARCH("SSMM",F202)))</formula>
    </cfRule>
    <cfRule type="containsText" dxfId="15486" priority="786" operator="containsText" text="BMTR">
      <formula>NOT(ISERROR(SEARCH("BMTR",F202)))</formula>
    </cfRule>
  </conditionalFormatting>
  <conditionalFormatting sqref="G202">
    <cfRule type="cellIs" dxfId="15485" priority="1036" operator="greaterThan">
      <formula>L202</formula>
    </cfRule>
    <cfRule type="cellIs" dxfId="15484" priority="1037" operator="lessThan">
      <formula>J202</formula>
    </cfRule>
  </conditionalFormatting>
  <conditionalFormatting sqref="M202">
    <cfRule type="cellIs" dxfId="15483" priority="783" operator="lessThan">
      <formula>0.25</formula>
    </cfRule>
  </conditionalFormatting>
  <conditionalFormatting sqref="F232">
    <cfRule type="containsText" dxfId="15482" priority="767" operator="containsText" text="TAXI">
      <formula>NOT(ISERROR(SEARCH("TAXI",F232)))</formula>
    </cfRule>
    <cfRule type="containsText" dxfId="15481" priority="768" operator="containsText" text="SSMM">
      <formula>NOT(ISERROR(SEARCH("SSMM",F232)))</formula>
    </cfRule>
    <cfRule type="containsText" dxfId="15480" priority="769" operator="containsText" text="BMTR">
      <formula>NOT(ISERROR(SEARCH("BMTR",F232)))</formula>
    </cfRule>
  </conditionalFormatting>
  <conditionalFormatting sqref="F232">
    <cfRule type="containsText" dxfId="15479" priority="776" operator="containsText" text="TAXI">
      <formula>NOT(ISERROR(SEARCH("TAXI",F232)))</formula>
    </cfRule>
    <cfRule type="containsText" dxfId="15478" priority="777" operator="containsText" text="SSMM">
      <formula>NOT(ISERROR(SEARCH("SSMM",F232)))</formula>
    </cfRule>
    <cfRule type="containsText" dxfId="15477" priority="778" operator="containsText" text="BMTR">
      <formula>NOT(ISERROR(SEARCH("BMTR",F232)))</formula>
    </cfRule>
  </conditionalFormatting>
  <conditionalFormatting sqref="F232">
    <cfRule type="containsText" dxfId="15476" priority="773" operator="containsText" text="TAXI">
      <formula>NOT(ISERROR(SEARCH("TAXI",F232)))</formula>
    </cfRule>
    <cfRule type="containsText" dxfId="15475" priority="774" operator="containsText" text="SSMM">
      <formula>NOT(ISERROR(SEARCH("SSMM",F232)))</formula>
    </cfRule>
    <cfRule type="containsText" dxfId="15474" priority="775" operator="containsText" text="BMTR">
      <formula>NOT(ISERROR(SEARCH("BMTR",F232)))</formula>
    </cfRule>
  </conditionalFormatting>
  <conditionalFormatting sqref="F232">
    <cfRule type="containsText" dxfId="15473" priority="770" operator="containsText" text="TAXI">
      <formula>NOT(ISERROR(SEARCH("TAXI",F232)))</formula>
    </cfRule>
    <cfRule type="containsText" dxfId="15472" priority="771" operator="containsText" text="SSMM">
      <formula>NOT(ISERROR(SEARCH("SSMM",F232)))</formula>
    </cfRule>
    <cfRule type="containsText" dxfId="15471" priority="772" operator="containsText" text="BMTR">
      <formula>NOT(ISERROR(SEARCH("BMTR",F232)))</formula>
    </cfRule>
  </conditionalFormatting>
  <conditionalFormatting sqref="F232">
    <cfRule type="containsText" dxfId="15470" priority="764" operator="containsText" text="TAXI">
      <formula>NOT(ISERROR(SEARCH("TAXI",F232)))</formula>
    </cfRule>
    <cfRule type="containsText" dxfId="15469" priority="765" operator="containsText" text="SSMM">
      <formula>NOT(ISERROR(SEARCH("SSMM",F232)))</formula>
    </cfRule>
    <cfRule type="containsText" dxfId="15468" priority="766" operator="containsText" text="BMTR">
      <formula>NOT(ISERROR(SEARCH("BMTR",F232)))</formula>
    </cfRule>
  </conditionalFormatting>
  <conditionalFormatting sqref="F232">
    <cfRule type="containsText" dxfId="15467" priority="761" operator="containsText" text="TAXI">
      <formula>NOT(ISERROR(SEARCH("TAXI",F232)))</formula>
    </cfRule>
    <cfRule type="containsText" dxfId="15466" priority="762" operator="containsText" text="SSMM">
      <formula>NOT(ISERROR(SEARCH("SSMM",F232)))</formula>
    </cfRule>
    <cfRule type="containsText" dxfId="15465" priority="763" operator="containsText" text="BMTR">
      <formula>NOT(ISERROR(SEARCH("BMTR",F232)))</formula>
    </cfRule>
  </conditionalFormatting>
  <conditionalFormatting sqref="F232">
    <cfRule type="containsText" dxfId="15464" priority="758" operator="containsText" text="TAXI">
      <formula>NOT(ISERROR(SEARCH("TAXI",F232)))</formula>
    </cfRule>
    <cfRule type="containsText" dxfId="15463" priority="759" operator="containsText" text="SSMM">
      <formula>NOT(ISERROR(SEARCH("SSMM",F232)))</formula>
    </cfRule>
    <cfRule type="containsText" dxfId="15462" priority="760" operator="containsText" text="BMTR">
      <formula>NOT(ISERROR(SEARCH("BMTR",F232)))</formula>
    </cfRule>
  </conditionalFormatting>
  <conditionalFormatting sqref="F232">
    <cfRule type="containsText" dxfId="15461" priority="755" operator="containsText" text="TAXI">
      <formula>NOT(ISERROR(SEARCH("TAXI",F232)))</formula>
    </cfRule>
    <cfRule type="containsText" dxfId="15460" priority="756" operator="containsText" text="SSMM">
      <formula>NOT(ISERROR(SEARCH("SSMM",F232)))</formula>
    </cfRule>
    <cfRule type="containsText" dxfId="15459" priority="757" operator="containsText" text="BMTR">
      <formula>NOT(ISERROR(SEARCH("BMTR",F232)))</formula>
    </cfRule>
  </conditionalFormatting>
  <conditionalFormatting sqref="F232">
    <cfRule type="containsText" dxfId="15458" priority="752" operator="containsText" text="TAXI">
      <formula>NOT(ISERROR(SEARCH("TAXI",F232)))</formula>
    </cfRule>
    <cfRule type="containsText" dxfId="15457" priority="753" operator="containsText" text="SSMM">
      <formula>NOT(ISERROR(SEARCH("SSMM",F232)))</formula>
    </cfRule>
    <cfRule type="containsText" dxfId="15456" priority="754" operator="containsText" text="BMTR">
      <formula>NOT(ISERROR(SEARCH("BMTR",F232)))</formula>
    </cfRule>
  </conditionalFormatting>
  <conditionalFormatting sqref="F232">
    <cfRule type="containsText" dxfId="15455" priority="749" operator="containsText" text="TAXI">
      <formula>NOT(ISERROR(SEARCH("TAXI",F232)))</formula>
    </cfRule>
    <cfRule type="containsText" dxfId="15454" priority="750" operator="containsText" text="SSMM">
      <formula>NOT(ISERROR(SEARCH("SSMM",F232)))</formula>
    </cfRule>
    <cfRule type="containsText" dxfId="15453" priority="751" operator="containsText" text="BMTR">
      <formula>NOT(ISERROR(SEARCH("BMTR",F232)))</formula>
    </cfRule>
  </conditionalFormatting>
  <conditionalFormatting sqref="F232">
    <cfRule type="containsText" dxfId="15452" priority="746" operator="containsText" text="TAXI">
      <formula>NOT(ISERROR(SEARCH("TAXI",F232)))</formula>
    </cfRule>
    <cfRule type="containsText" dxfId="15451" priority="747" operator="containsText" text="SSMM">
      <formula>NOT(ISERROR(SEARCH("SSMM",F232)))</formula>
    </cfRule>
    <cfRule type="containsText" dxfId="15450" priority="748" operator="containsText" text="BMTR">
      <formula>NOT(ISERROR(SEARCH("BMTR",F232)))</formula>
    </cfRule>
  </conditionalFormatting>
  <conditionalFormatting sqref="F232">
    <cfRule type="containsText" dxfId="15449" priority="743" operator="containsText" text="TAXI">
      <formula>NOT(ISERROR(SEARCH("TAXI",F232)))</formula>
    </cfRule>
    <cfRule type="containsText" dxfId="15448" priority="744" operator="containsText" text="SSMM">
      <formula>NOT(ISERROR(SEARCH("SSMM",F232)))</formula>
    </cfRule>
    <cfRule type="containsText" dxfId="15447" priority="745" operator="containsText" text="BMTR">
      <formula>NOT(ISERROR(SEARCH("BMTR",F232)))</formula>
    </cfRule>
  </conditionalFormatting>
  <conditionalFormatting sqref="F232">
    <cfRule type="containsText" dxfId="15446" priority="740" operator="containsText" text="TAXI">
      <formula>NOT(ISERROR(SEARCH("TAXI",F232)))</formula>
    </cfRule>
    <cfRule type="containsText" dxfId="15445" priority="741" operator="containsText" text="SSMM">
      <formula>NOT(ISERROR(SEARCH("SSMM",F232)))</formula>
    </cfRule>
    <cfRule type="containsText" dxfId="15444" priority="742" operator="containsText" text="BMTR">
      <formula>NOT(ISERROR(SEARCH("BMTR",F232)))</formula>
    </cfRule>
  </conditionalFormatting>
  <conditionalFormatting sqref="F232">
    <cfRule type="containsText" dxfId="15443" priority="737" operator="containsText" text="TAXI">
      <formula>NOT(ISERROR(SEARCH("TAXI",F232)))</formula>
    </cfRule>
    <cfRule type="containsText" dxfId="15442" priority="738" operator="containsText" text="SSMM">
      <formula>NOT(ISERROR(SEARCH("SSMM",F232)))</formula>
    </cfRule>
    <cfRule type="containsText" dxfId="15441" priority="739" operator="containsText" text="BMTR">
      <formula>NOT(ISERROR(SEARCH("BMTR",F232)))</formula>
    </cfRule>
  </conditionalFormatting>
  <conditionalFormatting sqref="F232">
    <cfRule type="containsText" dxfId="15440" priority="734" operator="containsText" text="TAXI">
      <formula>NOT(ISERROR(SEARCH("TAXI",F232)))</formula>
    </cfRule>
    <cfRule type="containsText" dxfId="15439" priority="735" operator="containsText" text="SSMM">
      <formula>NOT(ISERROR(SEARCH("SSMM",F232)))</formula>
    </cfRule>
    <cfRule type="containsText" dxfId="15438" priority="736" operator="containsText" text="BMTR">
      <formula>NOT(ISERROR(SEARCH("BMTR",F232)))</formula>
    </cfRule>
  </conditionalFormatting>
  <conditionalFormatting sqref="F232">
    <cfRule type="containsText" dxfId="15437" priority="731" operator="containsText" text="TAXI">
      <formula>NOT(ISERROR(SEARCH("TAXI",F232)))</formula>
    </cfRule>
    <cfRule type="containsText" dxfId="15436" priority="732" operator="containsText" text="SSMM">
      <formula>NOT(ISERROR(SEARCH("SSMM",F232)))</formula>
    </cfRule>
    <cfRule type="containsText" dxfId="15435" priority="733" operator="containsText" text="BMTR">
      <formula>NOT(ISERROR(SEARCH("BMTR",F232)))</formula>
    </cfRule>
  </conditionalFormatting>
  <conditionalFormatting sqref="F232">
    <cfRule type="containsText" dxfId="15434" priority="728" operator="containsText" text="TAXI">
      <formula>NOT(ISERROR(SEARCH("TAXI",F232)))</formula>
    </cfRule>
    <cfRule type="containsText" dxfId="15433" priority="729" operator="containsText" text="SSMM">
      <formula>NOT(ISERROR(SEARCH("SSMM",F232)))</formula>
    </cfRule>
    <cfRule type="containsText" dxfId="15432" priority="730" operator="containsText" text="BMTR">
      <formula>NOT(ISERROR(SEARCH("BMTR",F232)))</formula>
    </cfRule>
  </conditionalFormatting>
  <conditionalFormatting sqref="F232">
    <cfRule type="containsText" dxfId="15431" priority="725" operator="containsText" text="TAXI">
      <formula>NOT(ISERROR(SEARCH("TAXI",F232)))</formula>
    </cfRule>
    <cfRule type="containsText" dxfId="15430" priority="726" operator="containsText" text="SSMM">
      <formula>NOT(ISERROR(SEARCH("SSMM",F232)))</formula>
    </cfRule>
    <cfRule type="containsText" dxfId="15429" priority="727" operator="containsText" text="BMTR">
      <formula>NOT(ISERROR(SEARCH("BMTR",F232)))</formula>
    </cfRule>
  </conditionalFormatting>
  <conditionalFormatting sqref="F232">
    <cfRule type="containsText" dxfId="15428" priority="722" operator="containsText" text="TAXI">
      <formula>NOT(ISERROR(SEARCH("TAXI",F232)))</formula>
    </cfRule>
    <cfRule type="containsText" dxfId="15427" priority="723" operator="containsText" text="SSMM">
      <formula>NOT(ISERROR(SEARCH("SSMM",F232)))</formula>
    </cfRule>
    <cfRule type="containsText" dxfId="15426" priority="724" operator="containsText" text="BMTR">
      <formula>NOT(ISERROR(SEARCH("BMTR",F232)))</formula>
    </cfRule>
  </conditionalFormatting>
  <conditionalFormatting sqref="F232">
    <cfRule type="containsText" dxfId="15425" priority="719" operator="containsText" text="TAXI">
      <formula>NOT(ISERROR(SEARCH("TAXI",F232)))</formula>
    </cfRule>
    <cfRule type="containsText" dxfId="15424" priority="720" operator="containsText" text="SSMM">
      <formula>NOT(ISERROR(SEARCH("SSMM",F232)))</formula>
    </cfRule>
    <cfRule type="containsText" dxfId="15423" priority="721" operator="containsText" text="BMTR">
      <formula>NOT(ISERROR(SEARCH("BMTR",F232)))</formula>
    </cfRule>
  </conditionalFormatting>
  <conditionalFormatting sqref="F232">
    <cfRule type="containsText" dxfId="15422" priority="716" operator="containsText" text="TAXI">
      <formula>NOT(ISERROR(SEARCH("TAXI",F232)))</formula>
    </cfRule>
    <cfRule type="containsText" dxfId="15421" priority="717" operator="containsText" text="SSMM">
      <formula>NOT(ISERROR(SEARCH("SSMM",F232)))</formula>
    </cfRule>
    <cfRule type="containsText" dxfId="15420" priority="718" operator="containsText" text="BMTR">
      <formula>NOT(ISERROR(SEARCH("BMTR",F232)))</formula>
    </cfRule>
  </conditionalFormatting>
  <conditionalFormatting sqref="F232">
    <cfRule type="containsText" dxfId="15419" priority="713" operator="containsText" text="TAXI">
      <formula>NOT(ISERROR(SEARCH("TAXI",F232)))</formula>
    </cfRule>
    <cfRule type="containsText" dxfId="15418" priority="714" operator="containsText" text="SSMM">
      <formula>NOT(ISERROR(SEARCH("SSMM",F232)))</formula>
    </cfRule>
    <cfRule type="containsText" dxfId="15417" priority="715" operator="containsText" text="BMTR">
      <formula>NOT(ISERROR(SEARCH("BMTR",F232)))</formula>
    </cfRule>
  </conditionalFormatting>
  <conditionalFormatting sqref="F232">
    <cfRule type="containsText" dxfId="15416" priority="710" operator="containsText" text="TAXI">
      <formula>NOT(ISERROR(SEARCH("TAXI",F232)))</formula>
    </cfRule>
    <cfRule type="containsText" dxfId="15415" priority="711" operator="containsText" text="SSMM">
      <formula>NOT(ISERROR(SEARCH("SSMM",F232)))</formula>
    </cfRule>
    <cfRule type="containsText" dxfId="15414" priority="712" operator="containsText" text="BMTR">
      <formula>NOT(ISERROR(SEARCH("BMTR",F232)))</formula>
    </cfRule>
  </conditionalFormatting>
  <conditionalFormatting sqref="F232">
    <cfRule type="containsText" dxfId="15413" priority="707" operator="containsText" text="TAXI">
      <formula>NOT(ISERROR(SEARCH("TAXI",F232)))</formula>
    </cfRule>
    <cfRule type="containsText" dxfId="15412" priority="708" operator="containsText" text="SSMM">
      <formula>NOT(ISERROR(SEARCH("SSMM",F232)))</formula>
    </cfRule>
    <cfRule type="containsText" dxfId="15411" priority="709" operator="containsText" text="BMTR">
      <formula>NOT(ISERROR(SEARCH("BMTR",F232)))</formula>
    </cfRule>
  </conditionalFormatting>
  <conditionalFormatting sqref="F232">
    <cfRule type="containsText" dxfId="15410" priority="704" operator="containsText" text="TAXI">
      <formula>NOT(ISERROR(SEARCH("TAXI",F232)))</formula>
    </cfRule>
    <cfRule type="containsText" dxfId="15409" priority="705" operator="containsText" text="SSMM">
      <formula>NOT(ISERROR(SEARCH("SSMM",F232)))</formula>
    </cfRule>
    <cfRule type="containsText" dxfId="15408" priority="706" operator="containsText" text="BMTR">
      <formula>NOT(ISERROR(SEARCH("BMTR",F232)))</formula>
    </cfRule>
  </conditionalFormatting>
  <conditionalFormatting sqref="F232">
    <cfRule type="containsText" dxfId="15407" priority="701" operator="containsText" text="TAXI">
      <formula>NOT(ISERROR(SEARCH("TAXI",F232)))</formula>
    </cfRule>
    <cfRule type="containsText" dxfId="15406" priority="702" operator="containsText" text="SSMM">
      <formula>NOT(ISERROR(SEARCH("SSMM",F232)))</formula>
    </cfRule>
    <cfRule type="containsText" dxfId="15405" priority="703" operator="containsText" text="BMTR">
      <formula>NOT(ISERROR(SEARCH("BMTR",F232)))</formula>
    </cfRule>
  </conditionalFormatting>
  <conditionalFormatting sqref="F232">
    <cfRule type="containsText" dxfId="15404" priority="698" operator="containsText" text="TAXI">
      <formula>NOT(ISERROR(SEARCH("TAXI",F232)))</formula>
    </cfRule>
    <cfRule type="containsText" dxfId="15403" priority="699" operator="containsText" text="SSMM">
      <formula>NOT(ISERROR(SEARCH("SSMM",F232)))</formula>
    </cfRule>
    <cfRule type="containsText" dxfId="15402" priority="700" operator="containsText" text="BMTR">
      <formula>NOT(ISERROR(SEARCH("BMTR",F232)))</formula>
    </cfRule>
  </conditionalFormatting>
  <conditionalFormatting sqref="F232">
    <cfRule type="containsText" dxfId="15401" priority="695" operator="containsText" text="TAXI">
      <formula>NOT(ISERROR(SEARCH("TAXI",F232)))</formula>
    </cfRule>
    <cfRule type="containsText" dxfId="15400" priority="696" operator="containsText" text="SSMM">
      <formula>NOT(ISERROR(SEARCH("SSMM",F232)))</formula>
    </cfRule>
    <cfRule type="containsText" dxfId="15399" priority="697" operator="containsText" text="BMTR">
      <formula>NOT(ISERROR(SEARCH("BMTR",F232)))</formula>
    </cfRule>
  </conditionalFormatting>
  <conditionalFormatting sqref="F232">
    <cfRule type="containsText" dxfId="15398" priority="692" operator="containsText" text="TAXI">
      <formula>NOT(ISERROR(SEARCH("TAXI",F232)))</formula>
    </cfRule>
    <cfRule type="containsText" dxfId="15397" priority="693" operator="containsText" text="SSMM">
      <formula>NOT(ISERROR(SEARCH("SSMM",F232)))</formula>
    </cfRule>
    <cfRule type="containsText" dxfId="15396" priority="694" operator="containsText" text="BMTR">
      <formula>NOT(ISERROR(SEARCH("BMTR",F232)))</formula>
    </cfRule>
  </conditionalFormatting>
  <conditionalFormatting sqref="F232">
    <cfRule type="containsText" dxfId="15395" priority="689" operator="containsText" text="TAXI">
      <formula>NOT(ISERROR(SEARCH("TAXI",F232)))</formula>
    </cfRule>
    <cfRule type="containsText" dxfId="15394" priority="690" operator="containsText" text="SSMM">
      <formula>NOT(ISERROR(SEARCH("SSMM",F232)))</formula>
    </cfRule>
    <cfRule type="containsText" dxfId="15393" priority="691" operator="containsText" text="BMTR">
      <formula>NOT(ISERROR(SEARCH("BMTR",F232)))</formula>
    </cfRule>
  </conditionalFormatting>
  <conditionalFormatting sqref="F232">
    <cfRule type="containsText" dxfId="15392" priority="686" operator="containsText" text="TAXI">
      <formula>NOT(ISERROR(SEARCH("TAXI",F232)))</formula>
    </cfRule>
    <cfRule type="containsText" dxfId="15391" priority="687" operator="containsText" text="SSMM">
      <formula>NOT(ISERROR(SEARCH("SSMM",F232)))</formula>
    </cfRule>
    <cfRule type="containsText" dxfId="15390" priority="688" operator="containsText" text="BMTR">
      <formula>NOT(ISERROR(SEARCH("BMTR",F232)))</formula>
    </cfRule>
  </conditionalFormatting>
  <conditionalFormatting sqref="F232">
    <cfRule type="containsText" dxfId="15389" priority="683" operator="containsText" text="TAXI">
      <formula>NOT(ISERROR(SEARCH("TAXI",F232)))</formula>
    </cfRule>
    <cfRule type="containsText" dxfId="15388" priority="684" operator="containsText" text="SSMM">
      <formula>NOT(ISERROR(SEARCH("SSMM",F232)))</formula>
    </cfRule>
    <cfRule type="containsText" dxfId="15387" priority="685" operator="containsText" text="BMTR">
      <formula>NOT(ISERROR(SEARCH("BMTR",F232)))</formula>
    </cfRule>
  </conditionalFormatting>
  <conditionalFormatting sqref="F232">
    <cfRule type="containsText" dxfId="15386" priority="680" operator="containsText" text="TAXI">
      <formula>NOT(ISERROR(SEARCH("TAXI",F232)))</formula>
    </cfRule>
    <cfRule type="containsText" dxfId="15385" priority="681" operator="containsText" text="SSMM">
      <formula>NOT(ISERROR(SEARCH("SSMM",F232)))</formula>
    </cfRule>
    <cfRule type="containsText" dxfId="15384" priority="682" operator="containsText" text="BMTR">
      <formula>NOT(ISERROR(SEARCH("BMTR",F232)))</formula>
    </cfRule>
  </conditionalFormatting>
  <conditionalFormatting sqref="F232">
    <cfRule type="containsText" dxfId="15383" priority="677" operator="containsText" text="TAXI">
      <formula>NOT(ISERROR(SEARCH("TAXI",F232)))</formula>
    </cfRule>
    <cfRule type="containsText" dxfId="15382" priority="678" operator="containsText" text="SSMM">
      <formula>NOT(ISERROR(SEARCH("SSMM",F232)))</formula>
    </cfRule>
    <cfRule type="containsText" dxfId="15381" priority="679" operator="containsText" text="BMTR">
      <formula>NOT(ISERROR(SEARCH("BMTR",F232)))</formula>
    </cfRule>
  </conditionalFormatting>
  <conditionalFormatting sqref="F232">
    <cfRule type="containsText" dxfId="15380" priority="674" operator="containsText" text="TAXI">
      <formula>NOT(ISERROR(SEARCH("TAXI",F232)))</formula>
    </cfRule>
    <cfRule type="containsText" dxfId="15379" priority="675" operator="containsText" text="SSMM">
      <formula>NOT(ISERROR(SEARCH("SSMM",F232)))</formula>
    </cfRule>
    <cfRule type="containsText" dxfId="15378" priority="676" operator="containsText" text="BMTR">
      <formula>NOT(ISERROR(SEARCH("BMTR",F232)))</formula>
    </cfRule>
  </conditionalFormatting>
  <conditionalFormatting sqref="F232">
    <cfRule type="containsText" dxfId="15377" priority="671" operator="containsText" text="TAXI">
      <formula>NOT(ISERROR(SEARCH("TAXI",F232)))</formula>
    </cfRule>
    <cfRule type="containsText" dxfId="15376" priority="672" operator="containsText" text="SSMM">
      <formula>NOT(ISERROR(SEARCH("SSMM",F232)))</formula>
    </cfRule>
    <cfRule type="containsText" dxfId="15375" priority="673" operator="containsText" text="BMTR">
      <formula>NOT(ISERROR(SEARCH("BMTR",F232)))</formula>
    </cfRule>
  </conditionalFormatting>
  <conditionalFormatting sqref="F232">
    <cfRule type="containsText" dxfId="15374" priority="668" operator="containsText" text="TAXI">
      <formula>NOT(ISERROR(SEARCH("TAXI",F232)))</formula>
    </cfRule>
    <cfRule type="containsText" dxfId="15373" priority="669" operator="containsText" text="SSMM">
      <formula>NOT(ISERROR(SEARCH("SSMM",F232)))</formula>
    </cfRule>
    <cfRule type="containsText" dxfId="15372" priority="670" operator="containsText" text="BMTR">
      <formula>NOT(ISERROR(SEARCH("BMTR",F232)))</formula>
    </cfRule>
  </conditionalFormatting>
  <conditionalFormatting sqref="F232">
    <cfRule type="containsText" dxfId="15371" priority="665" operator="containsText" text="TAXI">
      <formula>NOT(ISERROR(SEARCH("TAXI",F232)))</formula>
    </cfRule>
    <cfRule type="containsText" dxfId="15370" priority="666" operator="containsText" text="SSMM">
      <formula>NOT(ISERROR(SEARCH("SSMM",F232)))</formula>
    </cfRule>
    <cfRule type="containsText" dxfId="15369" priority="667" operator="containsText" text="BMTR">
      <formula>NOT(ISERROR(SEARCH("BMTR",F232)))</formula>
    </cfRule>
  </conditionalFormatting>
  <conditionalFormatting sqref="F232">
    <cfRule type="containsText" dxfId="15368" priority="662" operator="containsText" text="TAXI">
      <formula>NOT(ISERROR(SEARCH("TAXI",F232)))</formula>
    </cfRule>
    <cfRule type="containsText" dxfId="15367" priority="663" operator="containsText" text="SSMM">
      <formula>NOT(ISERROR(SEARCH("SSMM",F232)))</formula>
    </cfRule>
    <cfRule type="containsText" dxfId="15366" priority="664" operator="containsText" text="BMTR">
      <formula>NOT(ISERROR(SEARCH("BMTR",F232)))</formula>
    </cfRule>
  </conditionalFormatting>
  <conditionalFormatting sqref="F232">
    <cfRule type="containsText" dxfId="15365" priority="659" operator="containsText" text="TAXI">
      <formula>NOT(ISERROR(SEARCH("TAXI",F232)))</formula>
    </cfRule>
    <cfRule type="containsText" dxfId="15364" priority="660" operator="containsText" text="SSMM">
      <formula>NOT(ISERROR(SEARCH("SSMM",F232)))</formula>
    </cfRule>
    <cfRule type="containsText" dxfId="15363" priority="661" operator="containsText" text="BMTR">
      <formula>NOT(ISERROR(SEARCH("BMTR",F232)))</formula>
    </cfRule>
  </conditionalFormatting>
  <conditionalFormatting sqref="F232">
    <cfRule type="containsText" dxfId="15362" priority="656" operator="containsText" text="TAXI">
      <formula>NOT(ISERROR(SEARCH("TAXI",F232)))</formula>
    </cfRule>
    <cfRule type="containsText" dxfId="15361" priority="657" operator="containsText" text="SSMM">
      <formula>NOT(ISERROR(SEARCH("SSMM",F232)))</formula>
    </cfRule>
    <cfRule type="containsText" dxfId="15360" priority="658" operator="containsText" text="BMTR">
      <formula>NOT(ISERROR(SEARCH("BMTR",F232)))</formula>
    </cfRule>
  </conditionalFormatting>
  <conditionalFormatting sqref="F232">
    <cfRule type="containsText" dxfId="15359" priority="653" operator="containsText" text="TAXI">
      <formula>NOT(ISERROR(SEARCH("TAXI",F232)))</formula>
    </cfRule>
    <cfRule type="containsText" dxfId="15358" priority="654" operator="containsText" text="SSMM">
      <formula>NOT(ISERROR(SEARCH("SSMM",F232)))</formula>
    </cfRule>
    <cfRule type="containsText" dxfId="15357" priority="655" operator="containsText" text="BMTR">
      <formula>NOT(ISERROR(SEARCH("BMTR",F232)))</formula>
    </cfRule>
  </conditionalFormatting>
  <conditionalFormatting sqref="F232">
    <cfRule type="containsText" dxfId="15356" priority="650" operator="containsText" text="TAXI">
      <formula>NOT(ISERROR(SEARCH("TAXI",F232)))</formula>
    </cfRule>
    <cfRule type="containsText" dxfId="15355" priority="651" operator="containsText" text="SSMM">
      <formula>NOT(ISERROR(SEARCH("SSMM",F232)))</formula>
    </cfRule>
    <cfRule type="containsText" dxfId="15354" priority="652" operator="containsText" text="BMTR">
      <formula>NOT(ISERROR(SEARCH("BMTR",F232)))</formula>
    </cfRule>
  </conditionalFormatting>
  <conditionalFormatting sqref="F232">
    <cfRule type="containsText" dxfId="15353" priority="647" operator="containsText" text="TAXI">
      <formula>NOT(ISERROR(SEARCH("TAXI",F232)))</formula>
    </cfRule>
    <cfRule type="containsText" dxfId="15352" priority="648" operator="containsText" text="SSMM">
      <formula>NOT(ISERROR(SEARCH("SSMM",F232)))</formula>
    </cfRule>
    <cfRule type="containsText" dxfId="15351" priority="649" operator="containsText" text="BMTR">
      <formula>NOT(ISERROR(SEARCH("BMTR",F232)))</formula>
    </cfRule>
  </conditionalFormatting>
  <conditionalFormatting sqref="F232">
    <cfRule type="containsText" dxfId="15350" priority="644" operator="containsText" text="TAXI">
      <formula>NOT(ISERROR(SEARCH("TAXI",F232)))</formula>
    </cfRule>
    <cfRule type="containsText" dxfId="15349" priority="645" operator="containsText" text="SSMM">
      <formula>NOT(ISERROR(SEARCH("SSMM",F232)))</formula>
    </cfRule>
    <cfRule type="containsText" dxfId="15348" priority="646" operator="containsText" text="BMTR">
      <formula>NOT(ISERROR(SEARCH("BMTR",F232)))</formula>
    </cfRule>
  </conditionalFormatting>
  <conditionalFormatting sqref="F232">
    <cfRule type="containsText" dxfId="15347" priority="641" operator="containsText" text="TAXI">
      <formula>NOT(ISERROR(SEARCH("TAXI",F232)))</formula>
    </cfRule>
    <cfRule type="containsText" dxfId="15346" priority="642" operator="containsText" text="SSMM">
      <formula>NOT(ISERROR(SEARCH("SSMM",F232)))</formula>
    </cfRule>
    <cfRule type="containsText" dxfId="15345" priority="643" operator="containsText" text="BMTR">
      <formula>NOT(ISERROR(SEARCH("BMTR",F232)))</formula>
    </cfRule>
  </conditionalFormatting>
  <conditionalFormatting sqref="F232">
    <cfRule type="containsText" dxfId="15344" priority="638" operator="containsText" text="TAXI">
      <formula>NOT(ISERROR(SEARCH("TAXI",F232)))</formula>
    </cfRule>
    <cfRule type="containsText" dxfId="15343" priority="639" operator="containsText" text="SSMM">
      <formula>NOT(ISERROR(SEARCH("SSMM",F232)))</formula>
    </cfRule>
    <cfRule type="containsText" dxfId="15342" priority="640" operator="containsText" text="BMTR">
      <formula>NOT(ISERROR(SEARCH("BMTR",F232)))</formula>
    </cfRule>
  </conditionalFormatting>
  <conditionalFormatting sqref="G232">
    <cfRule type="cellIs" dxfId="15341" priority="779" operator="greaterThan">
      <formula>L232</formula>
    </cfRule>
    <cfRule type="cellIs" dxfId="15340" priority="780" operator="lessThan">
      <formula>J232</formula>
    </cfRule>
  </conditionalFormatting>
  <conditionalFormatting sqref="M232">
    <cfRule type="cellIs" dxfId="15339" priority="637" operator="lessThan">
      <formula>0.25</formula>
    </cfRule>
  </conditionalFormatting>
  <conditionalFormatting sqref="F114">
    <cfRule type="containsText" dxfId="15338" priority="630" operator="containsText" text="TAXI">
      <formula>NOT(ISERROR(SEARCH("TAXI",F114)))</formula>
    </cfRule>
    <cfRule type="containsText" dxfId="15337" priority="631" operator="containsText" text="SSMM">
      <formula>NOT(ISERROR(SEARCH("SSMM",F114)))</formula>
    </cfRule>
    <cfRule type="containsText" dxfId="15336" priority="632" operator="containsText" text="BMTR">
      <formula>NOT(ISERROR(SEARCH("BMTR",F114)))</formula>
    </cfRule>
  </conditionalFormatting>
  <conditionalFormatting sqref="G114">
    <cfRule type="cellIs" dxfId="15335" priority="633" operator="greaterThan">
      <formula>L114</formula>
    </cfRule>
    <cfRule type="cellIs" dxfId="15334" priority="634" operator="lessThan">
      <formula>J114</formula>
    </cfRule>
  </conditionalFormatting>
  <conditionalFormatting sqref="M114">
    <cfRule type="cellIs" dxfId="15333" priority="629" operator="lessThan">
      <formula>0.25</formula>
    </cfRule>
  </conditionalFormatting>
  <conditionalFormatting sqref="F205">
    <cfRule type="containsText" dxfId="15332" priority="622" operator="containsText" text="TAXI">
      <formula>NOT(ISERROR(SEARCH("TAXI",F205)))</formula>
    </cfRule>
    <cfRule type="containsText" dxfId="15331" priority="623" operator="containsText" text="SSMM">
      <formula>NOT(ISERROR(SEARCH("SSMM",F205)))</formula>
    </cfRule>
    <cfRule type="containsText" dxfId="15330" priority="624" operator="containsText" text="BMTR">
      <formula>NOT(ISERROR(SEARCH("BMTR",F205)))</formula>
    </cfRule>
  </conditionalFormatting>
  <conditionalFormatting sqref="F205">
    <cfRule type="containsText" dxfId="15329" priority="619" operator="containsText" text="TAXI">
      <formula>NOT(ISERROR(SEARCH("TAXI",F205)))</formula>
    </cfRule>
    <cfRule type="containsText" dxfId="15328" priority="620" operator="containsText" text="SSMM">
      <formula>NOT(ISERROR(SEARCH("SSMM",F205)))</formula>
    </cfRule>
    <cfRule type="containsText" dxfId="15327" priority="621" operator="containsText" text="BMTR">
      <formula>NOT(ISERROR(SEARCH("BMTR",F205)))</formula>
    </cfRule>
  </conditionalFormatting>
  <conditionalFormatting sqref="F205">
    <cfRule type="containsText" dxfId="15326" priority="616" operator="containsText" text="TAXI">
      <formula>NOT(ISERROR(SEARCH("TAXI",F205)))</formula>
    </cfRule>
    <cfRule type="containsText" dxfId="15325" priority="617" operator="containsText" text="SSMM">
      <formula>NOT(ISERROR(SEARCH("SSMM",F205)))</formula>
    </cfRule>
    <cfRule type="containsText" dxfId="15324" priority="618" operator="containsText" text="BMTR">
      <formula>NOT(ISERROR(SEARCH("BMTR",F205)))</formula>
    </cfRule>
  </conditionalFormatting>
  <conditionalFormatting sqref="F205">
    <cfRule type="containsText" dxfId="15323" priority="613" operator="containsText" text="TAXI">
      <formula>NOT(ISERROR(SEARCH("TAXI",F205)))</formula>
    </cfRule>
    <cfRule type="containsText" dxfId="15322" priority="614" operator="containsText" text="SSMM">
      <formula>NOT(ISERROR(SEARCH("SSMM",F205)))</formula>
    </cfRule>
    <cfRule type="containsText" dxfId="15321" priority="615" operator="containsText" text="BMTR">
      <formula>NOT(ISERROR(SEARCH("BMTR",F205)))</formula>
    </cfRule>
  </conditionalFormatting>
  <conditionalFormatting sqref="F205">
    <cfRule type="containsText" dxfId="15320" priority="610" operator="containsText" text="TAXI">
      <formula>NOT(ISERROR(SEARCH("TAXI",F205)))</formula>
    </cfRule>
    <cfRule type="containsText" dxfId="15319" priority="611" operator="containsText" text="SSMM">
      <formula>NOT(ISERROR(SEARCH("SSMM",F205)))</formula>
    </cfRule>
    <cfRule type="containsText" dxfId="15318" priority="612" operator="containsText" text="BMTR">
      <formula>NOT(ISERROR(SEARCH("BMTR",F205)))</formula>
    </cfRule>
  </conditionalFormatting>
  <conditionalFormatting sqref="F205">
    <cfRule type="containsText" dxfId="15317" priority="607" operator="containsText" text="TAXI">
      <formula>NOT(ISERROR(SEARCH("TAXI",F205)))</formula>
    </cfRule>
    <cfRule type="containsText" dxfId="15316" priority="608" operator="containsText" text="SSMM">
      <formula>NOT(ISERROR(SEARCH("SSMM",F205)))</formula>
    </cfRule>
    <cfRule type="containsText" dxfId="15315" priority="609" operator="containsText" text="BMTR">
      <formula>NOT(ISERROR(SEARCH("BMTR",F205)))</formula>
    </cfRule>
  </conditionalFormatting>
  <conditionalFormatting sqref="F205">
    <cfRule type="containsText" dxfId="15314" priority="604" operator="containsText" text="TAXI">
      <formula>NOT(ISERROR(SEARCH("TAXI",F205)))</formula>
    </cfRule>
    <cfRule type="containsText" dxfId="15313" priority="605" operator="containsText" text="SSMM">
      <formula>NOT(ISERROR(SEARCH("SSMM",F205)))</formula>
    </cfRule>
    <cfRule type="containsText" dxfId="15312" priority="606" operator="containsText" text="BMTR">
      <formula>NOT(ISERROR(SEARCH("BMTR",F205)))</formula>
    </cfRule>
  </conditionalFormatting>
  <conditionalFormatting sqref="F205">
    <cfRule type="containsText" dxfId="15311" priority="601" operator="containsText" text="TAXI">
      <formula>NOT(ISERROR(SEARCH("TAXI",F205)))</formula>
    </cfRule>
    <cfRule type="containsText" dxfId="15310" priority="602" operator="containsText" text="SSMM">
      <formula>NOT(ISERROR(SEARCH("SSMM",F205)))</formula>
    </cfRule>
    <cfRule type="containsText" dxfId="15309" priority="603" operator="containsText" text="BMTR">
      <formula>NOT(ISERROR(SEARCH("BMTR",F205)))</formula>
    </cfRule>
  </conditionalFormatting>
  <conditionalFormatting sqref="F205">
    <cfRule type="containsText" dxfId="15308" priority="598" operator="containsText" text="TAXI">
      <formula>NOT(ISERROR(SEARCH("TAXI",F205)))</formula>
    </cfRule>
    <cfRule type="containsText" dxfId="15307" priority="599" operator="containsText" text="SSMM">
      <formula>NOT(ISERROR(SEARCH("SSMM",F205)))</formula>
    </cfRule>
    <cfRule type="containsText" dxfId="15306" priority="600" operator="containsText" text="BMTR">
      <formula>NOT(ISERROR(SEARCH("BMTR",F205)))</formula>
    </cfRule>
  </conditionalFormatting>
  <conditionalFormatting sqref="F205">
    <cfRule type="containsText" dxfId="15305" priority="595" operator="containsText" text="TAXI">
      <formula>NOT(ISERROR(SEARCH("TAXI",F205)))</formula>
    </cfRule>
    <cfRule type="containsText" dxfId="15304" priority="596" operator="containsText" text="SSMM">
      <formula>NOT(ISERROR(SEARCH("SSMM",F205)))</formula>
    </cfRule>
    <cfRule type="containsText" dxfId="15303" priority="597" operator="containsText" text="BMTR">
      <formula>NOT(ISERROR(SEARCH("BMTR",F205)))</formula>
    </cfRule>
  </conditionalFormatting>
  <conditionalFormatting sqref="F205">
    <cfRule type="containsText" dxfId="15302" priority="592" operator="containsText" text="TAXI">
      <formula>NOT(ISERROR(SEARCH("TAXI",F205)))</formula>
    </cfRule>
    <cfRule type="containsText" dxfId="15301" priority="593" operator="containsText" text="SSMM">
      <formula>NOT(ISERROR(SEARCH("SSMM",F205)))</formula>
    </cfRule>
    <cfRule type="containsText" dxfId="15300" priority="594" operator="containsText" text="BMTR">
      <formula>NOT(ISERROR(SEARCH("BMTR",F205)))</formula>
    </cfRule>
  </conditionalFormatting>
  <conditionalFormatting sqref="F205">
    <cfRule type="containsText" dxfId="15299" priority="589" operator="containsText" text="TAXI">
      <formula>NOT(ISERROR(SEARCH("TAXI",F205)))</formula>
    </cfRule>
    <cfRule type="containsText" dxfId="15298" priority="590" operator="containsText" text="SSMM">
      <formula>NOT(ISERROR(SEARCH("SSMM",F205)))</formula>
    </cfRule>
    <cfRule type="containsText" dxfId="15297" priority="591" operator="containsText" text="BMTR">
      <formula>NOT(ISERROR(SEARCH("BMTR",F205)))</formula>
    </cfRule>
  </conditionalFormatting>
  <conditionalFormatting sqref="F205">
    <cfRule type="containsText" dxfId="15296" priority="586" operator="containsText" text="TAXI">
      <formula>NOT(ISERROR(SEARCH("TAXI",F205)))</formula>
    </cfRule>
    <cfRule type="containsText" dxfId="15295" priority="587" operator="containsText" text="SSMM">
      <formula>NOT(ISERROR(SEARCH("SSMM",F205)))</formula>
    </cfRule>
    <cfRule type="containsText" dxfId="15294" priority="588" operator="containsText" text="BMTR">
      <formula>NOT(ISERROR(SEARCH("BMTR",F205)))</formula>
    </cfRule>
  </conditionalFormatting>
  <conditionalFormatting sqref="F205">
    <cfRule type="containsText" dxfId="15293" priority="583" operator="containsText" text="TAXI">
      <formula>NOT(ISERROR(SEARCH("TAXI",F205)))</formula>
    </cfRule>
    <cfRule type="containsText" dxfId="15292" priority="584" operator="containsText" text="SSMM">
      <formula>NOT(ISERROR(SEARCH("SSMM",F205)))</formula>
    </cfRule>
    <cfRule type="containsText" dxfId="15291" priority="585" operator="containsText" text="BMTR">
      <formula>NOT(ISERROR(SEARCH("BMTR",F205)))</formula>
    </cfRule>
  </conditionalFormatting>
  <conditionalFormatting sqref="F205">
    <cfRule type="containsText" dxfId="15290" priority="580" operator="containsText" text="TAXI">
      <formula>NOT(ISERROR(SEARCH("TAXI",F205)))</formula>
    </cfRule>
    <cfRule type="containsText" dxfId="15289" priority="581" operator="containsText" text="SSMM">
      <formula>NOT(ISERROR(SEARCH("SSMM",F205)))</formula>
    </cfRule>
    <cfRule type="containsText" dxfId="15288" priority="582" operator="containsText" text="BMTR">
      <formula>NOT(ISERROR(SEARCH("BMTR",F205)))</formula>
    </cfRule>
  </conditionalFormatting>
  <conditionalFormatting sqref="F205">
    <cfRule type="containsText" dxfId="15287" priority="577" operator="containsText" text="TAXI">
      <formula>NOT(ISERROR(SEARCH("TAXI",F205)))</formula>
    </cfRule>
    <cfRule type="containsText" dxfId="15286" priority="578" operator="containsText" text="SSMM">
      <formula>NOT(ISERROR(SEARCH("SSMM",F205)))</formula>
    </cfRule>
    <cfRule type="containsText" dxfId="15285" priority="579" operator="containsText" text="BMTR">
      <formula>NOT(ISERROR(SEARCH("BMTR",F205)))</formula>
    </cfRule>
  </conditionalFormatting>
  <conditionalFormatting sqref="F205">
    <cfRule type="containsText" dxfId="15284" priority="574" operator="containsText" text="TAXI">
      <formula>NOT(ISERROR(SEARCH("TAXI",F205)))</formula>
    </cfRule>
    <cfRule type="containsText" dxfId="15283" priority="575" operator="containsText" text="SSMM">
      <formula>NOT(ISERROR(SEARCH("SSMM",F205)))</formula>
    </cfRule>
    <cfRule type="containsText" dxfId="15282" priority="576" operator="containsText" text="BMTR">
      <formula>NOT(ISERROR(SEARCH("BMTR",F205)))</formula>
    </cfRule>
  </conditionalFormatting>
  <conditionalFormatting sqref="F205">
    <cfRule type="containsText" dxfId="15281" priority="571" operator="containsText" text="TAXI">
      <formula>NOT(ISERROR(SEARCH("TAXI",F205)))</formula>
    </cfRule>
    <cfRule type="containsText" dxfId="15280" priority="572" operator="containsText" text="SSMM">
      <formula>NOT(ISERROR(SEARCH("SSMM",F205)))</formula>
    </cfRule>
    <cfRule type="containsText" dxfId="15279" priority="573" operator="containsText" text="BMTR">
      <formula>NOT(ISERROR(SEARCH("BMTR",F205)))</formula>
    </cfRule>
  </conditionalFormatting>
  <conditionalFormatting sqref="F205">
    <cfRule type="containsText" dxfId="15278" priority="568" operator="containsText" text="TAXI">
      <formula>NOT(ISERROR(SEARCH("TAXI",F205)))</formula>
    </cfRule>
    <cfRule type="containsText" dxfId="15277" priority="569" operator="containsText" text="SSMM">
      <formula>NOT(ISERROR(SEARCH("SSMM",F205)))</formula>
    </cfRule>
    <cfRule type="containsText" dxfId="15276" priority="570" operator="containsText" text="BMTR">
      <formula>NOT(ISERROR(SEARCH("BMTR",F205)))</formula>
    </cfRule>
  </conditionalFormatting>
  <conditionalFormatting sqref="F205">
    <cfRule type="containsText" dxfId="15275" priority="565" operator="containsText" text="TAXI">
      <formula>NOT(ISERROR(SEARCH("TAXI",F205)))</formula>
    </cfRule>
    <cfRule type="containsText" dxfId="15274" priority="566" operator="containsText" text="SSMM">
      <formula>NOT(ISERROR(SEARCH("SSMM",F205)))</formula>
    </cfRule>
    <cfRule type="containsText" dxfId="15273" priority="567" operator="containsText" text="BMTR">
      <formula>NOT(ISERROR(SEARCH("BMTR",F205)))</formula>
    </cfRule>
  </conditionalFormatting>
  <conditionalFormatting sqref="F205">
    <cfRule type="containsText" dxfId="15272" priority="562" operator="containsText" text="TAXI">
      <formula>NOT(ISERROR(SEARCH("TAXI",F205)))</formula>
    </cfRule>
    <cfRule type="containsText" dxfId="15271" priority="563" operator="containsText" text="SSMM">
      <formula>NOT(ISERROR(SEARCH("SSMM",F205)))</formula>
    </cfRule>
    <cfRule type="containsText" dxfId="15270" priority="564" operator="containsText" text="BMTR">
      <formula>NOT(ISERROR(SEARCH("BMTR",F205)))</formula>
    </cfRule>
  </conditionalFormatting>
  <conditionalFormatting sqref="F205">
    <cfRule type="containsText" dxfId="15269" priority="559" operator="containsText" text="TAXI">
      <formula>NOT(ISERROR(SEARCH("TAXI",F205)))</formula>
    </cfRule>
    <cfRule type="containsText" dxfId="15268" priority="560" operator="containsText" text="SSMM">
      <formula>NOT(ISERROR(SEARCH("SSMM",F205)))</formula>
    </cfRule>
    <cfRule type="containsText" dxfId="15267" priority="561" operator="containsText" text="BMTR">
      <formula>NOT(ISERROR(SEARCH("BMTR",F205)))</formula>
    </cfRule>
  </conditionalFormatting>
  <conditionalFormatting sqref="F205">
    <cfRule type="containsText" dxfId="15266" priority="556" operator="containsText" text="TAXI">
      <formula>NOT(ISERROR(SEARCH("TAXI",F205)))</formula>
    </cfRule>
    <cfRule type="containsText" dxfId="15265" priority="557" operator="containsText" text="SSMM">
      <formula>NOT(ISERROR(SEARCH("SSMM",F205)))</formula>
    </cfRule>
    <cfRule type="containsText" dxfId="15264" priority="558" operator="containsText" text="BMTR">
      <formula>NOT(ISERROR(SEARCH("BMTR",F205)))</formula>
    </cfRule>
  </conditionalFormatting>
  <conditionalFormatting sqref="F205">
    <cfRule type="containsText" dxfId="15263" priority="553" operator="containsText" text="TAXI">
      <formula>NOT(ISERROR(SEARCH("TAXI",F205)))</formula>
    </cfRule>
    <cfRule type="containsText" dxfId="15262" priority="554" operator="containsText" text="SSMM">
      <formula>NOT(ISERROR(SEARCH("SSMM",F205)))</formula>
    </cfRule>
    <cfRule type="containsText" dxfId="15261" priority="555" operator="containsText" text="BMTR">
      <formula>NOT(ISERROR(SEARCH("BMTR",F205)))</formula>
    </cfRule>
  </conditionalFormatting>
  <conditionalFormatting sqref="F205">
    <cfRule type="containsText" dxfId="15260" priority="550" operator="containsText" text="TAXI">
      <formula>NOT(ISERROR(SEARCH("TAXI",F205)))</formula>
    </cfRule>
    <cfRule type="containsText" dxfId="15259" priority="551" operator="containsText" text="SSMM">
      <formula>NOT(ISERROR(SEARCH("SSMM",F205)))</formula>
    </cfRule>
    <cfRule type="containsText" dxfId="15258" priority="552" operator="containsText" text="BMTR">
      <formula>NOT(ISERROR(SEARCH("BMTR",F205)))</formula>
    </cfRule>
  </conditionalFormatting>
  <conditionalFormatting sqref="F205">
    <cfRule type="containsText" dxfId="15257" priority="547" operator="containsText" text="TAXI">
      <formula>NOT(ISERROR(SEARCH("TAXI",F205)))</formula>
    </cfRule>
    <cfRule type="containsText" dxfId="15256" priority="548" operator="containsText" text="SSMM">
      <formula>NOT(ISERROR(SEARCH("SSMM",F205)))</formula>
    </cfRule>
    <cfRule type="containsText" dxfId="15255" priority="549" operator="containsText" text="BMTR">
      <formula>NOT(ISERROR(SEARCH("BMTR",F205)))</formula>
    </cfRule>
  </conditionalFormatting>
  <conditionalFormatting sqref="F205">
    <cfRule type="containsText" dxfId="15254" priority="544" operator="containsText" text="TAXI">
      <formula>NOT(ISERROR(SEARCH("TAXI",F205)))</formula>
    </cfRule>
    <cfRule type="containsText" dxfId="15253" priority="545" operator="containsText" text="SSMM">
      <formula>NOT(ISERROR(SEARCH("SSMM",F205)))</formula>
    </cfRule>
    <cfRule type="containsText" dxfId="15252" priority="546" operator="containsText" text="BMTR">
      <formula>NOT(ISERROR(SEARCH("BMTR",F205)))</formula>
    </cfRule>
  </conditionalFormatting>
  <conditionalFormatting sqref="F205">
    <cfRule type="containsText" dxfId="15251" priority="541" operator="containsText" text="TAXI">
      <formula>NOT(ISERROR(SEARCH("TAXI",F205)))</formula>
    </cfRule>
    <cfRule type="containsText" dxfId="15250" priority="542" operator="containsText" text="SSMM">
      <formula>NOT(ISERROR(SEARCH("SSMM",F205)))</formula>
    </cfRule>
    <cfRule type="containsText" dxfId="15249" priority="543" operator="containsText" text="BMTR">
      <formula>NOT(ISERROR(SEARCH("BMTR",F205)))</formula>
    </cfRule>
  </conditionalFormatting>
  <conditionalFormatting sqref="F205">
    <cfRule type="containsText" dxfId="15248" priority="538" operator="containsText" text="TAXI">
      <formula>NOT(ISERROR(SEARCH("TAXI",F205)))</formula>
    </cfRule>
    <cfRule type="containsText" dxfId="15247" priority="539" operator="containsText" text="SSMM">
      <formula>NOT(ISERROR(SEARCH("SSMM",F205)))</formula>
    </cfRule>
    <cfRule type="containsText" dxfId="15246" priority="540" operator="containsText" text="BMTR">
      <formula>NOT(ISERROR(SEARCH("BMTR",F205)))</formula>
    </cfRule>
  </conditionalFormatting>
  <conditionalFormatting sqref="F205">
    <cfRule type="containsText" dxfId="15245" priority="535" operator="containsText" text="TAXI">
      <formula>NOT(ISERROR(SEARCH("TAXI",F205)))</formula>
    </cfRule>
    <cfRule type="containsText" dxfId="15244" priority="536" operator="containsText" text="SSMM">
      <formula>NOT(ISERROR(SEARCH("SSMM",F205)))</formula>
    </cfRule>
    <cfRule type="containsText" dxfId="15243" priority="537" operator="containsText" text="BMTR">
      <formula>NOT(ISERROR(SEARCH("BMTR",F205)))</formula>
    </cfRule>
  </conditionalFormatting>
  <conditionalFormatting sqref="F205">
    <cfRule type="containsText" dxfId="15242" priority="532" operator="containsText" text="TAXI">
      <formula>NOT(ISERROR(SEARCH("TAXI",F205)))</formula>
    </cfRule>
    <cfRule type="containsText" dxfId="15241" priority="533" operator="containsText" text="SSMM">
      <formula>NOT(ISERROR(SEARCH("SSMM",F205)))</formula>
    </cfRule>
    <cfRule type="containsText" dxfId="15240" priority="534" operator="containsText" text="BMTR">
      <formula>NOT(ISERROR(SEARCH("BMTR",F205)))</formula>
    </cfRule>
  </conditionalFormatting>
  <conditionalFormatting sqref="F205">
    <cfRule type="containsText" dxfId="15239" priority="529" operator="containsText" text="TAXI">
      <formula>NOT(ISERROR(SEARCH("TAXI",F205)))</formula>
    </cfRule>
    <cfRule type="containsText" dxfId="15238" priority="530" operator="containsText" text="SSMM">
      <formula>NOT(ISERROR(SEARCH("SSMM",F205)))</formula>
    </cfRule>
    <cfRule type="containsText" dxfId="15237" priority="531" operator="containsText" text="BMTR">
      <formula>NOT(ISERROR(SEARCH("BMTR",F205)))</formula>
    </cfRule>
  </conditionalFormatting>
  <conditionalFormatting sqref="F205">
    <cfRule type="containsText" dxfId="15236" priority="526" operator="containsText" text="TAXI">
      <formula>NOT(ISERROR(SEARCH("TAXI",F205)))</formula>
    </cfRule>
    <cfRule type="containsText" dxfId="15235" priority="527" operator="containsText" text="SSMM">
      <formula>NOT(ISERROR(SEARCH("SSMM",F205)))</formula>
    </cfRule>
    <cfRule type="containsText" dxfId="15234" priority="528" operator="containsText" text="BMTR">
      <formula>NOT(ISERROR(SEARCH("BMTR",F205)))</formula>
    </cfRule>
  </conditionalFormatting>
  <conditionalFormatting sqref="F205">
    <cfRule type="containsText" dxfId="15233" priority="523" operator="containsText" text="TAXI">
      <formula>NOT(ISERROR(SEARCH("TAXI",F205)))</formula>
    </cfRule>
    <cfRule type="containsText" dxfId="15232" priority="524" operator="containsText" text="SSMM">
      <formula>NOT(ISERROR(SEARCH("SSMM",F205)))</formula>
    </cfRule>
    <cfRule type="containsText" dxfId="15231" priority="525" operator="containsText" text="BMTR">
      <formula>NOT(ISERROR(SEARCH("BMTR",F205)))</formula>
    </cfRule>
  </conditionalFormatting>
  <conditionalFormatting sqref="F205">
    <cfRule type="containsText" dxfId="15230" priority="520" operator="containsText" text="TAXI">
      <formula>NOT(ISERROR(SEARCH("TAXI",F205)))</formula>
    </cfRule>
    <cfRule type="containsText" dxfId="15229" priority="521" operator="containsText" text="SSMM">
      <formula>NOT(ISERROR(SEARCH("SSMM",F205)))</formula>
    </cfRule>
    <cfRule type="containsText" dxfId="15228" priority="522" operator="containsText" text="BMTR">
      <formula>NOT(ISERROR(SEARCH("BMTR",F205)))</formula>
    </cfRule>
  </conditionalFormatting>
  <conditionalFormatting sqref="F205">
    <cfRule type="containsText" dxfId="15227" priority="517" operator="containsText" text="TAXI">
      <formula>NOT(ISERROR(SEARCH("TAXI",F205)))</formula>
    </cfRule>
    <cfRule type="containsText" dxfId="15226" priority="518" operator="containsText" text="SSMM">
      <formula>NOT(ISERROR(SEARCH("SSMM",F205)))</formula>
    </cfRule>
    <cfRule type="containsText" dxfId="15225" priority="519" operator="containsText" text="BMTR">
      <formula>NOT(ISERROR(SEARCH("BMTR",F205)))</formula>
    </cfRule>
  </conditionalFormatting>
  <conditionalFormatting sqref="F205">
    <cfRule type="containsText" dxfId="15224" priority="514" operator="containsText" text="TAXI">
      <formula>NOT(ISERROR(SEARCH("TAXI",F205)))</formula>
    </cfRule>
    <cfRule type="containsText" dxfId="15223" priority="515" operator="containsText" text="SSMM">
      <formula>NOT(ISERROR(SEARCH("SSMM",F205)))</formula>
    </cfRule>
    <cfRule type="containsText" dxfId="15222" priority="516" operator="containsText" text="BMTR">
      <formula>NOT(ISERROR(SEARCH("BMTR",F205)))</formula>
    </cfRule>
  </conditionalFormatting>
  <conditionalFormatting sqref="F205">
    <cfRule type="containsText" dxfId="15221" priority="511" operator="containsText" text="TAXI">
      <formula>NOT(ISERROR(SEARCH("TAXI",F205)))</formula>
    </cfRule>
    <cfRule type="containsText" dxfId="15220" priority="512" operator="containsText" text="SSMM">
      <formula>NOT(ISERROR(SEARCH("SSMM",F205)))</formula>
    </cfRule>
    <cfRule type="containsText" dxfId="15219" priority="513" operator="containsText" text="BMTR">
      <formula>NOT(ISERROR(SEARCH("BMTR",F205)))</formula>
    </cfRule>
  </conditionalFormatting>
  <conditionalFormatting sqref="F205">
    <cfRule type="containsText" dxfId="15218" priority="508" operator="containsText" text="TAXI">
      <formula>NOT(ISERROR(SEARCH("TAXI",F205)))</formula>
    </cfRule>
    <cfRule type="containsText" dxfId="15217" priority="509" operator="containsText" text="SSMM">
      <formula>NOT(ISERROR(SEARCH("SSMM",F205)))</formula>
    </cfRule>
    <cfRule type="containsText" dxfId="15216" priority="510" operator="containsText" text="BMTR">
      <formula>NOT(ISERROR(SEARCH("BMTR",F205)))</formula>
    </cfRule>
  </conditionalFormatting>
  <conditionalFormatting sqref="F205">
    <cfRule type="containsText" dxfId="15215" priority="505" operator="containsText" text="TAXI">
      <formula>NOT(ISERROR(SEARCH("TAXI",F205)))</formula>
    </cfRule>
    <cfRule type="containsText" dxfId="15214" priority="506" operator="containsText" text="SSMM">
      <formula>NOT(ISERROR(SEARCH("SSMM",F205)))</formula>
    </cfRule>
    <cfRule type="containsText" dxfId="15213" priority="507" operator="containsText" text="BMTR">
      <formula>NOT(ISERROR(SEARCH("BMTR",F205)))</formula>
    </cfRule>
  </conditionalFormatting>
  <conditionalFormatting sqref="F205">
    <cfRule type="containsText" dxfId="15212" priority="502" operator="containsText" text="TAXI">
      <formula>NOT(ISERROR(SEARCH("TAXI",F205)))</formula>
    </cfRule>
    <cfRule type="containsText" dxfId="15211" priority="503" operator="containsText" text="SSMM">
      <formula>NOT(ISERROR(SEARCH("SSMM",F205)))</formula>
    </cfRule>
    <cfRule type="containsText" dxfId="15210" priority="504" operator="containsText" text="BMTR">
      <formula>NOT(ISERROR(SEARCH("BMTR",F205)))</formula>
    </cfRule>
  </conditionalFormatting>
  <conditionalFormatting sqref="F205">
    <cfRule type="containsText" dxfId="15209" priority="499" operator="containsText" text="TAXI">
      <formula>NOT(ISERROR(SEARCH("TAXI",F205)))</formula>
    </cfRule>
    <cfRule type="containsText" dxfId="15208" priority="500" operator="containsText" text="SSMM">
      <formula>NOT(ISERROR(SEARCH("SSMM",F205)))</formula>
    </cfRule>
    <cfRule type="containsText" dxfId="15207" priority="501" operator="containsText" text="BMTR">
      <formula>NOT(ISERROR(SEARCH("BMTR",F205)))</formula>
    </cfRule>
  </conditionalFormatting>
  <conditionalFormatting sqref="F205">
    <cfRule type="containsText" dxfId="15206" priority="496" operator="containsText" text="TAXI">
      <formula>NOT(ISERROR(SEARCH("TAXI",F205)))</formula>
    </cfRule>
    <cfRule type="containsText" dxfId="15205" priority="497" operator="containsText" text="SSMM">
      <formula>NOT(ISERROR(SEARCH("SSMM",F205)))</formula>
    </cfRule>
    <cfRule type="containsText" dxfId="15204" priority="498" operator="containsText" text="BMTR">
      <formula>NOT(ISERROR(SEARCH("BMTR",F205)))</formula>
    </cfRule>
  </conditionalFormatting>
  <conditionalFormatting sqref="F205">
    <cfRule type="containsText" dxfId="15203" priority="493" operator="containsText" text="TAXI">
      <formula>NOT(ISERROR(SEARCH("TAXI",F205)))</formula>
    </cfRule>
    <cfRule type="containsText" dxfId="15202" priority="494" operator="containsText" text="SSMM">
      <formula>NOT(ISERROR(SEARCH("SSMM",F205)))</formula>
    </cfRule>
    <cfRule type="containsText" dxfId="15201" priority="495" operator="containsText" text="BMTR">
      <formula>NOT(ISERROR(SEARCH("BMTR",F205)))</formula>
    </cfRule>
  </conditionalFormatting>
  <conditionalFormatting sqref="F205">
    <cfRule type="containsText" dxfId="15200" priority="490" operator="containsText" text="TAXI">
      <formula>NOT(ISERROR(SEARCH("TAXI",F205)))</formula>
    </cfRule>
    <cfRule type="containsText" dxfId="15199" priority="491" operator="containsText" text="SSMM">
      <formula>NOT(ISERROR(SEARCH("SSMM",F205)))</formula>
    </cfRule>
    <cfRule type="containsText" dxfId="15198" priority="492" operator="containsText" text="BMTR">
      <formula>NOT(ISERROR(SEARCH("BMTR",F205)))</formula>
    </cfRule>
  </conditionalFormatting>
  <conditionalFormatting sqref="F205">
    <cfRule type="containsText" dxfId="15197" priority="487" operator="containsText" text="TAXI">
      <formula>NOT(ISERROR(SEARCH("TAXI",F205)))</formula>
    </cfRule>
    <cfRule type="containsText" dxfId="15196" priority="488" operator="containsText" text="SSMM">
      <formula>NOT(ISERROR(SEARCH("SSMM",F205)))</formula>
    </cfRule>
    <cfRule type="containsText" dxfId="15195" priority="489" operator="containsText" text="BMTR">
      <formula>NOT(ISERROR(SEARCH("BMTR",F205)))</formula>
    </cfRule>
  </conditionalFormatting>
  <conditionalFormatting sqref="F205">
    <cfRule type="containsText" dxfId="15194" priority="484" operator="containsText" text="TAXI">
      <formula>NOT(ISERROR(SEARCH("TAXI",F205)))</formula>
    </cfRule>
    <cfRule type="containsText" dxfId="15193" priority="485" operator="containsText" text="SSMM">
      <formula>NOT(ISERROR(SEARCH("SSMM",F205)))</formula>
    </cfRule>
    <cfRule type="containsText" dxfId="15192" priority="486" operator="containsText" text="BMTR">
      <formula>NOT(ISERROR(SEARCH("BMTR",F205)))</formula>
    </cfRule>
  </conditionalFormatting>
  <conditionalFormatting sqref="F205">
    <cfRule type="containsText" dxfId="15191" priority="481" operator="containsText" text="TAXI">
      <formula>NOT(ISERROR(SEARCH("TAXI",F205)))</formula>
    </cfRule>
    <cfRule type="containsText" dxfId="15190" priority="482" operator="containsText" text="SSMM">
      <formula>NOT(ISERROR(SEARCH("SSMM",F205)))</formula>
    </cfRule>
    <cfRule type="containsText" dxfId="15189" priority="483" operator="containsText" text="BMTR">
      <formula>NOT(ISERROR(SEARCH("BMTR",F205)))</formula>
    </cfRule>
  </conditionalFormatting>
  <conditionalFormatting sqref="F205">
    <cfRule type="containsText" dxfId="15188" priority="478" operator="containsText" text="TAXI">
      <formula>NOT(ISERROR(SEARCH("TAXI",F205)))</formula>
    </cfRule>
    <cfRule type="containsText" dxfId="15187" priority="479" operator="containsText" text="SSMM">
      <formula>NOT(ISERROR(SEARCH("SSMM",F205)))</formula>
    </cfRule>
    <cfRule type="containsText" dxfId="15186" priority="480" operator="containsText" text="BMTR">
      <formula>NOT(ISERROR(SEARCH("BMTR",F205)))</formula>
    </cfRule>
  </conditionalFormatting>
  <conditionalFormatting sqref="F205">
    <cfRule type="containsText" dxfId="15185" priority="475" operator="containsText" text="TAXI">
      <formula>NOT(ISERROR(SEARCH("TAXI",F205)))</formula>
    </cfRule>
    <cfRule type="containsText" dxfId="15184" priority="476" operator="containsText" text="SSMM">
      <formula>NOT(ISERROR(SEARCH("SSMM",F205)))</formula>
    </cfRule>
    <cfRule type="containsText" dxfId="15183" priority="477" operator="containsText" text="BMTR">
      <formula>NOT(ISERROR(SEARCH("BMTR",F205)))</formula>
    </cfRule>
  </conditionalFormatting>
  <conditionalFormatting sqref="F205">
    <cfRule type="containsText" dxfId="15182" priority="472" operator="containsText" text="TAXI">
      <formula>NOT(ISERROR(SEARCH("TAXI",F205)))</formula>
    </cfRule>
    <cfRule type="containsText" dxfId="15181" priority="473" operator="containsText" text="SSMM">
      <formula>NOT(ISERROR(SEARCH("SSMM",F205)))</formula>
    </cfRule>
    <cfRule type="containsText" dxfId="15180" priority="474" operator="containsText" text="BMTR">
      <formula>NOT(ISERROR(SEARCH("BMTR",F205)))</formula>
    </cfRule>
  </conditionalFormatting>
  <conditionalFormatting sqref="F205">
    <cfRule type="containsText" dxfId="15179" priority="469" operator="containsText" text="TAXI">
      <formula>NOT(ISERROR(SEARCH("TAXI",F205)))</formula>
    </cfRule>
    <cfRule type="containsText" dxfId="15178" priority="470" operator="containsText" text="SSMM">
      <formula>NOT(ISERROR(SEARCH("SSMM",F205)))</formula>
    </cfRule>
    <cfRule type="containsText" dxfId="15177" priority="471" operator="containsText" text="BMTR">
      <formula>NOT(ISERROR(SEARCH("BMTR",F205)))</formula>
    </cfRule>
  </conditionalFormatting>
  <conditionalFormatting sqref="F205">
    <cfRule type="containsText" dxfId="15176" priority="466" operator="containsText" text="TAXI">
      <formula>NOT(ISERROR(SEARCH("TAXI",F205)))</formula>
    </cfRule>
    <cfRule type="containsText" dxfId="15175" priority="467" operator="containsText" text="SSMM">
      <formula>NOT(ISERROR(SEARCH("SSMM",F205)))</formula>
    </cfRule>
    <cfRule type="containsText" dxfId="15174" priority="468" operator="containsText" text="BMTR">
      <formula>NOT(ISERROR(SEARCH("BMTR",F205)))</formula>
    </cfRule>
  </conditionalFormatting>
  <conditionalFormatting sqref="F205">
    <cfRule type="containsText" dxfId="15173" priority="463" operator="containsText" text="TAXI">
      <formula>NOT(ISERROR(SEARCH("TAXI",F205)))</formula>
    </cfRule>
    <cfRule type="containsText" dxfId="15172" priority="464" operator="containsText" text="SSMM">
      <formula>NOT(ISERROR(SEARCH("SSMM",F205)))</formula>
    </cfRule>
    <cfRule type="containsText" dxfId="15171" priority="465" operator="containsText" text="BMTR">
      <formula>NOT(ISERROR(SEARCH("BMTR",F205)))</formula>
    </cfRule>
  </conditionalFormatting>
  <conditionalFormatting sqref="F205">
    <cfRule type="containsText" dxfId="15170" priority="460" operator="containsText" text="TAXI">
      <formula>NOT(ISERROR(SEARCH("TAXI",F205)))</formula>
    </cfRule>
    <cfRule type="containsText" dxfId="15169" priority="461" operator="containsText" text="SSMM">
      <formula>NOT(ISERROR(SEARCH("SSMM",F205)))</formula>
    </cfRule>
    <cfRule type="containsText" dxfId="15168" priority="462" operator="containsText" text="BMTR">
      <formula>NOT(ISERROR(SEARCH("BMTR",F205)))</formula>
    </cfRule>
  </conditionalFormatting>
  <conditionalFormatting sqref="F205">
    <cfRule type="containsText" dxfId="15167" priority="457" operator="containsText" text="TAXI">
      <formula>NOT(ISERROR(SEARCH("TAXI",F205)))</formula>
    </cfRule>
    <cfRule type="containsText" dxfId="15166" priority="458" operator="containsText" text="SSMM">
      <formula>NOT(ISERROR(SEARCH("SSMM",F205)))</formula>
    </cfRule>
    <cfRule type="containsText" dxfId="15165" priority="459" operator="containsText" text="BMTR">
      <formula>NOT(ISERROR(SEARCH("BMTR",F205)))</formula>
    </cfRule>
  </conditionalFormatting>
  <conditionalFormatting sqref="F205">
    <cfRule type="containsText" dxfId="15164" priority="454" operator="containsText" text="TAXI">
      <formula>NOT(ISERROR(SEARCH("TAXI",F205)))</formula>
    </cfRule>
    <cfRule type="containsText" dxfId="15163" priority="455" operator="containsText" text="SSMM">
      <formula>NOT(ISERROR(SEARCH("SSMM",F205)))</formula>
    </cfRule>
    <cfRule type="containsText" dxfId="15162" priority="456" operator="containsText" text="BMTR">
      <formula>NOT(ISERROR(SEARCH("BMTR",F205)))</formula>
    </cfRule>
  </conditionalFormatting>
  <conditionalFormatting sqref="F205">
    <cfRule type="containsText" dxfId="15161" priority="451" operator="containsText" text="TAXI">
      <formula>NOT(ISERROR(SEARCH("TAXI",F205)))</formula>
    </cfRule>
    <cfRule type="containsText" dxfId="15160" priority="452" operator="containsText" text="SSMM">
      <formula>NOT(ISERROR(SEARCH("SSMM",F205)))</formula>
    </cfRule>
    <cfRule type="containsText" dxfId="15159" priority="453" operator="containsText" text="BMTR">
      <formula>NOT(ISERROR(SEARCH("BMTR",F205)))</formula>
    </cfRule>
  </conditionalFormatting>
  <conditionalFormatting sqref="F205">
    <cfRule type="containsText" dxfId="15158" priority="448" operator="containsText" text="TAXI">
      <formula>NOT(ISERROR(SEARCH("TAXI",F205)))</formula>
    </cfRule>
    <cfRule type="containsText" dxfId="15157" priority="449" operator="containsText" text="SSMM">
      <formula>NOT(ISERROR(SEARCH("SSMM",F205)))</formula>
    </cfRule>
    <cfRule type="containsText" dxfId="15156" priority="450" operator="containsText" text="BMTR">
      <formula>NOT(ISERROR(SEARCH("BMTR",F205)))</formula>
    </cfRule>
  </conditionalFormatting>
  <conditionalFormatting sqref="F205">
    <cfRule type="containsText" dxfId="15155" priority="445" operator="containsText" text="TAXI">
      <formula>NOT(ISERROR(SEARCH("TAXI",F205)))</formula>
    </cfRule>
    <cfRule type="containsText" dxfId="15154" priority="446" operator="containsText" text="SSMM">
      <formula>NOT(ISERROR(SEARCH("SSMM",F205)))</formula>
    </cfRule>
    <cfRule type="containsText" dxfId="15153" priority="447" operator="containsText" text="BMTR">
      <formula>NOT(ISERROR(SEARCH("BMTR",F205)))</formula>
    </cfRule>
  </conditionalFormatting>
  <conditionalFormatting sqref="F205">
    <cfRule type="containsText" dxfId="15152" priority="442" operator="containsText" text="TAXI">
      <formula>NOT(ISERROR(SEARCH("TAXI",F205)))</formula>
    </cfRule>
    <cfRule type="containsText" dxfId="15151" priority="443" operator="containsText" text="SSMM">
      <formula>NOT(ISERROR(SEARCH("SSMM",F205)))</formula>
    </cfRule>
    <cfRule type="containsText" dxfId="15150" priority="444" operator="containsText" text="BMTR">
      <formula>NOT(ISERROR(SEARCH("BMTR",F205)))</formula>
    </cfRule>
  </conditionalFormatting>
  <conditionalFormatting sqref="F205">
    <cfRule type="containsText" dxfId="15149" priority="439" operator="containsText" text="TAXI">
      <formula>NOT(ISERROR(SEARCH("TAXI",F205)))</formula>
    </cfRule>
    <cfRule type="containsText" dxfId="15148" priority="440" operator="containsText" text="SSMM">
      <formula>NOT(ISERROR(SEARCH("SSMM",F205)))</formula>
    </cfRule>
    <cfRule type="containsText" dxfId="15147" priority="441" operator="containsText" text="BMTR">
      <formula>NOT(ISERROR(SEARCH("BMTR",F205)))</formula>
    </cfRule>
  </conditionalFormatting>
  <conditionalFormatting sqref="F205">
    <cfRule type="containsText" dxfId="15146" priority="436" operator="containsText" text="TAXI">
      <formula>NOT(ISERROR(SEARCH("TAXI",F205)))</formula>
    </cfRule>
    <cfRule type="containsText" dxfId="15145" priority="437" operator="containsText" text="SSMM">
      <formula>NOT(ISERROR(SEARCH("SSMM",F205)))</formula>
    </cfRule>
    <cfRule type="containsText" dxfId="15144" priority="438" operator="containsText" text="BMTR">
      <formula>NOT(ISERROR(SEARCH("BMTR",F205)))</formula>
    </cfRule>
  </conditionalFormatting>
  <conditionalFormatting sqref="F205">
    <cfRule type="containsText" dxfId="15143" priority="433" operator="containsText" text="TAXI">
      <formula>NOT(ISERROR(SEARCH("TAXI",F205)))</formula>
    </cfRule>
    <cfRule type="containsText" dxfId="15142" priority="434" operator="containsText" text="SSMM">
      <formula>NOT(ISERROR(SEARCH("SSMM",F205)))</formula>
    </cfRule>
    <cfRule type="containsText" dxfId="15141" priority="435" operator="containsText" text="BMTR">
      <formula>NOT(ISERROR(SEARCH("BMTR",F205)))</formula>
    </cfRule>
  </conditionalFormatting>
  <conditionalFormatting sqref="F205">
    <cfRule type="containsText" dxfId="15140" priority="430" operator="containsText" text="TAXI">
      <formula>NOT(ISERROR(SEARCH("TAXI",F205)))</formula>
    </cfRule>
    <cfRule type="containsText" dxfId="15139" priority="431" operator="containsText" text="SSMM">
      <formula>NOT(ISERROR(SEARCH("SSMM",F205)))</formula>
    </cfRule>
    <cfRule type="containsText" dxfId="15138" priority="432" operator="containsText" text="BMTR">
      <formula>NOT(ISERROR(SEARCH("BMTR",F205)))</formula>
    </cfRule>
  </conditionalFormatting>
  <conditionalFormatting sqref="F205">
    <cfRule type="containsText" dxfId="15137" priority="427" operator="containsText" text="TAXI">
      <formula>NOT(ISERROR(SEARCH("TAXI",F205)))</formula>
    </cfRule>
    <cfRule type="containsText" dxfId="15136" priority="428" operator="containsText" text="SSMM">
      <formula>NOT(ISERROR(SEARCH("SSMM",F205)))</formula>
    </cfRule>
    <cfRule type="containsText" dxfId="15135" priority="429" operator="containsText" text="BMTR">
      <formula>NOT(ISERROR(SEARCH("BMTR",F205)))</formula>
    </cfRule>
  </conditionalFormatting>
  <conditionalFormatting sqref="F205">
    <cfRule type="containsText" dxfId="15134" priority="424" operator="containsText" text="TAXI">
      <formula>NOT(ISERROR(SEARCH("TAXI",F205)))</formula>
    </cfRule>
    <cfRule type="containsText" dxfId="15133" priority="425" operator="containsText" text="SSMM">
      <formula>NOT(ISERROR(SEARCH("SSMM",F205)))</formula>
    </cfRule>
    <cfRule type="containsText" dxfId="15132" priority="426" operator="containsText" text="BMTR">
      <formula>NOT(ISERROR(SEARCH("BMTR",F205)))</formula>
    </cfRule>
  </conditionalFormatting>
  <conditionalFormatting sqref="F205">
    <cfRule type="containsText" dxfId="15131" priority="421" operator="containsText" text="TAXI">
      <formula>NOT(ISERROR(SEARCH("TAXI",F205)))</formula>
    </cfRule>
    <cfRule type="containsText" dxfId="15130" priority="422" operator="containsText" text="SSMM">
      <formula>NOT(ISERROR(SEARCH("SSMM",F205)))</formula>
    </cfRule>
    <cfRule type="containsText" dxfId="15129" priority="423" operator="containsText" text="BMTR">
      <formula>NOT(ISERROR(SEARCH("BMTR",F205)))</formula>
    </cfRule>
  </conditionalFormatting>
  <conditionalFormatting sqref="F205">
    <cfRule type="containsText" dxfId="15128" priority="418" operator="containsText" text="TAXI">
      <formula>NOT(ISERROR(SEARCH("TAXI",F205)))</formula>
    </cfRule>
    <cfRule type="containsText" dxfId="15127" priority="419" operator="containsText" text="SSMM">
      <formula>NOT(ISERROR(SEARCH("SSMM",F205)))</formula>
    </cfRule>
    <cfRule type="containsText" dxfId="15126" priority="420" operator="containsText" text="BMTR">
      <formula>NOT(ISERROR(SEARCH("BMTR",F205)))</formula>
    </cfRule>
  </conditionalFormatting>
  <conditionalFormatting sqref="F205">
    <cfRule type="containsText" dxfId="15125" priority="415" operator="containsText" text="TAXI">
      <formula>NOT(ISERROR(SEARCH("TAXI",F205)))</formula>
    </cfRule>
    <cfRule type="containsText" dxfId="15124" priority="416" operator="containsText" text="SSMM">
      <formula>NOT(ISERROR(SEARCH("SSMM",F205)))</formula>
    </cfRule>
    <cfRule type="containsText" dxfId="15123" priority="417" operator="containsText" text="BMTR">
      <formula>NOT(ISERROR(SEARCH("BMTR",F205)))</formula>
    </cfRule>
  </conditionalFormatting>
  <conditionalFormatting sqref="F205">
    <cfRule type="containsText" dxfId="15122" priority="412" operator="containsText" text="TAXI">
      <formula>NOT(ISERROR(SEARCH("TAXI",F205)))</formula>
    </cfRule>
    <cfRule type="containsText" dxfId="15121" priority="413" operator="containsText" text="SSMM">
      <formula>NOT(ISERROR(SEARCH("SSMM",F205)))</formula>
    </cfRule>
    <cfRule type="containsText" dxfId="15120" priority="414" operator="containsText" text="BMTR">
      <formula>NOT(ISERROR(SEARCH("BMTR",F205)))</formula>
    </cfRule>
  </conditionalFormatting>
  <conditionalFormatting sqref="F205">
    <cfRule type="containsText" dxfId="15119" priority="409" operator="containsText" text="TAXI">
      <formula>NOT(ISERROR(SEARCH("TAXI",F205)))</formula>
    </cfRule>
    <cfRule type="containsText" dxfId="15118" priority="410" operator="containsText" text="SSMM">
      <formula>NOT(ISERROR(SEARCH("SSMM",F205)))</formula>
    </cfRule>
    <cfRule type="containsText" dxfId="15117" priority="411" operator="containsText" text="BMTR">
      <formula>NOT(ISERROR(SEARCH("BMTR",F205)))</formula>
    </cfRule>
  </conditionalFormatting>
  <conditionalFormatting sqref="F205">
    <cfRule type="containsText" dxfId="15116" priority="406" operator="containsText" text="TAXI">
      <formula>NOT(ISERROR(SEARCH("TAXI",F205)))</formula>
    </cfRule>
    <cfRule type="containsText" dxfId="15115" priority="407" operator="containsText" text="SSMM">
      <formula>NOT(ISERROR(SEARCH("SSMM",F205)))</formula>
    </cfRule>
    <cfRule type="containsText" dxfId="15114" priority="408" operator="containsText" text="BMTR">
      <formula>NOT(ISERROR(SEARCH("BMTR",F205)))</formula>
    </cfRule>
  </conditionalFormatting>
  <conditionalFormatting sqref="F205">
    <cfRule type="containsText" dxfId="15113" priority="403" operator="containsText" text="TAXI">
      <formula>NOT(ISERROR(SEARCH("TAXI",F205)))</formula>
    </cfRule>
    <cfRule type="containsText" dxfId="15112" priority="404" operator="containsText" text="SSMM">
      <formula>NOT(ISERROR(SEARCH("SSMM",F205)))</formula>
    </cfRule>
    <cfRule type="containsText" dxfId="15111" priority="405" operator="containsText" text="BMTR">
      <formula>NOT(ISERROR(SEARCH("BMTR",F205)))</formula>
    </cfRule>
  </conditionalFormatting>
  <conditionalFormatting sqref="F205">
    <cfRule type="containsText" dxfId="15110" priority="400" operator="containsText" text="TAXI">
      <formula>NOT(ISERROR(SEARCH("TAXI",F205)))</formula>
    </cfRule>
    <cfRule type="containsText" dxfId="15109" priority="401" operator="containsText" text="SSMM">
      <formula>NOT(ISERROR(SEARCH("SSMM",F205)))</formula>
    </cfRule>
    <cfRule type="containsText" dxfId="15108" priority="402" operator="containsText" text="BMTR">
      <formula>NOT(ISERROR(SEARCH("BMTR",F205)))</formula>
    </cfRule>
  </conditionalFormatting>
  <conditionalFormatting sqref="F205">
    <cfRule type="containsText" dxfId="15107" priority="397" operator="containsText" text="TAXI">
      <formula>NOT(ISERROR(SEARCH("TAXI",F205)))</formula>
    </cfRule>
    <cfRule type="containsText" dxfId="15106" priority="398" operator="containsText" text="SSMM">
      <formula>NOT(ISERROR(SEARCH("SSMM",F205)))</formula>
    </cfRule>
    <cfRule type="containsText" dxfId="15105" priority="399" operator="containsText" text="BMTR">
      <formula>NOT(ISERROR(SEARCH("BMTR",F205)))</formula>
    </cfRule>
  </conditionalFormatting>
  <conditionalFormatting sqref="F205">
    <cfRule type="containsText" dxfId="15104" priority="394" operator="containsText" text="TAXI">
      <formula>NOT(ISERROR(SEARCH("TAXI",F205)))</formula>
    </cfRule>
    <cfRule type="containsText" dxfId="15103" priority="395" operator="containsText" text="SSMM">
      <formula>NOT(ISERROR(SEARCH("SSMM",F205)))</formula>
    </cfRule>
    <cfRule type="containsText" dxfId="15102" priority="396" operator="containsText" text="BMTR">
      <formula>NOT(ISERROR(SEARCH("BMTR",F205)))</formula>
    </cfRule>
  </conditionalFormatting>
  <conditionalFormatting sqref="F205">
    <cfRule type="containsText" dxfId="15101" priority="391" operator="containsText" text="TAXI">
      <formula>NOT(ISERROR(SEARCH("TAXI",F205)))</formula>
    </cfRule>
    <cfRule type="containsText" dxfId="15100" priority="392" operator="containsText" text="SSMM">
      <formula>NOT(ISERROR(SEARCH("SSMM",F205)))</formula>
    </cfRule>
    <cfRule type="containsText" dxfId="15099" priority="393" operator="containsText" text="BMTR">
      <formula>NOT(ISERROR(SEARCH("BMTR",F205)))</formula>
    </cfRule>
  </conditionalFormatting>
  <conditionalFormatting sqref="F205">
    <cfRule type="containsText" dxfId="15098" priority="388" operator="containsText" text="TAXI">
      <formula>NOT(ISERROR(SEARCH("TAXI",F205)))</formula>
    </cfRule>
    <cfRule type="containsText" dxfId="15097" priority="389" operator="containsText" text="SSMM">
      <formula>NOT(ISERROR(SEARCH("SSMM",F205)))</formula>
    </cfRule>
    <cfRule type="containsText" dxfId="15096" priority="390" operator="containsText" text="BMTR">
      <formula>NOT(ISERROR(SEARCH("BMTR",F205)))</formula>
    </cfRule>
  </conditionalFormatting>
  <conditionalFormatting sqref="F205">
    <cfRule type="containsText" dxfId="15095" priority="385" operator="containsText" text="TAXI">
      <formula>NOT(ISERROR(SEARCH("TAXI",F205)))</formula>
    </cfRule>
    <cfRule type="containsText" dxfId="15094" priority="386" operator="containsText" text="SSMM">
      <formula>NOT(ISERROR(SEARCH("SSMM",F205)))</formula>
    </cfRule>
    <cfRule type="containsText" dxfId="15093" priority="387" operator="containsText" text="BMTR">
      <formula>NOT(ISERROR(SEARCH("BMTR",F205)))</formula>
    </cfRule>
  </conditionalFormatting>
  <conditionalFormatting sqref="F205">
    <cfRule type="containsText" dxfId="15092" priority="382" operator="containsText" text="TAXI">
      <formula>NOT(ISERROR(SEARCH("TAXI",F205)))</formula>
    </cfRule>
    <cfRule type="containsText" dxfId="15091" priority="383" operator="containsText" text="SSMM">
      <formula>NOT(ISERROR(SEARCH("SSMM",F205)))</formula>
    </cfRule>
    <cfRule type="containsText" dxfId="15090" priority="384" operator="containsText" text="BMTR">
      <formula>NOT(ISERROR(SEARCH("BMTR",F205)))</formula>
    </cfRule>
  </conditionalFormatting>
  <conditionalFormatting sqref="F205">
    <cfRule type="containsText" dxfId="15089" priority="379" operator="containsText" text="TAXI">
      <formula>NOT(ISERROR(SEARCH("TAXI",F205)))</formula>
    </cfRule>
    <cfRule type="containsText" dxfId="15088" priority="380" operator="containsText" text="SSMM">
      <formula>NOT(ISERROR(SEARCH("SSMM",F205)))</formula>
    </cfRule>
    <cfRule type="containsText" dxfId="15087" priority="381" operator="containsText" text="BMTR">
      <formula>NOT(ISERROR(SEARCH("BMTR",F205)))</formula>
    </cfRule>
  </conditionalFormatting>
  <conditionalFormatting sqref="F205">
    <cfRule type="containsText" dxfId="15086" priority="376" operator="containsText" text="TAXI">
      <formula>NOT(ISERROR(SEARCH("TAXI",F205)))</formula>
    </cfRule>
    <cfRule type="containsText" dxfId="15085" priority="377" operator="containsText" text="SSMM">
      <formula>NOT(ISERROR(SEARCH("SSMM",F205)))</formula>
    </cfRule>
    <cfRule type="containsText" dxfId="15084" priority="378" operator="containsText" text="BMTR">
      <formula>NOT(ISERROR(SEARCH("BMTR",F205)))</formula>
    </cfRule>
  </conditionalFormatting>
  <conditionalFormatting sqref="F205">
    <cfRule type="containsText" dxfId="15083" priority="373" operator="containsText" text="TAXI">
      <formula>NOT(ISERROR(SEARCH("TAXI",F205)))</formula>
    </cfRule>
    <cfRule type="containsText" dxfId="15082" priority="374" operator="containsText" text="SSMM">
      <formula>NOT(ISERROR(SEARCH("SSMM",F205)))</formula>
    </cfRule>
    <cfRule type="containsText" dxfId="15081" priority="375" operator="containsText" text="BMTR">
      <formula>NOT(ISERROR(SEARCH("BMTR",F205)))</formula>
    </cfRule>
  </conditionalFormatting>
  <conditionalFormatting sqref="F205">
    <cfRule type="containsText" dxfId="15080" priority="370" operator="containsText" text="TAXI">
      <formula>NOT(ISERROR(SEARCH("TAXI",F205)))</formula>
    </cfRule>
    <cfRule type="containsText" dxfId="15079" priority="371" operator="containsText" text="SSMM">
      <formula>NOT(ISERROR(SEARCH("SSMM",F205)))</formula>
    </cfRule>
    <cfRule type="containsText" dxfId="15078" priority="372" operator="containsText" text="BMTR">
      <formula>NOT(ISERROR(SEARCH("BMTR",F205)))</formula>
    </cfRule>
  </conditionalFormatting>
  <conditionalFormatting sqref="F205">
    <cfRule type="containsText" dxfId="15077" priority="367" operator="containsText" text="TAXI">
      <formula>NOT(ISERROR(SEARCH("TAXI",F205)))</formula>
    </cfRule>
    <cfRule type="containsText" dxfId="15076" priority="368" operator="containsText" text="SSMM">
      <formula>NOT(ISERROR(SEARCH("SSMM",F205)))</formula>
    </cfRule>
    <cfRule type="containsText" dxfId="15075" priority="369" operator="containsText" text="BMTR">
      <formula>NOT(ISERROR(SEARCH("BMTR",F205)))</formula>
    </cfRule>
  </conditionalFormatting>
  <conditionalFormatting sqref="F205">
    <cfRule type="containsText" dxfId="15074" priority="364" operator="containsText" text="TAXI">
      <formula>NOT(ISERROR(SEARCH("TAXI",F205)))</formula>
    </cfRule>
    <cfRule type="containsText" dxfId="15073" priority="365" operator="containsText" text="SSMM">
      <formula>NOT(ISERROR(SEARCH("SSMM",F205)))</formula>
    </cfRule>
    <cfRule type="containsText" dxfId="15072" priority="366" operator="containsText" text="BMTR">
      <formula>NOT(ISERROR(SEARCH("BMTR",F205)))</formula>
    </cfRule>
  </conditionalFormatting>
  <conditionalFormatting sqref="F205">
    <cfRule type="containsText" dxfId="15071" priority="361" operator="containsText" text="TAXI">
      <formula>NOT(ISERROR(SEARCH("TAXI",F205)))</formula>
    </cfRule>
    <cfRule type="containsText" dxfId="15070" priority="362" operator="containsText" text="SSMM">
      <formula>NOT(ISERROR(SEARCH("SSMM",F205)))</formula>
    </cfRule>
    <cfRule type="containsText" dxfId="15069" priority="363" operator="containsText" text="BMTR">
      <formula>NOT(ISERROR(SEARCH("BMTR",F205)))</formula>
    </cfRule>
  </conditionalFormatting>
  <conditionalFormatting sqref="F205">
    <cfRule type="containsText" dxfId="15068" priority="358" operator="containsText" text="TAXI">
      <formula>NOT(ISERROR(SEARCH("TAXI",F205)))</formula>
    </cfRule>
    <cfRule type="containsText" dxfId="15067" priority="359" operator="containsText" text="SSMM">
      <formula>NOT(ISERROR(SEARCH("SSMM",F205)))</formula>
    </cfRule>
    <cfRule type="containsText" dxfId="15066" priority="360" operator="containsText" text="BMTR">
      <formula>NOT(ISERROR(SEARCH("BMTR",F205)))</formula>
    </cfRule>
  </conditionalFormatting>
  <conditionalFormatting sqref="F205">
    <cfRule type="containsText" dxfId="15065" priority="355" operator="containsText" text="TAXI">
      <formula>NOT(ISERROR(SEARCH("TAXI",F205)))</formula>
    </cfRule>
    <cfRule type="containsText" dxfId="15064" priority="356" operator="containsText" text="SSMM">
      <formula>NOT(ISERROR(SEARCH("SSMM",F205)))</formula>
    </cfRule>
    <cfRule type="containsText" dxfId="15063" priority="357" operator="containsText" text="BMTR">
      <formula>NOT(ISERROR(SEARCH("BMTR",F205)))</formula>
    </cfRule>
  </conditionalFormatting>
  <conditionalFormatting sqref="F205">
    <cfRule type="containsText" dxfId="15062" priority="352" operator="containsText" text="TAXI">
      <formula>NOT(ISERROR(SEARCH("TAXI",F205)))</formula>
    </cfRule>
    <cfRule type="containsText" dxfId="15061" priority="353" operator="containsText" text="SSMM">
      <formula>NOT(ISERROR(SEARCH("SSMM",F205)))</formula>
    </cfRule>
    <cfRule type="containsText" dxfId="15060" priority="354" operator="containsText" text="BMTR">
      <formula>NOT(ISERROR(SEARCH("BMTR",F205)))</formula>
    </cfRule>
  </conditionalFormatting>
  <conditionalFormatting sqref="F205">
    <cfRule type="containsText" dxfId="15059" priority="349" operator="containsText" text="TAXI">
      <formula>NOT(ISERROR(SEARCH("TAXI",F205)))</formula>
    </cfRule>
    <cfRule type="containsText" dxfId="15058" priority="350" operator="containsText" text="SSMM">
      <formula>NOT(ISERROR(SEARCH("SSMM",F205)))</formula>
    </cfRule>
    <cfRule type="containsText" dxfId="15057" priority="351" operator="containsText" text="BMTR">
      <formula>NOT(ISERROR(SEARCH("BMTR",F205)))</formula>
    </cfRule>
  </conditionalFormatting>
  <conditionalFormatting sqref="F205">
    <cfRule type="containsText" dxfId="15056" priority="346" operator="containsText" text="TAXI">
      <formula>NOT(ISERROR(SEARCH("TAXI",F205)))</formula>
    </cfRule>
    <cfRule type="containsText" dxfId="15055" priority="347" operator="containsText" text="SSMM">
      <formula>NOT(ISERROR(SEARCH("SSMM",F205)))</formula>
    </cfRule>
    <cfRule type="containsText" dxfId="15054" priority="348" operator="containsText" text="BMTR">
      <formula>NOT(ISERROR(SEARCH("BMTR",F205)))</formula>
    </cfRule>
  </conditionalFormatting>
  <conditionalFormatting sqref="F205">
    <cfRule type="containsText" dxfId="15053" priority="343" operator="containsText" text="TAXI">
      <formula>NOT(ISERROR(SEARCH("TAXI",F205)))</formula>
    </cfRule>
    <cfRule type="containsText" dxfId="15052" priority="344" operator="containsText" text="SSMM">
      <formula>NOT(ISERROR(SEARCH("SSMM",F205)))</formula>
    </cfRule>
    <cfRule type="containsText" dxfId="15051" priority="345" operator="containsText" text="BMTR">
      <formula>NOT(ISERROR(SEARCH("BMTR",F205)))</formula>
    </cfRule>
  </conditionalFormatting>
  <conditionalFormatting sqref="F205">
    <cfRule type="containsText" dxfId="15050" priority="340" operator="containsText" text="TAXI">
      <formula>NOT(ISERROR(SEARCH("TAXI",F205)))</formula>
    </cfRule>
    <cfRule type="containsText" dxfId="15049" priority="341" operator="containsText" text="SSMM">
      <formula>NOT(ISERROR(SEARCH("SSMM",F205)))</formula>
    </cfRule>
    <cfRule type="containsText" dxfId="15048" priority="342" operator="containsText" text="BMTR">
      <formula>NOT(ISERROR(SEARCH("BMTR",F205)))</formula>
    </cfRule>
  </conditionalFormatting>
  <conditionalFormatting sqref="F205">
    <cfRule type="containsText" dxfId="15047" priority="337" operator="containsText" text="TAXI">
      <formula>NOT(ISERROR(SEARCH("TAXI",F205)))</formula>
    </cfRule>
    <cfRule type="containsText" dxfId="15046" priority="338" operator="containsText" text="SSMM">
      <formula>NOT(ISERROR(SEARCH("SSMM",F205)))</formula>
    </cfRule>
    <cfRule type="containsText" dxfId="15045" priority="339" operator="containsText" text="BMTR">
      <formula>NOT(ISERROR(SEARCH("BMTR",F205)))</formula>
    </cfRule>
  </conditionalFormatting>
  <conditionalFormatting sqref="F205">
    <cfRule type="containsText" dxfId="15044" priority="334" operator="containsText" text="TAXI">
      <formula>NOT(ISERROR(SEARCH("TAXI",F205)))</formula>
    </cfRule>
    <cfRule type="containsText" dxfId="15043" priority="335" operator="containsText" text="SSMM">
      <formula>NOT(ISERROR(SEARCH("SSMM",F205)))</formula>
    </cfRule>
    <cfRule type="containsText" dxfId="15042" priority="336" operator="containsText" text="BMTR">
      <formula>NOT(ISERROR(SEARCH("BMTR",F205)))</formula>
    </cfRule>
  </conditionalFormatting>
  <conditionalFormatting sqref="F205">
    <cfRule type="containsText" dxfId="15041" priority="331" operator="containsText" text="TAXI">
      <formula>NOT(ISERROR(SEARCH("TAXI",F205)))</formula>
    </cfRule>
    <cfRule type="containsText" dxfId="15040" priority="332" operator="containsText" text="SSMM">
      <formula>NOT(ISERROR(SEARCH("SSMM",F205)))</formula>
    </cfRule>
    <cfRule type="containsText" dxfId="15039" priority="333" operator="containsText" text="BMTR">
      <formula>NOT(ISERROR(SEARCH("BMTR",F205)))</formula>
    </cfRule>
  </conditionalFormatting>
  <conditionalFormatting sqref="F205">
    <cfRule type="containsText" dxfId="15038" priority="328" operator="containsText" text="TAXI">
      <formula>NOT(ISERROR(SEARCH("TAXI",F205)))</formula>
    </cfRule>
    <cfRule type="containsText" dxfId="15037" priority="329" operator="containsText" text="SSMM">
      <formula>NOT(ISERROR(SEARCH("SSMM",F205)))</formula>
    </cfRule>
    <cfRule type="containsText" dxfId="15036" priority="330" operator="containsText" text="BMTR">
      <formula>NOT(ISERROR(SEARCH("BMTR",F205)))</formula>
    </cfRule>
  </conditionalFormatting>
  <conditionalFormatting sqref="F205">
    <cfRule type="containsText" dxfId="15035" priority="325" operator="containsText" text="TAXI">
      <formula>NOT(ISERROR(SEARCH("TAXI",F205)))</formula>
    </cfRule>
    <cfRule type="containsText" dxfId="15034" priority="326" operator="containsText" text="SSMM">
      <formula>NOT(ISERROR(SEARCH("SSMM",F205)))</formula>
    </cfRule>
    <cfRule type="containsText" dxfId="15033" priority="327" operator="containsText" text="BMTR">
      <formula>NOT(ISERROR(SEARCH("BMTR",F205)))</formula>
    </cfRule>
  </conditionalFormatting>
  <conditionalFormatting sqref="F205">
    <cfRule type="containsText" dxfId="15032" priority="322" operator="containsText" text="TAXI">
      <formula>NOT(ISERROR(SEARCH("TAXI",F205)))</formula>
    </cfRule>
    <cfRule type="containsText" dxfId="15031" priority="323" operator="containsText" text="SSMM">
      <formula>NOT(ISERROR(SEARCH("SSMM",F205)))</formula>
    </cfRule>
    <cfRule type="containsText" dxfId="15030" priority="324" operator="containsText" text="BMTR">
      <formula>NOT(ISERROR(SEARCH("BMTR",F205)))</formula>
    </cfRule>
  </conditionalFormatting>
  <conditionalFormatting sqref="F205">
    <cfRule type="containsText" dxfId="15029" priority="319" operator="containsText" text="TAXI">
      <formula>NOT(ISERROR(SEARCH("TAXI",F205)))</formula>
    </cfRule>
    <cfRule type="containsText" dxfId="15028" priority="320" operator="containsText" text="SSMM">
      <formula>NOT(ISERROR(SEARCH("SSMM",F205)))</formula>
    </cfRule>
    <cfRule type="containsText" dxfId="15027" priority="321" operator="containsText" text="BMTR">
      <formula>NOT(ISERROR(SEARCH("BMTR",F205)))</formula>
    </cfRule>
  </conditionalFormatting>
  <conditionalFormatting sqref="F205">
    <cfRule type="containsText" dxfId="15026" priority="316" operator="containsText" text="TAXI">
      <formula>NOT(ISERROR(SEARCH("TAXI",F205)))</formula>
    </cfRule>
    <cfRule type="containsText" dxfId="15025" priority="317" operator="containsText" text="SSMM">
      <formula>NOT(ISERROR(SEARCH("SSMM",F205)))</formula>
    </cfRule>
    <cfRule type="containsText" dxfId="15024" priority="318" operator="containsText" text="BMTR">
      <formula>NOT(ISERROR(SEARCH("BMTR",F205)))</formula>
    </cfRule>
  </conditionalFormatting>
  <conditionalFormatting sqref="F205">
    <cfRule type="containsText" dxfId="15023" priority="313" operator="containsText" text="TAXI">
      <formula>NOT(ISERROR(SEARCH("TAXI",F205)))</formula>
    </cfRule>
    <cfRule type="containsText" dxfId="15022" priority="314" operator="containsText" text="SSMM">
      <formula>NOT(ISERROR(SEARCH("SSMM",F205)))</formula>
    </cfRule>
    <cfRule type="containsText" dxfId="15021" priority="315" operator="containsText" text="BMTR">
      <formula>NOT(ISERROR(SEARCH("BMTR",F205)))</formula>
    </cfRule>
  </conditionalFormatting>
  <conditionalFormatting sqref="F205">
    <cfRule type="containsText" dxfId="15020" priority="310" operator="containsText" text="TAXI">
      <formula>NOT(ISERROR(SEARCH("TAXI",F205)))</formula>
    </cfRule>
    <cfRule type="containsText" dxfId="15019" priority="311" operator="containsText" text="SSMM">
      <formula>NOT(ISERROR(SEARCH("SSMM",F205)))</formula>
    </cfRule>
    <cfRule type="containsText" dxfId="15018" priority="312" operator="containsText" text="BMTR">
      <formula>NOT(ISERROR(SEARCH("BMTR",F205)))</formula>
    </cfRule>
  </conditionalFormatting>
  <conditionalFormatting sqref="F205">
    <cfRule type="containsText" dxfId="15017" priority="307" operator="containsText" text="TAXI">
      <formula>NOT(ISERROR(SEARCH("TAXI",F205)))</formula>
    </cfRule>
    <cfRule type="containsText" dxfId="15016" priority="308" operator="containsText" text="SSMM">
      <formula>NOT(ISERROR(SEARCH("SSMM",F205)))</formula>
    </cfRule>
    <cfRule type="containsText" dxfId="15015" priority="309" operator="containsText" text="BMTR">
      <formula>NOT(ISERROR(SEARCH("BMTR",F205)))</formula>
    </cfRule>
  </conditionalFormatting>
  <conditionalFormatting sqref="F205">
    <cfRule type="containsText" dxfId="15014" priority="304" operator="containsText" text="TAXI">
      <formula>NOT(ISERROR(SEARCH("TAXI",F205)))</formula>
    </cfRule>
    <cfRule type="containsText" dxfId="15013" priority="305" operator="containsText" text="SSMM">
      <formula>NOT(ISERROR(SEARCH("SSMM",F205)))</formula>
    </cfRule>
    <cfRule type="containsText" dxfId="15012" priority="306" operator="containsText" text="BMTR">
      <formula>NOT(ISERROR(SEARCH("BMTR",F205)))</formula>
    </cfRule>
  </conditionalFormatting>
  <conditionalFormatting sqref="F205">
    <cfRule type="containsText" dxfId="15011" priority="301" operator="containsText" text="TAXI">
      <formula>NOT(ISERROR(SEARCH("TAXI",F205)))</formula>
    </cfRule>
    <cfRule type="containsText" dxfId="15010" priority="302" operator="containsText" text="SSMM">
      <formula>NOT(ISERROR(SEARCH("SSMM",F205)))</formula>
    </cfRule>
    <cfRule type="containsText" dxfId="15009" priority="303" operator="containsText" text="BMTR">
      <formula>NOT(ISERROR(SEARCH("BMTR",F205)))</formula>
    </cfRule>
  </conditionalFormatting>
  <conditionalFormatting sqref="F205">
    <cfRule type="containsText" dxfId="15008" priority="298" operator="containsText" text="TAXI">
      <formula>NOT(ISERROR(SEARCH("TAXI",F205)))</formula>
    </cfRule>
    <cfRule type="containsText" dxfId="15007" priority="299" operator="containsText" text="SSMM">
      <formula>NOT(ISERROR(SEARCH("SSMM",F205)))</formula>
    </cfRule>
    <cfRule type="containsText" dxfId="15006" priority="300" operator="containsText" text="BMTR">
      <formula>NOT(ISERROR(SEARCH("BMTR",F205)))</formula>
    </cfRule>
  </conditionalFormatting>
  <conditionalFormatting sqref="F205">
    <cfRule type="containsText" dxfId="15005" priority="295" operator="containsText" text="TAXI">
      <formula>NOT(ISERROR(SEARCH("TAXI",F205)))</formula>
    </cfRule>
    <cfRule type="containsText" dxfId="15004" priority="296" operator="containsText" text="SSMM">
      <formula>NOT(ISERROR(SEARCH("SSMM",F205)))</formula>
    </cfRule>
    <cfRule type="containsText" dxfId="15003" priority="297" operator="containsText" text="BMTR">
      <formula>NOT(ISERROR(SEARCH("BMTR",F205)))</formula>
    </cfRule>
  </conditionalFormatting>
  <conditionalFormatting sqref="F205">
    <cfRule type="containsText" dxfId="15002" priority="292" operator="containsText" text="TAXI">
      <formula>NOT(ISERROR(SEARCH("TAXI",F205)))</formula>
    </cfRule>
    <cfRule type="containsText" dxfId="15001" priority="293" operator="containsText" text="SSMM">
      <formula>NOT(ISERROR(SEARCH("SSMM",F205)))</formula>
    </cfRule>
    <cfRule type="containsText" dxfId="15000" priority="294" operator="containsText" text="BMTR">
      <formula>NOT(ISERROR(SEARCH("BMTR",F205)))</formula>
    </cfRule>
  </conditionalFormatting>
  <conditionalFormatting sqref="F205">
    <cfRule type="containsText" dxfId="14999" priority="289" operator="containsText" text="TAXI">
      <formula>NOT(ISERROR(SEARCH("TAXI",F205)))</formula>
    </cfRule>
    <cfRule type="containsText" dxfId="14998" priority="290" operator="containsText" text="SSMM">
      <formula>NOT(ISERROR(SEARCH("SSMM",F205)))</formula>
    </cfRule>
    <cfRule type="containsText" dxfId="14997" priority="291" operator="containsText" text="BMTR">
      <formula>NOT(ISERROR(SEARCH("BMTR",F205)))</formula>
    </cfRule>
  </conditionalFormatting>
  <conditionalFormatting sqref="F205">
    <cfRule type="containsText" dxfId="14996" priority="286" operator="containsText" text="TAXI">
      <formula>NOT(ISERROR(SEARCH("TAXI",F205)))</formula>
    </cfRule>
    <cfRule type="containsText" dxfId="14995" priority="287" operator="containsText" text="SSMM">
      <formula>NOT(ISERROR(SEARCH("SSMM",F205)))</formula>
    </cfRule>
    <cfRule type="containsText" dxfId="14994" priority="288" operator="containsText" text="BMTR">
      <formula>NOT(ISERROR(SEARCH("BMTR",F205)))</formula>
    </cfRule>
  </conditionalFormatting>
  <conditionalFormatting sqref="F205">
    <cfRule type="containsText" dxfId="14993" priority="283" operator="containsText" text="TAXI">
      <formula>NOT(ISERROR(SEARCH("TAXI",F205)))</formula>
    </cfRule>
    <cfRule type="containsText" dxfId="14992" priority="284" operator="containsText" text="SSMM">
      <formula>NOT(ISERROR(SEARCH("SSMM",F205)))</formula>
    </cfRule>
    <cfRule type="containsText" dxfId="14991" priority="285" operator="containsText" text="BMTR">
      <formula>NOT(ISERROR(SEARCH("BMTR",F205)))</formula>
    </cfRule>
  </conditionalFormatting>
  <conditionalFormatting sqref="F205">
    <cfRule type="containsText" dxfId="14990" priority="280" operator="containsText" text="TAXI">
      <formula>NOT(ISERROR(SEARCH("TAXI",F205)))</formula>
    </cfRule>
    <cfRule type="containsText" dxfId="14989" priority="281" operator="containsText" text="SSMM">
      <formula>NOT(ISERROR(SEARCH("SSMM",F205)))</formula>
    </cfRule>
    <cfRule type="containsText" dxfId="14988" priority="282" operator="containsText" text="BMTR">
      <formula>NOT(ISERROR(SEARCH("BMTR",F205)))</formula>
    </cfRule>
  </conditionalFormatting>
  <conditionalFormatting sqref="F205">
    <cfRule type="containsText" dxfId="14987" priority="277" operator="containsText" text="TAXI">
      <formula>NOT(ISERROR(SEARCH("TAXI",F205)))</formula>
    </cfRule>
    <cfRule type="containsText" dxfId="14986" priority="278" operator="containsText" text="SSMM">
      <formula>NOT(ISERROR(SEARCH("SSMM",F205)))</formula>
    </cfRule>
    <cfRule type="containsText" dxfId="14985" priority="279" operator="containsText" text="BMTR">
      <formula>NOT(ISERROR(SEARCH("BMTR",F205)))</formula>
    </cfRule>
  </conditionalFormatting>
  <conditionalFormatting sqref="F205">
    <cfRule type="containsText" dxfId="14984" priority="274" operator="containsText" text="TAXI">
      <formula>NOT(ISERROR(SEARCH("TAXI",F205)))</formula>
    </cfRule>
    <cfRule type="containsText" dxfId="14983" priority="275" operator="containsText" text="SSMM">
      <formula>NOT(ISERROR(SEARCH("SSMM",F205)))</formula>
    </cfRule>
    <cfRule type="containsText" dxfId="14982" priority="276" operator="containsText" text="BMTR">
      <formula>NOT(ISERROR(SEARCH("BMTR",F205)))</formula>
    </cfRule>
  </conditionalFormatting>
  <conditionalFormatting sqref="F205">
    <cfRule type="containsText" dxfId="14981" priority="271" operator="containsText" text="TAXI">
      <formula>NOT(ISERROR(SEARCH("TAXI",F205)))</formula>
    </cfRule>
    <cfRule type="containsText" dxfId="14980" priority="272" operator="containsText" text="SSMM">
      <formula>NOT(ISERROR(SEARCH("SSMM",F205)))</formula>
    </cfRule>
    <cfRule type="containsText" dxfId="14979" priority="273" operator="containsText" text="BMTR">
      <formula>NOT(ISERROR(SEARCH("BMTR",F205)))</formula>
    </cfRule>
  </conditionalFormatting>
  <conditionalFormatting sqref="F205">
    <cfRule type="containsText" dxfId="14978" priority="268" operator="containsText" text="TAXI">
      <formula>NOT(ISERROR(SEARCH("TAXI",F205)))</formula>
    </cfRule>
    <cfRule type="containsText" dxfId="14977" priority="269" operator="containsText" text="SSMM">
      <formula>NOT(ISERROR(SEARCH("SSMM",F205)))</formula>
    </cfRule>
    <cfRule type="containsText" dxfId="14976" priority="270" operator="containsText" text="BMTR">
      <formula>NOT(ISERROR(SEARCH("BMTR",F205)))</formula>
    </cfRule>
  </conditionalFormatting>
  <conditionalFormatting sqref="F205">
    <cfRule type="containsText" dxfId="14975" priority="265" operator="containsText" text="TAXI">
      <formula>NOT(ISERROR(SEARCH("TAXI",F205)))</formula>
    </cfRule>
    <cfRule type="containsText" dxfId="14974" priority="266" operator="containsText" text="SSMM">
      <formula>NOT(ISERROR(SEARCH("SSMM",F205)))</formula>
    </cfRule>
    <cfRule type="containsText" dxfId="14973" priority="267" operator="containsText" text="BMTR">
      <formula>NOT(ISERROR(SEARCH("BMTR",F205)))</formula>
    </cfRule>
  </conditionalFormatting>
  <conditionalFormatting sqref="F205">
    <cfRule type="containsText" dxfId="14972" priority="262" operator="containsText" text="TAXI">
      <formula>NOT(ISERROR(SEARCH("TAXI",F205)))</formula>
    </cfRule>
    <cfRule type="containsText" dxfId="14971" priority="263" operator="containsText" text="SSMM">
      <formula>NOT(ISERROR(SEARCH("SSMM",F205)))</formula>
    </cfRule>
    <cfRule type="containsText" dxfId="14970" priority="264" operator="containsText" text="BMTR">
      <formula>NOT(ISERROR(SEARCH("BMTR",F205)))</formula>
    </cfRule>
  </conditionalFormatting>
  <conditionalFormatting sqref="F205">
    <cfRule type="containsText" dxfId="14969" priority="259" operator="containsText" text="TAXI">
      <formula>NOT(ISERROR(SEARCH("TAXI",F205)))</formula>
    </cfRule>
    <cfRule type="containsText" dxfId="14968" priority="260" operator="containsText" text="SSMM">
      <formula>NOT(ISERROR(SEARCH("SSMM",F205)))</formula>
    </cfRule>
    <cfRule type="containsText" dxfId="14967" priority="261" operator="containsText" text="BMTR">
      <formula>NOT(ISERROR(SEARCH("BMTR",F205)))</formula>
    </cfRule>
  </conditionalFormatting>
  <conditionalFormatting sqref="F205">
    <cfRule type="containsText" dxfId="14966" priority="256" operator="containsText" text="TAXI">
      <formula>NOT(ISERROR(SEARCH("TAXI",F205)))</formula>
    </cfRule>
    <cfRule type="containsText" dxfId="14965" priority="257" operator="containsText" text="SSMM">
      <formula>NOT(ISERROR(SEARCH("SSMM",F205)))</formula>
    </cfRule>
    <cfRule type="containsText" dxfId="14964" priority="258" operator="containsText" text="BMTR">
      <formula>NOT(ISERROR(SEARCH("BMTR",F205)))</formula>
    </cfRule>
  </conditionalFormatting>
  <conditionalFormatting sqref="F205">
    <cfRule type="containsText" dxfId="14963" priority="253" operator="containsText" text="TAXI">
      <formula>NOT(ISERROR(SEARCH("TAXI",F205)))</formula>
    </cfRule>
    <cfRule type="containsText" dxfId="14962" priority="254" operator="containsText" text="SSMM">
      <formula>NOT(ISERROR(SEARCH("SSMM",F205)))</formula>
    </cfRule>
    <cfRule type="containsText" dxfId="14961" priority="255" operator="containsText" text="BMTR">
      <formula>NOT(ISERROR(SEARCH("BMTR",F205)))</formula>
    </cfRule>
  </conditionalFormatting>
  <conditionalFormatting sqref="F205">
    <cfRule type="containsText" dxfId="14960" priority="250" operator="containsText" text="TAXI">
      <formula>NOT(ISERROR(SEARCH("TAXI",F205)))</formula>
    </cfRule>
    <cfRule type="containsText" dxfId="14959" priority="251" operator="containsText" text="SSMM">
      <formula>NOT(ISERROR(SEARCH("SSMM",F205)))</formula>
    </cfRule>
    <cfRule type="containsText" dxfId="14958" priority="252" operator="containsText" text="BMTR">
      <formula>NOT(ISERROR(SEARCH("BMTR",F205)))</formula>
    </cfRule>
  </conditionalFormatting>
  <conditionalFormatting sqref="F205">
    <cfRule type="containsText" dxfId="14957" priority="247" operator="containsText" text="TAXI">
      <formula>NOT(ISERROR(SEARCH("TAXI",F205)))</formula>
    </cfRule>
    <cfRule type="containsText" dxfId="14956" priority="248" operator="containsText" text="SSMM">
      <formula>NOT(ISERROR(SEARCH("SSMM",F205)))</formula>
    </cfRule>
    <cfRule type="containsText" dxfId="14955" priority="249" operator="containsText" text="BMTR">
      <formula>NOT(ISERROR(SEARCH("BMTR",F205)))</formula>
    </cfRule>
  </conditionalFormatting>
  <conditionalFormatting sqref="F205">
    <cfRule type="containsText" dxfId="14954" priority="244" operator="containsText" text="TAXI">
      <formula>NOT(ISERROR(SEARCH("TAXI",F205)))</formula>
    </cfRule>
    <cfRule type="containsText" dxfId="14953" priority="245" operator="containsText" text="SSMM">
      <formula>NOT(ISERROR(SEARCH("SSMM",F205)))</formula>
    </cfRule>
    <cfRule type="containsText" dxfId="14952" priority="246" operator="containsText" text="BMTR">
      <formula>NOT(ISERROR(SEARCH("BMTR",F205)))</formula>
    </cfRule>
  </conditionalFormatting>
  <conditionalFormatting sqref="G205">
    <cfRule type="cellIs" dxfId="14951" priority="625" operator="greaterThan">
      <formula>L205</formula>
    </cfRule>
    <cfRule type="cellIs" dxfId="14950" priority="626" operator="lessThan">
      <formula>J205</formula>
    </cfRule>
  </conditionalFormatting>
  <conditionalFormatting sqref="M205">
    <cfRule type="cellIs" dxfId="14949" priority="243" operator="lessThan">
      <formula>0.25</formula>
    </cfRule>
  </conditionalFormatting>
  <conditionalFormatting sqref="F246">
    <cfRule type="containsText" dxfId="14948" priority="236" operator="containsText" text="TAXI">
      <formula>NOT(ISERROR(SEARCH("TAXI",F246)))</formula>
    </cfRule>
    <cfRule type="containsText" dxfId="14947" priority="237" operator="containsText" text="SSMM">
      <formula>NOT(ISERROR(SEARCH("SSMM",F246)))</formula>
    </cfRule>
    <cfRule type="containsText" dxfId="14946" priority="238" operator="containsText" text="BMTR">
      <formula>NOT(ISERROR(SEARCH("BMTR",F246)))</formula>
    </cfRule>
  </conditionalFormatting>
  <conditionalFormatting sqref="G246">
    <cfRule type="cellIs" dxfId="14945" priority="239" operator="greaterThan">
      <formula>L246</formula>
    </cfRule>
    <cfRule type="cellIs" dxfId="14944" priority="240" operator="lessThan">
      <formula>J246</formula>
    </cfRule>
  </conditionalFormatting>
  <conditionalFormatting sqref="M246">
    <cfRule type="cellIs" dxfId="14943" priority="235" operator="lessThan">
      <formula>0.25</formula>
    </cfRule>
  </conditionalFormatting>
  <conditionalFormatting sqref="E215">
    <cfRule type="cellIs" dxfId="14942" priority="233" operator="lessThan">
      <formula>J215</formula>
    </cfRule>
    <cfRule type="cellIs" dxfId="14941" priority="234" operator="greaterThan">
      <formula>L215</formula>
    </cfRule>
  </conditionalFormatting>
  <conditionalFormatting sqref="F215">
    <cfRule type="containsText" dxfId="14940" priority="228" operator="containsText" text="TAXI">
      <formula>NOT(ISERROR(SEARCH("TAXI",F215)))</formula>
    </cfRule>
    <cfRule type="containsText" dxfId="14939" priority="229" operator="containsText" text="SSMM">
      <formula>NOT(ISERROR(SEARCH("SSMM",F215)))</formula>
    </cfRule>
    <cfRule type="containsText" dxfId="14938" priority="230" operator="containsText" text="BMTR">
      <formula>NOT(ISERROR(SEARCH("BMTR",F215)))</formula>
    </cfRule>
  </conditionalFormatting>
  <conditionalFormatting sqref="F215">
    <cfRule type="containsText" dxfId="14937" priority="225" operator="containsText" text="TAXI">
      <formula>NOT(ISERROR(SEARCH("TAXI",F215)))</formula>
    </cfRule>
    <cfRule type="containsText" dxfId="14936" priority="226" operator="containsText" text="SSMM">
      <formula>NOT(ISERROR(SEARCH("SSMM",F215)))</formula>
    </cfRule>
    <cfRule type="containsText" dxfId="14935" priority="227" operator="containsText" text="BMTR">
      <formula>NOT(ISERROR(SEARCH("BMTR",F215)))</formula>
    </cfRule>
  </conditionalFormatting>
  <conditionalFormatting sqref="F215">
    <cfRule type="containsText" dxfId="14934" priority="222" operator="containsText" text="TAXI">
      <formula>NOT(ISERROR(SEARCH("TAXI",F215)))</formula>
    </cfRule>
    <cfRule type="containsText" dxfId="14933" priority="223" operator="containsText" text="SSMM">
      <formula>NOT(ISERROR(SEARCH("SSMM",F215)))</formula>
    </cfRule>
    <cfRule type="containsText" dxfId="14932" priority="224" operator="containsText" text="BMTR">
      <formula>NOT(ISERROR(SEARCH("BMTR",F215)))</formula>
    </cfRule>
  </conditionalFormatting>
  <conditionalFormatting sqref="F215">
    <cfRule type="containsText" dxfId="14931" priority="219" operator="containsText" text="TAXI">
      <formula>NOT(ISERROR(SEARCH("TAXI",F215)))</formula>
    </cfRule>
    <cfRule type="containsText" dxfId="14930" priority="220" operator="containsText" text="SSMM">
      <formula>NOT(ISERROR(SEARCH("SSMM",F215)))</formula>
    </cfRule>
    <cfRule type="containsText" dxfId="14929" priority="221" operator="containsText" text="BMTR">
      <formula>NOT(ISERROR(SEARCH("BMTR",F215)))</formula>
    </cfRule>
  </conditionalFormatting>
  <conditionalFormatting sqref="F215">
    <cfRule type="containsText" dxfId="14928" priority="216" operator="containsText" text="TAXI">
      <formula>NOT(ISERROR(SEARCH("TAXI",F215)))</formula>
    </cfRule>
    <cfRule type="containsText" dxfId="14927" priority="217" operator="containsText" text="SSMM">
      <formula>NOT(ISERROR(SEARCH("SSMM",F215)))</formula>
    </cfRule>
    <cfRule type="containsText" dxfId="14926" priority="218" operator="containsText" text="BMTR">
      <formula>NOT(ISERROR(SEARCH("BMTR",F215)))</formula>
    </cfRule>
  </conditionalFormatting>
  <conditionalFormatting sqref="F215">
    <cfRule type="containsText" dxfId="14925" priority="213" operator="containsText" text="TAXI">
      <formula>NOT(ISERROR(SEARCH("TAXI",F215)))</formula>
    </cfRule>
    <cfRule type="containsText" dxfId="14924" priority="214" operator="containsText" text="SSMM">
      <formula>NOT(ISERROR(SEARCH("SSMM",F215)))</formula>
    </cfRule>
    <cfRule type="containsText" dxfId="14923" priority="215" operator="containsText" text="BMTR">
      <formula>NOT(ISERROR(SEARCH("BMTR",F215)))</formula>
    </cfRule>
  </conditionalFormatting>
  <conditionalFormatting sqref="F215">
    <cfRule type="containsText" dxfId="14922" priority="210" operator="containsText" text="TAXI">
      <formula>NOT(ISERROR(SEARCH("TAXI",F215)))</formula>
    </cfRule>
    <cfRule type="containsText" dxfId="14921" priority="211" operator="containsText" text="SSMM">
      <formula>NOT(ISERROR(SEARCH("SSMM",F215)))</formula>
    </cfRule>
    <cfRule type="containsText" dxfId="14920" priority="212" operator="containsText" text="BMTR">
      <formula>NOT(ISERROR(SEARCH("BMTR",F215)))</formula>
    </cfRule>
  </conditionalFormatting>
  <conditionalFormatting sqref="F215">
    <cfRule type="containsText" dxfId="14919" priority="207" operator="containsText" text="TAXI">
      <formula>NOT(ISERROR(SEARCH("TAXI",F215)))</formula>
    </cfRule>
    <cfRule type="containsText" dxfId="14918" priority="208" operator="containsText" text="SSMM">
      <formula>NOT(ISERROR(SEARCH("SSMM",F215)))</formula>
    </cfRule>
    <cfRule type="containsText" dxfId="14917" priority="209" operator="containsText" text="BMTR">
      <formula>NOT(ISERROR(SEARCH("BMTR",F215)))</formula>
    </cfRule>
  </conditionalFormatting>
  <conditionalFormatting sqref="F215">
    <cfRule type="containsText" dxfId="14916" priority="204" operator="containsText" text="TAXI">
      <formula>NOT(ISERROR(SEARCH("TAXI",F215)))</formula>
    </cfRule>
    <cfRule type="containsText" dxfId="14915" priority="205" operator="containsText" text="SSMM">
      <formula>NOT(ISERROR(SEARCH("SSMM",F215)))</formula>
    </cfRule>
    <cfRule type="containsText" dxfId="14914" priority="206" operator="containsText" text="BMTR">
      <formula>NOT(ISERROR(SEARCH("BMTR",F215)))</formula>
    </cfRule>
  </conditionalFormatting>
  <conditionalFormatting sqref="F215">
    <cfRule type="containsText" dxfId="14913" priority="201" operator="containsText" text="TAXI">
      <formula>NOT(ISERROR(SEARCH("TAXI",F215)))</formula>
    </cfRule>
    <cfRule type="containsText" dxfId="14912" priority="202" operator="containsText" text="SSMM">
      <formula>NOT(ISERROR(SEARCH("SSMM",F215)))</formula>
    </cfRule>
    <cfRule type="containsText" dxfId="14911" priority="203" operator="containsText" text="BMTR">
      <formula>NOT(ISERROR(SEARCH("BMTR",F215)))</formula>
    </cfRule>
  </conditionalFormatting>
  <conditionalFormatting sqref="F215">
    <cfRule type="containsText" dxfId="14910" priority="198" operator="containsText" text="TAXI">
      <formula>NOT(ISERROR(SEARCH("TAXI",F215)))</formula>
    </cfRule>
    <cfRule type="containsText" dxfId="14909" priority="199" operator="containsText" text="SSMM">
      <formula>NOT(ISERROR(SEARCH("SSMM",F215)))</formula>
    </cfRule>
    <cfRule type="containsText" dxfId="14908" priority="200" operator="containsText" text="BMTR">
      <formula>NOT(ISERROR(SEARCH("BMTR",F215)))</formula>
    </cfRule>
  </conditionalFormatting>
  <conditionalFormatting sqref="F215">
    <cfRule type="containsText" dxfId="14907" priority="195" operator="containsText" text="TAXI">
      <formula>NOT(ISERROR(SEARCH("TAXI",F215)))</formula>
    </cfRule>
    <cfRule type="containsText" dxfId="14906" priority="196" operator="containsText" text="SSMM">
      <formula>NOT(ISERROR(SEARCH("SSMM",F215)))</formula>
    </cfRule>
    <cfRule type="containsText" dxfId="14905" priority="197" operator="containsText" text="BMTR">
      <formula>NOT(ISERROR(SEARCH("BMTR",F215)))</formula>
    </cfRule>
  </conditionalFormatting>
  <conditionalFormatting sqref="F215">
    <cfRule type="containsText" dxfId="14904" priority="192" operator="containsText" text="TAXI">
      <formula>NOT(ISERROR(SEARCH("TAXI",F215)))</formula>
    </cfRule>
    <cfRule type="containsText" dxfId="14903" priority="193" operator="containsText" text="SSMM">
      <formula>NOT(ISERROR(SEARCH("SSMM",F215)))</formula>
    </cfRule>
    <cfRule type="containsText" dxfId="14902" priority="194" operator="containsText" text="BMTR">
      <formula>NOT(ISERROR(SEARCH("BMTR",F215)))</formula>
    </cfRule>
  </conditionalFormatting>
  <conditionalFormatting sqref="F215">
    <cfRule type="containsText" dxfId="14901" priority="189" operator="containsText" text="TAXI">
      <formula>NOT(ISERROR(SEARCH("TAXI",F215)))</formula>
    </cfRule>
    <cfRule type="containsText" dxfId="14900" priority="190" operator="containsText" text="SSMM">
      <formula>NOT(ISERROR(SEARCH("SSMM",F215)))</formula>
    </cfRule>
    <cfRule type="containsText" dxfId="14899" priority="191" operator="containsText" text="BMTR">
      <formula>NOT(ISERROR(SEARCH("BMTR",F215)))</formula>
    </cfRule>
  </conditionalFormatting>
  <conditionalFormatting sqref="F215">
    <cfRule type="containsText" dxfId="14898" priority="186" operator="containsText" text="TAXI">
      <formula>NOT(ISERROR(SEARCH("TAXI",F215)))</formula>
    </cfRule>
    <cfRule type="containsText" dxfId="14897" priority="187" operator="containsText" text="SSMM">
      <formula>NOT(ISERROR(SEARCH("SSMM",F215)))</formula>
    </cfRule>
    <cfRule type="containsText" dxfId="14896" priority="188" operator="containsText" text="BMTR">
      <formula>NOT(ISERROR(SEARCH("BMTR",F215)))</formula>
    </cfRule>
  </conditionalFormatting>
  <conditionalFormatting sqref="F215">
    <cfRule type="containsText" dxfId="14895" priority="183" operator="containsText" text="TAXI">
      <formula>NOT(ISERROR(SEARCH("TAXI",F215)))</formula>
    </cfRule>
    <cfRule type="containsText" dxfId="14894" priority="184" operator="containsText" text="SSMM">
      <formula>NOT(ISERROR(SEARCH("SSMM",F215)))</formula>
    </cfRule>
    <cfRule type="containsText" dxfId="14893" priority="185" operator="containsText" text="BMTR">
      <formula>NOT(ISERROR(SEARCH("BMTR",F215)))</formula>
    </cfRule>
  </conditionalFormatting>
  <conditionalFormatting sqref="F215">
    <cfRule type="containsText" dxfId="14892" priority="180" operator="containsText" text="TAXI">
      <formula>NOT(ISERROR(SEARCH("TAXI",F215)))</formula>
    </cfRule>
    <cfRule type="containsText" dxfId="14891" priority="181" operator="containsText" text="SSMM">
      <formula>NOT(ISERROR(SEARCH("SSMM",F215)))</formula>
    </cfRule>
    <cfRule type="containsText" dxfId="14890" priority="182" operator="containsText" text="BMTR">
      <formula>NOT(ISERROR(SEARCH("BMTR",F215)))</formula>
    </cfRule>
  </conditionalFormatting>
  <conditionalFormatting sqref="F215">
    <cfRule type="containsText" dxfId="14889" priority="177" operator="containsText" text="TAXI">
      <formula>NOT(ISERROR(SEARCH("TAXI",F215)))</formula>
    </cfRule>
    <cfRule type="containsText" dxfId="14888" priority="178" operator="containsText" text="SSMM">
      <formula>NOT(ISERROR(SEARCH("SSMM",F215)))</formula>
    </cfRule>
    <cfRule type="containsText" dxfId="14887" priority="179" operator="containsText" text="BMTR">
      <formula>NOT(ISERROR(SEARCH("BMTR",F215)))</formula>
    </cfRule>
  </conditionalFormatting>
  <conditionalFormatting sqref="F215">
    <cfRule type="containsText" dxfId="14886" priority="174" operator="containsText" text="TAXI">
      <formula>NOT(ISERROR(SEARCH("TAXI",F215)))</formula>
    </cfRule>
    <cfRule type="containsText" dxfId="14885" priority="175" operator="containsText" text="SSMM">
      <formula>NOT(ISERROR(SEARCH("SSMM",F215)))</formula>
    </cfRule>
    <cfRule type="containsText" dxfId="14884" priority="176" operator="containsText" text="BMTR">
      <formula>NOT(ISERROR(SEARCH("BMTR",F215)))</formula>
    </cfRule>
  </conditionalFormatting>
  <conditionalFormatting sqref="F215">
    <cfRule type="containsText" dxfId="14883" priority="171" operator="containsText" text="TAXI">
      <formula>NOT(ISERROR(SEARCH("TAXI",F215)))</formula>
    </cfRule>
    <cfRule type="containsText" dxfId="14882" priority="172" operator="containsText" text="SSMM">
      <formula>NOT(ISERROR(SEARCH("SSMM",F215)))</formula>
    </cfRule>
    <cfRule type="containsText" dxfId="14881" priority="173" operator="containsText" text="BMTR">
      <formula>NOT(ISERROR(SEARCH("BMTR",F215)))</formula>
    </cfRule>
  </conditionalFormatting>
  <conditionalFormatting sqref="F215">
    <cfRule type="containsText" dxfId="14880" priority="168" operator="containsText" text="TAXI">
      <formula>NOT(ISERROR(SEARCH("TAXI",F215)))</formula>
    </cfRule>
    <cfRule type="containsText" dxfId="14879" priority="169" operator="containsText" text="SSMM">
      <formula>NOT(ISERROR(SEARCH("SSMM",F215)))</formula>
    </cfRule>
    <cfRule type="containsText" dxfId="14878" priority="170" operator="containsText" text="BMTR">
      <formula>NOT(ISERROR(SEARCH("BMTR",F215)))</formula>
    </cfRule>
  </conditionalFormatting>
  <conditionalFormatting sqref="F215">
    <cfRule type="containsText" dxfId="14877" priority="165" operator="containsText" text="TAXI">
      <formula>NOT(ISERROR(SEARCH("TAXI",F215)))</formula>
    </cfRule>
    <cfRule type="containsText" dxfId="14876" priority="166" operator="containsText" text="SSMM">
      <formula>NOT(ISERROR(SEARCH("SSMM",F215)))</formula>
    </cfRule>
    <cfRule type="containsText" dxfId="14875" priority="167" operator="containsText" text="BMTR">
      <formula>NOT(ISERROR(SEARCH("BMTR",F215)))</formula>
    </cfRule>
  </conditionalFormatting>
  <conditionalFormatting sqref="F215">
    <cfRule type="containsText" dxfId="14874" priority="162" operator="containsText" text="TAXI">
      <formula>NOT(ISERROR(SEARCH("TAXI",F215)))</formula>
    </cfRule>
    <cfRule type="containsText" dxfId="14873" priority="163" operator="containsText" text="SSMM">
      <formula>NOT(ISERROR(SEARCH("SSMM",F215)))</formula>
    </cfRule>
    <cfRule type="containsText" dxfId="14872" priority="164" operator="containsText" text="BMTR">
      <formula>NOT(ISERROR(SEARCH("BMTR",F215)))</formula>
    </cfRule>
  </conditionalFormatting>
  <conditionalFormatting sqref="F215">
    <cfRule type="containsText" dxfId="14871" priority="159" operator="containsText" text="TAXI">
      <formula>NOT(ISERROR(SEARCH("TAXI",F215)))</formula>
    </cfRule>
    <cfRule type="containsText" dxfId="14870" priority="160" operator="containsText" text="SSMM">
      <formula>NOT(ISERROR(SEARCH("SSMM",F215)))</formula>
    </cfRule>
    <cfRule type="containsText" dxfId="14869" priority="161" operator="containsText" text="BMTR">
      <formula>NOT(ISERROR(SEARCH("BMTR",F215)))</formula>
    </cfRule>
  </conditionalFormatting>
  <conditionalFormatting sqref="F215">
    <cfRule type="containsText" dxfId="14868" priority="156" operator="containsText" text="TAXI">
      <formula>NOT(ISERROR(SEARCH("TAXI",F215)))</formula>
    </cfRule>
    <cfRule type="containsText" dxfId="14867" priority="157" operator="containsText" text="SSMM">
      <formula>NOT(ISERROR(SEARCH("SSMM",F215)))</formula>
    </cfRule>
    <cfRule type="containsText" dxfId="14866" priority="158" operator="containsText" text="BMTR">
      <formula>NOT(ISERROR(SEARCH("BMTR",F215)))</formula>
    </cfRule>
  </conditionalFormatting>
  <conditionalFormatting sqref="F215">
    <cfRule type="containsText" dxfId="14865" priority="153" operator="containsText" text="TAXI">
      <formula>NOT(ISERROR(SEARCH("TAXI",F215)))</formula>
    </cfRule>
    <cfRule type="containsText" dxfId="14864" priority="154" operator="containsText" text="SSMM">
      <formula>NOT(ISERROR(SEARCH("SSMM",F215)))</formula>
    </cfRule>
    <cfRule type="containsText" dxfId="14863" priority="155" operator="containsText" text="BMTR">
      <formula>NOT(ISERROR(SEARCH("BMTR",F215)))</formula>
    </cfRule>
  </conditionalFormatting>
  <conditionalFormatting sqref="F215">
    <cfRule type="containsText" dxfId="14862" priority="150" operator="containsText" text="TAXI">
      <formula>NOT(ISERROR(SEARCH("TAXI",F215)))</formula>
    </cfRule>
    <cfRule type="containsText" dxfId="14861" priority="151" operator="containsText" text="SSMM">
      <formula>NOT(ISERROR(SEARCH("SSMM",F215)))</formula>
    </cfRule>
    <cfRule type="containsText" dxfId="14860" priority="152" operator="containsText" text="BMTR">
      <formula>NOT(ISERROR(SEARCH("BMTR",F215)))</formula>
    </cfRule>
  </conditionalFormatting>
  <conditionalFormatting sqref="F215">
    <cfRule type="containsText" dxfId="14859" priority="147" operator="containsText" text="TAXI">
      <formula>NOT(ISERROR(SEARCH("TAXI",F215)))</formula>
    </cfRule>
    <cfRule type="containsText" dxfId="14858" priority="148" operator="containsText" text="SSMM">
      <formula>NOT(ISERROR(SEARCH("SSMM",F215)))</formula>
    </cfRule>
    <cfRule type="containsText" dxfId="14857" priority="149" operator="containsText" text="BMTR">
      <formula>NOT(ISERROR(SEARCH("BMTR",F215)))</formula>
    </cfRule>
  </conditionalFormatting>
  <conditionalFormatting sqref="F215">
    <cfRule type="containsText" dxfId="14856" priority="144" operator="containsText" text="TAXI">
      <formula>NOT(ISERROR(SEARCH("TAXI",F215)))</formula>
    </cfRule>
    <cfRule type="containsText" dxfId="14855" priority="145" operator="containsText" text="SSMM">
      <formula>NOT(ISERROR(SEARCH("SSMM",F215)))</formula>
    </cfRule>
    <cfRule type="containsText" dxfId="14854" priority="146" operator="containsText" text="BMTR">
      <formula>NOT(ISERROR(SEARCH("BMTR",F215)))</formula>
    </cfRule>
  </conditionalFormatting>
  <conditionalFormatting sqref="F215">
    <cfRule type="containsText" dxfId="14853" priority="141" operator="containsText" text="TAXI">
      <formula>NOT(ISERROR(SEARCH("TAXI",F215)))</formula>
    </cfRule>
    <cfRule type="containsText" dxfId="14852" priority="142" operator="containsText" text="SSMM">
      <formula>NOT(ISERROR(SEARCH("SSMM",F215)))</formula>
    </cfRule>
    <cfRule type="containsText" dxfId="14851" priority="143" operator="containsText" text="BMTR">
      <formula>NOT(ISERROR(SEARCH("BMTR",F215)))</formula>
    </cfRule>
  </conditionalFormatting>
  <conditionalFormatting sqref="F215">
    <cfRule type="containsText" dxfId="14850" priority="138" operator="containsText" text="TAXI">
      <formula>NOT(ISERROR(SEARCH("TAXI",F215)))</formula>
    </cfRule>
    <cfRule type="containsText" dxfId="14849" priority="139" operator="containsText" text="SSMM">
      <formula>NOT(ISERROR(SEARCH("SSMM",F215)))</formula>
    </cfRule>
    <cfRule type="containsText" dxfId="14848" priority="140" operator="containsText" text="BMTR">
      <formula>NOT(ISERROR(SEARCH("BMTR",F215)))</formula>
    </cfRule>
  </conditionalFormatting>
  <conditionalFormatting sqref="F215">
    <cfRule type="containsText" dxfId="14847" priority="135" operator="containsText" text="TAXI">
      <formula>NOT(ISERROR(SEARCH("TAXI",F215)))</formula>
    </cfRule>
    <cfRule type="containsText" dxfId="14846" priority="136" operator="containsText" text="SSMM">
      <formula>NOT(ISERROR(SEARCH("SSMM",F215)))</formula>
    </cfRule>
    <cfRule type="containsText" dxfId="14845" priority="137" operator="containsText" text="BMTR">
      <formula>NOT(ISERROR(SEARCH("BMTR",F215)))</formula>
    </cfRule>
  </conditionalFormatting>
  <conditionalFormatting sqref="F215">
    <cfRule type="containsText" dxfId="14844" priority="132" operator="containsText" text="TAXI">
      <formula>NOT(ISERROR(SEARCH("TAXI",F215)))</formula>
    </cfRule>
    <cfRule type="containsText" dxfId="14843" priority="133" operator="containsText" text="SSMM">
      <formula>NOT(ISERROR(SEARCH("SSMM",F215)))</formula>
    </cfRule>
    <cfRule type="containsText" dxfId="14842" priority="134" operator="containsText" text="BMTR">
      <formula>NOT(ISERROR(SEARCH("BMTR",F215)))</formula>
    </cfRule>
  </conditionalFormatting>
  <conditionalFormatting sqref="F215">
    <cfRule type="containsText" dxfId="14841" priority="129" operator="containsText" text="TAXI">
      <formula>NOT(ISERROR(SEARCH("TAXI",F215)))</formula>
    </cfRule>
    <cfRule type="containsText" dxfId="14840" priority="130" operator="containsText" text="SSMM">
      <formula>NOT(ISERROR(SEARCH("SSMM",F215)))</formula>
    </cfRule>
    <cfRule type="containsText" dxfId="14839" priority="131" operator="containsText" text="BMTR">
      <formula>NOT(ISERROR(SEARCH("BMTR",F215)))</formula>
    </cfRule>
  </conditionalFormatting>
  <conditionalFormatting sqref="F215">
    <cfRule type="containsText" dxfId="14838" priority="126" operator="containsText" text="TAXI">
      <formula>NOT(ISERROR(SEARCH("TAXI",F215)))</formula>
    </cfRule>
    <cfRule type="containsText" dxfId="14837" priority="127" operator="containsText" text="SSMM">
      <formula>NOT(ISERROR(SEARCH("SSMM",F215)))</formula>
    </cfRule>
    <cfRule type="containsText" dxfId="14836" priority="128" operator="containsText" text="BMTR">
      <formula>NOT(ISERROR(SEARCH("BMTR",F215)))</formula>
    </cfRule>
  </conditionalFormatting>
  <conditionalFormatting sqref="F215">
    <cfRule type="containsText" dxfId="14835" priority="123" operator="containsText" text="TAXI">
      <formula>NOT(ISERROR(SEARCH("TAXI",F215)))</formula>
    </cfRule>
    <cfRule type="containsText" dxfId="14834" priority="124" operator="containsText" text="SSMM">
      <formula>NOT(ISERROR(SEARCH("SSMM",F215)))</formula>
    </cfRule>
    <cfRule type="containsText" dxfId="14833" priority="125" operator="containsText" text="BMTR">
      <formula>NOT(ISERROR(SEARCH("BMTR",F215)))</formula>
    </cfRule>
  </conditionalFormatting>
  <conditionalFormatting sqref="F215">
    <cfRule type="containsText" dxfId="14832" priority="120" operator="containsText" text="TAXI">
      <formula>NOT(ISERROR(SEARCH("TAXI",F215)))</formula>
    </cfRule>
    <cfRule type="containsText" dxfId="14831" priority="121" operator="containsText" text="SSMM">
      <formula>NOT(ISERROR(SEARCH("SSMM",F215)))</formula>
    </cfRule>
    <cfRule type="containsText" dxfId="14830" priority="122" operator="containsText" text="BMTR">
      <formula>NOT(ISERROR(SEARCH("BMTR",F215)))</formula>
    </cfRule>
  </conditionalFormatting>
  <conditionalFormatting sqref="F215">
    <cfRule type="containsText" dxfId="14829" priority="117" operator="containsText" text="TAXI">
      <formula>NOT(ISERROR(SEARCH("TAXI",F215)))</formula>
    </cfRule>
    <cfRule type="containsText" dxfId="14828" priority="118" operator="containsText" text="SSMM">
      <formula>NOT(ISERROR(SEARCH("SSMM",F215)))</formula>
    </cfRule>
    <cfRule type="containsText" dxfId="14827" priority="119" operator="containsText" text="BMTR">
      <formula>NOT(ISERROR(SEARCH("BMTR",F215)))</formula>
    </cfRule>
  </conditionalFormatting>
  <conditionalFormatting sqref="F215">
    <cfRule type="containsText" dxfId="14826" priority="114" operator="containsText" text="TAXI">
      <formula>NOT(ISERROR(SEARCH("TAXI",F215)))</formula>
    </cfRule>
    <cfRule type="containsText" dxfId="14825" priority="115" operator="containsText" text="SSMM">
      <formula>NOT(ISERROR(SEARCH("SSMM",F215)))</formula>
    </cfRule>
    <cfRule type="containsText" dxfId="14824" priority="116" operator="containsText" text="BMTR">
      <formula>NOT(ISERROR(SEARCH("BMTR",F215)))</formula>
    </cfRule>
  </conditionalFormatting>
  <conditionalFormatting sqref="F215">
    <cfRule type="containsText" dxfId="14823" priority="111" operator="containsText" text="TAXI">
      <formula>NOT(ISERROR(SEARCH("TAXI",F215)))</formula>
    </cfRule>
    <cfRule type="containsText" dxfId="14822" priority="112" operator="containsText" text="SSMM">
      <formula>NOT(ISERROR(SEARCH("SSMM",F215)))</formula>
    </cfRule>
    <cfRule type="containsText" dxfId="14821" priority="113" operator="containsText" text="BMTR">
      <formula>NOT(ISERROR(SEARCH("BMTR",F215)))</formula>
    </cfRule>
  </conditionalFormatting>
  <conditionalFormatting sqref="F215">
    <cfRule type="containsText" dxfId="14820" priority="108" operator="containsText" text="TAXI">
      <formula>NOT(ISERROR(SEARCH("TAXI",F215)))</formula>
    </cfRule>
    <cfRule type="containsText" dxfId="14819" priority="109" operator="containsText" text="SSMM">
      <formula>NOT(ISERROR(SEARCH("SSMM",F215)))</formula>
    </cfRule>
    <cfRule type="containsText" dxfId="14818" priority="110" operator="containsText" text="BMTR">
      <formula>NOT(ISERROR(SEARCH("BMTR",F215)))</formula>
    </cfRule>
  </conditionalFormatting>
  <conditionalFormatting sqref="F215">
    <cfRule type="containsText" dxfId="14817" priority="105" operator="containsText" text="TAXI">
      <formula>NOT(ISERROR(SEARCH("TAXI",F215)))</formula>
    </cfRule>
    <cfRule type="containsText" dxfId="14816" priority="106" operator="containsText" text="SSMM">
      <formula>NOT(ISERROR(SEARCH("SSMM",F215)))</formula>
    </cfRule>
    <cfRule type="containsText" dxfId="14815" priority="107" operator="containsText" text="BMTR">
      <formula>NOT(ISERROR(SEARCH("BMTR",F215)))</formula>
    </cfRule>
  </conditionalFormatting>
  <conditionalFormatting sqref="F215">
    <cfRule type="containsText" dxfId="14814" priority="102" operator="containsText" text="TAXI">
      <formula>NOT(ISERROR(SEARCH("TAXI",F215)))</formula>
    </cfRule>
    <cfRule type="containsText" dxfId="14813" priority="103" operator="containsText" text="SSMM">
      <formula>NOT(ISERROR(SEARCH("SSMM",F215)))</formula>
    </cfRule>
    <cfRule type="containsText" dxfId="14812" priority="104" operator="containsText" text="BMTR">
      <formula>NOT(ISERROR(SEARCH("BMTR",F215)))</formula>
    </cfRule>
  </conditionalFormatting>
  <conditionalFormatting sqref="F215">
    <cfRule type="containsText" dxfId="14811" priority="99" operator="containsText" text="TAXI">
      <formula>NOT(ISERROR(SEARCH("TAXI",F215)))</formula>
    </cfRule>
    <cfRule type="containsText" dxfId="14810" priority="100" operator="containsText" text="SSMM">
      <formula>NOT(ISERROR(SEARCH("SSMM",F215)))</formula>
    </cfRule>
    <cfRule type="containsText" dxfId="14809" priority="101" operator="containsText" text="BMTR">
      <formula>NOT(ISERROR(SEARCH("BMTR",F215)))</formula>
    </cfRule>
  </conditionalFormatting>
  <conditionalFormatting sqref="F215">
    <cfRule type="containsText" dxfId="14808" priority="96" operator="containsText" text="TAXI">
      <formula>NOT(ISERROR(SEARCH("TAXI",F215)))</formula>
    </cfRule>
    <cfRule type="containsText" dxfId="14807" priority="97" operator="containsText" text="SSMM">
      <formula>NOT(ISERROR(SEARCH("SSMM",F215)))</formula>
    </cfRule>
    <cfRule type="containsText" dxfId="14806" priority="98" operator="containsText" text="BMTR">
      <formula>NOT(ISERROR(SEARCH("BMTR",F215)))</formula>
    </cfRule>
  </conditionalFormatting>
  <conditionalFormatting sqref="F215">
    <cfRule type="containsText" dxfId="14805" priority="93" operator="containsText" text="TAXI">
      <formula>NOT(ISERROR(SEARCH("TAXI",F215)))</formula>
    </cfRule>
    <cfRule type="containsText" dxfId="14804" priority="94" operator="containsText" text="SSMM">
      <formula>NOT(ISERROR(SEARCH("SSMM",F215)))</formula>
    </cfRule>
    <cfRule type="containsText" dxfId="14803" priority="95" operator="containsText" text="BMTR">
      <formula>NOT(ISERROR(SEARCH("BMTR",F215)))</formula>
    </cfRule>
  </conditionalFormatting>
  <conditionalFormatting sqref="F215">
    <cfRule type="containsText" dxfId="14802" priority="90" operator="containsText" text="TAXI">
      <formula>NOT(ISERROR(SEARCH("TAXI",F215)))</formula>
    </cfRule>
    <cfRule type="containsText" dxfId="14801" priority="91" operator="containsText" text="SSMM">
      <formula>NOT(ISERROR(SEARCH("SSMM",F215)))</formula>
    </cfRule>
    <cfRule type="containsText" dxfId="14800" priority="92" operator="containsText" text="BMTR">
      <formula>NOT(ISERROR(SEARCH("BMTR",F215)))</formula>
    </cfRule>
  </conditionalFormatting>
  <conditionalFormatting sqref="F215">
    <cfRule type="containsText" dxfId="14799" priority="87" operator="containsText" text="TAXI">
      <formula>NOT(ISERROR(SEARCH("TAXI",F215)))</formula>
    </cfRule>
    <cfRule type="containsText" dxfId="14798" priority="88" operator="containsText" text="SSMM">
      <formula>NOT(ISERROR(SEARCH("SSMM",F215)))</formula>
    </cfRule>
    <cfRule type="containsText" dxfId="14797" priority="89" operator="containsText" text="BMTR">
      <formula>NOT(ISERROR(SEARCH("BMTR",F215)))</formula>
    </cfRule>
  </conditionalFormatting>
  <conditionalFormatting sqref="F215">
    <cfRule type="containsText" dxfId="14796" priority="84" operator="containsText" text="TAXI">
      <formula>NOT(ISERROR(SEARCH("TAXI",F215)))</formula>
    </cfRule>
    <cfRule type="containsText" dxfId="14795" priority="85" operator="containsText" text="SSMM">
      <formula>NOT(ISERROR(SEARCH("SSMM",F215)))</formula>
    </cfRule>
    <cfRule type="containsText" dxfId="14794" priority="86" operator="containsText" text="BMTR">
      <formula>NOT(ISERROR(SEARCH("BMTR",F215)))</formula>
    </cfRule>
  </conditionalFormatting>
  <conditionalFormatting sqref="F215">
    <cfRule type="containsText" dxfId="14793" priority="81" operator="containsText" text="TAXI">
      <formula>NOT(ISERROR(SEARCH("TAXI",F215)))</formula>
    </cfRule>
    <cfRule type="containsText" dxfId="14792" priority="82" operator="containsText" text="SSMM">
      <formula>NOT(ISERROR(SEARCH("SSMM",F215)))</formula>
    </cfRule>
    <cfRule type="containsText" dxfId="14791" priority="83" operator="containsText" text="BMTR">
      <formula>NOT(ISERROR(SEARCH("BMTR",F215)))</formula>
    </cfRule>
  </conditionalFormatting>
  <conditionalFormatting sqref="F215">
    <cfRule type="containsText" dxfId="14790" priority="78" operator="containsText" text="TAXI">
      <formula>NOT(ISERROR(SEARCH("TAXI",F215)))</formula>
    </cfRule>
    <cfRule type="containsText" dxfId="14789" priority="79" operator="containsText" text="SSMM">
      <formula>NOT(ISERROR(SEARCH("SSMM",F215)))</formula>
    </cfRule>
    <cfRule type="containsText" dxfId="14788" priority="80" operator="containsText" text="BMTR">
      <formula>NOT(ISERROR(SEARCH("BMTR",F215)))</formula>
    </cfRule>
  </conditionalFormatting>
  <conditionalFormatting sqref="F215">
    <cfRule type="containsText" dxfId="14787" priority="75" operator="containsText" text="TAXI">
      <formula>NOT(ISERROR(SEARCH("TAXI",F215)))</formula>
    </cfRule>
    <cfRule type="containsText" dxfId="14786" priority="76" operator="containsText" text="SSMM">
      <formula>NOT(ISERROR(SEARCH("SSMM",F215)))</formula>
    </cfRule>
    <cfRule type="containsText" dxfId="14785" priority="77" operator="containsText" text="BMTR">
      <formula>NOT(ISERROR(SEARCH("BMTR",F215)))</formula>
    </cfRule>
  </conditionalFormatting>
  <conditionalFormatting sqref="F215">
    <cfRule type="containsText" dxfId="14784" priority="72" operator="containsText" text="TAXI">
      <formula>NOT(ISERROR(SEARCH("TAXI",F215)))</formula>
    </cfRule>
    <cfRule type="containsText" dxfId="14783" priority="73" operator="containsText" text="SSMM">
      <formula>NOT(ISERROR(SEARCH("SSMM",F215)))</formula>
    </cfRule>
    <cfRule type="containsText" dxfId="14782" priority="74" operator="containsText" text="BMTR">
      <formula>NOT(ISERROR(SEARCH("BMTR",F215)))</formula>
    </cfRule>
  </conditionalFormatting>
  <conditionalFormatting sqref="F215">
    <cfRule type="containsText" dxfId="14781" priority="69" operator="containsText" text="TAXI">
      <formula>NOT(ISERROR(SEARCH("TAXI",F215)))</formula>
    </cfRule>
    <cfRule type="containsText" dxfId="14780" priority="70" operator="containsText" text="SSMM">
      <formula>NOT(ISERROR(SEARCH("SSMM",F215)))</formula>
    </cfRule>
    <cfRule type="containsText" dxfId="14779" priority="71" operator="containsText" text="BMTR">
      <formula>NOT(ISERROR(SEARCH("BMTR",F215)))</formula>
    </cfRule>
  </conditionalFormatting>
  <conditionalFormatting sqref="F215">
    <cfRule type="containsText" dxfId="14778" priority="66" operator="containsText" text="TAXI">
      <formula>NOT(ISERROR(SEARCH("TAXI",F215)))</formula>
    </cfRule>
    <cfRule type="containsText" dxfId="14777" priority="67" operator="containsText" text="SSMM">
      <formula>NOT(ISERROR(SEARCH("SSMM",F215)))</formula>
    </cfRule>
    <cfRule type="containsText" dxfId="14776" priority="68" operator="containsText" text="BMTR">
      <formula>NOT(ISERROR(SEARCH("BMTR",F215)))</formula>
    </cfRule>
  </conditionalFormatting>
  <conditionalFormatting sqref="F215">
    <cfRule type="containsText" dxfId="14775" priority="63" operator="containsText" text="TAXI">
      <formula>NOT(ISERROR(SEARCH("TAXI",F215)))</formula>
    </cfRule>
    <cfRule type="containsText" dxfId="14774" priority="64" operator="containsText" text="SSMM">
      <formula>NOT(ISERROR(SEARCH("SSMM",F215)))</formula>
    </cfRule>
    <cfRule type="containsText" dxfId="14773" priority="65" operator="containsText" text="BMTR">
      <formula>NOT(ISERROR(SEARCH("BMTR",F215)))</formula>
    </cfRule>
  </conditionalFormatting>
  <conditionalFormatting sqref="F215">
    <cfRule type="containsText" dxfId="14772" priority="60" operator="containsText" text="TAXI">
      <formula>NOT(ISERROR(SEARCH("TAXI",F215)))</formula>
    </cfRule>
    <cfRule type="containsText" dxfId="14771" priority="61" operator="containsText" text="SSMM">
      <formula>NOT(ISERROR(SEARCH("SSMM",F215)))</formula>
    </cfRule>
    <cfRule type="containsText" dxfId="14770" priority="62" operator="containsText" text="BMTR">
      <formula>NOT(ISERROR(SEARCH("BMTR",F215)))</formula>
    </cfRule>
  </conditionalFormatting>
  <conditionalFormatting sqref="F215">
    <cfRule type="containsText" dxfId="14769" priority="57" operator="containsText" text="TAXI">
      <formula>NOT(ISERROR(SEARCH("TAXI",F215)))</formula>
    </cfRule>
    <cfRule type="containsText" dxfId="14768" priority="58" operator="containsText" text="SSMM">
      <formula>NOT(ISERROR(SEARCH("SSMM",F215)))</formula>
    </cfRule>
    <cfRule type="containsText" dxfId="14767" priority="59" operator="containsText" text="BMTR">
      <formula>NOT(ISERROR(SEARCH("BMTR",F215)))</formula>
    </cfRule>
  </conditionalFormatting>
  <conditionalFormatting sqref="F215">
    <cfRule type="containsText" dxfId="14766" priority="54" operator="containsText" text="TAXI">
      <formula>NOT(ISERROR(SEARCH("TAXI",F215)))</formula>
    </cfRule>
    <cfRule type="containsText" dxfId="14765" priority="55" operator="containsText" text="SSMM">
      <formula>NOT(ISERROR(SEARCH("SSMM",F215)))</formula>
    </cfRule>
    <cfRule type="containsText" dxfId="14764" priority="56" operator="containsText" text="BMTR">
      <formula>NOT(ISERROR(SEARCH("BMTR",F215)))</formula>
    </cfRule>
  </conditionalFormatting>
  <conditionalFormatting sqref="F215">
    <cfRule type="containsText" dxfId="14763" priority="51" operator="containsText" text="TAXI">
      <formula>NOT(ISERROR(SEARCH("TAXI",F215)))</formula>
    </cfRule>
    <cfRule type="containsText" dxfId="14762" priority="52" operator="containsText" text="SSMM">
      <formula>NOT(ISERROR(SEARCH("SSMM",F215)))</formula>
    </cfRule>
    <cfRule type="containsText" dxfId="14761" priority="53" operator="containsText" text="BMTR">
      <formula>NOT(ISERROR(SEARCH("BMTR",F215)))</formula>
    </cfRule>
  </conditionalFormatting>
  <conditionalFormatting sqref="F215">
    <cfRule type="containsText" dxfId="14760" priority="48" operator="containsText" text="TAXI">
      <formula>NOT(ISERROR(SEARCH("TAXI",F215)))</formula>
    </cfRule>
    <cfRule type="containsText" dxfId="14759" priority="49" operator="containsText" text="SSMM">
      <formula>NOT(ISERROR(SEARCH("SSMM",F215)))</formula>
    </cfRule>
    <cfRule type="containsText" dxfId="14758" priority="50" operator="containsText" text="BMTR">
      <formula>NOT(ISERROR(SEARCH("BMTR",F215)))</formula>
    </cfRule>
  </conditionalFormatting>
  <conditionalFormatting sqref="F215">
    <cfRule type="containsText" dxfId="14757" priority="45" operator="containsText" text="TAXI">
      <formula>NOT(ISERROR(SEARCH("TAXI",F215)))</formula>
    </cfRule>
    <cfRule type="containsText" dxfId="14756" priority="46" operator="containsText" text="SSMM">
      <formula>NOT(ISERROR(SEARCH("SSMM",F215)))</formula>
    </cfRule>
    <cfRule type="containsText" dxfId="14755" priority="47" operator="containsText" text="BMTR">
      <formula>NOT(ISERROR(SEARCH("BMTR",F215)))</formula>
    </cfRule>
  </conditionalFormatting>
  <conditionalFormatting sqref="F215">
    <cfRule type="containsText" dxfId="14754" priority="42" operator="containsText" text="TAXI">
      <formula>NOT(ISERROR(SEARCH("TAXI",F215)))</formula>
    </cfRule>
    <cfRule type="containsText" dxfId="14753" priority="43" operator="containsText" text="SSMM">
      <formula>NOT(ISERROR(SEARCH("SSMM",F215)))</formula>
    </cfRule>
    <cfRule type="containsText" dxfId="14752" priority="44" operator="containsText" text="BMTR">
      <formula>NOT(ISERROR(SEARCH("BMTR",F215)))</formula>
    </cfRule>
  </conditionalFormatting>
  <conditionalFormatting sqref="F215">
    <cfRule type="containsText" dxfId="14751" priority="39" operator="containsText" text="TAXI">
      <formula>NOT(ISERROR(SEARCH("TAXI",F215)))</formula>
    </cfRule>
    <cfRule type="containsText" dxfId="14750" priority="40" operator="containsText" text="SSMM">
      <formula>NOT(ISERROR(SEARCH("SSMM",F215)))</formula>
    </cfRule>
    <cfRule type="containsText" dxfId="14749" priority="41" operator="containsText" text="BMTR">
      <formula>NOT(ISERROR(SEARCH("BMTR",F215)))</formula>
    </cfRule>
  </conditionalFormatting>
  <conditionalFormatting sqref="F215">
    <cfRule type="containsText" dxfId="14748" priority="36" operator="containsText" text="TAXI">
      <formula>NOT(ISERROR(SEARCH("TAXI",F215)))</formula>
    </cfRule>
    <cfRule type="containsText" dxfId="14747" priority="37" operator="containsText" text="SSMM">
      <formula>NOT(ISERROR(SEARCH("SSMM",F215)))</formula>
    </cfRule>
    <cfRule type="containsText" dxfId="14746" priority="38" operator="containsText" text="BMTR">
      <formula>NOT(ISERROR(SEARCH("BMTR",F215)))</formula>
    </cfRule>
  </conditionalFormatting>
  <conditionalFormatting sqref="F215">
    <cfRule type="containsText" dxfId="14745" priority="33" operator="containsText" text="TAXI">
      <formula>NOT(ISERROR(SEARCH("TAXI",F215)))</formula>
    </cfRule>
    <cfRule type="containsText" dxfId="14744" priority="34" operator="containsText" text="SSMM">
      <formula>NOT(ISERROR(SEARCH("SSMM",F215)))</formula>
    </cfRule>
    <cfRule type="containsText" dxfId="14743" priority="35" operator="containsText" text="BMTR">
      <formula>NOT(ISERROR(SEARCH("BMTR",F215)))</formula>
    </cfRule>
  </conditionalFormatting>
  <conditionalFormatting sqref="F215">
    <cfRule type="containsText" dxfId="14742" priority="30" operator="containsText" text="TAXI">
      <formula>NOT(ISERROR(SEARCH("TAXI",F215)))</formula>
    </cfRule>
    <cfRule type="containsText" dxfId="14741" priority="31" operator="containsText" text="SSMM">
      <formula>NOT(ISERROR(SEARCH("SSMM",F215)))</formula>
    </cfRule>
    <cfRule type="containsText" dxfId="14740" priority="32" operator="containsText" text="BMTR">
      <formula>NOT(ISERROR(SEARCH("BMTR",F215)))</formula>
    </cfRule>
  </conditionalFormatting>
  <conditionalFormatting sqref="F215">
    <cfRule type="containsText" dxfId="14739" priority="27" operator="containsText" text="TAXI">
      <formula>NOT(ISERROR(SEARCH("TAXI",F215)))</formula>
    </cfRule>
    <cfRule type="containsText" dxfId="14738" priority="28" operator="containsText" text="SSMM">
      <formula>NOT(ISERROR(SEARCH("SSMM",F215)))</formula>
    </cfRule>
    <cfRule type="containsText" dxfId="14737" priority="29" operator="containsText" text="BMTR">
      <formula>NOT(ISERROR(SEARCH("BMTR",F215)))</formula>
    </cfRule>
  </conditionalFormatting>
  <conditionalFormatting sqref="F215">
    <cfRule type="containsText" dxfId="14736" priority="24" operator="containsText" text="TAXI">
      <formula>NOT(ISERROR(SEARCH("TAXI",F215)))</formula>
    </cfRule>
    <cfRule type="containsText" dxfId="14735" priority="25" operator="containsText" text="SSMM">
      <formula>NOT(ISERROR(SEARCH("SSMM",F215)))</formula>
    </cfRule>
    <cfRule type="containsText" dxfId="14734" priority="26" operator="containsText" text="BMTR">
      <formula>NOT(ISERROR(SEARCH("BMTR",F215)))</formula>
    </cfRule>
  </conditionalFormatting>
  <conditionalFormatting sqref="F215">
    <cfRule type="containsText" dxfId="14733" priority="21" operator="containsText" text="TAXI">
      <formula>NOT(ISERROR(SEARCH("TAXI",F215)))</formula>
    </cfRule>
    <cfRule type="containsText" dxfId="14732" priority="22" operator="containsText" text="SSMM">
      <formula>NOT(ISERROR(SEARCH("SSMM",F215)))</formula>
    </cfRule>
    <cfRule type="containsText" dxfId="14731" priority="23" operator="containsText" text="BMTR">
      <formula>NOT(ISERROR(SEARCH("BMTR",F215)))</formula>
    </cfRule>
  </conditionalFormatting>
  <conditionalFormatting sqref="F215">
    <cfRule type="containsText" dxfId="14730" priority="18" operator="containsText" text="TAXI">
      <formula>NOT(ISERROR(SEARCH("TAXI",F215)))</formula>
    </cfRule>
    <cfRule type="containsText" dxfId="14729" priority="19" operator="containsText" text="SSMM">
      <formula>NOT(ISERROR(SEARCH("SSMM",F215)))</formula>
    </cfRule>
    <cfRule type="containsText" dxfId="14728" priority="20" operator="containsText" text="BMTR">
      <formula>NOT(ISERROR(SEARCH("BMTR",F215)))</formula>
    </cfRule>
  </conditionalFormatting>
  <conditionalFormatting sqref="F215">
    <cfRule type="containsText" dxfId="14727" priority="15" operator="containsText" text="TAXI">
      <formula>NOT(ISERROR(SEARCH("TAXI",F215)))</formula>
    </cfRule>
    <cfRule type="containsText" dxfId="14726" priority="16" operator="containsText" text="SSMM">
      <formula>NOT(ISERROR(SEARCH("SSMM",F215)))</formula>
    </cfRule>
    <cfRule type="containsText" dxfId="14725" priority="17" operator="containsText" text="BMTR">
      <formula>NOT(ISERROR(SEARCH("BMTR",F215)))</formula>
    </cfRule>
  </conditionalFormatting>
  <conditionalFormatting sqref="F215">
    <cfRule type="containsText" dxfId="14724" priority="12" operator="containsText" text="TAXI">
      <formula>NOT(ISERROR(SEARCH("TAXI",F215)))</formula>
    </cfRule>
    <cfRule type="containsText" dxfId="14723" priority="13" operator="containsText" text="SSMM">
      <formula>NOT(ISERROR(SEARCH("SSMM",F215)))</formula>
    </cfRule>
    <cfRule type="containsText" dxfId="14722" priority="14" operator="containsText" text="BMTR">
      <formula>NOT(ISERROR(SEARCH("BMTR",F215)))</formula>
    </cfRule>
  </conditionalFormatting>
  <conditionalFormatting sqref="F215">
    <cfRule type="containsText" dxfId="14721" priority="9" operator="containsText" text="TAXI">
      <formula>NOT(ISERROR(SEARCH("TAXI",F215)))</formula>
    </cfRule>
    <cfRule type="containsText" dxfId="14720" priority="10" operator="containsText" text="SSMM">
      <formula>NOT(ISERROR(SEARCH("SSMM",F215)))</formula>
    </cfRule>
    <cfRule type="containsText" dxfId="14719" priority="11" operator="containsText" text="BMTR">
      <formula>NOT(ISERROR(SEARCH("BMTR",F215)))</formula>
    </cfRule>
  </conditionalFormatting>
  <conditionalFormatting sqref="F215">
    <cfRule type="containsText" dxfId="14718" priority="6" operator="containsText" text="TAXI">
      <formula>NOT(ISERROR(SEARCH("TAXI",F215)))</formula>
    </cfRule>
    <cfRule type="containsText" dxfId="14717" priority="7" operator="containsText" text="SSMM">
      <formula>NOT(ISERROR(SEARCH("SSMM",F215)))</formula>
    </cfRule>
    <cfRule type="containsText" dxfId="14716" priority="8" operator="containsText" text="BMTR">
      <formula>NOT(ISERROR(SEARCH("BMTR",F215)))</formula>
    </cfRule>
  </conditionalFormatting>
  <conditionalFormatting sqref="F215">
    <cfRule type="containsText" dxfId="14715" priority="3" operator="containsText" text="TAXI">
      <formula>NOT(ISERROR(SEARCH("TAXI",F215)))</formula>
    </cfRule>
    <cfRule type="containsText" dxfId="14714" priority="4" operator="containsText" text="SSMM">
      <formula>NOT(ISERROR(SEARCH("SSMM",F215)))</formula>
    </cfRule>
    <cfRule type="containsText" dxfId="14713" priority="5" operator="containsText" text="BMTR">
      <formula>NOT(ISERROR(SEARCH("BMTR",F215)))</formula>
    </cfRule>
  </conditionalFormatting>
  <conditionalFormatting sqref="G215">
    <cfRule type="cellIs" dxfId="14712" priority="231" operator="greaterThan">
      <formula>L215</formula>
    </cfRule>
    <cfRule type="cellIs" dxfId="14711" priority="232" operator="lessThan">
      <formula>J215</formula>
    </cfRule>
  </conditionalFormatting>
  <conditionalFormatting sqref="M215">
    <cfRule type="cellIs" dxfId="14710" priority="2" operator="lessThan">
      <formula>0.25</formula>
    </cfRule>
  </conditionalFormatting>
  <conditionalFormatting sqref="C2">
    <cfRule type="cellIs" dxfId="14709" priority="1" operator="equal">
      <formula>TODAY()</formula>
    </cfRule>
  </conditionalFormatting>
  <pageMargins left="0.7" right="0.7" top="0.75" bottom="0.75" header="0.3" footer="0.3"/>
  <pageSetup orientation="portrait" horizontalDpi="4294967294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tabColor rgb="FF66CCFF"/>
  </sheetPr>
  <dimension ref="A2:V67"/>
  <sheetViews>
    <sheetView workbookViewId="0">
      <selection activeCell="E18" sqref="E18"/>
    </sheetView>
  </sheetViews>
  <sheetFormatPr defaultColWidth="9.140625" defaultRowHeight="12.75" x14ac:dyDescent="0.2"/>
  <cols>
    <col min="1" max="1" width="3.28515625" style="213" bestFit="1" customWidth="1"/>
    <col min="2" max="2" width="9.5703125" style="213" customWidth="1"/>
    <col min="3" max="3" width="14.28515625" style="213" customWidth="1"/>
    <col min="4" max="4" width="14.42578125" style="213" customWidth="1"/>
    <col min="5" max="5" width="18.28515625" style="213" bestFit="1" customWidth="1"/>
    <col min="6" max="6" width="11.42578125" style="213" customWidth="1"/>
    <col min="7" max="7" width="10.140625" style="213" customWidth="1"/>
    <col min="8" max="8" width="12.28515625" style="213" customWidth="1"/>
    <col min="9" max="9" width="15" style="213" customWidth="1"/>
    <col min="10" max="10" width="15.7109375" style="213" bestFit="1" customWidth="1"/>
    <col min="11" max="11" width="14.140625" style="213" bestFit="1" customWidth="1"/>
    <col min="12" max="12" width="10.7109375" style="213" customWidth="1"/>
    <col min="13" max="13" width="8" style="213" customWidth="1"/>
    <col min="14" max="14" width="10.5703125" style="213" bestFit="1" customWidth="1"/>
    <col min="15" max="15" width="10.140625" style="213" customWidth="1"/>
    <col min="16" max="16" width="9.85546875" style="213" bestFit="1" customWidth="1"/>
    <col min="17" max="17" width="10.7109375" style="213" customWidth="1"/>
    <col min="18" max="18" width="14.7109375" style="213" bestFit="1" customWidth="1"/>
    <col min="19" max="19" width="10.7109375" style="213" bestFit="1" customWidth="1"/>
    <col min="20" max="20" width="9.28515625" style="213" bestFit="1" customWidth="1"/>
    <col min="21" max="21" width="6.7109375" style="213" bestFit="1" customWidth="1"/>
    <col min="22" max="22" width="9.28515625" style="213" bestFit="1" customWidth="1"/>
    <col min="23" max="16384" width="9.140625" style="213"/>
  </cols>
  <sheetData>
    <row r="2" spans="1:22" x14ac:dyDescent="0.2">
      <c r="C2" s="122" t="e">
        <f>+#REF!</f>
        <v>#REF!</v>
      </c>
      <c r="D2" s="4" t="s">
        <v>203</v>
      </c>
      <c r="E2" s="42" t="e">
        <f>VLOOKUP($C$2,#REF!,43,)</f>
        <v>#REF!</v>
      </c>
      <c r="H2" s="101"/>
      <c r="K2" s="93" t="s">
        <v>907</v>
      </c>
      <c r="L2" s="93" t="s">
        <v>908</v>
      </c>
      <c r="N2" s="135">
        <v>42671</v>
      </c>
      <c r="O2" s="213">
        <f>+DAYS360($N$2,$N$3,0)</f>
        <v>3</v>
      </c>
      <c r="P2" s="213">
        <f>+_xlfn.DAYS(N3,N2)</f>
        <v>3</v>
      </c>
    </row>
    <row r="3" spans="1:22" x14ac:dyDescent="0.2">
      <c r="D3" s="5" t="s">
        <v>204</v>
      </c>
      <c r="E3" s="100" t="e">
        <f>VLOOKUP($C$2,#REF!,14,0)</f>
        <v>#REF!</v>
      </c>
      <c r="I3" s="11" t="s">
        <v>8</v>
      </c>
      <c r="J3" s="14" t="e">
        <f>(K40+J67+K67+L67-J4)-K3</f>
        <v>#REF!</v>
      </c>
      <c r="K3" s="249">
        <v>0</v>
      </c>
      <c r="L3" s="248"/>
      <c r="N3" s="135">
        <v>42674</v>
      </c>
      <c r="O3" s="213">
        <f>+DAYS360($N$2,$N$3,1)</f>
        <v>2</v>
      </c>
    </row>
    <row r="4" spans="1:22" x14ac:dyDescent="0.2">
      <c r="D4" s="5" t="s">
        <v>152</v>
      </c>
      <c r="E4" s="147">
        <v>-62000000000</v>
      </c>
      <c r="I4" s="70" t="s">
        <v>182</v>
      </c>
      <c r="J4" s="71" t="e">
        <f>K4/365*E2*I10</f>
        <v>#REF!</v>
      </c>
      <c r="K4" s="239">
        <v>5.1399999999999996E-3</v>
      </c>
    </row>
    <row r="5" spans="1:22" x14ac:dyDescent="0.2">
      <c r="D5" s="5" t="s">
        <v>11</v>
      </c>
      <c r="E5" s="16" t="e">
        <f>+E2/E3</f>
        <v>#REF!</v>
      </c>
      <c r="I5" s="175"/>
      <c r="J5" s="21"/>
      <c r="K5" s="6"/>
    </row>
    <row r="6" spans="1:22" x14ac:dyDescent="0.2">
      <c r="D6" s="17" t="s">
        <v>12</v>
      </c>
      <c r="E6" s="18" t="e">
        <f>+E4/E3</f>
        <v>#REF!</v>
      </c>
      <c r="H6" s="101"/>
      <c r="I6" s="133" t="s">
        <v>185</v>
      </c>
      <c r="J6" s="134">
        <f>SUM(E16:E30)</f>
        <v>72500000000</v>
      </c>
      <c r="K6" s="6"/>
    </row>
    <row r="7" spans="1:22" x14ac:dyDescent="0.2">
      <c r="C7" s="122" t="e">
        <f>+#REF!</f>
        <v>#REF!</v>
      </c>
      <c r="D7" s="5" t="s">
        <v>5</v>
      </c>
      <c r="E7" s="13" t="e">
        <f>+E2+J3+E4</f>
        <v>#REF!</v>
      </c>
      <c r="F7" s="75"/>
      <c r="H7" s="159"/>
      <c r="I7" s="145" t="s">
        <v>854</v>
      </c>
      <c r="J7" s="144" t="e">
        <f>SUM(I16:I30)</f>
        <v>#REF!</v>
      </c>
    </row>
    <row r="8" spans="1:22" x14ac:dyDescent="0.2">
      <c r="D8" s="5" t="s">
        <v>11</v>
      </c>
      <c r="E8" s="19" t="e">
        <f>+E5+E6</f>
        <v>#REF!</v>
      </c>
      <c r="I8" s="6"/>
      <c r="J8" s="20"/>
    </row>
    <row r="9" spans="1:22" ht="13.5" thickBot="1" x14ac:dyDescent="0.25">
      <c r="D9" s="5" t="s">
        <v>10</v>
      </c>
      <c r="E9" s="32" t="e">
        <f>+E7/E8</f>
        <v>#REF!</v>
      </c>
      <c r="I9" s="125" t="s">
        <v>205</v>
      </c>
      <c r="J9" s="126" t="s">
        <v>206</v>
      </c>
      <c r="K9" s="225"/>
      <c r="L9" s="131"/>
    </row>
    <row r="10" spans="1:22" ht="19.5" thickBot="1" x14ac:dyDescent="0.25">
      <c r="D10" s="127" t="s">
        <v>6</v>
      </c>
      <c r="E10" s="128" t="e">
        <f>+E9/E3-1</f>
        <v>#REF!</v>
      </c>
      <c r="F10" s="129" t="e">
        <f>E9-E3</f>
        <v>#REF!</v>
      </c>
      <c r="G10" s="130" t="e">
        <f>+F10/E3</f>
        <v>#REF!</v>
      </c>
      <c r="H10" s="241"/>
      <c r="I10" s="123" t="e">
        <f>#REF!</f>
        <v>#REF!</v>
      </c>
      <c r="J10" s="124" t="e">
        <f>#REF!</f>
        <v>#REF!</v>
      </c>
      <c r="K10" s="240">
        <v>1.1E-4</v>
      </c>
      <c r="L10" s="240" t="e">
        <f>K10*J10</f>
        <v>#REF!</v>
      </c>
    </row>
    <row r="11" spans="1:22" x14ac:dyDescent="0.2">
      <c r="B11" s="6"/>
      <c r="C11" s="6"/>
      <c r="F11" s="40" t="e">
        <f>+E9</f>
        <v>#REF!</v>
      </c>
      <c r="G11" s="36"/>
      <c r="L11" s="38"/>
    </row>
    <row r="12" spans="1:22" x14ac:dyDescent="0.2">
      <c r="B12" s="7" t="s">
        <v>789</v>
      </c>
      <c r="F12" s="41" t="e">
        <f>+E10</f>
        <v>#REF!</v>
      </c>
      <c r="G12" s="37"/>
    </row>
    <row r="14" spans="1:22" ht="12.75" customHeight="1" x14ac:dyDescent="0.2">
      <c r="A14" s="560" t="s">
        <v>3</v>
      </c>
      <c r="B14" s="560" t="s">
        <v>170</v>
      </c>
      <c r="C14" s="562" t="s">
        <v>9</v>
      </c>
      <c r="D14" s="562" t="s">
        <v>749</v>
      </c>
      <c r="E14" s="564" t="s">
        <v>748</v>
      </c>
      <c r="F14" s="562" t="s">
        <v>751</v>
      </c>
      <c r="G14" s="562" t="s">
        <v>750</v>
      </c>
      <c r="H14" s="562" t="s">
        <v>151</v>
      </c>
      <c r="I14" s="562" t="s">
        <v>752</v>
      </c>
      <c r="J14" s="562" t="s">
        <v>753</v>
      </c>
      <c r="K14" s="566" t="s">
        <v>4</v>
      </c>
      <c r="L14" s="566"/>
    </row>
    <row r="15" spans="1:22" s="3" customFormat="1" x14ac:dyDescent="0.2">
      <c r="A15" s="561"/>
      <c r="B15" s="561"/>
      <c r="C15" s="563"/>
      <c r="D15" s="563"/>
      <c r="E15" s="565"/>
      <c r="F15" s="563"/>
      <c r="G15" s="563"/>
      <c r="H15" s="563"/>
      <c r="I15" s="563"/>
      <c r="J15" s="563"/>
      <c r="K15" s="357" t="s">
        <v>1</v>
      </c>
      <c r="L15" s="357" t="s">
        <v>0</v>
      </c>
      <c r="M15" s="55" t="s">
        <v>198</v>
      </c>
      <c r="N15" s="39" t="s">
        <v>74</v>
      </c>
      <c r="O15" s="39" t="s">
        <v>75</v>
      </c>
      <c r="P15" s="39" t="s">
        <v>76</v>
      </c>
      <c r="Q15" s="57" t="s">
        <v>171</v>
      </c>
      <c r="R15" s="3" t="s">
        <v>780</v>
      </c>
      <c r="S15" s="3" t="s">
        <v>202</v>
      </c>
      <c r="T15" s="55" t="s">
        <v>779</v>
      </c>
      <c r="U15" s="3" t="s">
        <v>760</v>
      </c>
      <c r="V15" s="3" t="s">
        <v>890</v>
      </c>
    </row>
    <row r="16" spans="1:22" s="214" customFormat="1" x14ac:dyDescent="0.2">
      <c r="A16" s="29">
        <v>1</v>
      </c>
      <c r="B16" s="353" t="s">
        <v>168</v>
      </c>
      <c r="C16" s="351" t="s">
        <v>58</v>
      </c>
      <c r="D16" s="354">
        <v>0</v>
      </c>
      <c r="E16" s="342">
        <v>49000000000</v>
      </c>
      <c r="F16" s="347" t="e">
        <f>+VLOOKUP($C16,Reff!$A:$C,2,FALSE)</f>
        <v>#REF!</v>
      </c>
      <c r="G16" s="138" t="e">
        <f>+VLOOKUP($C16,Reff!$A:$C,3,FALSE)</f>
        <v>#REF!</v>
      </c>
      <c r="H16" s="342" t="e">
        <f>+D16*E16/T16*IF(B16="B",$J$10,$I$10)*0.95</f>
        <v>#REF!</v>
      </c>
      <c r="I16" s="342" t="e">
        <f>+E16*F16/100</f>
        <v>#REF!</v>
      </c>
      <c r="J16" s="342" t="e">
        <f>+E16*G16/100</f>
        <v>#REF!</v>
      </c>
      <c r="K16" s="342" t="e">
        <f>+H16+J16-I16</f>
        <v>#REF!</v>
      </c>
      <c r="L16" s="343" t="e">
        <f>+K16/I16</f>
        <v>#REF!</v>
      </c>
      <c r="M16" s="348" t="e">
        <f>+E16*G16%/$E$7</f>
        <v>#REF!</v>
      </c>
      <c r="N16" s="140" t="e">
        <f>+VLOOKUP($C16,#REF!,3,0)</f>
        <v>#REF!</v>
      </c>
      <c r="O16" s="140" t="e">
        <f>+VLOOKUP($C16,#REF!,4,0)</f>
        <v>#REF!</v>
      </c>
      <c r="P16" s="140" t="e">
        <f>+VLOOKUP($C16,#REF!,5,0)</f>
        <v>#REF!</v>
      </c>
      <c r="Q16" s="207" t="e">
        <f>(VLOOKUP($C16,#REF!,5,0))</f>
        <v>#REF!</v>
      </c>
      <c r="R16" s="207" t="e">
        <f>(VLOOKUP($C16,#REF!,31,))</f>
        <v>#REF!</v>
      </c>
      <c r="S16" s="207" t="e">
        <f>(VLOOKUP($C16,#REF!,32,))</f>
        <v>#REF!</v>
      </c>
      <c r="T16" s="203">
        <f>IF(B16="G",(S16-R16)*2,360)</f>
        <v>360</v>
      </c>
      <c r="U16" s="348" t="e">
        <f>+YIELD($C$7,Q16,D16,G16,100,4,0)</f>
        <v>#REF!</v>
      </c>
      <c r="V16" s="349" t="e">
        <f>U16*0.95/0.8</f>
        <v>#REF!</v>
      </c>
    </row>
    <row r="17" spans="1:22" s="214" customFormat="1" x14ac:dyDescent="0.2">
      <c r="A17" s="29">
        <f>+A16+1</f>
        <v>2</v>
      </c>
      <c r="B17" s="25" t="s">
        <v>168</v>
      </c>
      <c r="C17" s="110" t="s">
        <v>944</v>
      </c>
      <c r="D17" s="68" t="e">
        <f>+VLOOKUP(C17,#REF!,4,)</f>
        <v>#REF!</v>
      </c>
      <c r="E17" s="43">
        <v>13500000000</v>
      </c>
      <c r="F17" s="47" t="e">
        <f>+VLOOKUP($C17,Reff!$A:$C,2,FALSE)</f>
        <v>#N/A</v>
      </c>
      <c r="G17" s="48" t="e">
        <f>+VLOOKUP($C17,Reff!$A:$C,3,FALSE)</f>
        <v>#N/A</v>
      </c>
      <c r="H17" s="43" t="e">
        <f>+D17*E17/T17*IF(B17="B",$J$10,$I$10)*0.95</f>
        <v>#REF!</v>
      </c>
      <c r="I17" s="43" t="e">
        <f>+E17*F17/100</f>
        <v>#N/A</v>
      </c>
      <c r="J17" s="43" t="e">
        <f>+E17*G17/100</f>
        <v>#N/A</v>
      </c>
      <c r="K17" s="43" t="e">
        <f>+H17+J17-I17</f>
        <v>#REF!</v>
      </c>
      <c r="L17" s="27" t="e">
        <f>+K17/I17</f>
        <v>#REF!</v>
      </c>
      <c r="M17" s="176" t="e">
        <f>+E17*G17%/$E$7</f>
        <v>#N/A</v>
      </c>
      <c r="N17" s="51" t="e">
        <f>+VLOOKUP($C17,#REF!,3,0)</f>
        <v>#REF!</v>
      </c>
      <c r="O17" s="51" t="e">
        <f>+VLOOKUP($C17,#REF!,4,0)</f>
        <v>#REF!</v>
      </c>
      <c r="P17" s="51" t="e">
        <f>+VLOOKUP($C17,#REF!,5,0)</f>
        <v>#REF!</v>
      </c>
      <c r="Q17" s="153" t="e">
        <f>(VLOOKUP($C17,#REF!,5,0))</f>
        <v>#REF!</v>
      </c>
      <c r="R17" s="153" t="e">
        <f>(VLOOKUP($C17,#REF!,31,))</f>
        <v>#REF!</v>
      </c>
      <c r="S17" s="153" t="e">
        <f>(VLOOKUP($C17,#REF!,32,))</f>
        <v>#REF!</v>
      </c>
      <c r="T17" s="29">
        <f>IF(B17="G",(S17-R17)*2,360)</f>
        <v>360</v>
      </c>
      <c r="U17" s="176" t="e">
        <f>+YIELD($C$7,Q17,D17,G17,100,4,0)</f>
        <v>#REF!</v>
      </c>
      <c r="V17" s="179" t="e">
        <f>U17*0.95/0.8</f>
        <v>#REF!</v>
      </c>
    </row>
    <row r="18" spans="1:22" s="214" customFormat="1" x14ac:dyDescent="0.2">
      <c r="A18" s="29">
        <f>+A17+1</f>
        <v>3</v>
      </c>
      <c r="B18" s="25" t="s">
        <v>168</v>
      </c>
      <c r="C18" s="110" t="s">
        <v>155</v>
      </c>
      <c r="D18" s="68" t="e">
        <f>+VLOOKUP(C18,#REF!,4,)</f>
        <v>#REF!</v>
      </c>
      <c r="E18" s="352">
        <f>61000000000-61000000000</f>
        <v>0</v>
      </c>
      <c r="F18" s="47" t="e">
        <f>+VLOOKUP($C18,Reff!$A:$C,2,FALSE)</f>
        <v>#N/A</v>
      </c>
      <c r="G18" s="48" t="e">
        <f>+VLOOKUP($C18,Reff!$A:$C,3,FALSE)</f>
        <v>#N/A</v>
      </c>
      <c r="H18" s="43" t="e">
        <f>+D18*E18/T18*IF(B18="B",$J$10,$I$10)*0.95</f>
        <v>#REF!</v>
      </c>
      <c r="I18" s="43" t="e">
        <f>+E18*F18/100</f>
        <v>#N/A</v>
      </c>
      <c r="J18" s="43" t="e">
        <f>+E18*G18/100</f>
        <v>#N/A</v>
      </c>
      <c r="K18" s="43" t="e">
        <f>+H18+J18-I18</f>
        <v>#REF!</v>
      </c>
      <c r="L18" s="27" t="e">
        <f>+K18/I18</f>
        <v>#REF!</v>
      </c>
      <c r="M18" s="176" t="e">
        <f>+E18*G18%/$E$7</f>
        <v>#N/A</v>
      </c>
      <c r="N18" s="51" t="e">
        <f>+VLOOKUP($C18,#REF!,3,0)</f>
        <v>#REF!</v>
      </c>
      <c r="O18" s="51" t="e">
        <f>+VLOOKUP($C18,#REF!,4,0)</f>
        <v>#REF!</v>
      </c>
      <c r="P18" s="51" t="e">
        <f>+VLOOKUP($C18,#REF!,5,0)</f>
        <v>#REF!</v>
      </c>
      <c r="Q18" s="153" t="e">
        <f>(VLOOKUP($C18,#REF!,5,0))</f>
        <v>#REF!</v>
      </c>
      <c r="R18" s="153" t="e">
        <f>(VLOOKUP($C18,#REF!,31,))</f>
        <v>#REF!</v>
      </c>
      <c r="S18" s="153" t="e">
        <f>(VLOOKUP($C18,#REF!,32,))</f>
        <v>#REF!</v>
      </c>
      <c r="T18" s="29">
        <f>IF(B18="G",(S18-R18)*2,360)</f>
        <v>360</v>
      </c>
      <c r="U18" s="176" t="e">
        <f>+YIELD($C$7,Q18,D18,G18,100,4,0)</f>
        <v>#REF!</v>
      </c>
      <c r="V18" s="179" t="e">
        <f>U18*0.95/0.8</f>
        <v>#REF!</v>
      </c>
    </row>
    <row r="19" spans="1:22" s="214" customFormat="1" x14ac:dyDescent="0.2">
      <c r="A19" s="29">
        <f>+A18+1</f>
        <v>4</v>
      </c>
      <c r="B19" s="25" t="s">
        <v>168</v>
      </c>
      <c r="C19" s="136" t="s">
        <v>887</v>
      </c>
      <c r="D19" s="68" t="e">
        <f>+VLOOKUP(C19,#REF!,4,)</f>
        <v>#REF!</v>
      </c>
      <c r="E19" s="43">
        <v>8000000000</v>
      </c>
      <c r="F19" s="47" t="e">
        <f>+VLOOKUP($C19,Reff!$A:$C,2,FALSE)</f>
        <v>#N/A</v>
      </c>
      <c r="G19" s="48" t="e">
        <f>+VLOOKUP($C19,Reff!$A:$C,3,FALSE)</f>
        <v>#N/A</v>
      </c>
      <c r="H19" s="43" t="e">
        <f>+D19*E19/T19*IF(B19="B",$J$10,$I$10)*0.95</f>
        <v>#REF!</v>
      </c>
      <c r="I19" s="43" t="e">
        <f>+E19*F19/100</f>
        <v>#N/A</v>
      </c>
      <c r="J19" s="43" t="e">
        <f>+E19*G19/100</f>
        <v>#N/A</v>
      </c>
      <c r="K19" s="43" t="e">
        <f>+H19+J19-I19</f>
        <v>#REF!</v>
      </c>
      <c r="L19" s="27" t="e">
        <f>+K19/I19</f>
        <v>#REF!</v>
      </c>
      <c r="M19" s="176" t="e">
        <f>+E19*G19%/$E$7</f>
        <v>#N/A</v>
      </c>
      <c r="N19" s="51" t="e">
        <f>+VLOOKUP($C19,#REF!,3,0)</f>
        <v>#REF!</v>
      </c>
      <c r="O19" s="51" t="e">
        <f>+VLOOKUP($C19,#REF!,4,0)</f>
        <v>#REF!</v>
      </c>
      <c r="P19" s="51" t="e">
        <f>+VLOOKUP($C19,#REF!,5,0)</f>
        <v>#REF!</v>
      </c>
      <c r="Q19" s="153" t="e">
        <f>(VLOOKUP($C19,#REF!,5,0))</f>
        <v>#REF!</v>
      </c>
      <c r="R19" s="153" t="e">
        <f>(VLOOKUP($C19,#REF!,31,))</f>
        <v>#REF!</v>
      </c>
      <c r="S19" s="153" t="e">
        <f>(VLOOKUP($C19,#REF!,32,))</f>
        <v>#REF!</v>
      </c>
      <c r="T19" s="29">
        <f>IF(B19="G",(S19-R19)*2,360)</f>
        <v>360</v>
      </c>
      <c r="U19" s="176" t="e">
        <f>+YIELD($C$7,Q19,D19,G19,100,4,0)</f>
        <v>#REF!</v>
      </c>
      <c r="V19" s="179" t="e">
        <f>U19*0.95/0.8</f>
        <v>#REF!</v>
      </c>
    </row>
    <row r="20" spans="1:22" s="214" customFormat="1" x14ac:dyDescent="0.2">
      <c r="A20" s="29">
        <f>+A19+1</f>
        <v>5</v>
      </c>
      <c r="B20" s="25" t="s">
        <v>168</v>
      </c>
      <c r="C20" s="136" t="s">
        <v>912</v>
      </c>
      <c r="D20" s="68" t="e">
        <f>+VLOOKUP(C20,#REF!,4,)</f>
        <v>#REF!</v>
      </c>
      <c r="E20" s="43">
        <v>2000000000</v>
      </c>
      <c r="F20" s="47" t="e">
        <f>+VLOOKUP($C20,Reff!$A:$C,2,FALSE)</f>
        <v>#N/A</v>
      </c>
      <c r="G20" s="48" t="e">
        <f>+VLOOKUP($C20,Reff!$A:$C,3,FALSE)</f>
        <v>#N/A</v>
      </c>
      <c r="H20" s="43" t="e">
        <f>+D20*E20/T20*IF(B20="B",$J$10,$I$10)*0.95</f>
        <v>#REF!</v>
      </c>
      <c r="I20" s="43" t="e">
        <f>+E20*F20/100</f>
        <v>#N/A</v>
      </c>
      <c r="J20" s="43" t="e">
        <f>+E20*G20/100</f>
        <v>#N/A</v>
      </c>
      <c r="K20" s="43" t="e">
        <f>+H20+J20-I20</f>
        <v>#REF!</v>
      </c>
      <c r="L20" s="27" t="e">
        <f>+K20/I20</f>
        <v>#REF!</v>
      </c>
      <c r="M20" s="176" t="e">
        <f>+E20*G20%/$E$7</f>
        <v>#N/A</v>
      </c>
      <c r="N20" s="51" t="e">
        <f>+VLOOKUP($C20,#REF!,3,0)</f>
        <v>#REF!</v>
      </c>
      <c r="O20" s="51" t="e">
        <f>+VLOOKUP($C20,#REF!,4,0)</f>
        <v>#REF!</v>
      </c>
      <c r="P20" s="51" t="e">
        <f>+VLOOKUP($C20,#REF!,5,0)</f>
        <v>#REF!</v>
      </c>
      <c r="Q20" s="153" t="e">
        <f>(VLOOKUP($C20,#REF!,5,0))</f>
        <v>#REF!</v>
      </c>
      <c r="R20" s="153" t="e">
        <f>(VLOOKUP($C20,#REF!,31,))</f>
        <v>#REF!</v>
      </c>
      <c r="S20" s="153" t="e">
        <f>(VLOOKUP($C20,#REF!,32,))</f>
        <v>#REF!</v>
      </c>
      <c r="T20" s="29">
        <f>IF(B20="G",(S20-R20)*2,360)</f>
        <v>360</v>
      </c>
      <c r="U20" s="176" t="e">
        <f>+YIELD($C$7,Q20,D20,G20,100,4,0)</f>
        <v>#REF!</v>
      </c>
      <c r="V20" s="179" t="e">
        <f>U20*0.95/0.8</f>
        <v>#REF!</v>
      </c>
    </row>
    <row r="21" spans="1:22" s="214" customFormat="1" x14ac:dyDescent="0.2">
      <c r="A21" s="29"/>
      <c r="B21" s="25"/>
      <c r="C21" s="110"/>
      <c r="D21" s="68"/>
      <c r="E21" s="43"/>
      <c r="F21" s="47"/>
      <c r="G21" s="48"/>
      <c r="H21" s="43"/>
      <c r="I21" s="43"/>
      <c r="J21" s="43"/>
      <c r="K21" s="43"/>
      <c r="L21" s="27"/>
      <c r="M21" s="176"/>
      <c r="N21" s="51"/>
      <c r="O21" s="51"/>
      <c r="P21" s="51"/>
      <c r="Q21" s="153"/>
      <c r="R21" s="153"/>
      <c r="S21" s="153"/>
      <c r="T21" s="29"/>
      <c r="U21" s="176"/>
    </row>
    <row r="22" spans="1:22" s="214" customFormat="1" x14ac:dyDescent="0.2">
      <c r="A22" s="29"/>
      <c r="B22" s="25"/>
      <c r="C22" s="110"/>
      <c r="D22" s="68"/>
      <c r="E22" s="43"/>
      <c r="F22" s="47"/>
      <c r="G22" s="48"/>
      <c r="H22" s="43"/>
      <c r="I22" s="43"/>
      <c r="J22" s="43"/>
      <c r="K22" s="43"/>
      <c r="L22" s="27"/>
      <c r="M22" s="176"/>
      <c r="N22" s="51"/>
      <c r="O22" s="51"/>
      <c r="P22" s="51"/>
      <c r="Q22" s="153"/>
      <c r="R22" s="153"/>
      <c r="S22" s="153"/>
      <c r="T22" s="29"/>
      <c r="U22" s="176"/>
    </row>
    <row r="23" spans="1:22" s="214" customFormat="1" x14ac:dyDescent="0.2">
      <c r="A23" s="29"/>
      <c r="B23" s="25"/>
      <c r="C23" s="110"/>
      <c r="D23" s="68"/>
      <c r="E23" s="43"/>
      <c r="F23" s="47"/>
      <c r="G23" s="48"/>
      <c r="H23" s="43"/>
      <c r="I23" s="43"/>
      <c r="J23" s="43"/>
      <c r="K23" s="43"/>
      <c r="L23" s="27"/>
      <c r="M23" s="176"/>
      <c r="N23" s="51"/>
      <c r="O23" s="51"/>
      <c r="P23" s="51"/>
      <c r="Q23" s="153"/>
      <c r="R23" s="153"/>
      <c r="S23" s="153"/>
      <c r="T23" s="29"/>
      <c r="U23" s="176"/>
    </row>
    <row r="24" spans="1:22" s="214" customFormat="1" x14ac:dyDescent="0.2">
      <c r="A24" s="29"/>
      <c r="B24" s="25"/>
      <c r="C24" s="110"/>
      <c r="D24" s="92"/>
      <c r="E24" s="43"/>
      <c r="F24" s="47"/>
      <c r="G24" s="48"/>
      <c r="H24" s="43"/>
      <c r="I24" s="43"/>
      <c r="J24" s="43"/>
      <c r="K24" s="43"/>
      <c r="L24" s="27"/>
      <c r="M24" s="176"/>
      <c r="N24" s="51"/>
      <c r="O24" s="51"/>
      <c r="P24" s="51"/>
      <c r="Q24" s="153"/>
      <c r="R24" s="153"/>
      <c r="S24" s="153"/>
      <c r="T24" s="29"/>
      <c r="U24" s="176"/>
    </row>
    <row r="25" spans="1:22" s="214" customFormat="1" x14ac:dyDescent="0.2">
      <c r="A25" s="29"/>
      <c r="B25" s="25"/>
      <c r="C25" s="110"/>
      <c r="D25" s="92"/>
      <c r="E25" s="43"/>
      <c r="F25" s="47"/>
      <c r="G25" s="48"/>
      <c r="H25" s="43"/>
      <c r="I25" s="43"/>
      <c r="J25" s="43"/>
      <c r="K25" s="43"/>
      <c r="L25" s="27"/>
      <c r="M25" s="176"/>
      <c r="N25" s="51"/>
      <c r="O25" s="51"/>
      <c r="P25" s="51"/>
      <c r="Q25" s="153"/>
      <c r="R25" s="153"/>
      <c r="S25" s="153"/>
      <c r="T25" s="29"/>
      <c r="U25" s="176"/>
    </row>
    <row r="26" spans="1:22" s="214" customFormat="1" x14ac:dyDescent="0.2">
      <c r="A26" s="29"/>
      <c r="B26" s="25"/>
      <c r="C26" s="69"/>
      <c r="D26" s="68"/>
      <c r="E26" s="43"/>
      <c r="F26" s="47"/>
      <c r="G26" s="48"/>
      <c r="H26" s="43"/>
      <c r="I26" s="43"/>
      <c r="J26" s="43"/>
      <c r="K26" s="43"/>
      <c r="L26" s="27"/>
      <c r="M26" s="176"/>
      <c r="N26" s="51"/>
      <c r="O26" s="51"/>
      <c r="P26" s="51"/>
      <c r="Q26" s="153"/>
      <c r="R26" s="153"/>
      <c r="S26" s="153"/>
      <c r="T26" s="29"/>
      <c r="U26" s="176"/>
    </row>
    <row r="27" spans="1:22" s="214" customFormat="1" hidden="1" x14ac:dyDescent="0.2">
      <c r="A27" s="29"/>
      <c r="B27" s="25"/>
      <c r="C27" s="23"/>
      <c r="D27" s="34"/>
      <c r="E27" s="43"/>
      <c r="F27" s="47"/>
      <c r="G27" s="48"/>
      <c r="H27" s="43"/>
      <c r="I27" s="43"/>
      <c r="J27" s="43"/>
      <c r="K27" s="43"/>
      <c r="L27" s="27"/>
      <c r="N27" s="35"/>
      <c r="O27" s="72"/>
      <c r="P27" s="56"/>
      <c r="Q27" s="73"/>
    </row>
    <row r="28" spans="1:22" s="214" customFormat="1" hidden="1" x14ac:dyDescent="0.2">
      <c r="A28" s="29"/>
      <c r="B28" s="25"/>
      <c r="C28" s="23"/>
      <c r="D28" s="34"/>
      <c r="E28" s="43"/>
      <c r="F28" s="47"/>
      <c r="G28" s="48"/>
      <c r="H28" s="43"/>
      <c r="I28" s="43"/>
      <c r="J28" s="43"/>
      <c r="K28" s="43"/>
      <c r="L28" s="27"/>
      <c r="N28" s="35"/>
      <c r="O28" s="72"/>
      <c r="P28" s="56"/>
      <c r="Q28" s="73"/>
    </row>
    <row r="29" spans="1:22" s="214" customFormat="1" hidden="1" x14ac:dyDescent="0.2">
      <c r="A29" s="29"/>
      <c r="B29" s="25"/>
      <c r="C29" s="23"/>
      <c r="D29" s="34"/>
      <c r="E29" s="43"/>
      <c r="F29" s="47"/>
      <c r="G29" s="48"/>
      <c r="H29" s="43"/>
      <c r="I29" s="43"/>
      <c r="J29" s="43"/>
      <c r="K29" s="43"/>
      <c r="L29" s="27"/>
      <c r="N29" s="35"/>
      <c r="O29" s="72"/>
      <c r="P29" s="56"/>
      <c r="Q29" s="73"/>
    </row>
    <row r="30" spans="1:22" s="214" customFormat="1" hidden="1" x14ac:dyDescent="0.2">
      <c r="A30" s="29"/>
      <c r="B30" s="25"/>
      <c r="C30" s="23"/>
      <c r="D30" s="34"/>
      <c r="E30" s="43"/>
      <c r="F30" s="47"/>
      <c r="G30" s="48"/>
      <c r="H30" s="43"/>
      <c r="I30" s="43"/>
      <c r="J30" s="43"/>
      <c r="K30" s="43"/>
      <c r="L30" s="27"/>
      <c r="N30" s="35"/>
      <c r="O30" s="72"/>
      <c r="P30" s="56"/>
      <c r="Q30" s="73"/>
    </row>
    <row r="31" spans="1:22" s="214" customFormat="1" hidden="1" x14ac:dyDescent="0.2">
      <c r="A31" s="29"/>
      <c r="B31" s="25"/>
      <c r="C31" s="23"/>
      <c r="D31" s="34"/>
      <c r="E31" s="43"/>
      <c r="F31" s="47"/>
      <c r="G31" s="48"/>
      <c r="H31" s="43"/>
      <c r="I31" s="43"/>
      <c r="J31" s="43"/>
      <c r="K31" s="43"/>
      <c r="L31" s="27"/>
      <c r="N31" s="35" t="s">
        <v>768</v>
      </c>
      <c r="O31" s="72" t="s">
        <v>171</v>
      </c>
      <c r="P31" s="214" t="s">
        <v>777</v>
      </c>
      <c r="Q31" s="214" t="s">
        <v>778</v>
      </c>
      <c r="R31" s="72" t="s">
        <v>185</v>
      </c>
      <c r="U31" s="214" t="s">
        <v>760</v>
      </c>
    </row>
    <row r="32" spans="1:22" s="214" customFormat="1" x14ac:dyDescent="0.2">
      <c r="A32" s="29"/>
      <c r="B32" s="25" t="s">
        <v>169</v>
      </c>
      <c r="C32" s="162" t="s">
        <v>950</v>
      </c>
      <c r="D32" s="34">
        <f>+P32</f>
        <v>6.7500000000000004E-2</v>
      </c>
      <c r="E32" s="43" t="e">
        <f>+IF(N32=$C$7,R32,IF(O32&lt;=$C$7,0,R32))</f>
        <v>#REF!</v>
      </c>
      <c r="F32" s="47">
        <v>100</v>
      </c>
      <c r="G32" s="48">
        <v>100</v>
      </c>
      <c r="H32" s="43" t="e">
        <f>IF(Q32&gt;0,(((Q32-P32)*(O32-N32-1)/365*R32*0.8)+Q32/365*R32*0.8),IF(N32=$C$7,0,IF(O32&lt;$C$7,$I$10-($C$7-O32),(IF(($C$7-N32)&lt;$I$10,($C$7-N32),$I$10)))/365*R32*D32*0.8))</f>
        <v>#REF!</v>
      </c>
      <c r="I32" s="43" t="e">
        <f>+E32*F32/100</f>
        <v>#REF!</v>
      </c>
      <c r="J32" s="43" t="e">
        <f>+E32*G32/100</f>
        <v>#REF!</v>
      </c>
      <c r="K32" s="43" t="e">
        <f>+H32+J32-I32</f>
        <v>#REF!</v>
      </c>
      <c r="L32" s="27" t="e">
        <f>+K32/I32</f>
        <v>#REF!</v>
      </c>
      <c r="N32" s="163">
        <v>43293</v>
      </c>
      <c r="O32" s="163">
        <v>43324</v>
      </c>
      <c r="P32" s="166">
        <v>6.7500000000000004E-2</v>
      </c>
      <c r="Q32" s="170"/>
      <c r="R32" s="164">
        <v>6800000000</v>
      </c>
      <c r="U32" s="176">
        <f>P32*0.8</f>
        <v>5.4000000000000006E-2</v>
      </c>
    </row>
    <row r="33" spans="1:18" s="214" customFormat="1" x14ac:dyDescent="0.2">
      <c r="A33" s="29"/>
      <c r="B33" s="25"/>
      <c r="C33" s="266"/>
      <c r="D33" s="256"/>
      <c r="E33" s="43"/>
      <c r="F33" s="48"/>
      <c r="G33" s="254"/>
      <c r="H33" s="255"/>
      <c r="I33" s="43"/>
      <c r="J33" s="43"/>
      <c r="K33" s="43"/>
      <c r="L33" s="27"/>
      <c r="N33" s="56"/>
      <c r="O33" s="56"/>
      <c r="P33" s="74"/>
      <c r="Q33" s="236"/>
      <c r="R33" s="95"/>
    </row>
    <row r="34" spans="1:18" s="214" customFormat="1" x14ac:dyDescent="0.2">
      <c r="A34" s="29"/>
      <c r="B34" s="25"/>
      <c r="C34" s="266"/>
      <c r="D34" s="256"/>
      <c r="E34" s="43"/>
      <c r="F34" s="48"/>
      <c r="G34" s="254"/>
      <c r="H34" s="255"/>
      <c r="I34" s="43"/>
      <c r="J34" s="43"/>
      <c r="K34" s="43"/>
      <c r="L34" s="27"/>
      <c r="N34" s="56"/>
      <c r="O34" s="56"/>
      <c r="P34" s="74"/>
      <c r="Q34" s="236"/>
      <c r="R34" s="95"/>
    </row>
    <row r="35" spans="1:18" s="214" customFormat="1" x14ac:dyDescent="0.2">
      <c r="A35" s="29"/>
      <c r="B35" s="25"/>
      <c r="C35" s="266"/>
      <c r="D35" s="256"/>
      <c r="E35" s="43"/>
      <c r="F35" s="48"/>
      <c r="G35" s="254"/>
      <c r="H35" s="255"/>
      <c r="I35" s="43"/>
      <c r="J35" s="43"/>
      <c r="K35" s="43"/>
      <c r="L35" s="27"/>
      <c r="N35" s="56"/>
      <c r="O35" s="56"/>
      <c r="P35" s="74"/>
      <c r="Q35" s="236"/>
      <c r="R35" s="95"/>
    </row>
    <row r="36" spans="1:18" s="214" customFormat="1" x14ac:dyDescent="0.2">
      <c r="A36" s="29"/>
      <c r="B36" s="25"/>
      <c r="C36" s="266"/>
      <c r="D36" s="256"/>
      <c r="E36" s="43"/>
      <c r="F36" s="48"/>
      <c r="G36" s="254"/>
      <c r="H36" s="255"/>
      <c r="I36" s="43"/>
      <c r="J36" s="43"/>
      <c r="K36" s="43"/>
      <c r="L36" s="27"/>
      <c r="N36" s="56"/>
      <c r="O36" s="56"/>
      <c r="P36" s="74"/>
      <c r="Q36" s="236"/>
      <c r="R36" s="95"/>
    </row>
    <row r="37" spans="1:18" s="214" customFormat="1" x14ac:dyDescent="0.2">
      <c r="A37" s="29"/>
      <c r="B37" s="25"/>
      <c r="C37" s="266"/>
      <c r="D37" s="256"/>
      <c r="E37" s="43"/>
      <c r="F37" s="48"/>
      <c r="G37" s="254"/>
      <c r="H37" s="255"/>
      <c r="I37" s="43"/>
      <c r="J37" s="43"/>
      <c r="K37" s="43"/>
      <c r="L37" s="27"/>
      <c r="N37" s="56"/>
      <c r="O37" s="56"/>
      <c r="P37" s="74"/>
      <c r="Q37" s="236"/>
      <c r="R37" s="95"/>
    </row>
    <row r="38" spans="1:18" s="214" customFormat="1" x14ac:dyDescent="0.2">
      <c r="A38" s="29"/>
      <c r="B38" s="25"/>
      <c r="C38" s="266"/>
      <c r="D38" s="256"/>
      <c r="E38" s="43"/>
      <c r="F38" s="48"/>
      <c r="G38" s="254"/>
      <c r="H38" s="255"/>
      <c r="I38" s="43"/>
      <c r="J38" s="43"/>
      <c r="K38" s="43"/>
      <c r="L38" s="27"/>
      <c r="N38" s="56"/>
      <c r="O38" s="56"/>
      <c r="P38" s="74"/>
      <c r="Q38" s="236"/>
      <c r="R38" s="95"/>
    </row>
    <row r="39" spans="1:18" s="214" customFormat="1" x14ac:dyDescent="0.2">
      <c r="A39" s="29"/>
      <c r="B39" s="260"/>
      <c r="C39" s="267"/>
      <c r="D39" s="257"/>
      <c r="E39" s="43"/>
      <c r="F39" s="48"/>
      <c r="G39" s="254"/>
      <c r="H39" s="255"/>
      <c r="I39" s="43"/>
      <c r="J39" s="43"/>
      <c r="K39" s="43"/>
      <c r="L39" s="27"/>
      <c r="N39" s="56"/>
      <c r="O39" s="56"/>
      <c r="P39" s="74"/>
      <c r="Q39" s="236"/>
      <c r="R39" s="95"/>
    </row>
    <row r="40" spans="1:18" ht="12.75" customHeight="1" x14ac:dyDescent="0.2">
      <c r="B40" s="98"/>
      <c r="C40" s="52"/>
      <c r="D40" s="99" t="s">
        <v>191</v>
      </c>
      <c r="E40" s="54" t="e">
        <f>SUMIF($B$16:$B$33,"D",$E$16:$E$33)</f>
        <v>#REF!</v>
      </c>
      <c r="F40" s="265"/>
      <c r="G40" s="53"/>
      <c r="H40" s="111" t="e">
        <f>SUM(H16:H31)</f>
        <v>#REF!</v>
      </c>
      <c r="I40" s="8" t="e">
        <f>SUM(I16:I31)</f>
        <v>#REF!</v>
      </c>
      <c r="J40" s="8" t="e">
        <f>SUM(J16:J31)</f>
        <v>#REF!</v>
      </c>
      <c r="K40" s="9" t="e">
        <f>SUM(K16:K33)</f>
        <v>#REF!</v>
      </c>
      <c r="L40" s="10" t="e">
        <f>+K40/I40</f>
        <v>#REF!</v>
      </c>
    </row>
    <row r="41" spans="1:18" x14ac:dyDescent="0.2">
      <c r="B41" s="7"/>
    </row>
    <row r="43" spans="1:18" ht="12.75" customHeight="1" x14ac:dyDescent="0.2">
      <c r="B43" s="7" t="s">
        <v>187</v>
      </c>
      <c r="E43" s="75"/>
      <c r="G43" s="214"/>
      <c r="N43" s="38"/>
    </row>
    <row r="44" spans="1:18" s="6" customFormat="1" x14ac:dyDescent="0.2">
      <c r="A44" s="213"/>
      <c r="B44" s="213"/>
      <c r="C44" s="213"/>
      <c r="D44" s="213"/>
      <c r="E44" s="213"/>
      <c r="F44" s="213"/>
      <c r="G44" s="214"/>
      <c r="H44" s="213"/>
      <c r="I44" s="213"/>
      <c r="J44" s="213"/>
      <c r="K44" s="159" t="e">
        <f>SUM(J67:K67)</f>
        <v>#REF!</v>
      </c>
      <c r="L44" s="213"/>
      <c r="M44" s="213"/>
      <c r="N44" s="151"/>
    </row>
    <row r="45" spans="1:18" ht="12.75" customHeight="1" x14ac:dyDescent="0.2">
      <c r="A45" s="585" t="s">
        <v>170</v>
      </c>
      <c r="B45" s="355" t="s">
        <v>774</v>
      </c>
      <c r="C45" s="355" t="s">
        <v>762</v>
      </c>
      <c r="D45" s="587" t="s">
        <v>9</v>
      </c>
      <c r="E45" s="585" t="s">
        <v>185</v>
      </c>
      <c r="F45" s="587" t="s">
        <v>767</v>
      </c>
      <c r="G45" s="587" t="s">
        <v>776</v>
      </c>
      <c r="H45" s="574" t="s">
        <v>770</v>
      </c>
      <c r="I45" s="574" t="s">
        <v>810</v>
      </c>
      <c r="J45" s="583" t="s">
        <v>188</v>
      </c>
      <c r="K45" s="584"/>
      <c r="L45" s="562" t="s">
        <v>773</v>
      </c>
      <c r="M45" s="574" t="s">
        <v>775</v>
      </c>
      <c r="N45" s="574" t="s">
        <v>199</v>
      </c>
      <c r="O45" s="574" t="s">
        <v>200</v>
      </c>
      <c r="P45" s="574" t="s">
        <v>772</v>
      </c>
      <c r="Q45" s="574" t="s">
        <v>781</v>
      </c>
    </row>
    <row r="46" spans="1:18" s="214" customFormat="1" x14ac:dyDescent="0.2">
      <c r="A46" s="586"/>
      <c r="B46" s="356"/>
      <c r="C46" s="356"/>
      <c r="D46" s="588"/>
      <c r="E46" s="586"/>
      <c r="F46" s="588"/>
      <c r="G46" s="588"/>
      <c r="H46" s="580"/>
      <c r="I46" s="580"/>
      <c r="J46" s="2" t="s">
        <v>771</v>
      </c>
      <c r="K46" s="2" t="s">
        <v>186</v>
      </c>
      <c r="L46" s="563"/>
      <c r="M46" s="580"/>
      <c r="N46" s="580"/>
      <c r="O46" s="580"/>
      <c r="P46" s="580"/>
      <c r="Q46" s="580"/>
    </row>
    <row r="47" spans="1:18" s="214" customFormat="1" x14ac:dyDescent="0.2">
      <c r="A47" s="25" t="s">
        <v>820</v>
      </c>
      <c r="B47" s="171">
        <v>43279</v>
      </c>
      <c r="C47" s="171">
        <v>43286</v>
      </c>
      <c r="D47" s="26" t="s">
        <v>58</v>
      </c>
      <c r="E47" s="245">
        <v>49000000000</v>
      </c>
      <c r="F47" s="48">
        <v>99.03</v>
      </c>
      <c r="G47" s="48">
        <v>98.8</v>
      </c>
      <c r="H47" s="48" t="e">
        <f>+VLOOKUP(D47,Reff!$A:$C,2,FALSE)</f>
        <v>#REF!</v>
      </c>
      <c r="I47" s="48" t="e">
        <f>+VLOOKUP($D47,Reff!$A:$C,3,FALSE)</f>
        <v>#REF!</v>
      </c>
      <c r="J47" s="161" t="e">
        <f t="shared" ref="J47:J66" si="0">+IF(B47=$C$7,IF(A47="S",(G47-H47),(I47-G47))%*E47,0)</f>
        <v>#REF!</v>
      </c>
      <c r="K47" s="156" t="e">
        <f t="shared" ref="K47:K66" si="1">-IF(B47=$C$7,IF(A47="S",IF(G47&gt;F47,(G47-F47)*5%,0)%*E47,0),0)</f>
        <v>#REF!</v>
      </c>
      <c r="L47" s="156" t="e">
        <f t="shared" ref="L47:L66" si="2">+IF(C47&gt;=$C$7,M47*E47*Q47*IF(A47="S",1,-1),0)*0.95</f>
        <v>#REF!</v>
      </c>
      <c r="M47" s="157" t="e">
        <f>+VLOOKUP(D47,#REF!,4,)</f>
        <v>#REF!</v>
      </c>
      <c r="N47" s="171" t="e">
        <f>(VLOOKUP($D47,#REF!,31,))</f>
        <v>#REF!</v>
      </c>
      <c r="O47" s="171" t="e">
        <f>(VLOOKUP($D47,#REF!,32,))</f>
        <v>#REF!</v>
      </c>
      <c r="P47" s="172" t="e">
        <f>+VLOOKUP($D47,#REF!,33,0)</f>
        <v>#REF!</v>
      </c>
      <c r="Q47" s="174" t="e">
        <f t="shared" ref="Q47:Q66" si="3">IF(P47="GOV",$I$10/((O47-N47)*2),$J$10/360)</f>
        <v>#REF!</v>
      </c>
    </row>
    <row r="48" spans="1:18" x14ac:dyDescent="0.2">
      <c r="A48" s="25" t="s">
        <v>168</v>
      </c>
      <c r="B48" s="171">
        <v>43285</v>
      </c>
      <c r="C48" s="171">
        <v>43286</v>
      </c>
      <c r="D48" s="26" t="s">
        <v>58</v>
      </c>
      <c r="E48" s="245">
        <v>49000000000</v>
      </c>
      <c r="F48" s="48">
        <v>0</v>
      </c>
      <c r="G48" s="48">
        <v>98.83</v>
      </c>
      <c r="H48" s="48" t="e">
        <f>+VLOOKUP(D48,Reff!$A:$C,2,FALSE)</f>
        <v>#REF!</v>
      </c>
      <c r="I48" s="48" t="e">
        <f>+VLOOKUP($D48,Reff!$A:$C,3,FALSE)</f>
        <v>#REF!</v>
      </c>
      <c r="J48" s="161" t="e">
        <f t="shared" si="0"/>
        <v>#REF!</v>
      </c>
      <c r="K48" s="156" t="e">
        <f t="shared" si="1"/>
        <v>#REF!</v>
      </c>
      <c r="L48" s="156" t="e">
        <f t="shared" si="2"/>
        <v>#REF!</v>
      </c>
      <c r="M48" s="157" t="e">
        <f>+VLOOKUP(D48,#REF!,4,)</f>
        <v>#REF!</v>
      </c>
      <c r="N48" s="171" t="e">
        <f>(VLOOKUP($D48,#REF!,31,))</f>
        <v>#REF!</v>
      </c>
      <c r="O48" s="171" t="e">
        <f>(VLOOKUP($D48,#REF!,32,))</f>
        <v>#REF!</v>
      </c>
      <c r="P48" s="172" t="e">
        <f>+VLOOKUP($D48,#REF!,33,0)</f>
        <v>#REF!</v>
      </c>
      <c r="Q48" s="174" t="e">
        <f t="shared" si="3"/>
        <v>#REF!</v>
      </c>
    </row>
    <row r="49" spans="1:17" x14ac:dyDescent="0.2">
      <c r="A49" s="102" t="s">
        <v>168</v>
      </c>
      <c r="B49" s="165">
        <v>43285</v>
      </c>
      <c r="C49" s="165">
        <v>43304</v>
      </c>
      <c r="D49" s="15" t="s">
        <v>155</v>
      </c>
      <c r="E49" s="142">
        <v>6000000000</v>
      </c>
      <c r="F49" s="103">
        <v>0</v>
      </c>
      <c r="G49" s="103">
        <v>100.8</v>
      </c>
      <c r="H49" s="48" t="e">
        <f>+VLOOKUP(D49,Reff!$A:$C,2,FALSE)</f>
        <v>#N/A</v>
      </c>
      <c r="I49" s="48" t="e">
        <f>+VLOOKUP($D49,Reff!$A:$C,3,FALSE)</f>
        <v>#N/A</v>
      </c>
      <c r="J49" s="161" t="e">
        <f t="shared" ref="J49:J55" si="4">+IF(B49=$C$7,IF(A49="S",(G49-H49),(I49-G49))%*E49,0)</f>
        <v>#REF!</v>
      </c>
      <c r="K49" s="156" t="e">
        <f t="shared" ref="K49:K55" si="5">-IF(B49=$C$7,IF(A49="S",IF(G49&gt;F49,(G49-F49)*5%,0)%*E49,0),0)</f>
        <v>#REF!</v>
      </c>
      <c r="L49" s="156" t="e">
        <f t="shared" ref="L49:L55" si="6">+IF(C49&gt;=$C$7,M49*E49*Q49*IF(A49="S",1,-1),0)*0.95</f>
        <v>#REF!</v>
      </c>
      <c r="M49" s="157" t="e">
        <f>+VLOOKUP(D49,#REF!,4,)</f>
        <v>#REF!</v>
      </c>
      <c r="N49" s="171" t="e">
        <f>(VLOOKUP($D49,#REF!,31,))</f>
        <v>#REF!</v>
      </c>
      <c r="O49" s="171" t="e">
        <f>(VLOOKUP($D49,#REF!,32,))</f>
        <v>#REF!</v>
      </c>
      <c r="P49" s="172" t="e">
        <f>+VLOOKUP($D49,#REF!,33,0)</f>
        <v>#REF!</v>
      </c>
      <c r="Q49" s="174" t="e">
        <f t="shared" ref="Q49:Q55" si="7">IF(P49="GOV",$I$10/((O49-N49)*2),$J$10/360)</f>
        <v>#REF!</v>
      </c>
    </row>
    <row r="50" spans="1:17" x14ac:dyDescent="0.2">
      <c r="A50" s="102" t="s">
        <v>168</v>
      </c>
      <c r="B50" s="165">
        <v>43292</v>
      </c>
      <c r="C50" s="165">
        <v>43293</v>
      </c>
      <c r="D50" s="15" t="s">
        <v>887</v>
      </c>
      <c r="E50" s="142">
        <v>8000000000</v>
      </c>
      <c r="F50" s="103">
        <v>0</v>
      </c>
      <c r="G50" s="103">
        <v>98.685000000000002</v>
      </c>
      <c r="H50" s="48" t="e">
        <f>+VLOOKUP(D50,Reff!$A:$C,2,FALSE)</f>
        <v>#N/A</v>
      </c>
      <c r="I50" s="48" t="e">
        <f>+VLOOKUP($D50,Reff!$A:$C,3,FALSE)</f>
        <v>#N/A</v>
      </c>
      <c r="J50" s="161" t="e">
        <f t="shared" si="4"/>
        <v>#REF!</v>
      </c>
      <c r="K50" s="156" t="e">
        <f t="shared" si="5"/>
        <v>#REF!</v>
      </c>
      <c r="L50" s="156" t="e">
        <f t="shared" si="6"/>
        <v>#REF!</v>
      </c>
      <c r="M50" s="157" t="e">
        <f>+VLOOKUP(D50,#REF!,4,)</f>
        <v>#REF!</v>
      </c>
      <c r="N50" s="171" t="e">
        <f>(VLOOKUP($D50,#REF!,31,))</f>
        <v>#REF!</v>
      </c>
      <c r="O50" s="171" t="e">
        <f>(VLOOKUP($D50,#REF!,32,))</f>
        <v>#REF!</v>
      </c>
      <c r="P50" s="172" t="e">
        <f>+VLOOKUP($D50,#REF!,33,0)</f>
        <v>#REF!</v>
      </c>
      <c r="Q50" s="174" t="e">
        <f t="shared" si="7"/>
        <v>#REF!</v>
      </c>
    </row>
    <row r="51" spans="1:17" x14ac:dyDescent="0.2">
      <c r="A51" s="102" t="s">
        <v>168</v>
      </c>
      <c r="B51" s="165">
        <v>43292</v>
      </c>
      <c r="C51" s="165">
        <v>43293</v>
      </c>
      <c r="D51" s="15" t="s">
        <v>912</v>
      </c>
      <c r="E51" s="142">
        <v>2000000000</v>
      </c>
      <c r="F51" s="103">
        <v>0</v>
      </c>
      <c r="G51" s="103">
        <v>98.045000000000002</v>
      </c>
      <c r="H51" s="48" t="e">
        <f>+VLOOKUP(D51,Reff!$A:$C,2,FALSE)</f>
        <v>#N/A</v>
      </c>
      <c r="I51" s="48" t="e">
        <f>+VLOOKUP($D51,Reff!$A:$C,3,FALSE)</f>
        <v>#N/A</v>
      </c>
      <c r="J51" s="161" t="e">
        <f t="shared" si="4"/>
        <v>#REF!</v>
      </c>
      <c r="K51" s="156" t="e">
        <f t="shared" si="5"/>
        <v>#REF!</v>
      </c>
      <c r="L51" s="156" t="e">
        <f t="shared" si="6"/>
        <v>#REF!</v>
      </c>
      <c r="M51" s="157" t="e">
        <f>+VLOOKUP(D51,#REF!,4,)</f>
        <v>#REF!</v>
      </c>
      <c r="N51" s="171" t="e">
        <f>(VLOOKUP($D51,#REF!,31,))</f>
        <v>#REF!</v>
      </c>
      <c r="O51" s="171" t="e">
        <f>(VLOOKUP($D51,#REF!,32,))</f>
        <v>#REF!</v>
      </c>
      <c r="P51" s="172" t="e">
        <f>+VLOOKUP($D51,#REF!,33,0)</f>
        <v>#REF!</v>
      </c>
      <c r="Q51" s="174" t="e">
        <f t="shared" si="7"/>
        <v>#REF!</v>
      </c>
    </row>
    <row r="52" spans="1:17" x14ac:dyDescent="0.2">
      <c r="A52" s="102" t="s">
        <v>168</v>
      </c>
      <c r="B52" s="165">
        <v>43292</v>
      </c>
      <c r="C52" s="165">
        <v>43293</v>
      </c>
      <c r="D52" s="15" t="s">
        <v>155</v>
      </c>
      <c r="E52" s="142">
        <v>13000000000</v>
      </c>
      <c r="F52" s="103">
        <v>0</v>
      </c>
      <c r="G52" s="103">
        <v>100.045</v>
      </c>
      <c r="H52" s="48" t="e">
        <f>+VLOOKUP(D52,Reff!$A:$C,2,FALSE)</f>
        <v>#N/A</v>
      </c>
      <c r="I52" s="48" t="e">
        <f>+VLOOKUP($D52,Reff!$A:$C,3,FALSE)</f>
        <v>#N/A</v>
      </c>
      <c r="J52" s="161" t="e">
        <f t="shared" si="4"/>
        <v>#REF!</v>
      </c>
      <c r="K52" s="156" t="e">
        <f t="shared" si="5"/>
        <v>#REF!</v>
      </c>
      <c r="L52" s="156" t="e">
        <f t="shared" si="6"/>
        <v>#REF!</v>
      </c>
      <c r="M52" s="157" t="e">
        <f>+VLOOKUP(D52,#REF!,4,)</f>
        <v>#REF!</v>
      </c>
      <c r="N52" s="171" t="e">
        <f>(VLOOKUP($D52,#REF!,31,))</f>
        <v>#REF!</v>
      </c>
      <c r="O52" s="171" t="e">
        <f>(VLOOKUP($D52,#REF!,32,))</f>
        <v>#REF!</v>
      </c>
      <c r="P52" s="172" t="e">
        <f>+VLOOKUP($D52,#REF!,33,0)</f>
        <v>#REF!</v>
      </c>
      <c r="Q52" s="174" t="e">
        <f t="shared" si="7"/>
        <v>#REF!</v>
      </c>
    </row>
    <row r="53" spans="1:17" x14ac:dyDescent="0.2">
      <c r="A53" s="102" t="s">
        <v>168</v>
      </c>
      <c r="B53" s="165">
        <v>43292</v>
      </c>
      <c r="C53" s="165">
        <v>43293</v>
      </c>
      <c r="D53" s="15" t="s">
        <v>155</v>
      </c>
      <c r="E53" s="142">
        <v>42000000000</v>
      </c>
      <c r="F53" s="103">
        <v>0</v>
      </c>
      <c r="G53" s="103">
        <v>100.045</v>
      </c>
      <c r="H53" s="48" t="e">
        <f>+VLOOKUP(D53,Reff!$A:$C,2,FALSE)</f>
        <v>#N/A</v>
      </c>
      <c r="I53" s="48" t="e">
        <f>+VLOOKUP($D53,Reff!$A:$C,3,FALSE)</f>
        <v>#N/A</v>
      </c>
      <c r="J53" s="161" t="e">
        <f t="shared" si="4"/>
        <v>#REF!</v>
      </c>
      <c r="K53" s="156" t="e">
        <f t="shared" si="5"/>
        <v>#REF!</v>
      </c>
      <c r="L53" s="156" t="e">
        <f t="shared" si="6"/>
        <v>#REF!</v>
      </c>
      <c r="M53" s="157" t="e">
        <f>+VLOOKUP(D53,#REF!,4,)</f>
        <v>#REF!</v>
      </c>
      <c r="N53" s="171" t="e">
        <f>(VLOOKUP($D53,#REF!,31,))</f>
        <v>#REF!</v>
      </c>
      <c r="O53" s="171" t="e">
        <f>(VLOOKUP($D53,#REF!,32,))</f>
        <v>#REF!</v>
      </c>
      <c r="P53" s="172" t="e">
        <f>+VLOOKUP($D53,#REF!,33,0)</f>
        <v>#REF!</v>
      </c>
      <c r="Q53" s="174" t="e">
        <f t="shared" si="7"/>
        <v>#REF!</v>
      </c>
    </row>
    <row r="54" spans="1:17" x14ac:dyDescent="0.2">
      <c r="A54" s="102" t="s">
        <v>168</v>
      </c>
      <c r="B54" s="165">
        <v>43293</v>
      </c>
      <c r="C54" s="165">
        <v>43293</v>
      </c>
      <c r="D54" s="15" t="s">
        <v>944</v>
      </c>
      <c r="E54" s="142">
        <v>13500000000</v>
      </c>
      <c r="F54" s="103">
        <v>0</v>
      </c>
      <c r="G54" s="103">
        <v>99.024000000000001</v>
      </c>
      <c r="H54" s="48" t="e">
        <f>+VLOOKUP(D54,Reff!$A:$C,2,FALSE)</f>
        <v>#N/A</v>
      </c>
      <c r="I54" s="48" t="e">
        <f>+VLOOKUP($D54,Reff!$A:$C,3,FALSE)</f>
        <v>#N/A</v>
      </c>
      <c r="J54" s="161" t="e">
        <f t="shared" si="4"/>
        <v>#REF!</v>
      </c>
      <c r="K54" s="156" t="e">
        <f t="shared" si="5"/>
        <v>#REF!</v>
      </c>
      <c r="L54" s="156" t="e">
        <f t="shared" si="6"/>
        <v>#REF!</v>
      </c>
      <c r="M54" s="157" t="e">
        <f>+VLOOKUP(D54,#REF!,4,)</f>
        <v>#REF!</v>
      </c>
      <c r="N54" s="171" t="e">
        <f>(VLOOKUP($D54,#REF!,31,))</f>
        <v>#REF!</v>
      </c>
      <c r="O54" s="171" t="e">
        <f>(VLOOKUP($D54,#REF!,32,))</f>
        <v>#REF!</v>
      </c>
      <c r="P54" s="172" t="e">
        <f>+VLOOKUP($D54,#REF!,33,0)</f>
        <v>#REF!</v>
      </c>
      <c r="Q54" s="174" t="e">
        <f t="shared" si="7"/>
        <v>#REF!</v>
      </c>
    </row>
    <row r="55" spans="1:17" x14ac:dyDescent="0.2">
      <c r="A55" s="102"/>
      <c r="B55" s="165"/>
      <c r="C55" s="165"/>
      <c r="D55" s="15"/>
      <c r="E55" s="142"/>
      <c r="F55" s="103"/>
      <c r="G55" s="103"/>
      <c r="H55" s="48" t="e">
        <f>+VLOOKUP(D55,Reff!$A:$C,2,FALSE)</f>
        <v>#N/A</v>
      </c>
      <c r="I55" s="48" t="e">
        <f>+VLOOKUP($D55,Reff!$A:$C,3,FALSE)</f>
        <v>#N/A</v>
      </c>
      <c r="J55" s="161" t="e">
        <f t="shared" si="4"/>
        <v>#REF!</v>
      </c>
      <c r="K55" s="156" t="e">
        <f t="shared" si="5"/>
        <v>#REF!</v>
      </c>
      <c r="L55" s="156" t="e">
        <f t="shared" si="6"/>
        <v>#REF!</v>
      </c>
      <c r="M55" s="157" t="e">
        <f>+VLOOKUP(D55,#REF!,4,)</f>
        <v>#REF!</v>
      </c>
      <c r="N55" s="171" t="e">
        <f>(VLOOKUP($D55,#REF!,31,))</f>
        <v>#REF!</v>
      </c>
      <c r="O55" s="171" t="e">
        <f>(VLOOKUP($D55,#REF!,32,))</f>
        <v>#REF!</v>
      </c>
      <c r="P55" s="172" t="e">
        <f>+VLOOKUP($D55,#REF!,33,0)</f>
        <v>#REF!</v>
      </c>
      <c r="Q55" s="174" t="e">
        <f t="shared" si="7"/>
        <v>#REF!</v>
      </c>
    </row>
    <row r="56" spans="1:17" x14ac:dyDescent="0.2">
      <c r="A56" s="102"/>
      <c r="B56" s="165"/>
      <c r="C56" s="165"/>
      <c r="D56" s="15"/>
      <c r="E56" s="142"/>
      <c r="F56" s="103"/>
      <c r="G56" s="103"/>
      <c r="H56" s="48" t="e">
        <f>+VLOOKUP(D56,Reff!$A:$C,2,FALSE)</f>
        <v>#N/A</v>
      </c>
      <c r="I56" s="48" t="e">
        <f>+VLOOKUP($D56,Reff!$A:$C,3,FALSE)</f>
        <v>#N/A</v>
      </c>
      <c r="J56" s="161" t="e">
        <f t="shared" si="0"/>
        <v>#REF!</v>
      </c>
      <c r="K56" s="156" t="e">
        <f t="shared" si="1"/>
        <v>#REF!</v>
      </c>
      <c r="L56" s="156" t="e">
        <f t="shared" si="2"/>
        <v>#REF!</v>
      </c>
      <c r="M56" s="157" t="e">
        <f>+VLOOKUP(D56,#REF!,4,)</f>
        <v>#REF!</v>
      </c>
      <c r="N56" s="171" t="e">
        <f>(VLOOKUP($D56,#REF!,31,))</f>
        <v>#REF!</v>
      </c>
      <c r="O56" s="171" t="e">
        <f>(VLOOKUP($D56,#REF!,32,))</f>
        <v>#REF!</v>
      </c>
      <c r="P56" s="172" t="e">
        <f>+VLOOKUP($D56,#REF!,33,0)</f>
        <v>#REF!</v>
      </c>
      <c r="Q56" s="174" t="e">
        <f t="shared" si="3"/>
        <v>#REF!</v>
      </c>
    </row>
    <row r="57" spans="1:17" x14ac:dyDescent="0.2">
      <c r="A57" s="102"/>
      <c r="B57" s="165"/>
      <c r="C57" s="165"/>
      <c r="D57" s="15"/>
      <c r="E57" s="142"/>
      <c r="F57" s="103"/>
      <c r="G57" s="103"/>
      <c r="H57" s="48" t="e">
        <f>+VLOOKUP(D57,Reff!$A:$C,2,FALSE)</f>
        <v>#N/A</v>
      </c>
      <c r="I57" s="48" t="e">
        <f>+VLOOKUP($D57,Reff!$A:$C,3,FALSE)</f>
        <v>#N/A</v>
      </c>
      <c r="J57" s="161" t="e">
        <f t="shared" si="0"/>
        <v>#REF!</v>
      </c>
      <c r="K57" s="156" t="e">
        <f t="shared" si="1"/>
        <v>#REF!</v>
      </c>
      <c r="L57" s="156" t="e">
        <f t="shared" si="2"/>
        <v>#REF!</v>
      </c>
      <c r="M57" s="157" t="e">
        <f>+VLOOKUP(D57,#REF!,4,)</f>
        <v>#REF!</v>
      </c>
      <c r="N57" s="171" t="e">
        <f>(VLOOKUP($D57,#REF!,31,))</f>
        <v>#REF!</v>
      </c>
      <c r="O57" s="171" t="e">
        <f>(VLOOKUP($D57,#REF!,32,))</f>
        <v>#REF!</v>
      </c>
      <c r="P57" s="172" t="e">
        <f>+VLOOKUP($D57,#REF!,33,0)</f>
        <v>#REF!</v>
      </c>
      <c r="Q57" s="174" t="e">
        <f t="shared" si="3"/>
        <v>#REF!</v>
      </c>
    </row>
    <row r="58" spans="1:17" x14ac:dyDescent="0.2">
      <c r="A58" s="102"/>
      <c r="B58" s="165"/>
      <c r="C58" s="165"/>
      <c r="D58" s="15"/>
      <c r="E58" s="142"/>
      <c r="F58" s="103"/>
      <c r="G58" s="103"/>
      <c r="H58" s="48" t="e">
        <f>+VLOOKUP(D58,Reff!$A:$C,2,FALSE)</f>
        <v>#N/A</v>
      </c>
      <c r="I58" s="48" t="e">
        <f>+VLOOKUP($D58,Reff!$A:$C,3,FALSE)</f>
        <v>#N/A</v>
      </c>
      <c r="J58" s="161" t="e">
        <f t="shared" si="0"/>
        <v>#REF!</v>
      </c>
      <c r="K58" s="156" t="e">
        <f t="shared" si="1"/>
        <v>#REF!</v>
      </c>
      <c r="L58" s="156" t="e">
        <f t="shared" si="2"/>
        <v>#REF!</v>
      </c>
      <c r="M58" s="157" t="e">
        <f>+VLOOKUP(D58,#REF!,4,)</f>
        <v>#REF!</v>
      </c>
      <c r="N58" s="171" t="e">
        <f>(VLOOKUP($D58,#REF!,31,))</f>
        <v>#REF!</v>
      </c>
      <c r="O58" s="171" t="e">
        <f>(VLOOKUP($D58,#REF!,32,))</f>
        <v>#REF!</v>
      </c>
      <c r="P58" s="172" t="e">
        <f>+VLOOKUP($D58,#REF!,33,0)</f>
        <v>#REF!</v>
      </c>
      <c r="Q58" s="174" t="e">
        <f t="shared" si="3"/>
        <v>#REF!</v>
      </c>
    </row>
    <row r="59" spans="1:17" x14ac:dyDescent="0.2">
      <c r="A59" s="102"/>
      <c r="B59" s="165"/>
      <c r="C59" s="165"/>
      <c r="D59" s="15"/>
      <c r="E59" s="142"/>
      <c r="F59" s="103"/>
      <c r="G59" s="103"/>
      <c r="H59" s="48" t="e">
        <f>+VLOOKUP(D59,Reff!$A:$C,2,FALSE)</f>
        <v>#N/A</v>
      </c>
      <c r="I59" s="48" t="e">
        <f>+VLOOKUP($D59,Reff!$A:$C,3,FALSE)</f>
        <v>#N/A</v>
      </c>
      <c r="J59" s="161" t="e">
        <f t="shared" si="0"/>
        <v>#REF!</v>
      </c>
      <c r="K59" s="156" t="e">
        <f t="shared" si="1"/>
        <v>#REF!</v>
      </c>
      <c r="L59" s="156" t="e">
        <f t="shared" si="2"/>
        <v>#REF!</v>
      </c>
      <c r="M59" s="157" t="e">
        <f>+VLOOKUP(D59,#REF!,4,)</f>
        <v>#REF!</v>
      </c>
      <c r="N59" s="171" t="e">
        <f>(VLOOKUP($D59,#REF!,31,))</f>
        <v>#REF!</v>
      </c>
      <c r="O59" s="171" t="e">
        <f>(VLOOKUP($D59,#REF!,32,))</f>
        <v>#REF!</v>
      </c>
      <c r="P59" s="172" t="e">
        <f>+VLOOKUP($D59,#REF!,33,0)</f>
        <v>#REF!</v>
      </c>
      <c r="Q59" s="174" t="e">
        <f t="shared" si="3"/>
        <v>#REF!</v>
      </c>
    </row>
    <row r="60" spans="1:17" x14ac:dyDescent="0.2">
      <c r="A60" s="102"/>
      <c r="B60" s="165"/>
      <c r="C60" s="165"/>
      <c r="D60" s="15"/>
      <c r="E60" s="142"/>
      <c r="F60" s="103"/>
      <c r="G60" s="103"/>
      <c r="H60" s="48" t="e">
        <f>+VLOOKUP(D60,Reff!$A:$C,2,FALSE)</f>
        <v>#N/A</v>
      </c>
      <c r="I60" s="48" t="e">
        <f>+VLOOKUP($D60,Reff!$A:$C,3,FALSE)</f>
        <v>#N/A</v>
      </c>
      <c r="J60" s="161" t="e">
        <f t="shared" si="0"/>
        <v>#REF!</v>
      </c>
      <c r="K60" s="156" t="e">
        <f t="shared" si="1"/>
        <v>#REF!</v>
      </c>
      <c r="L60" s="156" t="e">
        <f t="shared" si="2"/>
        <v>#REF!</v>
      </c>
      <c r="M60" s="157" t="e">
        <f>+VLOOKUP(D60,#REF!,4,)</f>
        <v>#REF!</v>
      </c>
      <c r="N60" s="171" t="e">
        <f>(VLOOKUP($D60,#REF!,31,))</f>
        <v>#REF!</v>
      </c>
      <c r="O60" s="171" t="e">
        <f>(VLOOKUP($D60,#REF!,32,))</f>
        <v>#REF!</v>
      </c>
      <c r="P60" s="172" t="e">
        <f>+VLOOKUP($D60,#REF!,33,0)</f>
        <v>#REF!</v>
      </c>
      <c r="Q60" s="174" t="e">
        <f t="shared" si="3"/>
        <v>#REF!</v>
      </c>
    </row>
    <row r="61" spans="1:17" x14ac:dyDescent="0.2">
      <c r="A61" s="102"/>
      <c r="B61" s="165"/>
      <c r="C61" s="165"/>
      <c r="D61" s="15"/>
      <c r="E61" s="142"/>
      <c r="F61" s="103"/>
      <c r="G61" s="103"/>
      <c r="H61" s="48" t="e">
        <f>+VLOOKUP(D61,Reff!$A:$C,2,FALSE)</f>
        <v>#N/A</v>
      </c>
      <c r="I61" s="48" t="e">
        <f>+VLOOKUP($D61,Reff!$A:$C,3,FALSE)</f>
        <v>#N/A</v>
      </c>
      <c r="J61" s="161" t="e">
        <f t="shared" si="0"/>
        <v>#REF!</v>
      </c>
      <c r="K61" s="156" t="e">
        <f t="shared" si="1"/>
        <v>#REF!</v>
      </c>
      <c r="L61" s="156" t="e">
        <f t="shared" si="2"/>
        <v>#REF!</v>
      </c>
      <c r="M61" s="157" t="e">
        <f>+VLOOKUP(D61,#REF!,4,)</f>
        <v>#REF!</v>
      </c>
      <c r="N61" s="171" t="e">
        <f>(VLOOKUP($D61,#REF!,31,))</f>
        <v>#REF!</v>
      </c>
      <c r="O61" s="171" t="e">
        <f>(VLOOKUP($D61,#REF!,32,))</f>
        <v>#REF!</v>
      </c>
      <c r="P61" s="172" t="e">
        <f>+VLOOKUP($D61,#REF!,33,0)</f>
        <v>#REF!</v>
      </c>
      <c r="Q61" s="174" t="e">
        <f t="shared" si="3"/>
        <v>#REF!</v>
      </c>
    </row>
    <row r="62" spans="1:17" x14ac:dyDescent="0.2">
      <c r="A62" s="102"/>
      <c r="B62" s="165"/>
      <c r="C62" s="165"/>
      <c r="D62" s="15"/>
      <c r="E62" s="142"/>
      <c r="F62" s="103"/>
      <c r="G62" s="103"/>
      <c r="H62" s="48" t="e">
        <f>+VLOOKUP(D62,Reff!$A:$C,2,FALSE)</f>
        <v>#N/A</v>
      </c>
      <c r="I62" s="48" t="e">
        <f>+VLOOKUP($D62,Reff!$A:$C,3,FALSE)</f>
        <v>#N/A</v>
      </c>
      <c r="J62" s="161" t="e">
        <f t="shared" si="0"/>
        <v>#REF!</v>
      </c>
      <c r="K62" s="156" t="e">
        <f t="shared" si="1"/>
        <v>#REF!</v>
      </c>
      <c r="L62" s="156" t="e">
        <f t="shared" si="2"/>
        <v>#REF!</v>
      </c>
      <c r="M62" s="157" t="e">
        <f>+VLOOKUP(D62,#REF!,4,)</f>
        <v>#REF!</v>
      </c>
      <c r="N62" s="171" t="e">
        <f>(VLOOKUP($D62,#REF!,31,))</f>
        <v>#REF!</v>
      </c>
      <c r="O62" s="171" t="e">
        <f>(VLOOKUP($D62,#REF!,32,))</f>
        <v>#REF!</v>
      </c>
      <c r="P62" s="172" t="e">
        <f>+VLOOKUP($D62,#REF!,33,0)</f>
        <v>#REF!</v>
      </c>
      <c r="Q62" s="174" t="e">
        <f t="shared" si="3"/>
        <v>#REF!</v>
      </c>
    </row>
    <row r="63" spans="1:17" x14ac:dyDescent="0.2">
      <c r="A63" s="102"/>
      <c r="B63" s="165"/>
      <c r="C63" s="165"/>
      <c r="D63" s="15"/>
      <c r="E63" s="142"/>
      <c r="F63" s="103"/>
      <c r="G63" s="103"/>
      <c r="H63" s="48" t="e">
        <f>+VLOOKUP(D63,Reff!$A:$C,2,FALSE)</f>
        <v>#N/A</v>
      </c>
      <c r="I63" s="48" t="e">
        <f>+VLOOKUP($D63,Reff!$A:$C,3,FALSE)</f>
        <v>#N/A</v>
      </c>
      <c r="J63" s="161" t="e">
        <f t="shared" si="0"/>
        <v>#REF!</v>
      </c>
      <c r="K63" s="156" t="e">
        <f t="shared" si="1"/>
        <v>#REF!</v>
      </c>
      <c r="L63" s="156" t="e">
        <f t="shared" si="2"/>
        <v>#REF!</v>
      </c>
      <c r="M63" s="157" t="e">
        <f>+VLOOKUP(D63,#REF!,4,)</f>
        <v>#REF!</v>
      </c>
      <c r="N63" s="171" t="e">
        <f>(VLOOKUP($D63,#REF!,31,))</f>
        <v>#REF!</v>
      </c>
      <c r="O63" s="171" t="e">
        <f>(VLOOKUP($D63,#REF!,32,))</f>
        <v>#REF!</v>
      </c>
      <c r="P63" s="172" t="e">
        <f>+VLOOKUP($D63,#REF!,33,0)</f>
        <v>#REF!</v>
      </c>
      <c r="Q63" s="174" t="e">
        <f t="shared" si="3"/>
        <v>#REF!</v>
      </c>
    </row>
    <row r="64" spans="1:17" x14ac:dyDescent="0.2">
      <c r="A64" s="102"/>
      <c r="B64" s="165"/>
      <c r="C64" s="165"/>
      <c r="D64" s="15"/>
      <c r="E64" s="142"/>
      <c r="F64" s="103"/>
      <c r="G64" s="103"/>
      <c r="H64" s="48" t="e">
        <f>+VLOOKUP(D64,Reff!$A:$C,2,FALSE)</f>
        <v>#N/A</v>
      </c>
      <c r="I64" s="48" t="e">
        <f>+VLOOKUP($D64,Reff!$A:$C,3,FALSE)</f>
        <v>#N/A</v>
      </c>
      <c r="J64" s="161" t="e">
        <f t="shared" si="0"/>
        <v>#REF!</v>
      </c>
      <c r="K64" s="156" t="e">
        <f t="shared" si="1"/>
        <v>#REF!</v>
      </c>
      <c r="L64" s="156" t="e">
        <f t="shared" si="2"/>
        <v>#REF!</v>
      </c>
      <c r="M64" s="157" t="e">
        <f>+VLOOKUP(D64,#REF!,4,)</f>
        <v>#REF!</v>
      </c>
      <c r="N64" s="171" t="e">
        <f>(VLOOKUP($D64,#REF!,31,))</f>
        <v>#REF!</v>
      </c>
      <c r="O64" s="171" t="e">
        <f>(VLOOKUP($D64,#REF!,32,))</f>
        <v>#REF!</v>
      </c>
      <c r="P64" s="172" t="e">
        <f>+VLOOKUP($D64,#REF!,33,0)</f>
        <v>#REF!</v>
      </c>
      <c r="Q64" s="174" t="e">
        <f t="shared" si="3"/>
        <v>#REF!</v>
      </c>
    </row>
    <row r="65" spans="1:17" x14ac:dyDescent="0.2">
      <c r="A65" s="102"/>
      <c r="B65" s="165"/>
      <c r="C65" s="165"/>
      <c r="D65" s="15"/>
      <c r="E65" s="142"/>
      <c r="F65" s="103"/>
      <c r="G65" s="103"/>
      <c r="H65" s="48" t="e">
        <f>+VLOOKUP(D65,Reff!$A:$C,2,FALSE)</f>
        <v>#N/A</v>
      </c>
      <c r="I65" s="48" t="e">
        <f>+VLOOKUP($D65,Reff!$A:$C,3,FALSE)</f>
        <v>#N/A</v>
      </c>
      <c r="J65" s="161" t="e">
        <f t="shared" si="0"/>
        <v>#REF!</v>
      </c>
      <c r="K65" s="156" t="e">
        <f t="shared" si="1"/>
        <v>#REF!</v>
      </c>
      <c r="L65" s="156" t="e">
        <f t="shared" si="2"/>
        <v>#REF!</v>
      </c>
      <c r="M65" s="157" t="e">
        <f>+VLOOKUP(D65,#REF!,4,)</f>
        <v>#REF!</v>
      </c>
      <c r="N65" s="171" t="e">
        <f>(VLOOKUP($D65,#REF!,31,))</f>
        <v>#REF!</v>
      </c>
      <c r="O65" s="171" t="e">
        <f>(VLOOKUP($D65,#REF!,32,))</f>
        <v>#REF!</v>
      </c>
      <c r="P65" s="172" t="e">
        <f>+VLOOKUP($D65,#REF!,33,0)</f>
        <v>#REF!</v>
      </c>
      <c r="Q65" s="174" t="e">
        <f t="shared" si="3"/>
        <v>#REF!</v>
      </c>
    </row>
    <row r="66" spans="1:17" x14ac:dyDescent="0.2">
      <c r="A66" s="102"/>
      <c r="B66" s="165"/>
      <c r="C66" s="165"/>
      <c r="D66" s="15"/>
      <c r="E66" s="142"/>
      <c r="F66" s="103"/>
      <c r="G66" s="103"/>
      <c r="H66" s="48" t="e">
        <f>+VLOOKUP(D66,Reff!$A:$C,2,FALSE)</f>
        <v>#N/A</v>
      </c>
      <c r="I66" s="48" t="e">
        <f>+VLOOKUP($D66,Reff!$A:$C,3,FALSE)</f>
        <v>#N/A</v>
      </c>
      <c r="J66" s="161" t="e">
        <f t="shared" si="0"/>
        <v>#REF!</v>
      </c>
      <c r="K66" s="156" t="e">
        <f t="shared" si="1"/>
        <v>#REF!</v>
      </c>
      <c r="L66" s="156" t="e">
        <f t="shared" si="2"/>
        <v>#REF!</v>
      </c>
      <c r="M66" s="157" t="e">
        <f>+VLOOKUP(D66,#REF!,4,)</f>
        <v>#REF!</v>
      </c>
      <c r="N66" s="171" t="e">
        <f>(VLOOKUP($D66,#REF!,31,))</f>
        <v>#REF!</v>
      </c>
      <c r="O66" s="171" t="e">
        <f>(VLOOKUP($D66,#REF!,32,))</f>
        <v>#REF!</v>
      </c>
      <c r="P66" s="172" t="e">
        <f>+VLOOKUP($D66,#REF!,33,0)</f>
        <v>#REF!</v>
      </c>
      <c r="Q66" s="174" t="e">
        <f t="shared" si="3"/>
        <v>#REF!</v>
      </c>
    </row>
    <row r="67" spans="1:17" x14ac:dyDescent="0.2">
      <c r="A67" s="98"/>
      <c r="B67" s="9"/>
      <c r="C67" s="9"/>
      <c r="D67" s="52"/>
      <c r="E67" s="158">
        <f>SUM(E47:E66)</f>
        <v>182500000000</v>
      </c>
      <c r="F67" s="52"/>
      <c r="G67" s="52"/>
      <c r="H67" s="9"/>
      <c r="I67" s="53"/>
      <c r="J67" s="160" t="e">
        <f>SUM(J47:J66)</f>
        <v>#REF!</v>
      </c>
      <c r="K67" s="160" t="e">
        <f>SUM(K47:K66)</f>
        <v>#REF!</v>
      </c>
      <c r="L67" s="9" t="e">
        <f>+SUM(L47:L66)</f>
        <v>#REF!</v>
      </c>
      <c r="M67" s="9"/>
      <c r="N67" s="154"/>
      <c r="O67" s="154"/>
      <c r="P67" s="154"/>
      <c r="Q67" s="173"/>
    </row>
  </sheetData>
  <autoFilter ref="B14:V15">
    <filterColumn colId="9" showButton="0"/>
    <sortState ref="B17:V20">
      <sortCondition descending="1" ref="E14:E15"/>
    </sortState>
  </autoFilter>
  <mergeCells count="25">
    <mergeCell ref="F14:F15"/>
    <mergeCell ref="A14:A15"/>
    <mergeCell ref="B14:B15"/>
    <mergeCell ref="C14:C15"/>
    <mergeCell ref="D14:D15"/>
    <mergeCell ref="E14:E15"/>
    <mergeCell ref="A45:A46"/>
    <mergeCell ref="D45:D46"/>
    <mergeCell ref="E45:E46"/>
    <mergeCell ref="F45:F46"/>
    <mergeCell ref="G45:G46"/>
    <mergeCell ref="G14:G15"/>
    <mergeCell ref="H14:H15"/>
    <mergeCell ref="I14:I15"/>
    <mergeCell ref="J14:J15"/>
    <mergeCell ref="K14:L14"/>
    <mergeCell ref="O45:O46"/>
    <mergeCell ref="P45:P46"/>
    <mergeCell ref="Q45:Q46"/>
    <mergeCell ref="H45:H46"/>
    <mergeCell ref="I45:I46"/>
    <mergeCell ref="J45:K45"/>
    <mergeCell ref="L45:L46"/>
    <mergeCell ref="M45:M46"/>
    <mergeCell ref="N45:N46"/>
  </mergeCells>
  <conditionalFormatting sqref="L16:L18 L40 L28">
    <cfRule type="cellIs" dxfId="14708" priority="103" operator="lessThan">
      <formula>0</formula>
    </cfRule>
  </conditionalFormatting>
  <conditionalFormatting sqref="E10">
    <cfRule type="cellIs" dxfId="14707" priority="102" operator="lessThan">
      <formula>0</formula>
    </cfRule>
  </conditionalFormatting>
  <conditionalFormatting sqref="G28">
    <cfRule type="cellIs" dxfId="14706" priority="100" operator="greaterThan">
      <formula>F28</formula>
    </cfRule>
    <cfRule type="cellIs" dxfId="14705" priority="101" operator="lessThan">
      <formula>F28</formula>
    </cfRule>
  </conditionalFormatting>
  <conditionalFormatting sqref="Q1:Q15 P28:Q28 Q68:Q1048576 Q40:Q42">
    <cfRule type="cellIs" dxfId="14704" priority="99" operator="equal">
      <formula>TODAY()</formula>
    </cfRule>
  </conditionalFormatting>
  <conditionalFormatting sqref="G16:G18">
    <cfRule type="cellIs" dxfId="14703" priority="97" operator="lessThan">
      <formula>N16</formula>
    </cfRule>
    <cfRule type="cellIs" dxfId="14702" priority="98" operator="greaterThan">
      <formula>P16</formula>
    </cfRule>
  </conditionalFormatting>
  <conditionalFormatting sqref="L27">
    <cfRule type="cellIs" dxfId="14701" priority="96" operator="lessThan">
      <formula>0</formula>
    </cfRule>
  </conditionalFormatting>
  <conditionalFormatting sqref="G27">
    <cfRule type="cellIs" dxfId="14700" priority="94" operator="greaterThan">
      <formula>F27</formula>
    </cfRule>
    <cfRule type="cellIs" dxfId="14699" priority="95" operator="lessThan">
      <formula>F27</formula>
    </cfRule>
  </conditionalFormatting>
  <conditionalFormatting sqref="P27:Q27">
    <cfRule type="cellIs" dxfId="14698" priority="93" operator="equal">
      <formula>TODAY()</formula>
    </cfRule>
  </conditionalFormatting>
  <conditionalFormatting sqref="L29">
    <cfRule type="cellIs" dxfId="14697" priority="92" operator="lessThan">
      <formula>0</formula>
    </cfRule>
  </conditionalFormatting>
  <conditionalFormatting sqref="G29">
    <cfRule type="cellIs" dxfId="14696" priority="90" operator="greaterThan">
      <formula>F29</formula>
    </cfRule>
    <cfRule type="cellIs" dxfId="14695" priority="91" operator="lessThan">
      <formula>F29</formula>
    </cfRule>
  </conditionalFormatting>
  <conditionalFormatting sqref="P29:Q29">
    <cfRule type="cellIs" dxfId="14694" priority="89" operator="equal">
      <formula>TODAY()</formula>
    </cfRule>
  </conditionalFormatting>
  <conditionalFormatting sqref="L30">
    <cfRule type="cellIs" dxfId="14693" priority="88" operator="lessThan">
      <formula>0</formula>
    </cfRule>
  </conditionalFormatting>
  <conditionalFormatting sqref="G30">
    <cfRule type="cellIs" dxfId="14692" priority="86" operator="greaterThan">
      <formula>F30</formula>
    </cfRule>
    <cfRule type="cellIs" dxfId="14691" priority="87" operator="lessThan">
      <formula>F30</formula>
    </cfRule>
  </conditionalFormatting>
  <conditionalFormatting sqref="P30:Q30">
    <cfRule type="cellIs" dxfId="14690" priority="85" operator="equal">
      <formula>TODAY()</formula>
    </cfRule>
  </conditionalFormatting>
  <conditionalFormatting sqref="Q16:Q18">
    <cfRule type="cellIs" dxfId="14689" priority="84" operator="equal">
      <formula>TODAY()</formula>
    </cfRule>
  </conditionalFormatting>
  <conditionalFormatting sqref="L24">
    <cfRule type="cellIs" dxfId="14688" priority="83" operator="lessThan">
      <formula>0</formula>
    </cfRule>
  </conditionalFormatting>
  <conditionalFormatting sqref="L24">
    <cfRule type="cellIs" dxfId="14687" priority="82" operator="lessThan">
      <formula>0</formula>
    </cfRule>
  </conditionalFormatting>
  <conditionalFormatting sqref="Q24">
    <cfRule type="cellIs" dxfId="14686" priority="81" operator="equal">
      <formula>TODAY()</formula>
    </cfRule>
  </conditionalFormatting>
  <conditionalFormatting sqref="G24">
    <cfRule type="cellIs" dxfId="14685" priority="79" operator="lessThan">
      <formula>N24</formula>
    </cfRule>
    <cfRule type="cellIs" dxfId="14684" priority="80" operator="greaterThan">
      <formula>P24</formula>
    </cfRule>
  </conditionalFormatting>
  <conditionalFormatting sqref="M24">
    <cfRule type="cellIs" dxfId="14683" priority="78" operator="greaterThan">
      <formula>0.2</formula>
    </cfRule>
  </conditionalFormatting>
  <conditionalFormatting sqref="L25">
    <cfRule type="cellIs" dxfId="14682" priority="77" operator="lessThan">
      <formula>0</formula>
    </cfRule>
  </conditionalFormatting>
  <conditionalFormatting sqref="L25">
    <cfRule type="cellIs" dxfId="14681" priority="76" operator="lessThan">
      <formula>0</formula>
    </cfRule>
  </conditionalFormatting>
  <conditionalFormatting sqref="Q25">
    <cfRule type="cellIs" dxfId="14680" priority="75" operator="equal">
      <formula>TODAY()</formula>
    </cfRule>
  </conditionalFormatting>
  <conditionalFormatting sqref="G25">
    <cfRule type="cellIs" dxfId="14679" priority="73" operator="lessThan">
      <formula>N25</formula>
    </cfRule>
    <cfRule type="cellIs" dxfId="14678" priority="74" operator="greaterThan">
      <formula>P25</formula>
    </cfRule>
  </conditionalFormatting>
  <conditionalFormatting sqref="M25">
    <cfRule type="cellIs" dxfId="14677" priority="72" operator="greaterThan">
      <formula>0.2</formula>
    </cfRule>
  </conditionalFormatting>
  <conditionalFormatting sqref="L31">
    <cfRule type="cellIs" dxfId="14676" priority="71" operator="lessThan">
      <formula>0</formula>
    </cfRule>
  </conditionalFormatting>
  <conditionalFormatting sqref="G31">
    <cfRule type="cellIs" dxfId="14675" priority="69" operator="greaterThan">
      <formula>F31</formula>
    </cfRule>
    <cfRule type="cellIs" dxfId="14674" priority="70" operator="lessThan">
      <formula>F31</formula>
    </cfRule>
  </conditionalFormatting>
  <conditionalFormatting sqref="M31">
    <cfRule type="cellIs" dxfId="14673" priority="68" operator="greaterThan">
      <formula>0.1</formula>
    </cfRule>
  </conditionalFormatting>
  <conditionalFormatting sqref="P31">
    <cfRule type="cellIs" dxfId="14672" priority="67" operator="equal">
      <formula>TODAY()</formula>
    </cfRule>
  </conditionalFormatting>
  <conditionalFormatting sqref="M43:M44">
    <cfRule type="cellIs" dxfId="14671" priority="66" operator="greaterThan">
      <formula>0.1</formula>
    </cfRule>
  </conditionalFormatting>
  <conditionalFormatting sqref="K67">
    <cfRule type="cellIs" dxfId="14670" priority="65" operator="greaterThan">
      <formula>0.1</formula>
    </cfRule>
  </conditionalFormatting>
  <conditionalFormatting sqref="Q26">
    <cfRule type="cellIs" dxfId="14669" priority="64" operator="equal">
      <formula>TODAY()</formula>
    </cfRule>
  </conditionalFormatting>
  <conditionalFormatting sqref="L26">
    <cfRule type="cellIs" dxfId="14668" priority="63" operator="lessThan">
      <formula>0</formula>
    </cfRule>
  </conditionalFormatting>
  <conditionalFormatting sqref="K26:L26">
    <cfRule type="cellIs" dxfId="14667" priority="62" operator="lessThan">
      <formula>0</formula>
    </cfRule>
  </conditionalFormatting>
  <conditionalFormatting sqref="G26">
    <cfRule type="cellIs" dxfId="14666" priority="60" operator="lessThan">
      <formula>N26</formula>
    </cfRule>
    <cfRule type="cellIs" dxfId="14665" priority="61" operator="greaterThan">
      <formula>P26</formula>
    </cfRule>
  </conditionalFormatting>
  <conditionalFormatting sqref="M26">
    <cfRule type="cellIs" dxfId="14664" priority="59" operator="greaterThan">
      <formula>0.2</formula>
    </cfRule>
  </conditionalFormatting>
  <conditionalFormatting sqref="Q23">
    <cfRule type="cellIs" dxfId="14663" priority="55" operator="equal">
      <formula>TODAY()</formula>
    </cfRule>
  </conditionalFormatting>
  <conditionalFormatting sqref="L23">
    <cfRule type="cellIs" dxfId="14662" priority="58" operator="lessThan">
      <formula>0</formula>
    </cfRule>
  </conditionalFormatting>
  <conditionalFormatting sqref="G23">
    <cfRule type="cellIs" dxfId="14661" priority="56" operator="lessThan">
      <formula>N23</formula>
    </cfRule>
    <cfRule type="cellIs" dxfId="14660" priority="57" operator="greaterThan">
      <formula>P23</formula>
    </cfRule>
  </conditionalFormatting>
  <conditionalFormatting sqref="P32">
    <cfRule type="cellIs" dxfId="14659" priority="51" operator="equal">
      <formula>TODAY()</formula>
    </cfRule>
  </conditionalFormatting>
  <conditionalFormatting sqref="M32">
    <cfRule type="cellIs" dxfId="14658" priority="54" operator="greaterThan">
      <formula>0.1</formula>
    </cfRule>
  </conditionalFormatting>
  <conditionalFormatting sqref="N32">
    <cfRule type="cellIs" dxfId="14657" priority="53" operator="equal">
      <formula>TODAY()</formula>
    </cfRule>
  </conditionalFormatting>
  <conditionalFormatting sqref="N32">
    <cfRule type="cellIs" dxfId="14656" priority="52" operator="equal">
      <formula>$C$7</formula>
    </cfRule>
  </conditionalFormatting>
  <conditionalFormatting sqref="L32">
    <cfRule type="cellIs" dxfId="14655" priority="50" operator="lessThan">
      <formula>0</formula>
    </cfRule>
  </conditionalFormatting>
  <conditionalFormatting sqref="G32">
    <cfRule type="cellIs" dxfId="14654" priority="48" operator="greaterThan">
      <formula>F32</formula>
    </cfRule>
    <cfRule type="cellIs" dxfId="14653" priority="49" operator="lessThan">
      <formula>F32</formula>
    </cfRule>
  </conditionalFormatting>
  <conditionalFormatting sqref="O32">
    <cfRule type="cellIs" dxfId="14652" priority="47" operator="equal">
      <formula>TODAY()</formula>
    </cfRule>
  </conditionalFormatting>
  <conditionalFormatting sqref="O32">
    <cfRule type="cellIs" dxfId="14651" priority="46" operator="equal">
      <formula>$C$7</formula>
    </cfRule>
  </conditionalFormatting>
  <conditionalFormatting sqref="P32">
    <cfRule type="cellIs" dxfId="14650" priority="42" operator="equal">
      <formula>TODAY()</formula>
    </cfRule>
  </conditionalFormatting>
  <conditionalFormatting sqref="M32">
    <cfRule type="cellIs" dxfId="14649" priority="45" operator="greaterThan">
      <formula>0.1</formula>
    </cfRule>
  </conditionalFormatting>
  <conditionalFormatting sqref="N32">
    <cfRule type="cellIs" dxfId="14648" priority="44" operator="equal">
      <formula>TODAY()</formula>
    </cfRule>
  </conditionalFormatting>
  <conditionalFormatting sqref="N32">
    <cfRule type="cellIs" dxfId="14647" priority="43" operator="equal">
      <formula>$C$7</formula>
    </cfRule>
  </conditionalFormatting>
  <conditionalFormatting sqref="L32">
    <cfRule type="cellIs" dxfId="14646" priority="41" operator="lessThan">
      <formula>0</formula>
    </cfRule>
  </conditionalFormatting>
  <conditionalFormatting sqref="G32">
    <cfRule type="cellIs" dxfId="14645" priority="39" operator="greaterThan">
      <formula>F32</formula>
    </cfRule>
    <cfRule type="cellIs" dxfId="14644" priority="40" operator="lessThan">
      <formula>F32</formula>
    </cfRule>
  </conditionalFormatting>
  <conditionalFormatting sqref="O32">
    <cfRule type="cellIs" dxfId="14643" priority="38" operator="equal">
      <formula>TODAY()</formula>
    </cfRule>
  </conditionalFormatting>
  <conditionalFormatting sqref="O32">
    <cfRule type="cellIs" dxfId="14642" priority="37" operator="equal">
      <formula>$C$7</formula>
    </cfRule>
  </conditionalFormatting>
  <conditionalFormatting sqref="P34:P39">
    <cfRule type="cellIs" dxfId="14641" priority="33" operator="equal">
      <formula>TODAY()</formula>
    </cfRule>
  </conditionalFormatting>
  <conditionalFormatting sqref="M34:M39">
    <cfRule type="cellIs" dxfId="14640" priority="36" operator="greaterThan">
      <formula>0.1</formula>
    </cfRule>
  </conditionalFormatting>
  <conditionalFormatting sqref="N34:N39">
    <cfRule type="cellIs" dxfId="14639" priority="35" operator="equal">
      <formula>TODAY()</formula>
    </cfRule>
  </conditionalFormatting>
  <conditionalFormatting sqref="N34:N39">
    <cfRule type="cellIs" dxfId="14638" priority="34" operator="equal">
      <formula>$C$7</formula>
    </cfRule>
  </conditionalFormatting>
  <conditionalFormatting sqref="L34:L39">
    <cfRule type="cellIs" dxfId="14637" priority="32" operator="lessThan">
      <formula>0</formula>
    </cfRule>
  </conditionalFormatting>
  <conditionalFormatting sqref="G34:G39">
    <cfRule type="cellIs" dxfId="14636" priority="30" operator="greaterThan">
      <formula>F34</formula>
    </cfRule>
    <cfRule type="cellIs" dxfId="14635" priority="31" operator="lessThan">
      <formula>F34</formula>
    </cfRule>
  </conditionalFormatting>
  <conditionalFormatting sqref="O34:O39">
    <cfRule type="cellIs" dxfId="14634" priority="29" operator="equal">
      <formula>TODAY()</formula>
    </cfRule>
  </conditionalFormatting>
  <conditionalFormatting sqref="O34:O39">
    <cfRule type="cellIs" dxfId="14633" priority="28" operator="equal">
      <formula>$C$7</formula>
    </cfRule>
  </conditionalFormatting>
  <conditionalFormatting sqref="L19">
    <cfRule type="cellIs" dxfId="14632" priority="27" operator="lessThan">
      <formula>0</formula>
    </cfRule>
  </conditionalFormatting>
  <conditionalFormatting sqref="G19">
    <cfRule type="cellIs" dxfId="14631" priority="25" operator="lessThan">
      <formula>N19</formula>
    </cfRule>
    <cfRule type="cellIs" dxfId="14630" priority="26" operator="greaterThan">
      <formula>P19</formula>
    </cfRule>
  </conditionalFormatting>
  <conditionalFormatting sqref="Q19">
    <cfRule type="cellIs" dxfId="14629" priority="24" operator="equal">
      <formula>TODAY()</formula>
    </cfRule>
  </conditionalFormatting>
  <conditionalFormatting sqref="P33">
    <cfRule type="cellIs" dxfId="14628" priority="19" operator="equal">
      <formula>TODAY()</formula>
    </cfRule>
  </conditionalFormatting>
  <conditionalFormatting sqref="M33">
    <cfRule type="cellIs" dxfId="14627" priority="22" operator="greaterThan">
      <formula>0.1</formula>
    </cfRule>
  </conditionalFormatting>
  <conditionalFormatting sqref="N33">
    <cfRule type="cellIs" dxfId="14626" priority="21" operator="equal">
      <formula>TODAY()</formula>
    </cfRule>
  </conditionalFormatting>
  <conditionalFormatting sqref="N33">
    <cfRule type="cellIs" dxfId="14625" priority="20" operator="equal">
      <formula>$C$7</formula>
    </cfRule>
  </conditionalFormatting>
  <conditionalFormatting sqref="L33">
    <cfRule type="cellIs" dxfId="14624" priority="18" operator="lessThan">
      <formula>0</formula>
    </cfRule>
  </conditionalFormatting>
  <conditionalFormatting sqref="G33">
    <cfRule type="cellIs" dxfId="14623" priority="16" operator="greaterThan">
      <formula>F33</formula>
    </cfRule>
    <cfRule type="cellIs" dxfId="14622" priority="17" operator="lessThan">
      <formula>F33</formula>
    </cfRule>
  </conditionalFormatting>
  <conditionalFormatting sqref="O33">
    <cfRule type="cellIs" dxfId="14621" priority="15" operator="equal">
      <formula>TODAY()</formula>
    </cfRule>
  </conditionalFormatting>
  <conditionalFormatting sqref="O33">
    <cfRule type="cellIs" dxfId="14620" priority="14" operator="equal">
      <formula>$C$7</formula>
    </cfRule>
  </conditionalFormatting>
  <conditionalFormatting sqref="Q22">
    <cfRule type="cellIs" dxfId="14619" priority="10" operator="equal">
      <formula>TODAY()</formula>
    </cfRule>
  </conditionalFormatting>
  <conditionalFormatting sqref="L22">
    <cfRule type="cellIs" dxfId="14618" priority="13" operator="lessThan">
      <formula>0</formula>
    </cfRule>
  </conditionalFormatting>
  <conditionalFormatting sqref="G22">
    <cfRule type="cellIs" dxfId="14617" priority="11" operator="lessThan">
      <formula>N22</formula>
    </cfRule>
    <cfRule type="cellIs" dxfId="14616" priority="12" operator="greaterThan">
      <formula>P22</formula>
    </cfRule>
  </conditionalFormatting>
  <conditionalFormatting sqref="L20">
    <cfRule type="cellIs" dxfId="14615" priority="9" operator="lessThan">
      <formula>0</formula>
    </cfRule>
  </conditionalFormatting>
  <conditionalFormatting sqref="G20">
    <cfRule type="cellIs" dxfId="14614" priority="7" operator="lessThan">
      <formula>N20</formula>
    </cfRule>
    <cfRule type="cellIs" dxfId="14613" priority="8" operator="greaterThan">
      <formula>P20</formula>
    </cfRule>
  </conditionalFormatting>
  <conditionalFormatting sqref="Q20">
    <cfRule type="cellIs" dxfId="14612" priority="6" operator="equal">
      <formula>TODAY()</formula>
    </cfRule>
  </conditionalFormatting>
  <conditionalFormatting sqref="L21">
    <cfRule type="cellIs" dxfId="14611" priority="4" operator="lessThan">
      <formula>0</formula>
    </cfRule>
  </conditionalFormatting>
  <conditionalFormatting sqref="G21">
    <cfRule type="cellIs" dxfId="14610" priority="2" operator="lessThan">
      <formula>N21</formula>
    </cfRule>
    <cfRule type="cellIs" dxfId="14609" priority="3" operator="greaterThan">
      <formula>P21</formula>
    </cfRule>
  </conditionalFormatting>
  <conditionalFormatting sqref="Q21">
    <cfRule type="cellIs" dxfId="14608" priority="1" operator="equal">
      <formula>TODAY()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tabColor rgb="FF66CCFF"/>
  </sheetPr>
  <dimension ref="A2:V153"/>
  <sheetViews>
    <sheetView topLeftCell="B89" zoomScaleNormal="100" workbookViewId="0">
      <selection activeCell="L127" sqref="L127"/>
    </sheetView>
  </sheetViews>
  <sheetFormatPr defaultColWidth="9.140625" defaultRowHeight="15" x14ac:dyDescent="0.25"/>
  <cols>
    <col min="1" max="1" width="2.85546875" style="30" customWidth="1"/>
    <col min="2" max="2" width="10.140625" style="1" customWidth="1"/>
    <col min="3" max="3" width="13.140625" style="1" customWidth="1"/>
    <col min="4" max="4" width="11.7109375" style="1" customWidth="1"/>
    <col min="5" max="5" width="18.7109375" style="1" customWidth="1"/>
    <col min="6" max="6" width="11.85546875" style="1" customWidth="1"/>
    <col min="7" max="7" width="11" style="1" customWidth="1"/>
    <col min="8" max="8" width="12.28515625" style="1" customWidth="1"/>
    <col min="9" max="10" width="15.42578125" style="1" customWidth="1"/>
    <col min="11" max="11" width="14.140625" style="1" bestFit="1" customWidth="1"/>
    <col min="12" max="12" width="11.42578125" style="1" customWidth="1"/>
    <col min="13" max="13" width="8.42578125" style="1" customWidth="1"/>
    <col min="14" max="14" width="11" style="1" customWidth="1"/>
    <col min="15" max="15" width="10.28515625" style="1" customWidth="1"/>
    <col min="16" max="16" width="9.7109375" style="1" bestFit="1" customWidth="1"/>
    <col min="17" max="17" width="10.42578125" style="1" bestFit="1" customWidth="1"/>
    <col min="18" max="18" width="15.5703125" bestFit="1" customWidth="1"/>
    <col min="19" max="20" width="10.5703125" style="1" bestFit="1" customWidth="1"/>
    <col min="21" max="21" width="12.42578125" style="1" bestFit="1" customWidth="1"/>
    <col min="22" max="22" width="11" style="1" bestFit="1" customWidth="1"/>
    <col min="23" max="16384" width="9.140625" style="1"/>
  </cols>
  <sheetData>
    <row r="2" spans="1:22" ht="13.5" customHeight="1" x14ac:dyDescent="0.25">
      <c r="C2" s="122" t="e">
        <f>+#REF!</f>
        <v>#REF!</v>
      </c>
      <c r="D2" s="4" t="s">
        <v>203</v>
      </c>
      <c r="E2" s="264" t="e">
        <f>VLOOKUP($C$2,#REF!,13,)</f>
        <v>#REF!</v>
      </c>
    </row>
    <row r="3" spans="1:22" ht="13.5" customHeight="1" x14ac:dyDescent="0.25">
      <c r="D3" s="5" t="s">
        <v>204</v>
      </c>
      <c r="E3" s="263" t="e">
        <f>VLOOKUP($C$2,#REF!,17,0)</f>
        <v>#REF!</v>
      </c>
      <c r="I3" s="11" t="s">
        <v>8</v>
      </c>
      <c r="J3" s="14" t="e">
        <f>+K115+J151+K151+L151-J4</f>
        <v>#REF!</v>
      </c>
    </row>
    <row r="4" spans="1:22" ht="13.5" customHeight="1" x14ac:dyDescent="0.25">
      <c r="D4" s="5" t="s">
        <v>152</v>
      </c>
      <c r="E4" s="33">
        <v>0</v>
      </c>
      <c r="I4" s="70" t="s">
        <v>182</v>
      </c>
      <c r="J4" s="71" t="e">
        <f>K4/365*E2*I10</f>
        <v>#REF!</v>
      </c>
      <c r="K4" s="239">
        <v>1.24E-2</v>
      </c>
    </row>
    <row r="5" spans="1:22" ht="13.5" customHeight="1" x14ac:dyDescent="0.25">
      <c r="D5" s="5" t="s">
        <v>11</v>
      </c>
      <c r="E5" s="16" t="e">
        <f>+E2/E3</f>
        <v>#REF!</v>
      </c>
      <c r="I5" s="121"/>
      <c r="J5" s="58"/>
      <c r="K5" s="6"/>
    </row>
    <row r="6" spans="1:22" ht="13.5" customHeight="1" x14ac:dyDescent="0.25">
      <c r="D6" s="17" t="s">
        <v>12</v>
      </c>
      <c r="E6" s="18" t="e">
        <f>+E4/E3</f>
        <v>#REF!</v>
      </c>
      <c r="I6" s="121" t="s">
        <v>185</v>
      </c>
      <c r="J6" s="58">
        <f>SUM(E16:E98)</f>
        <v>869625000000</v>
      </c>
      <c r="K6" s="6"/>
    </row>
    <row r="7" spans="1:22" ht="13.5" customHeight="1" x14ac:dyDescent="0.25">
      <c r="C7" s="122" t="e">
        <f>+#REF!</f>
        <v>#REF!</v>
      </c>
      <c r="D7" s="5" t="s">
        <v>5</v>
      </c>
      <c r="E7" s="13" t="e">
        <f>+E2+J3+E4</f>
        <v>#REF!</v>
      </c>
      <c r="I7" s="145" t="s">
        <v>854</v>
      </c>
      <c r="J7" s="144" t="e">
        <f>SUM(I16:I98)</f>
        <v>#REF!</v>
      </c>
    </row>
    <row r="8" spans="1:22" ht="13.5" customHeight="1" x14ac:dyDescent="0.25">
      <c r="D8" s="5" t="s">
        <v>11</v>
      </c>
      <c r="E8" s="19" t="e">
        <f>+E5+E6</f>
        <v>#REF!</v>
      </c>
    </row>
    <row r="9" spans="1:22" ht="13.5" customHeight="1" thickBot="1" x14ac:dyDescent="0.3">
      <c r="D9" s="5" t="s">
        <v>10</v>
      </c>
      <c r="E9" s="32" t="e">
        <f>+E7/E8</f>
        <v>#REF!</v>
      </c>
      <c r="I9" s="125" t="s">
        <v>205</v>
      </c>
      <c r="J9" s="126" t="s">
        <v>206</v>
      </c>
    </row>
    <row r="10" spans="1:22" ht="19.5" thickBot="1" x14ac:dyDescent="0.3">
      <c r="D10" s="127" t="s">
        <v>6</v>
      </c>
      <c r="E10" s="128" t="e">
        <f>+E9/E3-1</f>
        <v>#REF!</v>
      </c>
      <c r="F10" s="129" t="e">
        <f>E9-E3</f>
        <v>#REF!</v>
      </c>
      <c r="G10" s="130" t="e">
        <f>+F10/E3</f>
        <v>#REF!</v>
      </c>
      <c r="I10" s="123" t="e">
        <f>#REF!</f>
        <v>#REF!</v>
      </c>
      <c r="J10" s="124" t="e">
        <f>#REF!</f>
        <v>#REF!</v>
      </c>
    </row>
    <row r="11" spans="1:22" x14ac:dyDescent="0.25">
      <c r="B11" s="6"/>
      <c r="C11" s="6"/>
      <c r="F11" s="40" t="e">
        <f>+E9</f>
        <v>#REF!</v>
      </c>
      <c r="G11" s="36"/>
      <c r="I11" s="121"/>
      <c r="J11" s="58"/>
    </row>
    <row r="12" spans="1:22" x14ac:dyDescent="0.25">
      <c r="B12" s="7" t="s">
        <v>213</v>
      </c>
      <c r="F12" s="41" t="e">
        <f>+E10</f>
        <v>#REF!</v>
      </c>
      <c r="G12" s="37"/>
    </row>
    <row r="13" spans="1:22" x14ac:dyDescent="0.25">
      <c r="J13" s="346"/>
    </row>
    <row r="14" spans="1:22" ht="15" customHeight="1" x14ac:dyDescent="0.25">
      <c r="A14" s="560" t="s">
        <v>3</v>
      </c>
      <c r="B14" s="560" t="s">
        <v>170</v>
      </c>
      <c r="C14" s="562" t="s">
        <v>9</v>
      </c>
      <c r="D14" s="562" t="s">
        <v>749</v>
      </c>
      <c r="E14" s="564" t="s">
        <v>748</v>
      </c>
      <c r="F14" s="562" t="s">
        <v>751</v>
      </c>
      <c r="G14" s="562" t="s">
        <v>750</v>
      </c>
      <c r="H14" s="562" t="s">
        <v>151</v>
      </c>
      <c r="I14" s="562" t="s">
        <v>752</v>
      </c>
      <c r="J14" s="562" t="s">
        <v>753</v>
      </c>
      <c r="K14" s="566" t="s">
        <v>4</v>
      </c>
      <c r="L14" s="566"/>
      <c r="M14" s="1" t="s">
        <v>198</v>
      </c>
    </row>
    <row r="15" spans="1:22" s="3" customFormat="1" ht="12.75" x14ac:dyDescent="0.2">
      <c r="A15" s="561"/>
      <c r="B15" s="561"/>
      <c r="C15" s="563"/>
      <c r="D15" s="563"/>
      <c r="E15" s="565"/>
      <c r="F15" s="563"/>
      <c r="G15" s="563"/>
      <c r="H15" s="563"/>
      <c r="I15" s="563"/>
      <c r="J15" s="563"/>
      <c r="K15" s="2" t="s">
        <v>1</v>
      </c>
      <c r="L15" s="2" t="s">
        <v>0</v>
      </c>
      <c r="N15" s="39" t="s">
        <v>74</v>
      </c>
      <c r="O15" s="39" t="s">
        <v>75</v>
      </c>
      <c r="P15" s="39" t="s">
        <v>76</v>
      </c>
      <c r="Q15" s="57" t="s">
        <v>171</v>
      </c>
      <c r="R15" s="3" t="s">
        <v>780</v>
      </c>
      <c r="S15" s="3" t="s">
        <v>202</v>
      </c>
      <c r="T15" s="55" t="s">
        <v>779</v>
      </c>
    </row>
    <row r="16" spans="1:22" s="139" customFormat="1" ht="12.75" x14ac:dyDescent="0.2">
      <c r="A16" s="29">
        <v>1</v>
      </c>
      <c r="B16" s="353" t="s">
        <v>168</v>
      </c>
      <c r="C16" s="402" t="s">
        <v>17</v>
      </c>
      <c r="D16" s="354">
        <v>7.3397500000000004E-2</v>
      </c>
      <c r="E16" s="342">
        <v>75000000000</v>
      </c>
      <c r="F16" s="403" t="e">
        <f>+VLOOKUP($C16,Reff!$A:$C,2,FALSE)</f>
        <v>#REF!</v>
      </c>
      <c r="G16" s="138" t="e">
        <f>+VLOOKUP($C16,Reff!$A:$C,3,FALSE)</f>
        <v>#REF!</v>
      </c>
      <c r="H16" s="342">
        <v>0</v>
      </c>
      <c r="I16" s="342" t="e">
        <f t="shared" ref="I16:I47" si="0">+E16*F16/100</f>
        <v>#REF!</v>
      </c>
      <c r="J16" s="342" t="e">
        <f t="shared" ref="J16:J47" si="1">+E16*G16/100</f>
        <v>#REF!</v>
      </c>
      <c r="K16" s="342" t="e">
        <f t="shared" ref="K16:K47" si="2">+H16+J16-I16</f>
        <v>#REF!</v>
      </c>
      <c r="L16" s="343" t="e">
        <f t="shared" ref="L16:L47" si="3">+K16/I16</f>
        <v>#REF!</v>
      </c>
      <c r="M16" s="179" t="e">
        <f t="shared" ref="M16:M47" si="4">J16/$E$7</f>
        <v>#REF!</v>
      </c>
      <c r="N16" s="140" t="e">
        <f>+VLOOKUP($C16,#REF!,3,0)</f>
        <v>#REF!</v>
      </c>
      <c r="O16" s="140" t="e">
        <f>+VLOOKUP($C16,#REF!,4,0)</f>
        <v>#REF!</v>
      </c>
      <c r="P16" s="140" t="e">
        <f>+VLOOKUP($C16,#REF!,5,0)</f>
        <v>#REF!</v>
      </c>
      <c r="Q16" s="216">
        <v>44377</v>
      </c>
      <c r="R16" s="153" t="e">
        <f>(VLOOKUP($C16,#REF!,31,))</f>
        <v>#REF!</v>
      </c>
      <c r="S16" s="153" t="e">
        <f>(VLOOKUP($C16,#REF!,32,))</f>
        <v>#REF!</v>
      </c>
      <c r="T16" s="29">
        <f t="shared" ref="T16:T41" si="5">IF(B16="G",(S16-R16)*2,360)</f>
        <v>360</v>
      </c>
      <c r="V16" s="141"/>
    </row>
    <row r="17" spans="1:20" s="24" customFormat="1" ht="12.75" x14ac:dyDescent="0.2">
      <c r="A17" s="29">
        <f>+A16+1</f>
        <v>2</v>
      </c>
      <c r="B17" s="83" t="s">
        <v>207</v>
      </c>
      <c r="C17" s="84" t="s">
        <v>987</v>
      </c>
      <c r="D17" s="85" t="e">
        <f>+VLOOKUP(C17,#REF!,4,)</f>
        <v>#REF!</v>
      </c>
      <c r="E17" s="86">
        <f>50546000000-5000000000+10500000000</f>
        <v>56046000000</v>
      </c>
      <c r="F17" s="87" t="e">
        <f>+VLOOKUP($C17,Reff!$A:$C,2,FALSE)</f>
        <v>#REF!</v>
      </c>
      <c r="G17" s="88" t="e">
        <f>+VLOOKUP($C17,Reff!$A:$C,3,FALSE)</f>
        <v>#REF!</v>
      </c>
      <c r="H17" s="86" t="e">
        <f t="shared" ref="H17:H48" si="6">+D17*E17/T17*IF(B17="B",$J$10,$I$10)*0.95</f>
        <v>#REF!</v>
      </c>
      <c r="I17" s="86" t="e">
        <f t="shared" si="0"/>
        <v>#REF!</v>
      </c>
      <c r="J17" s="86" t="e">
        <f t="shared" si="1"/>
        <v>#REF!</v>
      </c>
      <c r="K17" s="86" t="e">
        <f t="shared" si="2"/>
        <v>#REF!</v>
      </c>
      <c r="L17" s="89" t="e">
        <f t="shared" si="3"/>
        <v>#REF!</v>
      </c>
      <c r="M17" s="179" t="e">
        <f t="shared" si="4"/>
        <v>#REF!</v>
      </c>
      <c r="N17" s="91" t="e">
        <f>+VLOOKUP($C17,#REF!,3,0)</f>
        <v>#REF!</v>
      </c>
      <c r="O17" s="91" t="e">
        <f>+VLOOKUP($C17,#REF!,4,0)</f>
        <v>#REF!</v>
      </c>
      <c r="P17" s="91" t="e">
        <f>+VLOOKUP($C17,#REF!,5,0)</f>
        <v>#REF!</v>
      </c>
      <c r="Q17" s="215" t="e">
        <f>+VLOOKUP($C17,#REF!,5,0)</f>
        <v>#REF!</v>
      </c>
      <c r="R17" s="153" t="e">
        <f>(VLOOKUP($C17,#REF!,31,))</f>
        <v>#REF!</v>
      </c>
      <c r="S17" s="153" t="e">
        <f>(VLOOKUP($C17,#REF!,32,))</f>
        <v>#REF!</v>
      </c>
      <c r="T17" s="29" t="e">
        <f t="shared" si="5"/>
        <v>#REF!</v>
      </c>
    </row>
    <row r="18" spans="1:20" s="177" customFormat="1" ht="12.75" x14ac:dyDescent="0.2">
      <c r="A18" s="29">
        <f t="shared" ref="A18:A86" si="7">+A17+1</f>
        <v>3</v>
      </c>
      <c r="B18" s="83" t="s">
        <v>207</v>
      </c>
      <c r="C18" s="84" t="s">
        <v>81</v>
      </c>
      <c r="D18" s="85" t="e">
        <f>+VLOOKUP(C18,#REF!,4,)</f>
        <v>#REF!</v>
      </c>
      <c r="E18" s="86">
        <v>28900000000</v>
      </c>
      <c r="F18" s="87" t="e">
        <f>+VLOOKUP($C18,Reff!$A:$C,2,FALSE)</f>
        <v>#REF!</v>
      </c>
      <c r="G18" s="88" t="e">
        <f>+VLOOKUP($C18,Reff!$A:$C,3,FALSE)</f>
        <v>#REF!</v>
      </c>
      <c r="H18" s="86" t="e">
        <f t="shared" si="6"/>
        <v>#REF!</v>
      </c>
      <c r="I18" s="86" t="e">
        <f t="shared" si="0"/>
        <v>#REF!</v>
      </c>
      <c r="J18" s="86" t="e">
        <f t="shared" si="1"/>
        <v>#REF!</v>
      </c>
      <c r="K18" s="86" t="e">
        <f t="shared" si="2"/>
        <v>#REF!</v>
      </c>
      <c r="L18" s="89" t="e">
        <f t="shared" si="3"/>
        <v>#REF!</v>
      </c>
      <c r="M18" s="179" t="e">
        <f t="shared" si="4"/>
        <v>#REF!</v>
      </c>
      <c r="N18" s="91" t="e">
        <f>+VLOOKUP($C18,#REF!,3,0)</f>
        <v>#REF!</v>
      </c>
      <c r="O18" s="91" t="e">
        <f>+VLOOKUP($C18,#REF!,4,0)</f>
        <v>#REF!</v>
      </c>
      <c r="P18" s="91" t="e">
        <f>+VLOOKUP($C18,#REF!,5,0)</f>
        <v>#REF!</v>
      </c>
      <c r="Q18" s="215" t="e">
        <f>+VLOOKUP($C18,#REF!,5,0)</f>
        <v>#REF!</v>
      </c>
      <c r="R18" s="153" t="e">
        <f>(VLOOKUP($C18,#REF!,31,))</f>
        <v>#REF!</v>
      </c>
      <c r="S18" s="153" t="e">
        <f>(VLOOKUP($C18,#REF!,32,))</f>
        <v>#REF!</v>
      </c>
      <c r="T18" s="29" t="e">
        <f t="shared" si="5"/>
        <v>#REF!</v>
      </c>
    </row>
    <row r="19" spans="1:20" s="24" customFormat="1" ht="12.75" x14ac:dyDescent="0.2">
      <c r="A19" s="29">
        <f t="shared" si="7"/>
        <v>4</v>
      </c>
      <c r="B19" s="25" t="s">
        <v>168</v>
      </c>
      <c r="C19" s="110" t="s">
        <v>755</v>
      </c>
      <c r="D19" s="68" t="e">
        <f>+VLOOKUP(C19,#REF!,4,)</f>
        <v>#REF!</v>
      </c>
      <c r="E19" s="43">
        <v>26500000000</v>
      </c>
      <c r="F19" s="372" t="e">
        <f>+VLOOKUP($C19,Reff!$A:$C,2,FALSE)</f>
        <v>#REF!</v>
      </c>
      <c r="G19" s="48" t="e">
        <f>+VLOOKUP($C19,Reff!$A:$C,3,FALSE)</f>
        <v>#REF!</v>
      </c>
      <c r="H19" s="43" t="e">
        <f t="shared" si="6"/>
        <v>#REF!</v>
      </c>
      <c r="I19" s="43" t="e">
        <f t="shared" si="0"/>
        <v>#REF!</v>
      </c>
      <c r="J19" s="43" t="e">
        <f t="shared" si="1"/>
        <v>#REF!</v>
      </c>
      <c r="K19" s="43" t="e">
        <f t="shared" si="2"/>
        <v>#REF!</v>
      </c>
      <c r="L19" s="27" t="e">
        <f t="shared" si="3"/>
        <v>#REF!</v>
      </c>
      <c r="M19" s="369" t="e">
        <f t="shared" si="4"/>
        <v>#REF!</v>
      </c>
      <c r="N19" s="371" t="e">
        <f>+VLOOKUP($C19,#REF!,3,0)</f>
        <v>#REF!</v>
      </c>
      <c r="O19" s="371" t="e">
        <f>+VLOOKUP($C19,#REF!,4,0)</f>
        <v>#REF!</v>
      </c>
      <c r="P19" s="371" t="e">
        <f>+VLOOKUP($C19,#REF!,5,0)</f>
        <v>#REF!</v>
      </c>
      <c r="Q19" s="153" t="e">
        <f>+VLOOKUP($C19,#REF!,5,0)</f>
        <v>#REF!</v>
      </c>
      <c r="R19" s="153" t="e">
        <f>(VLOOKUP($C19,#REF!,31,))</f>
        <v>#REF!</v>
      </c>
      <c r="S19" s="153" t="e">
        <f>(VLOOKUP($C19,#REF!,32,))</f>
        <v>#REF!</v>
      </c>
      <c r="T19" s="29">
        <f t="shared" si="5"/>
        <v>360</v>
      </c>
    </row>
    <row r="20" spans="1:20" s="24" customFormat="1" ht="12.75" x14ac:dyDescent="0.2">
      <c r="A20" s="29">
        <f t="shared" si="7"/>
        <v>5</v>
      </c>
      <c r="B20" s="25" t="s">
        <v>168</v>
      </c>
      <c r="C20" s="110" t="s">
        <v>990</v>
      </c>
      <c r="D20" s="68" t="e">
        <f>+VLOOKUP(C20,#REF!,4,)</f>
        <v>#REF!</v>
      </c>
      <c r="E20" s="43">
        <v>26000000000</v>
      </c>
      <c r="F20" s="372" t="e">
        <f>+VLOOKUP($C20,Reff!$A:$C,2,FALSE)</f>
        <v>#REF!</v>
      </c>
      <c r="G20" s="48" t="e">
        <f>+VLOOKUP($C20,Reff!$A:$C,3,FALSE)</f>
        <v>#REF!</v>
      </c>
      <c r="H20" s="43" t="e">
        <f t="shared" si="6"/>
        <v>#REF!</v>
      </c>
      <c r="I20" s="43" t="e">
        <f t="shared" si="0"/>
        <v>#REF!</v>
      </c>
      <c r="J20" s="43" t="e">
        <f t="shared" si="1"/>
        <v>#REF!</v>
      </c>
      <c r="K20" s="43" t="e">
        <f t="shared" si="2"/>
        <v>#REF!</v>
      </c>
      <c r="L20" s="27" t="e">
        <f t="shared" si="3"/>
        <v>#REF!</v>
      </c>
      <c r="M20" s="369" t="e">
        <f t="shared" si="4"/>
        <v>#REF!</v>
      </c>
      <c r="N20" s="371" t="e">
        <f>+VLOOKUP($C20,#REF!,3,0)</f>
        <v>#REF!</v>
      </c>
      <c r="O20" s="371" t="e">
        <f>+VLOOKUP($C20,#REF!,4,0)</f>
        <v>#REF!</v>
      </c>
      <c r="P20" s="371" t="e">
        <f>+VLOOKUP($C20,#REF!,5,0)</f>
        <v>#REF!</v>
      </c>
      <c r="Q20" s="153" t="e">
        <f>+VLOOKUP($C20,#REF!,5,0)</f>
        <v>#REF!</v>
      </c>
      <c r="R20" s="153" t="e">
        <f>(VLOOKUP($C20,#REF!,31,))</f>
        <v>#REF!</v>
      </c>
      <c r="S20" s="153" t="e">
        <f>(VLOOKUP($C20,#REF!,32,))</f>
        <v>#REF!</v>
      </c>
      <c r="T20" s="29">
        <f t="shared" si="5"/>
        <v>360</v>
      </c>
    </row>
    <row r="21" spans="1:20" s="24" customFormat="1" ht="12.75" x14ac:dyDescent="0.2">
      <c r="A21" s="29">
        <f t="shared" si="7"/>
        <v>6</v>
      </c>
      <c r="B21" s="25" t="s">
        <v>168</v>
      </c>
      <c r="C21" s="110" t="s">
        <v>989</v>
      </c>
      <c r="D21" s="68" t="e">
        <f>+VLOOKUP(C21,#REF!,4,)</f>
        <v>#REF!</v>
      </c>
      <c r="E21" s="43">
        <v>24000000000</v>
      </c>
      <c r="F21" s="372" t="e">
        <f>+VLOOKUP($C21,Reff!$A:$C,2,FALSE)</f>
        <v>#REF!</v>
      </c>
      <c r="G21" s="48" t="e">
        <f>+VLOOKUP($C21,Reff!$A:$C,3,FALSE)</f>
        <v>#REF!</v>
      </c>
      <c r="H21" s="43" t="e">
        <f t="shared" si="6"/>
        <v>#REF!</v>
      </c>
      <c r="I21" s="43" t="e">
        <f t="shared" si="0"/>
        <v>#REF!</v>
      </c>
      <c r="J21" s="43" t="e">
        <f t="shared" si="1"/>
        <v>#REF!</v>
      </c>
      <c r="K21" s="43" t="e">
        <f t="shared" si="2"/>
        <v>#REF!</v>
      </c>
      <c r="L21" s="27" t="e">
        <f t="shared" si="3"/>
        <v>#REF!</v>
      </c>
      <c r="M21" s="369" t="e">
        <f t="shared" si="4"/>
        <v>#REF!</v>
      </c>
      <c r="N21" s="371" t="e">
        <f>+VLOOKUP($C21,#REF!,3,0)</f>
        <v>#REF!</v>
      </c>
      <c r="O21" s="371" t="e">
        <f>+VLOOKUP($C21,#REF!,4,0)</f>
        <v>#REF!</v>
      </c>
      <c r="P21" s="371" t="e">
        <f>+VLOOKUP($C21,#REF!,5,0)</f>
        <v>#REF!</v>
      </c>
      <c r="Q21" s="153" t="e">
        <f>+VLOOKUP($C21,#REF!,5,0)</f>
        <v>#REF!</v>
      </c>
      <c r="R21" s="153" t="e">
        <f>(VLOOKUP($C21,#REF!,31,))</f>
        <v>#REF!</v>
      </c>
      <c r="S21" s="153" t="e">
        <f>(VLOOKUP($C21,#REF!,32,))</f>
        <v>#REF!</v>
      </c>
      <c r="T21" s="29">
        <f t="shared" si="5"/>
        <v>360</v>
      </c>
    </row>
    <row r="22" spans="1:20" s="24" customFormat="1" ht="12.75" x14ac:dyDescent="0.2">
      <c r="A22" s="29">
        <f t="shared" si="7"/>
        <v>7</v>
      </c>
      <c r="B22" s="25" t="s">
        <v>168</v>
      </c>
      <c r="C22" s="69" t="s">
        <v>974</v>
      </c>
      <c r="D22" s="68" t="e">
        <f>+VLOOKUP(C22,#REF!,4,)</f>
        <v>#REF!</v>
      </c>
      <c r="E22" s="43">
        <f>19000000000+5000000000</f>
        <v>24000000000</v>
      </c>
      <c r="F22" s="372" t="e">
        <f>+VLOOKUP($C22,Reff!$A:$C,2,FALSE)</f>
        <v>#REF!</v>
      </c>
      <c r="G22" s="48" t="e">
        <f>+VLOOKUP($C22,Reff!$A:$C,3,FALSE)</f>
        <v>#REF!</v>
      </c>
      <c r="H22" s="43" t="e">
        <f t="shared" si="6"/>
        <v>#REF!</v>
      </c>
      <c r="I22" s="43" t="e">
        <f t="shared" si="0"/>
        <v>#REF!</v>
      </c>
      <c r="J22" s="43" t="e">
        <f t="shared" si="1"/>
        <v>#REF!</v>
      </c>
      <c r="K22" s="43" t="e">
        <f t="shared" si="2"/>
        <v>#REF!</v>
      </c>
      <c r="L22" s="27" t="e">
        <f t="shared" si="3"/>
        <v>#REF!</v>
      </c>
      <c r="M22" s="369" t="e">
        <f t="shared" si="4"/>
        <v>#REF!</v>
      </c>
      <c r="N22" s="371" t="e">
        <f>+VLOOKUP($C22,#REF!,3,0)</f>
        <v>#REF!</v>
      </c>
      <c r="O22" s="371" t="e">
        <f>+VLOOKUP($C22,#REF!,4,0)</f>
        <v>#REF!</v>
      </c>
      <c r="P22" s="371" t="e">
        <f>+VLOOKUP($C22,#REF!,5,0)</f>
        <v>#REF!</v>
      </c>
      <c r="Q22" s="153" t="e">
        <f>+VLOOKUP($C22,#REF!,5,0)</f>
        <v>#REF!</v>
      </c>
      <c r="R22" s="153" t="e">
        <f>(VLOOKUP($C22,#REF!,31,))</f>
        <v>#REF!</v>
      </c>
      <c r="S22" s="153" t="e">
        <f>(VLOOKUP($C22,#REF!,32,))</f>
        <v>#REF!</v>
      </c>
      <c r="T22" s="29">
        <f t="shared" si="5"/>
        <v>360</v>
      </c>
    </row>
    <row r="23" spans="1:20" s="24" customFormat="1" ht="12.75" x14ac:dyDescent="0.2">
      <c r="A23" s="29">
        <f t="shared" si="7"/>
        <v>8</v>
      </c>
      <c r="B23" s="25" t="s">
        <v>168</v>
      </c>
      <c r="C23" s="67" t="s">
        <v>877</v>
      </c>
      <c r="D23" s="68" t="e">
        <f>+VLOOKUP(C23,#REF!,4,)</f>
        <v>#REF!</v>
      </c>
      <c r="E23" s="43">
        <v>23000000000</v>
      </c>
      <c r="F23" s="372" t="e">
        <f>+VLOOKUP($C23,Reff!$A:$C,2,FALSE)</f>
        <v>#REF!</v>
      </c>
      <c r="G23" s="48" t="e">
        <f>+VLOOKUP($C23,Reff!$A:$C,3,FALSE)</f>
        <v>#REF!</v>
      </c>
      <c r="H23" s="43" t="e">
        <f t="shared" si="6"/>
        <v>#REF!</v>
      </c>
      <c r="I23" s="43" t="e">
        <f t="shared" si="0"/>
        <v>#REF!</v>
      </c>
      <c r="J23" s="43" t="e">
        <f t="shared" si="1"/>
        <v>#REF!</v>
      </c>
      <c r="K23" s="43" t="e">
        <f t="shared" si="2"/>
        <v>#REF!</v>
      </c>
      <c r="L23" s="27" t="e">
        <f t="shared" si="3"/>
        <v>#REF!</v>
      </c>
      <c r="M23" s="179" t="e">
        <f t="shared" si="4"/>
        <v>#REF!</v>
      </c>
      <c r="N23" s="371" t="e">
        <f>+VLOOKUP($C23,#REF!,3,0)</f>
        <v>#REF!</v>
      </c>
      <c r="O23" s="371" t="e">
        <f>+VLOOKUP($C23,#REF!,4,0)</f>
        <v>#REF!</v>
      </c>
      <c r="P23" s="371" t="e">
        <f>+VLOOKUP($C23,#REF!,5,0)</f>
        <v>#REF!</v>
      </c>
      <c r="Q23" s="153" t="e">
        <f>+VLOOKUP($C23,#REF!,5,0)</f>
        <v>#REF!</v>
      </c>
      <c r="R23" s="153" t="e">
        <f>(VLOOKUP($C23,#REF!,31,))</f>
        <v>#REF!</v>
      </c>
      <c r="S23" s="153" t="e">
        <f>(VLOOKUP($C23,#REF!,32,))</f>
        <v>#REF!</v>
      </c>
      <c r="T23" s="29">
        <f t="shared" si="5"/>
        <v>360</v>
      </c>
    </row>
    <row r="24" spans="1:20" s="90" customFormat="1" ht="12.75" x14ac:dyDescent="0.2">
      <c r="A24" s="29">
        <f t="shared" si="7"/>
        <v>9</v>
      </c>
      <c r="B24" s="25" t="s">
        <v>168</v>
      </c>
      <c r="C24" s="110" t="s">
        <v>983</v>
      </c>
      <c r="D24" s="68" t="e">
        <f>+VLOOKUP(C24,#REF!,4,)</f>
        <v>#REF!</v>
      </c>
      <c r="E24" s="43">
        <v>22500000000</v>
      </c>
      <c r="F24" s="372" t="e">
        <f>+VLOOKUP($C24,Reff!$A:$C,2,FALSE)</f>
        <v>#REF!</v>
      </c>
      <c r="G24" s="48" t="e">
        <f>+VLOOKUP($C24,Reff!$A:$C,3,FALSE)</f>
        <v>#REF!</v>
      </c>
      <c r="H24" s="43" t="e">
        <f t="shared" si="6"/>
        <v>#REF!</v>
      </c>
      <c r="I24" s="43" t="e">
        <f t="shared" si="0"/>
        <v>#REF!</v>
      </c>
      <c r="J24" s="43" t="e">
        <f t="shared" si="1"/>
        <v>#REF!</v>
      </c>
      <c r="K24" s="43" t="e">
        <f t="shared" si="2"/>
        <v>#REF!</v>
      </c>
      <c r="L24" s="27" t="e">
        <f t="shared" si="3"/>
        <v>#REF!</v>
      </c>
      <c r="M24" s="369" t="e">
        <f t="shared" si="4"/>
        <v>#REF!</v>
      </c>
      <c r="N24" s="371" t="e">
        <f>+VLOOKUP($C24,#REF!,3,0)</f>
        <v>#REF!</v>
      </c>
      <c r="O24" s="371" t="e">
        <f>+VLOOKUP($C24,#REF!,4,0)</f>
        <v>#REF!</v>
      </c>
      <c r="P24" s="371" t="e">
        <f>+VLOOKUP($C24,#REF!,5,0)</f>
        <v>#REF!</v>
      </c>
      <c r="Q24" s="153" t="e">
        <f>+VLOOKUP($C24,#REF!,5,0)</f>
        <v>#REF!</v>
      </c>
      <c r="R24" s="153" t="e">
        <f>(VLOOKUP($C24,#REF!,31,))</f>
        <v>#REF!</v>
      </c>
      <c r="S24" s="153" t="e">
        <f>(VLOOKUP($C24,#REF!,32,))</f>
        <v>#REF!</v>
      </c>
      <c r="T24" s="29">
        <f t="shared" si="5"/>
        <v>360</v>
      </c>
    </row>
    <row r="25" spans="1:20" s="90" customFormat="1" ht="12.75" x14ac:dyDescent="0.2">
      <c r="A25" s="29">
        <f t="shared" si="7"/>
        <v>10</v>
      </c>
      <c r="B25" s="25" t="s">
        <v>168</v>
      </c>
      <c r="C25" s="110" t="s">
        <v>43</v>
      </c>
      <c r="D25" s="68" t="e">
        <f>+VLOOKUP(C25,#REF!,4,)</f>
        <v>#REF!</v>
      </c>
      <c r="E25" s="43">
        <v>20000000000</v>
      </c>
      <c r="F25" s="372" t="e">
        <f>+VLOOKUP($C25,Reff!$A:$C,2,FALSE)</f>
        <v>#REF!</v>
      </c>
      <c r="G25" s="48" t="e">
        <f>+VLOOKUP($C25,Reff!$A:$C,3,FALSE)</f>
        <v>#REF!</v>
      </c>
      <c r="H25" s="43" t="e">
        <f t="shared" si="6"/>
        <v>#REF!</v>
      </c>
      <c r="I25" s="43" t="e">
        <f t="shared" si="0"/>
        <v>#REF!</v>
      </c>
      <c r="J25" s="43" t="e">
        <f t="shared" si="1"/>
        <v>#REF!</v>
      </c>
      <c r="K25" s="43" t="e">
        <f t="shared" si="2"/>
        <v>#REF!</v>
      </c>
      <c r="L25" s="27" t="e">
        <f t="shared" si="3"/>
        <v>#REF!</v>
      </c>
      <c r="M25" s="179" t="e">
        <f t="shared" si="4"/>
        <v>#REF!</v>
      </c>
      <c r="N25" s="371" t="e">
        <f>+VLOOKUP($C25,#REF!,3,0)</f>
        <v>#REF!</v>
      </c>
      <c r="O25" s="371" t="e">
        <f>+VLOOKUP($C25,#REF!,4,0)</f>
        <v>#REF!</v>
      </c>
      <c r="P25" s="371" t="e">
        <f>+VLOOKUP($C25,#REF!,5,0)</f>
        <v>#REF!</v>
      </c>
      <c r="Q25" s="153" t="e">
        <f>+VLOOKUP($C25,#REF!,5,0)</f>
        <v>#REF!</v>
      </c>
      <c r="R25" s="153" t="e">
        <f>(VLOOKUP($C25,#REF!,31,))</f>
        <v>#REF!</v>
      </c>
      <c r="S25" s="153" t="e">
        <f>(VLOOKUP($C25,#REF!,32,))</f>
        <v>#REF!</v>
      </c>
      <c r="T25" s="29">
        <f t="shared" si="5"/>
        <v>360</v>
      </c>
    </row>
    <row r="26" spans="1:20" s="90" customFormat="1" ht="12.75" x14ac:dyDescent="0.2">
      <c r="A26" s="29">
        <f t="shared" si="7"/>
        <v>11</v>
      </c>
      <c r="B26" s="25" t="s">
        <v>168</v>
      </c>
      <c r="C26" s="106" t="s">
        <v>1016</v>
      </c>
      <c r="D26" s="68" t="e">
        <f>+VLOOKUP(C26,#REF!,4,)</f>
        <v>#REF!</v>
      </c>
      <c r="E26" s="43">
        <v>19500000000</v>
      </c>
      <c r="F26" s="372" t="e">
        <f>+VLOOKUP($C26,Reff!$A:$C,2,FALSE)</f>
        <v>#REF!</v>
      </c>
      <c r="G26" s="48" t="e">
        <f>+VLOOKUP($C26,Reff!$A:$C,3,FALSE)</f>
        <v>#REF!</v>
      </c>
      <c r="H26" s="43" t="e">
        <f t="shared" si="6"/>
        <v>#REF!</v>
      </c>
      <c r="I26" s="43" t="e">
        <f t="shared" si="0"/>
        <v>#REF!</v>
      </c>
      <c r="J26" s="43" t="e">
        <f t="shared" si="1"/>
        <v>#REF!</v>
      </c>
      <c r="K26" s="43" t="e">
        <f t="shared" si="2"/>
        <v>#REF!</v>
      </c>
      <c r="L26" s="27" t="e">
        <f t="shared" si="3"/>
        <v>#REF!</v>
      </c>
      <c r="M26" s="179" t="e">
        <f t="shared" si="4"/>
        <v>#REF!</v>
      </c>
      <c r="N26" s="371" t="e">
        <f>+VLOOKUP($C26,#REF!,3,0)</f>
        <v>#REF!</v>
      </c>
      <c r="O26" s="371" t="e">
        <f>+VLOOKUP($C26,#REF!,4,0)</f>
        <v>#REF!</v>
      </c>
      <c r="P26" s="371" t="e">
        <f>+VLOOKUP($C26,#REF!,5,0)</f>
        <v>#REF!</v>
      </c>
      <c r="Q26" s="153" t="e">
        <f>+VLOOKUP($C26,#REF!,5,0)</f>
        <v>#REF!</v>
      </c>
      <c r="R26" s="153" t="e">
        <f>(VLOOKUP($C26,#REF!,31,))</f>
        <v>#REF!</v>
      </c>
      <c r="S26" s="153" t="e">
        <f>(VLOOKUP($C26,#REF!,32,))</f>
        <v>#REF!</v>
      </c>
      <c r="T26" s="29">
        <f t="shared" si="5"/>
        <v>360</v>
      </c>
    </row>
    <row r="27" spans="1:20" s="90" customFormat="1" ht="12.75" x14ac:dyDescent="0.2">
      <c r="A27" s="29">
        <f t="shared" si="7"/>
        <v>12</v>
      </c>
      <c r="B27" s="25" t="s">
        <v>168</v>
      </c>
      <c r="C27" s="110" t="s">
        <v>117</v>
      </c>
      <c r="D27" s="68" t="e">
        <f>+VLOOKUP(C27,#REF!,4,)</f>
        <v>#REF!</v>
      </c>
      <c r="E27" s="43">
        <v>19000000000</v>
      </c>
      <c r="F27" s="372" t="e">
        <f>+VLOOKUP($C27,Reff!$A:$C,2,FALSE)</f>
        <v>#REF!</v>
      </c>
      <c r="G27" s="48" t="e">
        <f>+VLOOKUP($C27,Reff!$A:$C,3,FALSE)</f>
        <v>#REF!</v>
      </c>
      <c r="H27" s="43" t="e">
        <f t="shared" si="6"/>
        <v>#REF!</v>
      </c>
      <c r="I27" s="43" t="e">
        <f t="shared" si="0"/>
        <v>#REF!</v>
      </c>
      <c r="J27" s="43" t="e">
        <f t="shared" si="1"/>
        <v>#REF!</v>
      </c>
      <c r="K27" s="43" t="e">
        <f t="shared" si="2"/>
        <v>#REF!</v>
      </c>
      <c r="L27" s="27" t="e">
        <f t="shared" si="3"/>
        <v>#REF!</v>
      </c>
      <c r="M27" s="369" t="e">
        <f t="shared" si="4"/>
        <v>#REF!</v>
      </c>
      <c r="N27" s="371" t="e">
        <f>+VLOOKUP($C27,#REF!,3,0)</f>
        <v>#REF!</v>
      </c>
      <c r="O27" s="371" t="e">
        <f>+VLOOKUP($C27,#REF!,4,0)</f>
        <v>#REF!</v>
      </c>
      <c r="P27" s="371" t="e">
        <f>+VLOOKUP($C27,#REF!,5,0)</f>
        <v>#REF!</v>
      </c>
      <c r="Q27" s="153" t="e">
        <f>+VLOOKUP($C27,#REF!,5,0)</f>
        <v>#REF!</v>
      </c>
      <c r="R27" s="153" t="e">
        <f>(VLOOKUP($C27,#REF!,31,))</f>
        <v>#REF!</v>
      </c>
      <c r="S27" s="153" t="e">
        <f>(VLOOKUP($C27,#REF!,32,))</f>
        <v>#REF!</v>
      </c>
      <c r="T27" s="29">
        <f t="shared" si="5"/>
        <v>360</v>
      </c>
    </row>
    <row r="28" spans="1:20" s="90" customFormat="1" ht="12.75" x14ac:dyDescent="0.2">
      <c r="A28" s="29">
        <f t="shared" si="7"/>
        <v>13</v>
      </c>
      <c r="B28" s="25" t="s">
        <v>168</v>
      </c>
      <c r="C28" s="110" t="s">
        <v>208</v>
      </c>
      <c r="D28" s="68" t="e">
        <f>+VLOOKUP(C28,#REF!,4,)</f>
        <v>#REF!</v>
      </c>
      <c r="E28" s="43">
        <f>14850000000+4000000000</f>
        <v>18850000000</v>
      </c>
      <c r="F28" s="47" t="e">
        <f>+VLOOKUP($C28,Reff!$A:$C,2,FALSE)</f>
        <v>#REF!</v>
      </c>
      <c r="G28" s="48" t="e">
        <f>+VLOOKUP($C28,Reff!$A:$C,3,FALSE)</f>
        <v>#REF!</v>
      </c>
      <c r="H28" s="43" t="e">
        <f t="shared" si="6"/>
        <v>#REF!</v>
      </c>
      <c r="I28" s="43" t="e">
        <f t="shared" si="0"/>
        <v>#REF!</v>
      </c>
      <c r="J28" s="43" t="e">
        <f t="shared" si="1"/>
        <v>#REF!</v>
      </c>
      <c r="K28" s="43" t="e">
        <f t="shared" si="2"/>
        <v>#REF!</v>
      </c>
      <c r="L28" s="27" t="e">
        <f t="shared" si="3"/>
        <v>#REF!</v>
      </c>
      <c r="M28" s="179" t="e">
        <f t="shared" si="4"/>
        <v>#REF!</v>
      </c>
      <c r="N28" s="51" t="e">
        <f>+VLOOKUP($C28,#REF!,3,0)</f>
        <v>#REF!</v>
      </c>
      <c r="O28" s="51" t="e">
        <f>+VLOOKUP($C28,#REF!,4,0)</f>
        <v>#REF!</v>
      </c>
      <c r="P28" s="51" t="e">
        <f>+VLOOKUP($C28,#REF!,5,0)</f>
        <v>#REF!</v>
      </c>
      <c r="Q28" s="153" t="e">
        <f>+VLOOKUP($C28,#REF!,5,0)</f>
        <v>#REF!</v>
      </c>
      <c r="R28" s="153" t="e">
        <f>(VLOOKUP($C28,#REF!,31,))</f>
        <v>#REF!</v>
      </c>
      <c r="S28" s="153" t="e">
        <f>(VLOOKUP($C28,#REF!,32,))</f>
        <v>#REF!</v>
      </c>
      <c r="T28" s="29">
        <f t="shared" si="5"/>
        <v>360</v>
      </c>
    </row>
    <row r="29" spans="1:20" s="90" customFormat="1" ht="12.75" x14ac:dyDescent="0.2">
      <c r="A29" s="29">
        <f t="shared" si="7"/>
        <v>14</v>
      </c>
      <c r="B29" s="25" t="s">
        <v>168</v>
      </c>
      <c r="C29" s="110" t="s">
        <v>765</v>
      </c>
      <c r="D29" s="68" t="e">
        <f>+VLOOKUP(C29,#REF!,4,)</f>
        <v>#REF!</v>
      </c>
      <c r="E29" s="43">
        <v>17500000000</v>
      </c>
      <c r="F29" s="372" t="e">
        <f>+VLOOKUP($C29,Reff!$A:$C,2,FALSE)</f>
        <v>#REF!</v>
      </c>
      <c r="G29" s="48" t="e">
        <f>+VLOOKUP($C29,Reff!$A:$C,3,FALSE)</f>
        <v>#REF!</v>
      </c>
      <c r="H29" s="43" t="e">
        <f t="shared" si="6"/>
        <v>#REF!</v>
      </c>
      <c r="I29" s="43" t="e">
        <f t="shared" si="0"/>
        <v>#REF!</v>
      </c>
      <c r="J29" s="43" t="e">
        <f t="shared" si="1"/>
        <v>#REF!</v>
      </c>
      <c r="K29" s="43" t="e">
        <f t="shared" si="2"/>
        <v>#REF!</v>
      </c>
      <c r="L29" s="27" t="e">
        <f t="shared" si="3"/>
        <v>#REF!</v>
      </c>
      <c r="M29" s="179" t="e">
        <f t="shared" si="4"/>
        <v>#REF!</v>
      </c>
      <c r="N29" s="371" t="e">
        <f>+VLOOKUP($C29,#REF!,3,0)</f>
        <v>#REF!</v>
      </c>
      <c r="O29" s="371" t="e">
        <f>+VLOOKUP($C29,#REF!,4,0)</f>
        <v>#REF!</v>
      </c>
      <c r="P29" s="371" t="e">
        <f>+VLOOKUP($C29,#REF!,5,0)</f>
        <v>#REF!</v>
      </c>
      <c r="Q29" s="153" t="e">
        <f>+VLOOKUP($C29,#REF!,5,0)</f>
        <v>#REF!</v>
      </c>
      <c r="R29" s="153" t="e">
        <f>(VLOOKUP($C29,#REF!,31,))</f>
        <v>#REF!</v>
      </c>
      <c r="S29" s="153" t="e">
        <f>(VLOOKUP($C29,#REF!,32,))</f>
        <v>#REF!</v>
      </c>
      <c r="T29" s="29">
        <f t="shared" si="5"/>
        <v>360</v>
      </c>
    </row>
    <row r="30" spans="1:20" s="24" customFormat="1" ht="12.75" x14ac:dyDescent="0.2">
      <c r="A30" s="29">
        <f t="shared" si="7"/>
        <v>15</v>
      </c>
      <c r="B30" s="25" t="s">
        <v>207</v>
      </c>
      <c r="C30" s="106" t="s">
        <v>1059</v>
      </c>
      <c r="D30" s="68" t="e">
        <f>+VLOOKUP(C30,#REF!,4,)</f>
        <v>#REF!</v>
      </c>
      <c r="E30" s="43">
        <v>16200000000</v>
      </c>
      <c r="F30" s="372" t="e">
        <f>+VLOOKUP($C30,Reff!$A:$C,2,FALSE)</f>
        <v>#REF!</v>
      </c>
      <c r="G30" s="48" t="e">
        <f>+VLOOKUP($C30,Reff!$A:$C,3,FALSE)</f>
        <v>#REF!</v>
      </c>
      <c r="H30" s="43" t="e">
        <f t="shared" si="6"/>
        <v>#REF!</v>
      </c>
      <c r="I30" s="43" t="e">
        <f t="shared" si="0"/>
        <v>#REF!</v>
      </c>
      <c r="J30" s="43" t="e">
        <f t="shared" si="1"/>
        <v>#REF!</v>
      </c>
      <c r="K30" s="43" t="e">
        <f t="shared" si="2"/>
        <v>#REF!</v>
      </c>
      <c r="L30" s="27" t="e">
        <f t="shared" si="3"/>
        <v>#REF!</v>
      </c>
      <c r="M30" s="179" t="e">
        <f t="shared" si="4"/>
        <v>#REF!</v>
      </c>
      <c r="N30" s="371" t="e">
        <f>+VLOOKUP($C30,#REF!,3,0)</f>
        <v>#REF!</v>
      </c>
      <c r="O30" s="371" t="e">
        <f>+VLOOKUP($C30,#REF!,4,0)</f>
        <v>#REF!</v>
      </c>
      <c r="P30" s="371" t="e">
        <f>+VLOOKUP($C30,#REF!,5,0)</f>
        <v>#REF!</v>
      </c>
      <c r="Q30" s="153" t="e">
        <f>+VLOOKUP($C30,#REF!,5,0)</f>
        <v>#REF!</v>
      </c>
      <c r="R30" s="153" t="e">
        <f>(VLOOKUP($C30,#REF!,31,))</f>
        <v>#REF!</v>
      </c>
      <c r="S30" s="153" t="e">
        <f>(VLOOKUP($C30,#REF!,32,))</f>
        <v>#REF!</v>
      </c>
      <c r="T30" s="29" t="e">
        <f t="shared" si="5"/>
        <v>#REF!</v>
      </c>
    </row>
    <row r="31" spans="1:20" s="90" customFormat="1" ht="12.75" x14ac:dyDescent="0.2">
      <c r="A31" s="29">
        <f t="shared" si="7"/>
        <v>16</v>
      </c>
      <c r="B31" s="25" t="s">
        <v>168</v>
      </c>
      <c r="C31" s="110" t="s">
        <v>922</v>
      </c>
      <c r="D31" s="68" t="e">
        <f>+VLOOKUP(C31,#REF!,4,)</f>
        <v>#REF!</v>
      </c>
      <c r="E31" s="43">
        <v>16000000000</v>
      </c>
      <c r="F31" s="372" t="e">
        <f>+VLOOKUP($C31,Reff!$A:$C,2,FALSE)</f>
        <v>#REF!</v>
      </c>
      <c r="G31" s="48" t="e">
        <f>+VLOOKUP($C31,Reff!$A:$C,3,FALSE)</f>
        <v>#REF!</v>
      </c>
      <c r="H31" s="43" t="e">
        <f t="shared" si="6"/>
        <v>#REF!</v>
      </c>
      <c r="I31" s="43" t="e">
        <f t="shared" si="0"/>
        <v>#REF!</v>
      </c>
      <c r="J31" s="43" t="e">
        <f t="shared" si="1"/>
        <v>#REF!</v>
      </c>
      <c r="K31" s="43" t="e">
        <f t="shared" si="2"/>
        <v>#REF!</v>
      </c>
      <c r="L31" s="27" t="e">
        <f t="shared" si="3"/>
        <v>#REF!</v>
      </c>
      <c r="M31" s="369" t="e">
        <f t="shared" si="4"/>
        <v>#REF!</v>
      </c>
      <c r="N31" s="371" t="e">
        <f>+VLOOKUP($C31,#REF!,3,0)</f>
        <v>#REF!</v>
      </c>
      <c r="O31" s="371" t="e">
        <f>+VLOOKUP($C31,#REF!,4,0)</f>
        <v>#REF!</v>
      </c>
      <c r="P31" s="371" t="e">
        <f>+VLOOKUP($C31,#REF!,5,0)</f>
        <v>#REF!</v>
      </c>
      <c r="Q31" s="153" t="e">
        <f>+VLOOKUP($C31,#REF!,5,0)</f>
        <v>#REF!</v>
      </c>
      <c r="R31" s="153" t="e">
        <f>(VLOOKUP($C31,#REF!,31,))</f>
        <v>#REF!</v>
      </c>
      <c r="S31" s="153" t="e">
        <f>(VLOOKUP($C31,#REF!,32,))</f>
        <v>#REF!</v>
      </c>
      <c r="T31" s="29">
        <f t="shared" si="5"/>
        <v>360</v>
      </c>
    </row>
    <row r="32" spans="1:20" s="24" customFormat="1" ht="12.75" x14ac:dyDescent="0.2">
      <c r="A32" s="29">
        <f t="shared" si="7"/>
        <v>17</v>
      </c>
      <c r="B32" s="25" t="s">
        <v>168</v>
      </c>
      <c r="C32" s="110" t="s">
        <v>849</v>
      </c>
      <c r="D32" s="68" t="e">
        <f>+VLOOKUP(C32,#REF!,4,)</f>
        <v>#REF!</v>
      </c>
      <c r="E32" s="43">
        <v>16000000000</v>
      </c>
      <c r="F32" s="372" t="e">
        <f>+VLOOKUP($C32,Reff!$A:$C,2,FALSE)</f>
        <v>#REF!</v>
      </c>
      <c r="G32" s="48" t="e">
        <f>+VLOOKUP($C32,Reff!$A:$C,3,FALSE)</f>
        <v>#REF!</v>
      </c>
      <c r="H32" s="43" t="e">
        <f t="shared" si="6"/>
        <v>#REF!</v>
      </c>
      <c r="I32" s="43" t="e">
        <f t="shared" si="0"/>
        <v>#REF!</v>
      </c>
      <c r="J32" s="43" t="e">
        <f t="shared" si="1"/>
        <v>#REF!</v>
      </c>
      <c r="K32" s="43" t="e">
        <f t="shared" si="2"/>
        <v>#REF!</v>
      </c>
      <c r="L32" s="27" t="e">
        <f t="shared" si="3"/>
        <v>#REF!</v>
      </c>
      <c r="M32" s="369" t="e">
        <f t="shared" si="4"/>
        <v>#REF!</v>
      </c>
      <c r="N32" s="371" t="e">
        <f>+VLOOKUP($C32,#REF!,3,0)</f>
        <v>#REF!</v>
      </c>
      <c r="O32" s="371" t="e">
        <f>+VLOOKUP($C32,#REF!,4,0)</f>
        <v>#REF!</v>
      </c>
      <c r="P32" s="371" t="e">
        <f>+VLOOKUP($C32,#REF!,5,0)</f>
        <v>#REF!</v>
      </c>
      <c r="Q32" s="153" t="e">
        <f>+VLOOKUP($C32,#REF!,5,0)</f>
        <v>#REF!</v>
      </c>
      <c r="R32" s="153" t="e">
        <f>(VLOOKUP($C32,#REF!,31,))</f>
        <v>#REF!</v>
      </c>
      <c r="S32" s="153" t="e">
        <f>(VLOOKUP($C32,#REF!,32,))</f>
        <v>#REF!</v>
      </c>
      <c r="T32" s="29">
        <f t="shared" si="5"/>
        <v>360</v>
      </c>
    </row>
    <row r="33" spans="1:20" s="24" customFormat="1" ht="12.75" x14ac:dyDescent="0.2">
      <c r="A33" s="29">
        <f t="shared" si="7"/>
        <v>18</v>
      </c>
      <c r="B33" s="25" t="s">
        <v>168</v>
      </c>
      <c r="C33" s="110" t="s">
        <v>921</v>
      </c>
      <c r="D33" s="68" t="e">
        <f>+VLOOKUP(C33,#REF!,4,)</f>
        <v>#REF!</v>
      </c>
      <c r="E33" s="43">
        <v>16000000000</v>
      </c>
      <c r="F33" s="372" t="e">
        <f>+VLOOKUP($C33,Reff!$A:$C,2,FALSE)</f>
        <v>#REF!</v>
      </c>
      <c r="G33" s="48" t="e">
        <f>+VLOOKUP($C33,Reff!$A:$C,3,FALSE)</f>
        <v>#REF!</v>
      </c>
      <c r="H33" s="43" t="e">
        <f t="shared" si="6"/>
        <v>#REF!</v>
      </c>
      <c r="I33" s="43" t="e">
        <f t="shared" si="0"/>
        <v>#REF!</v>
      </c>
      <c r="J33" s="43" t="e">
        <f t="shared" si="1"/>
        <v>#REF!</v>
      </c>
      <c r="K33" s="43" t="e">
        <f t="shared" si="2"/>
        <v>#REF!</v>
      </c>
      <c r="L33" s="27" t="e">
        <f t="shared" si="3"/>
        <v>#REF!</v>
      </c>
      <c r="M33" s="369" t="e">
        <f t="shared" si="4"/>
        <v>#REF!</v>
      </c>
      <c r="N33" s="371" t="e">
        <f>+VLOOKUP($C33,#REF!,3,0)</f>
        <v>#REF!</v>
      </c>
      <c r="O33" s="371" t="e">
        <f>+VLOOKUP($C33,#REF!,4,0)</f>
        <v>#REF!</v>
      </c>
      <c r="P33" s="371" t="e">
        <f>+VLOOKUP($C33,#REF!,5,0)</f>
        <v>#REF!</v>
      </c>
      <c r="Q33" s="153" t="e">
        <f>+VLOOKUP($C33,#REF!,5,0)</f>
        <v>#REF!</v>
      </c>
      <c r="R33" s="153" t="e">
        <f>(VLOOKUP($C33,#REF!,31,))</f>
        <v>#REF!</v>
      </c>
      <c r="S33" s="153" t="e">
        <f>(VLOOKUP($C33,#REF!,32,))</f>
        <v>#REF!</v>
      </c>
      <c r="T33" s="29">
        <f t="shared" si="5"/>
        <v>360</v>
      </c>
    </row>
    <row r="34" spans="1:20" s="24" customFormat="1" ht="12.75" x14ac:dyDescent="0.2">
      <c r="A34" s="29">
        <f t="shared" si="7"/>
        <v>19</v>
      </c>
      <c r="B34" s="25" t="s">
        <v>168</v>
      </c>
      <c r="C34" s="67" t="s">
        <v>754</v>
      </c>
      <c r="D34" s="68" t="e">
        <f>+VLOOKUP(C34,#REF!,4,)</f>
        <v>#REF!</v>
      </c>
      <c r="E34" s="43">
        <v>15000000000</v>
      </c>
      <c r="F34" s="372" t="e">
        <f>+VLOOKUP($C34,Reff!$A:$C,2,FALSE)</f>
        <v>#REF!</v>
      </c>
      <c r="G34" s="48" t="e">
        <f>+VLOOKUP($C34,Reff!$A:$C,3,FALSE)</f>
        <v>#REF!</v>
      </c>
      <c r="H34" s="43" t="e">
        <f t="shared" si="6"/>
        <v>#REF!</v>
      </c>
      <c r="I34" s="43" t="e">
        <f t="shared" si="0"/>
        <v>#REF!</v>
      </c>
      <c r="J34" s="43" t="e">
        <f t="shared" si="1"/>
        <v>#REF!</v>
      </c>
      <c r="K34" s="43" t="e">
        <f t="shared" si="2"/>
        <v>#REF!</v>
      </c>
      <c r="L34" s="27" t="e">
        <f t="shared" si="3"/>
        <v>#REF!</v>
      </c>
      <c r="M34" s="369" t="e">
        <f t="shared" si="4"/>
        <v>#REF!</v>
      </c>
      <c r="N34" s="371" t="e">
        <f>+VLOOKUP($C34,#REF!,3,0)</f>
        <v>#REF!</v>
      </c>
      <c r="O34" s="371" t="e">
        <f>+VLOOKUP($C34,#REF!,4,0)</f>
        <v>#REF!</v>
      </c>
      <c r="P34" s="371" t="e">
        <f>+VLOOKUP($C34,#REF!,5,0)</f>
        <v>#REF!</v>
      </c>
      <c r="Q34" s="153" t="e">
        <f>+VLOOKUP($C34,#REF!,5,0)</f>
        <v>#REF!</v>
      </c>
      <c r="R34" s="153" t="e">
        <f>(VLOOKUP($C34,#REF!,31,))</f>
        <v>#REF!</v>
      </c>
      <c r="S34" s="153" t="e">
        <f>(VLOOKUP($C34,#REF!,32,))</f>
        <v>#REF!</v>
      </c>
      <c r="T34" s="29">
        <f t="shared" si="5"/>
        <v>360</v>
      </c>
    </row>
    <row r="35" spans="1:20" s="24" customFormat="1" ht="12.75" x14ac:dyDescent="0.2">
      <c r="A35" s="29">
        <f t="shared" si="7"/>
        <v>20</v>
      </c>
      <c r="B35" s="25" t="s">
        <v>168</v>
      </c>
      <c r="C35" s="106" t="s">
        <v>156</v>
      </c>
      <c r="D35" s="68" t="e">
        <f>+VLOOKUP(C35,#REF!,4,)</f>
        <v>#REF!</v>
      </c>
      <c r="E35" s="43">
        <v>15000000000</v>
      </c>
      <c r="F35" s="372" t="e">
        <f>+VLOOKUP($C35,Reff!$A:$C,2,FALSE)</f>
        <v>#N/A</v>
      </c>
      <c r="G35" s="48" t="e">
        <f>+VLOOKUP($C35,Reff!$A:$C,3,FALSE)</f>
        <v>#N/A</v>
      </c>
      <c r="H35" s="43" t="e">
        <f t="shared" si="6"/>
        <v>#REF!</v>
      </c>
      <c r="I35" s="43" t="e">
        <f t="shared" si="0"/>
        <v>#N/A</v>
      </c>
      <c r="J35" s="43" t="e">
        <f t="shared" si="1"/>
        <v>#N/A</v>
      </c>
      <c r="K35" s="43" t="e">
        <f t="shared" si="2"/>
        <v>#REF!</v>
      </c>
      <c r="L35" s="27" t="e">
        <f t="shared" si="3"/>
        <v>#REF!</v>
      </c>
      <c r="M35" s="369" t="e">
        <f t="shared" si="4"/>
        <v>#N/A</v>
      </c>
      <c r="N35" s="371" t="e">
        <f>+VLOOKUP($C35,#REF!,3,0)</f>
        <v>#REF!</v>
      </c>
      <c r="O35" s="371" t="e">
        <f>+VLOOKUP($C35,#REF!,4,0)</f>
        <v>#REF!</v>
      </c>
      <c r="P35" s="371" t="e">
        <f>+VLOOKUP($C35,#REF!,5,0)</f>
        <v>#REF!</v>
      </c>
      <c r="Q35" s="153" t="e">
        <f>+VLOOKUP($C35,#REF!,5,0)</f>
        <v>#REF!</v>
      </c>
      <c r="R35" s="153" t="e">
        <f>(VLOOKUP($C35,#REF!,31,))</f>
        <v>#REF!</v>
      </c>
      <c r="S35" s="153" t="e">
        <f>(VLOOKUP($C35,#REF!,32,))</f>
        <v>#REF!</v>
      </c>
      <c r="T35" s="29">
        <f t="shared" si="5"/>
        <v>360</v>
      </c>
    </row>
    <row r="36" spans="1:20" s="24" customFormat="1" ht="12.75" x14ac:dyDescent="0.2">
      <c r="A36" s="29">
        <f t="shared" si="7"/>
        <v>21</v>
      </c>
      <c r="B36" s="25" t="s">
        <v>168</v>
      </c>
      <c r="C36" s="110" t="s">
        <v>930</v>
      </c>
      <c r="D36" s="68" t="e">
        <f>+VLOOKUP(C36,#REF!,4,)</f>
        <v>#REF!</v>
      </c>
      <c r="E36" s="43">
        <v>14500000000</v>
      </c>
      <c r="F36" s="372" t="e">
        <f>+VLOOKUP($C36,Reff!$A:$C,2,FALSE)</f>
        <v>#N/A</v>
      </c>
      <c r="G36" s="48" t="e">
        <f>+VLOOKUP($C36,Reff!$A:$C,3,FALSE)</f>
        <v>#N/A</v>
      </c>
      <c r="H36" s="43" t="e">
        <f t="shared" si="6"/>
        <v>#REF!</v>
      </c>
      <c r="I36" s="43" t="e">
        <f t="shared" si="0"/>
        <v>#N/A</v>
      </c>
      <c r="J36" s="43" t="e">
        <f t="shared" si="1"/>
        <v>#N/A</v>
      </c>
      <c r="K36" s="43" t="e">
        <f t="shared" si="2"/>
        <v>#REF!</v>
      </c>
      <c r="L36" s="27" t="e">
        <f t="shared" si="3"/>
        <v>#REF!</v>
      </c>
      <c r="M36" s="369" t="e">
        <f t="shared" si="4"/>
        <v>#N/A</v>
      </c>
      <c r="N36" s="371" t="e">
        <f>+VLOOKUP($C36,#REF!,3,0)</f>
        <v>#REF!</v>
      </c>
      <c r="O36" s="371" t="e">
        <f>+VLOOKUP($C36,#REF!,4,0)</f>
        <v>#REF!</v>
      </c>
      <c r="P36" s="371" t="e">
        <f>+VLOOKUP($C36,#REF!,5,0)</f>
        <v>#REF!</v>
      </c>
      <c r="Q36" s="153" t="e">
        <f>+VLOOKUP($C36,#REF!,5,0)</f>
        <v>#REF!</v>
      </c>
      <c r="R36" s="153" t="e">
        <f>(VLOOKUP($C36,#REF!,31,))</f>
        <v>#REF!</v>
      </c>
      <c r="S36" s="153" t="e">
        <f>(VLOOKUP($C36,#REF!,32,))</f>
        <v>#REF!</v>
      </c>
      <c r="T36" s="29">
        <f t="shared" si="5"/>
        <v>360</v>
      </c>
    </row>
    <row r="37" spans="1:20" s="24" customFormat="1" ht="12.75" x14ac:dyDescent="0.2">
      <c r="A37" s="29">
        <f t="shared" si="7"/>
        <v>22</v>
      </c>
      <c r="B37" s="25" t="s">
        <v>168</v>
      </c>
      <c r="C37" s="110" t="s">
        <v>145</v>
      </c>
      <c r="D37" s="68" t="e">
        <f>+VLOOKUP(C37,#REF!,4,)</f>
        <v>#REF!</v>
      </c>
      <c r="E37" s="43">
        <v>14200000000</v>
      </c>
      <c r="F37" s="372" t="e">
        <f>+VLOOKUP($C37,Reff!$A:$C,2,FALSE)</f>
        <v>#REF!</v>
      </c>
      <c r="G37" s="48" t="e">
        <f>+VLOOKUP($C37,Reff!$A:$C,3,FALSE)</f>
        <v>#REF!</v>
      </c>
      <c r="H37" s="43" t="e">
        <f t="shared" si="6"/>
        <v>#REF!</v>
      </c>
      <c r="I37" s="43" t="e">
        <f t="shared" si="0"/>
        <v>#REF!</v>
      </c>
      <c r="J37" s="43" t="e">
        <f t="shared" si="1"/>
        <v>#REF!</v>
      </c>
      <c r="K37" s="43" t="e">
        <f t="shared" si="2"/>
        <v>#REF!</v>
      </c>
      <c r="L37" s="27" t="e">
        <f t="shared" si="3"/>
        <v>#REF!</v>
      </c>
      <c r="M37" s="369" t="e">
        <f t="shared" si="4"/>
        <v>#REF!</v>
      </c>
      <c r="N37" s="371" t="e">
        <f>+VLOOKUP($C37,#REF!,3,0)</f>
        <v>#REF!</v>
      </c>
      <c r="O37" s="371" t="e">
        <f>+VLOOKUP($C37,#REF!,4,0)</f>
        <v>#REF!</v>
      </c>
      <c r="P37" s="371" t="e">
        <f>+VLOOKUP($C37,#REF!,5,0)</f>
        <v>#REF!</v>
      </c>
      <c r="Q37" s="153" t="e">
        <f>+VLOOKUP($C37,#REF!,5,0)</f>
        <v>#REF!</v>
      </c>
      <c r="R37" s="153" t="e">
        <f>(VLOOKUP($C37,#REF!,31,))</f>
        <v>#REF!</v>
      </c>
      <c r="S37" s="153" t="e">
        <f>(VLOOKUP($C37,#REF!,32,))</f>
        <v>#REF!</v>
      </c>
      <c r="T37" s="29">
        <f t="shared" si="5"/>
        <v>360</v>
      </c>
    </row>
    <row r="38" spans="1:20" s="24" customFormat="1" ht="12.75" x14ac:dyDescent="0.2">
      <c r="A38" s="29">
        <f t="shared" si="7"/>
        <v>23</v>
      </c>
      <c r="B38" s="25" t="s">
        <v>168</v>
      </c>
      <c r="C38" s="106" t="s">
        <v>107</v>
      </c>
      <c r="D38" s="68" t="e">
        <f>+VLOOKUP(C38,#REF!,4,)</f>
        <v>#REF!</v>
      </c>
      <c r="E38" s="43">
        <v>14000000000</v>
      </c>
      <c r="F38" s="372" t="e">
        <f>+VLOOKUP($C38,Reff!$A:$C,2,FALSE)</f>
        <v>#REF!</v>
      </c>
      <c r="G38" s="48" t="e">
        <f>+VLOOKUP($C38,Reff!$A:$C,3,FALSE)</f>
        <v>#REF!</v>
      </c>
      <c r="H38" s="43" t="e">
        <f t="shared" si="6"/>
        <v>#REF!</v>
      </c>
      <c r="I38" s="43" t="e">
        <f t="shared" si="0"/>
        <v>#REF!</v>
      </c>
      <c r="J38" s="43" t="e">
        <f t="shared" si="1"/>
        <v>#REF!</v>
      </c>
      <c r="K38" s="43" t="e">
        <f t="shared" si="2"/>
        <v>#REF!</v>
      </c>
      <c r="L38" s="27" t="e">
        <f t="shared" si="3"/>
        <v>#REF!</v>
      </c>
      <c r="M38" s="369" t="e">
        <f t="shared" si="4"/>
        <v>#REF!</v>
      </c>
      <c r="N38" s="371" t="e">
        <f>+VLOOKUP($C38,#REF!,3,0)</f>
        <v>#REF!</v>
      </c>
      <c r="O38" s="371" t="e">
        <f>+VLOOKUP($C38,#REF!,4,0)</f>
        <v>#REF!</v>
      </c>
      <c r="P38" s="371" t="e">
        <f>+VLOOKUP($C38,#REF!,5,0)</f>
        <v>#REF!</v>
      </c>
      <c r="Q38" s="153" t="e">
        <f>+VLOOKUP($C38,#REF!,5,0)</f>
        <v>#REF!</v>
      </c>
      <c r="R38" s="153" t="e">
        <f>(VLOOKUP($C38,#REF!,31,))</f>
        <v>#REF!</v>
      </c>
      <c r="S38" s="153" t="e">
        <f>(VLOOKUP($C38,#REF!,32,))</f>
        <v>#REF!</v>
      </c>
      <c r="T38" s="29">
        <f t="shared" si="5"/>
        <v>360</v>
      </c>
    </row>
    <row r="39" spans="1:20" s="365" customFormat="1" ht="12.75" x14ac:dyDescent="0.2">
      <c r="A39" s="366">
        <f t="shared" si="7"/>
        <v>24</v>
      </c>
      <c r="B39" s="83" t="s">
        <v>207</v>
      </c>
      <c r="C39" s="84" t="s">
        <v>92</v>
      </c>
      <c r="D39" s="85" t="e">
        <f>+VLOOKUP(C39,#REF!,4,)</f>
        <v>#REF!</v>
      </c>
      <c r="E39" s="86">
        <v>13329000000</v>
      </c>
      <c r="F39" s="87" t="e">
        <f>+VLOOKUP($C39,Reff!$A:$C,2,FALSE)</f>
        <v>#REF!</v>
      </c>
      <c r="G39" s="88" t="e">
        <f>+VLOOKUP($C39,Reff!$A:$C,3,FALSE)</f>
        <v>#REF!</v>
      </c>
      <c r="H39" s="86" t="e">
        <f t="shared" si="6"/>
        <v>#REF!</v>
      </c>
      <c r="I39" s="86" t="e">
        <f t="shared" si="0"/>
        <v>#REF!</v>
      </c>
      <c r="J39" s="86" t="e">
        <f t="shared" si="1"/>
        <v>#REF!</v>
      </c>
      <c r="K39" s="86" t="e">
        <f t="shared" si="2"/>
        <v>#REF!</v>
      </c>
      <c r="L39" s="89" t="e">
        <f t="shared" si="3"/>
        <v>#REF!</v>
      </c>
      <c r="M39" s="369" t="e">
        <f t="shared" si="4"/>
        <v>#REF!</v>
      </c>
      <c r="N39" s="91" t="e">
        <f>+VLOOKUP($C39,#REF!,3,0)</f>
        <v>#REF!</v>
      </c>
      <c r="O39" s="91" t="e">
        <f>+VLOOKUP($C39,#REF!,4,0)</f>
        <v>#REF!</v>
      </c>
      <c r="P39" s="91" t="e">
        <f>+VLOOKUP($C39,#REF!,5,0)</f>
        <v>#REF!</v>
      </c>
      <c r="Q39" s="215" t="e">
        <f>+VLOOKUP($C39,#REF!,5,0)</f>
        <v>#REF!</v>
      </c>
      <c r="R39" s="153" t="e">
        <f>(VLOOKUP($C39,#REF!,31,))</f>
        <v>#REF!</v>
      </c>
      <c r="S39" s="153" t="e">
        <f>(VLOOKUP($C39,#REF!,32,))</f>
        <v>#REF!</v>
      </c>
      <c r="T39" s="366" t="e">
        <f t="shared" si="5"/>
        <v>#REF!</v>
      </c>
    </row>
    <row r="40" spans="1:20" s="24" customFormat="1" ht="12.75" x14ac:dyDescent="0.2">
      <c r="A40" s="29">
        <f t="shared" si="7"/>
        <v>25</v>
      </c>
      <c r="B40" s="25" t="s">
        <v>168</v>
      </c>
      <c r="C40" s="106" t="s">
        <v>161</v>
      </c>
      <c r="D40" s="68" t="e">
        <f>+VLOOKUP(C40,#REF!,4,)</f>
        <v>#REF!</v>
      </c>
      <c r="E40" s="43">
        <f>10500000000+2500000000</f>
        <v>13000000000</v>
      </c>
      <c r="F40" s="372" t="e">
        <f>+VLOOKUP($C40,Reff!$A:$C,2,FALSE)</f>
        <v>#REF!</v>
      </c>
      <c r="G40" s="48" t="e">
        <f>+VLOOKUP($C40,Reff!$A:$C,3,FALSE)</f>
        <v>#REF!</v>
      </c>
      <c r="H40" s="43" t="e">
        <f t="shared" si="6"/>
        <v>#REF!</v>
      </c>
      <c r="I40" s="43" t="e">
        <f t="shared" si="0"/>
        <v>#REF!</v>
      </c>
      <c r="J40" s="43" t="e">
        <f t="shared" si="1"/>
        <v>#REF!</v>
      </c>
      <c r="K40" s="43" t="e">
        <f t="shared" si="2"/>
        <v>#REF!</v>
      </c>
      <c r="L40" s="27" t="e">
        <f t="shared" si="3"/>
        <v>#REF!</v>
      </c>
      <c r="M40" s="369" t="e">
        <f t="shared" si="4"/>
        <v>#REF!</v>
      </c>
      <c r="N40" s="371" t="e">
        <f>+VLOOKUP($C40,#REF!,3,0)</f>
        <v>#REF!</v>
      </c>
      <c r="O40" s="371" t="e">
        <f>+VLOOKUP($C40,#REF!,4,0)</f>
        <v>#REF!</v>
      </c>
      <c r="P40" s="371" t="e">
        <f>+VLOOKUP($C40,#REF!,5,0)</f>
        <v>#REF!</v>
      </c>
      <c r="Q40" s="153" t="e">
        <f>+VLOOKUP($C40,#REF!,5,0)</f>
        <v>#REF!</v>
      </c>
      <c r="R40" s="153" t="e">
        <f>(VLOOKUP($C40,#REF!,31,))</f>
        <v>#REF!</v>
      </c>
      <c r="S40" s="153" t="e">
        <f>(VLOOKUP($C40,#REF!,32,))</f>
        <v>#REF!</v>
      </c>
      <c r="T40" s="29">
        <f t="shared" si="5"/>
        <v>360</v>
      </c>
    </row>
    <row r="41" spans="1:20" s="24" customFormat="1" ht="12.75" x14ac:dyDescent="0.2">
      <c r="A41" s="29">
        <f t="shared" si="7"/>
        <v>26</v>
      </c>
      <c r="B41" s="83" t="s">
        <v>207</v>
      </c>
      <c r="C41" s="84" t="s">
        <v>986</v>
      </c>
      <c r="D41" s="85" t="e">
        <f>+VLOOKUP(C41,#REF!,4,)</f>
        <v>#REF!</v>
      </c>
      <c r="E41" s="86">
        <v>12500000000</v>
      </c>
      <c r="F41" s="87" t="e">
        <f>+VLOOKUP($C41,Reff!$A:$C,2,FALSE)</f>
        <v>#REF!</v>
      </c>
      <c r="G41" s="88" t="e">
        <f>+VLOOKUP($C41,Reff!$A:$C,3,FALSE)</f>
        <v>#REF!</v>
      </c>
      <c r="H41" s="86" t="e">
        <f t="shared" si="6"/>
        <v>#REF!</v>
      </c>
      <c r="I41" s="86" t="e">
        <f t="shared" si="0"/>
        <v>#REF!</v>
      </c>
      <c r="J41" s="86" t="e">
        <f t="shared" si="1"/>
        <v>#REF!</v>
      </c>
      <c r="K41" s="86" t="e">
        <f t="shared" si="2"/>
        <v>#REF!</v>
      </c>
      <c r="L41" s="89" t="e">
        <f t="shared" si="3"/>
        <v>#REF!</v>
      </c>
      <c r="M41" s="369" t="e">
        <f t="shared" si="4"/>
        <v>#REF!</v>
      </c>
      <c r="N41" s="91" t="e">
        <f>+VLOOKUP($C41,#REF!,3,0)</f>
        <v>#REF!</v>
      </c>
      <c r="O41" s="91" t="e">
        <f>+VLOOKUP($C41,#REF!,4,0)</f>
        <v>#REF!</v>
      </c>
      <c r="P41" s="91" t="e">
        <f>+VLOOKUP($C41,#REF!,5,0)</f>
        <v>#REF!</v>
      </c>
      <c r="Q41" s="215" t="e">
        <f>+VLOOKUP($C41,#REF!,5,0)</f>
        <v>#REF!</v>
      </c>
      <c r="R41" s="153" t="e">
        <f>(VLOOKUP($C41,#REF!,31,))</f>
        <v>#REF!</v>
      </c>
      <c r="S41" s="153" t="e">
        <f>(VLOOKUP($C41,#REF!,32,))</f>
        <v>#REF!</v>
      </c>
      <c r="T41" s="29" t="e">
        <f t="shared" si="5"/>
        <v>#REF!</v>
      </c>
    </row>
    <row r="42" spans="1:20" s="214" customFormat="1" ht="12.75" x14ac:dyDescent="0.2">
      <c r="A42" s="29">
        <f t="shared" si="7"/>
        <v>27</v>
      </c>
      <c r="B42" s="380" t="s">
        <v>207</v>
      </c>
      <c r="C42" s="44" t="s">
        <v>955</v>
      </c>
      <c r="D42" s="186" t="e">
        <f>+VLOOKUP(C42,#REF!,4,)</f>
        <v>#REF!</v>
      </c>
      <c r="E42" s="185">
        <v>12000000000</v>
      </c>
      <c r="F42" s="372" t="e">
        <f>+VLOOKUP($C42,Reff!$A:$C,2,FALSE)</f>
        <v>#REF!</v>
      </c>
      <c r="G42" s="381" t="e">
        <f>+VLOOKUP($C42,Reff!$A:$C,3,FALSE)</f>
        <v>#REF!</v>
      </c>
      <c r="H42" s="185" t="e">
        <f t="shared" si="6"/>
        <v>#REF!</v>
      </c>
      <c r="I42" s="185" t="e">
        <f t="shared" si="0"/>
        <v>#REF!</v>
      </c>
      <c r="J42" s="185" t="e">
        <f t="shared" si="1"/>
        <v>#REF!</v>
      </c>
      <c r="K42" s="185" t="e">
        <f t="shared" si="2"/>
        <v>#REF!</v>
      </c>
      <c r="L42" s="382" t="e">
        <f t="shared" si="3"/>
        <v>#REF!</v>
      </c>
      <c r="M42" s="226" t="e">
        <f t="shared" si="4"/>
        <v>#REF!</v>
      </c>
      <c r="N42" s="383" t="e">
        <f>+VLOOKUP($C42,#REF!,3,0)</f>
        <v>#REF!</v>
      </c>
      <c r="O42" s="383" t="e">
        <f>+VLOOKUP($C42,#REF!,4,0)</f>
        <v>#REF!</v>
      </c>
      <c r="P42" s="383" t="e">
        <f>+VLOOKUP($C42,#REF!,5,0)</f>
        <v>#REF!</v>
      </c>
      <c r="Q42" s="181" t="e">
        <f>+VLOOKUP($C42,#REF!,5,0)</f>
        <v>#REF!</v>
      </c>
      <c r="R42" s="153" t="e">
        <f>(VLOOKUP($C42,#REF!,31,))</f>
        <v>#REF!</v>
      </c>
      <c r="S42" s="153" t="e">
        <f>(VLOOKUP($C42,#REF!,32,))</f>
        <v>#REF!</v>
      </c>
      <c r="T42" s="29" t="e">
        <f t="shared" ref="T42:T76" si="8">IF(B42="G",(S42-R42)*2,360)</f>
        <v>#REF!</v>
      </c>
    </row>
    <row r="43" spans="1:20" s="214" customFormat="1" ht="12.75" x14ac:dyDescent="0.2">
      <c r="A43" s="29">
        <f t="shared" si="7"/>
        <v>28</v>
      </c>
      <c r="B43" s="25" t="s">
        <v>168</v>
      </c>
      <c r="C43" s="110" t="s">
        <v>927</v>
      </c>
      <c r="D43" s="68" t="e">
        <f>+VLOOKUP(C43,#REF!,4,)</f>
        <v>#REF!</v>
      </c>
      <c r="E43" s="43">
        <v>10000000000</v>
      </c>
      <c r="F43" s="372" t="e">
        <f>+VLOOKUP($C43,Reff!$A:$C,2,FALSE)</f>
        <v>#REF!</v>
      </c>
      <c r="G43" s="48" t="e">
        <f>+VLOOKUP($C43,Reff!$A:$C,3,FALSE)</f>
        <v>#REF!</v>
      </c>
      <c r="H43" s="43" t="e">
        <f t="shared" si="6"/>
        <v>#REF!</v>
      </c>
      <c r="I43" s="43" t="e">
        <f t="shared" si="0"/>
        <v>#REF!</v>
      </c>
      <c r="J43" s="43" t="e">
        <f t="shared" si="1"/>
        <v>#REF!</v>
      </c>
      <c r="K43" s="43" t="e">
        <f t="shared" si="2"/>
        <v>#REF!</v>
      </c>
      <c r="L43" s="27" t="e">
        <f t="shared" si="3"/>
        <v>#REF!</v>
      </c>
      <c r="M43" s="369" t="e">
        <f t="shared" si="4"/>
        <v>#REF!</v>
      </c>
      <c r="N43" s="371" t="e">
        <f>+VLOOKUP($C43,#REF!,3,0)</f>
        <v>#REF!</v>
      </c>
      <c r="O43" s="371" t="e">
        <f>+VLOOKUP($C43,#REF!,4,0)</f>
        <v>#REF!</v>
      </c>
      <c r="P43" s="371" t="e">
        <f>+VLOOKUP($C43,#REF!,5,0)</f>
        <v>#REF!</v>
      </c>
      <c r="Q43" s="153" t="e">
        <f>+VLOOKUP($C43,#REF!,5,0)</f>
        <v>#REF!</v>
      </c>
      <c r="R43" s="153" t="e">
        <f>(VLOOKUP($C43,#REF!,31,))</f>
        <v>#REF!</v>
      </c>
      <c r="S43" s="153" t="e">
        <f>(VLOOKUP($C43,#REF!,32,))</f>
        <v>#REF!</v>
      </c>
      <c r="T43" s="29">
        <f t="shared" si="8"/>
        <v>360</v>
      </c>
    </row>
    <row r="44" spans="1:20" s="214" customFormat="1" ht="12.75" x14ac:dyDescent="0.2">
      <c r="A44" s="29">
        <f t="shared" si="7"/>
        <v>29</v>
      </c>
      <c r="B44" s="25" t="s">
        <v>168</v>
      </c>
      <c r="C44" s="110" t="s">
        <v>784</v>
      </c>
      <c r="D44" s="68" t="e">
        <f>+VLOOKUP(C44,#REF!,4,)</f>
        <v>#REF!</v>
      </c>
      <c r="E44" s="43">
        <v>10000000000</v>
      </c>
      <c r="F44" s="372" t="e">
        <f>+VLOOKUP($C44,Reff!$A:$C,2,FALSE)</f>
        <v>#REF!</v>
      </c>
      <c r="G44" s="48" t="e">
        <f>+VLOOKUP($C44,Reff!$A:$C,3,FALSE)</f>
        <v>#REF!</v>
      </c>
      <c r="H44" s="43" t="e">
        <f t="shared" si="6"/>
        <v>#REF!</v>
      </c>
      <c r="I44" s="43" t="e">
        <f t="shared" si="0"/>
        <v>#REF!</v>
      </c>
      <c r="J44" s="43" t="e">
        <f t="shared" si="1"/>
        <v>#REF!</v>
      </c>
      <c r="K44" s="43" t="e">
        <f t="shared" si="2"/>
        <v>#REF!</v>
      </c>
      <c r="L44" s="27" t="e">
        <f t="shared" si="3"/>
        <v>#REF!</v>
      </c>
      <c r="M44" s="179" t="e">
        <f t="shared" si="4"/>
        <v>#REF!</v>
      </c>
      <c r="N44" s="371" t="e">
        <f>+VLOOKUP($C44,#REF!,3,0)</f>
        <v>#REF!</v>
      </c>
      <c r="O44" s="371" t="e">
        <f>+VLOOKUP($C44,#REF!,4,0)</f>
        <v>#REF!</v>
      </c>
      <c r="P44" s="371" t="e">
        <f>+VLOOKUP($C44,#REF!,5,0)</f>
        <v>#REF!</v>
      </c>
      <c r="Q44" s="153" t="e">
        <f>+VLOOKUP($C44,#REF!,5,0)</f>
        <v>#REF!</v>
      </c>
      <c r="R44" s="153" t="e">
        <f>(VLOOKUP($C44,#REF!,31,))</f>
        <v>#REF!</v>
      </c>
      <c r="S44" s="153" t="e">
        <f>(VLOOKUP($C44,#REF!,32,))</f>
        <v>#REF!</v>
      </c>
      <c r="T44" s="29">
        <f t="shared" si="8"/>
        <v>360</v>
      </c>
    </row>
    <row r="45" spans="1:20" s="214" customFormat="1" ht="12.75" x14ac:dyDescent="0.2">
      <c r="A45" s="29">
        <f t="shared" si="7"/>
        <v>30</v>
      </c>
      <c r="B45" s="25" t="s">
        <v>168</v>
      </c>
      <c r="C45" s="110" t="s">
        <v>745</v>
      </c>
      <c r="D45" s="68" t="e">
        <f>+VLOOKUP(C45,#REF!,4,)</f>
        <v>#REF!</v>
      </c>
      <c r="E45" s="43">
        <v>10000000000</v>
      </c>
      <c r="F45" s="372" t="e">
        <f>+VLOOKUP($C45,Reff!$A:$C,2,FALSE)</f>
        <v>#REF!</v>
      </c>
      <c r="G45" s="48" t="e">
        <f>+VLOOKUP($C45,Reff!$A:$C,3,FALSE)</f>
        <v>#REF!</v>
      </c>
      <c r="H45" s="43" t="e">
        <f t="shared" si="6"/>
        <v>#REF!</v>
      </c>
      <c r="I45" s="43" t="e">
        <f t="shared" si="0"/>
        <v>#REF!</v>
      </c>
      <c r="J45" s="43" t="e">
        <f t="shared" si="1"/>
        <v>#REF!</v>
      </c>
      <c r="K45" s="43" t="e">
        <f t="shared" si="2"/>
        <v>#REF!</v>
      </c>
      <c r="L45" s="27" t="e">
        <f t="shared" si="3"/>
        <v>#REF!</v>
      </c>
      <c r="M45" s="369" t="e">
        <f t="shared" si="4"/>
        <v>#REF!</v>
      </c>
      <c r="N45" s="371" t="e">
        <f>+VLOOKUP($C45,#REF!,3,0)</f>
        <v>#REF!</v>
      </c>
      <c r="O45" s="371" t="e">
        <f>+VLOOKUP($C45,#REF!,4,0)</f>
        <v>#REF!</v>
      </c>
      <c r="P45" s="371" t="e">
        <f>+VLOOKUP($C45,#REF!,5,0)</f>
        <v>#REF!</v>
      </c>
      <c r="Q45" s="153" t="e">
        <f>+VLOOKUP($C45,#REF!,5,0)</f>
        <v>#REF!</v>
      </c>
      <c r="R45" s="153" t="e">
        <f>(VLOOKUP($C45,#REF!,31,))</f>
        <v>#REF!</v>
      </c>
      <c r="S45" s="153" t="e">
        <f>(VLOOKUP($C45,#REF!,32,))</f>
        <v>#REF!</v>
      </c>
      <c r="T45" s="29">
        <f t="shared" si="8"/>
        <v>360</v>
      </c>
    </row>
    <row r="46" spans="1:20" s="214" customFormat="1" ht="12.75" x14ac:dyDescent="0.2">
      <c r="A46" s="29">
        <f t="shared" si="7"/>
        <v>31</v>
      </c>
      <c r="B46" s="25" t="s">
        <v>168</v>
      </c>
      <c r="C46" s="110" t="s">
        <v>1008</v>
      </c>
      <c r="D46" s="68" t="e">
        <f>+VLOOKUP(C46,#REF!,4,)</f>
        <v>#REF!</v>
      </c>
      <c r="E46" s="43">
        <v>10000000000</v>
      </c>
      <c r="F46" s="372" t="e">
        <f>+VLOOKUP($C46,Reff!$A:$C,2,FALSE)</f>
        <v>#REF!</v>
      </c>
      <c r="G46" s="48" t="e">
        <f>+VLOOKUP($C46,Reff!$A:$C,3,FALSE)</f>
        <v>#REF!</v>
      </c>
      <c r="H46" s="43" t="e">
        <f t="shared" si="6"/>
        <v>#REF!</v>
      </c>
      <c r="I46" s="43" t="e">
        <f t="shared" si="0"/>
        <v>#REF!</v>
      </c>
      <c r="J46" s="43" t="e">
        <f t="shared" si="1"/>
        <v>#REF!</v>
      </c>
      <c r="K46" s="43" t="e">
        <f t="shared" si="2"/>
        <v>#REF!</v>
      </c>
      <c r="L46" s="27" t="e">
        <f t="shared" si="3"/>
        <v>#REF!</v>
      </c>
      <c r="M46" s="369" t="e">
        <f t="shared" si="4"/>
        <v>#REF!</v>
      </c>
      <c r="N46" s="371" t="e">
        <f>+VLOOKUP($C46,#REF!,3,0)</f>
        <v>#REF!</v>
      </c>
      <c r="O46" s="371" t="e">
        <f>+VLOOKUP($C46,#REF!,4,0)</f>
        <v>#REF!</v>
      </c>
      <c r="P46" s="371" t="e">
        <f>+VLOOKUP($C46,#REF!,5,0)</f>
        <v>#REF!</v>
      </c>
      <c r="Q46" s="153" t="e">
        <f>+VLOOKUP($C46,#REF!,5,0)</f>
        <v>#REF!</v>
      </c>
      <c r="R46" s="153" t="e">
        <f>(VLOOKUP($C46,#REF!,31,))</f>
        <v>#REF!</v>
      </c>
      <c r="S46" s="153" t="e">
        <f>(VLOOKUP($C46,#REF!,32,))</f>
        <v>#REF!</v>
      </c>
      <c r="T46" s="29">
        <f t="shared" si="8"/>
        <v>360</v>
      </c>
    </row>
    <row r="47" spans="1:20" s="214" customFormat="1" ht="12.75" x14ac:dyDescent="0.2">
      <c r="A47" s="29">
        <f t="shared" si="7"/>
        <v>32</v>
      </c>
      <c r="B47" s="25" t="s">
        <v>168</v>
      </c>
      <c r="C47" s="106" t="s">
        <v>160</v>
      </c>
      <c r="D47" s="68" t="e">
        <f>+VLOOKUP(C47,#REF!,4,)</f>
        <v>#REF!</v>
      </c>
      <c r="E47" s="43">
        <v>10000000000</v>
      </c>
      <c r="F47" s="372" t="e">
        <f>+VLOOKUP($C47,Reff!$A:$C,2,FALSE)</f>
        <v>#N/A</v>
      </c>
      <c r="G47" s="48" t="e">
        <f>+VLOOKUP($C47,Reff!$A:$C,3,FALSE)</f>
        <v>#N/A</v>
      </c>
      <c r="H47" s="43" t="e">
        <f t="shared" si="6"/>
        <v>#REF!</v>
      </c>
      <c r="I47" s="43" t="e">
        <f t="shared" si="0"/>
        <v>#N/A</v>
      </c>
      <c r="J47" s="43" t="e">
        <f t="shared" si="1"/>
        <v>#N/A</v>
      </c>
      <c r="K47" s="43" t="e">
        <f t="shared" si="2"/>
        <v>#REF!</v>
      </c>
      <c r="L47" s="27" t="e">
        <f t="shared" si="3"/>
        <v>#REF!</v>
      </c>
      <c r="M47" s="179" t="e">
        <f t="shared" si="4"/>
        <v>#N/A</v>
      </c>
      <c r="N47" s="371" t="e">
        <f>+VLOOKUP($C47,#REF!,3,0)</f>
        <v>#REF!</v>
      </c>
      <c r="O47" s="371" t="e">
        <f>+VLOOKUP($C47,#REF!,4,0)</f>
        <v>#REF!</v>
      </c>
      <c r="P47" s="371" t="e">
        <f>+VLOOKUP($C47,#REF!,5,0)</f>
        <v>#REF!</v>
      </c>
      <c r="Q47" s="153" t="e">
        <f>+VLOOKUP($C47,#REF!,5,0)</f>
        <v>#REF!</v>
      </c>
      <c r="R47" s="153" t="e">
        <f>(VLOOKUP($C47,#REF!,31,))</f>
        <v>#REF!</v>
      </c>
      <c r="S47" s="153" t="e">
        <f>(VLOOKUP($C47,#REF!,32,))</f>
        <v>#REF!</v>
      </c>
      <c r="T47" s="29">
        <f t="shared" si="8"/>
        <v>360</v>
      </c>
    </row>
    <row r="48" spans="1:20" s="214" customFormat="1" ht="12.75" x14ac:dyDescent="0.2">
      <c r="A48" s="29">
        <f t="shared" si="7"/>
        <v>33</v>
      </c>
      <c r="B48" s="25" t="s">
        <v>168</v>
      </c>
      <c r="C48" s="110" t="s">
        <v>147</v>
      </c>
      <c r="D48" s="68" t="e">
        <f>+VLOOKUP(C48,#REF!,4,)</f>
        <v>#REF!</v>
      </c>
      <c r="E48" s="43">
        <v>10000000000</v>
      </c>
      <c r="F48" s="372" t="e">
        <f>+VLOOKUP($C48,Reff!$A:$C,2,FALSE)</f>
        <v>#N/A</v>
      </c>
      <c r="G48" s="48" t="e">
        <f>+VLOOKUP($C48,Reff!$A:$C,3,FALSE)</f>
        <v>#N/A</v>
      </c>
      <c r="H48" s="43" t="e">
        <f t="shared" si="6"/>
        <v>#REF!</v>
      </c>
      <c r="I48" s="43" t="e">
        <f t="shared" ref="I48:I79" si="9">+E48*F48/100</f>
        <v>#N/A</v>
      </c>
      <c r="J48" s="43" t="e">
        <f t="shared" ref="J48:J79" si="10">+E48*G48/100</f>
        <v>#N/A</v>
      </c>
      <c r="K48" s="43" t="e">
        <f t="shared" ref="K48:K79" si="11">+H48+J48-I48</f>
        <v>#REF!</v>
      </c>
      <c r="L48" s="27" t="e">
        <f t="shared" ref="L48:L79" si="12">+K48/I48</f>
        <v>#REF!</v>
      </c>
      <c r="M48" s="179" t="e">
        <f t="shared" ref="M48:M79" si="13">J48/$E$7</f>
        <v>#N/A</v>
      </c>
      <c r="N48" s="371" t="e">
        <f>+VLOOKUP($C48,#REF!,3,0)</f>
        <v>#REF!</v>
      </c>
      <c r="O48" s="371" t="e">
        <f>+VLOOKUP($C48,#REF!,4,0)</f>
        <v>#REF!</v>
      </c>
      <c r="P48" s="371" t="e">
        <f>+VLOOKUP($C48,#REF!,5,0)</f>
        <v>#REF!</v>
      </c>
      <c r="Q48" s="153" t="e">
        <f>+VLOOKUP($C48,#REF!,5,0)</f>
        <v>#REF!</v>
      </c>
      <c r="R48" s="153" t="e">
        <f>(VLOOKUP($C48,#REF!,31,))</f>
        <v>#REF!</v>
      </c>
      <c r="S48" s="153" t="e">
        <f>(VLOOKUP($C48,#REF!,32,))</f>
        <v>#REF!</v>
      </c>
      <c r="T48" s="29">
        <f t="shared" si="8"/>
        <v>360</v>
      </c>
    </row>
    <row r="49" spans="1:20" s="214" customFormat="1" ht="12.75" x14ac:dyDescent="0.2">
      <c r="A49" s="29">
        <f t="shared" si="7"/>
        <v>34</v>
      </c>
      <c r="B49" s="25" t="s">
        <v>168</v>
      </c>
      <c r="C49" s="106" t="s">
        <v>1052</v>
      </c>
      <c r="D49" s="68" t="e">
        <f>+VLOOKUP(C49,#REF!,4,)</f>
        <v>#REF!</v>
      </c>
      <c r="E49" s="43">
        <v>10000000000</v>
      </c>
      <c r="F49" s="372" t="e">
        <f>+VLOOKUP($C49,Reff!$A:$C,2,FALSE)</f>
        <v>#REF!</v>
      </c>
      <c r="G49" s="48" t="e">
        <f>+VLOOKUP($C49,Reff!$A:$C,3,FALSE)</f>
        <v>#REF!</v>
      </c>
      <c r="H49" s="43" t="e">
        <f t="shared" ref="H49:H80" si="14">+D49*E49/T49*IF(B49="B",$J$10,$I$10)*0.95</f>
        <v>#REF!</v>
      </c>
      <c r="I49" s="43" t="e">
        <f t="shared" si="9"/>
        <v>#REF!</v>
      </c>
      <c r="J49" s="43" t="e">
        <f t="shared" si="10"/>
        <v>#REF!</v>
      </c>
      <c r="K49" s="43" t="e">
        <f t="shared" si="11"/>
        <v>#REF!</v>
      </c>
      <c r="L49" s="27" t="e">
        <f t="shared" si="12"/>
        <v>#REF!</v>
      </c>
      <c r="M49" s="179" t="e">
        <f t="shared" si="13"/>
        <v>#REF!</v>
      </c>
      <c r="N49" s="371" t="e">
        <f>+VLOOKUP($C49,#REF!,3,0)</f>
        <v>#REF!</v>
      </c>
      <c r="O49" s="371" t="e">
        <f>+VLOOKUP($C49,#REF!,4,0)</f>
        <v>#REF!</v>
      </c>
      <c r="P49" s="371" t="e">
        <f>+VLOOKUP($C49,#REF!,5,0)</f>
        <v>#REF!</v>
      </c>
      <c r="Q49" s="153" t="e">
        <f>+VLOOKUP($C49,#REF!,5,0)</f>
        <v>#REF!</v>
      </c>
      <c r="R49" s="153" t="e">
        <f>(VLOOKUP($C49,#REF!,31,))</f>
        <v>#REF!</v>
      </c>
      <c r="S49" s="153" t="e">
        <f>(VLOOKUP($C49,#REF!,32,))</f>
        <v>#REF!</v>
      </c>
      <c r="T49" s="29">
        <f t="shared" si="8"/>
        <v>360</v>
      </c>
    </row>
    <row r="50" spans="1:20" s="214" customFormat="1" ht="12.75" x14ac:dyDescent="0.2">
      <c r="A50" s="29">
        <f t="shared" si="7"/>
        <v>35</v>
      </c>
      <c r="B50" s="25" t="s">
        <v>168</v>
      </c>
      <c r="C50" s="106" t="s">
        <v>1056</v>
      </c>
      <c r="D50" s="68" t="e">
        <f>+VLOOKUP(C50,#REF!,4,)</f>
        <v>#REF!</v>
      </c>
      <c r="E50" s="43">
        <v>10000000000</v>
      </c>
      <c r="F50" s="372" t="e">
        <f>+VLOOKUP($C50,Reff!$A:$C,2,FALSE)</f>
        <v>#REF!</v>
      </c>
      <c r="G50" s="48" t="e">
        <f>+VLOOKUP($C50,Reff!$A:$C,3,FALSE)</f>
        <v>#REF!</v>
      </c>
      <c r="H50" s="43" t="e">
        <f t="shared" si="14"/>
        <v>#REF!</v>
      </c>
      <c r="I50" s="43" t="e">
        <f t="shared" si="9"/>
        <v>#REF!</v>
      </c>
      <c r="J50" s="43" t="e">
        <f t="shared" si="10"/>
        <v>#REF!</v>
      </c>
      <c r="K50" s="43" t="e">
        <f t="shared" si="11"/>
        <v>#REF!</v>
      </c>
      <c r="L50" s="27" t="e">
        <f t="shared" si="12"/>
        <v>#REF!</v>
      </c>
      <c r="M50" s="369" t="e">
        <f t="shared" si="13"/>
        <v>#REF!</v>
      </c>
      <c r="N50" s="371" t="e">
        <f>+VLOOKUP($C50,#REF!,3,0)</f>
        <v>#REF!</v>
      </c>
      <c r="O50" s="371" t="e">
        <f>+VLOOKUP($C50,#REF!,4,0)</f>
        <v>#REF!</v>
      </c>
      <c r="P50" s="371" t="e">
        <f>+VLOOKUP($C50,#REF!,5,0)</f>
        <v>#REF!</v>
      </c>
      <c r="Q50" s="153" t="e">
        <f>+VLOOKUP($C50,#REF!,5,0)</f>
        <v>#REF!</v>
      </c>
      <c r="R50" s="153" t="e">
        <f>(VLOOKUP($C50,#REF!,31,))</f>
        <v>#REF!</v>
      </c>
      <c r="S50" s="153" t="e">
        <f>(VLOOKUP($C50,#REF!,32,))</f>
        <v>#REF!</v>
      </c>
      <c r="T50" s="29">
        <f t="shared" si="8"/>
        <v>360</v>
      </c>
    </row>
    <row r="51" spans="1:20" s="214" customFormat="1" ht="12.75" x14ac:dyDescent="0.2">
      <c r="A51" s="29">
        <f t="shared" si="7"/>
        <v>36</v>
      </c>
      <c r="B51" s="25" t="s">
        <v>168</v>
      </c>
      <c r="C51" s="110" t="s">
        <v>809</v>
      </c>
      <c r="D51" s="68" t="e">
        <f>+VLOOKUP(C51,#REF!,4,)</f>
        <v>#REF!</v>
      </c>
      <c r="E51" s="43">
        <v>9500000000</v>
      </c>
      <c r="F51" s="372" t="e">
        <f>+VLOOKUP($C51,Reff!$A:$C,2,FALSE)</f>
        <v>#REF!</v>
      </c>
      <c r="G51" s="48" t="e">
        <f>+VLOOKUP($C51,Reff!$A:$C,3,FALSE)</f>
        <v>#REF!</v>
      </c>
      <c r="H51" s="43" t="e">
        <f t="shared" si="14"/>
        <v>#REF!</v>
      </c>
      <c r="I51" s="43" t="e">
        <f t="shared" si="9"/>
        <v>#REF!</v>
      </c>
      <c r="J51" s="43" t="e">
        <f t="shared" si="10"/>
        <v>#REF!</v>
      </c>
      <c r="K51" s="43" t="e">
        <f t="shared" si="11"/>
        <v>#REF!</v>
      </c>
      <c r="L51" s="27" t="e">
        <f t="shared" si="12"/>
        <v>#REF!</v>
      </c>
      <c r="M51" s="179" t="e">
        <f t="shared" si="13"/>
        <v>#REF!</v>
      </c>
      <c r="N51" s="371" t="e">
        <f>+VLOOKUP($C51,#REF!,3,0)</f>
        <v>#REF!</v>
      </c>
      <c r="O51" s="371" t="e">
        <f>+VLOOKUP($C51,#REF!,4,0)</f>
        <v>#REF!</v>
      </c>
      <c r="P51" s="371" t="e">
        <f>+VLOOKUP($C51,#REF!,5,0)</f>
        <v>#REF!</v>
      </c>
      <c r="Q51" s="153" t="e">
        <f>+VLOOKUP($C51,#REF!,5,0)</f>
        <v>#REF!</v>
      </c>
      <c r="R51" s="153" t="e">
        <f>(VLOOKUP($C51,#REF!,31,))</f>
        <v>#REF!</v>
      </c>
      <c r="S51" s="153" t="e">
        <f>(VLOOKUP($C51,#REF!,32,))</f>
        <v>#REF!</v>
      </c>
      <c r="T51" s="29">
        <f t="shared" si="8"/>
        <v>360</v>
      </c>
    </row>
    <row r="52" spans="1:20" s="214" customFormat="1" ht="12.75" x14ac:dyDescent="0.2">
      <c r="A52" s="29">
        <f t="shared" si="7"/>
        <v>37</v>
      </c>
      <c r="B52" s="25" t="s">
        <v>168</v>
      </c>
      <c r="C52" s="106" t="s">
        <v>954</v>
      </c>
      <c r="D52" s="68" t="e">
        <f>+VLOOKUP(C52,#REF!,4,)</f>
        <v>#REF!</v>
      </c>
      <c r="E52" s="43">
        <v>9000000000</v>
      </c>
      <c r="F52" s="372" t="e">
        <f>+VLOOKUP($C52,Reff!$A:$C,2,FALSE)</f>
        <v>#REF!</v>
      </c>
      <c r="G52" s="48" t="e">
        <f>+VLOOKUP($C52,Reff!$A:$C,3,FALSE)</f>
        <v>#REF!</v>
      </c>
      <c r="H52" s="43" t="e">
        <f t="shared" si="14"/>
        <v>#REF!</v>
      </c>
      <c r="I52" s="43" t="e">
        <f t="shared" si="9"/>
        <v>#REF!</v>
      </c>
      <c r="J52" s="43" t="e">
        <f t="shared" si="10"/>
        <v>#REF!</v>
      </c>
      <c r="K52" s="43" t="e">
        <f t="shared" si="11"/>
        <v>#REF!</v>
      </c>
      <c r="L52" s="27" t="e">
        <f t="shared" si="12"/>
        <v>#REF!</v>
      </c>
      <c r="M52" s="179" t="e">
        <f t="shared" si="13"/>
        <v>#REF!</v>
      </c>
      <c r="N52" s="371" t="e">
        <f>+VLOOKUP($C52,#REF!,3,0)</f>
        <v>#REF!</v>
      </c>
      <c r="O52" s="371" t="e">
        <f>+VLOOKUP($C52,#REF!,4,0)</f>
        <v>#REF!</v>
      </c>
      <c r="P52" s="371" t="e">
        <f>+VLOOKUP($C52,#REF!,5,0)</f>
        <v>#REF!</v>
      </c>
      <c r="Q52" s="153" t="e">
        <f>+VLOOKUP($C52,#REF!,5,0)</f>
        <v>#REF!</v>
      </c>
      <c r="R52" s="153" t="e">
        <f>(VLOOKUP($C52,#REF!,31,))</f>
        <v>#REF!</v>
      </c>
      <c r="S52" s="153" t="e">
        <f>(VLOOKUP($C52,#REF!,32,))</f>
        <v>#REF!</v>
      </c>
      <c r="T52" s="29">
        <f t="shared" si="8"/>
        <v>360</v>
      </c>
    </row>
    <row r="53" spans="1:20" s="214" customFormat="1" ht="12.75" x14ac:dyDescent="0.2">
      <c r="A53" s="29">
        <f t="shared" si="7"/>
        <v>38</v>
      </c>
      <c r="B53" s="25" t="s">
        <v>168</v>
      </c>
      <c r="C53" s="110" t="s">
        <v>885</v>
      </c>
      <c r="D53" s="68" t="e">
        <f>+VLOOKUP(C53,#REF!,4,)</f>
        <v>#REF!</v>
      </c>
      <c r="E53" s="43">
        <v>9000000000</v>
      </c>
      <c r="F53" s="372" t="e">
        <f>+VLOOKUP($C53,Reff!$A:$C,2,FALSE)</f>
        <v>#REF!</v>
      </c>
      <c r="G53" s="48" t="e">
        <f>+VLOOKUP($C53,Reff!$A:$C,3,FALSE)</f>
        <v>#REF!</v>
      </c>
      <c r="H53" s="43" t="e">
        <f t="shared" si="14"/>
        <v>#REF!</v>
      </c>
      <c r="I53" s="43" t="e">
        <f t="shared" si="9"/>
        <v>#REF!</v>
      </c>
      <c r="J53" s="43" t="e">
        <f t="shared" si="10"/>
        <v>#REF!</v>
      </c>
      <c r="K53" s="43" t="e">
        <f t="shared" si="11"/>
        <v>#REF!</v>
      </c>
      <c r="L53" s="27" t="e">
        <f t="shared" si="12"/>
        <v>#REF!</v>
      </c>
      <c r="M53" s="369" t="e">
        <f t="shared" si="13"/>
        <v>#REF!</v>
      </c>
      <c r="N53" s="371" t="e">
        <f>+VLOOKUP($C53,#REF!,3,0)</f>
        <v>#REF!</v>
      </c>
      <c r="O53" s="371" t="e">
        <f>+VLOOKUP($C53,#REF!,4,0)</f>
        <v>#REF!</v>
      </c>
      <c r="P53" s="371" t="e">
        <f>+VLOOKUP($C53,#REF!,5,0)</f>
        <v>#REF!</v>
      </c>
      <c r="Q53" s="153" t="e">
        <f>+VLOOKUP($C53,#REF!,5,0)</f>
        <v>#REF!</v>
      </c>
      <c r="R53" s="153" t="e">
        <f>(VLOOKUP($C53,#REF!,31,))</f>
        <v>#REF!</v>
      </c>
      <c r="S53" s="153" t="e">
        <f>(VLOOKUP($C53,#REF!,32,))</f>
        <v>#REF!</v>
      </c>
      <c r="T53" s="29">
        <f t="shared" si="8"/>
        <v>360</v>
      </c>
    </row>
    <row r="54" spans="1:20" s="214" customFormat="1" ht="12.75" x14ac:dyDescent="0.2">
      <c r="A54" s="29">
        <f t="shared" si="7"/>
        <v>39</v>
      </c>
      <c r="B54" s="83" t="s">
        <v>207</v>
      </c>
      <c r="C54" s="84" t="s">
        <v>211</v>
      </c>
      <c r="D54" s="85" t="e">
        <f>+VLOOKUP(C54,#REF!,4,)</f>
        <v>#REF!</v>
      </c>
      <c r="E54" s="86">
        <v>8500000000</v>
      </c>
      <c r="F54" s="87" t="e">
        <f>+VLOOKUP($C54,Reff!$A:$C,2,FALSE)</f>
        <v>#REF!</v>
      </c>
      <c r="G54" s="88" t="e">
        <f>+VLOOKUP($C54,Reff!$A:$C,3,FALSE)</f>
        <v>#REF!</v>
      </c>
      <c r="H54" s="86" t="e">
        <f t="shared" si="14"/>
        <v>#REF!</v>
      </c>
      <c r="I54" s="86" t="e">
        <f t="shared" si="9"/>
        <v>#REF!</v>
      </c>
      <c r="J54" s="86" t="e">
        <f t="shared" si="10"/>
        <v>#REF!</v>
      </c>
      <c r="K54" s="86" t="e">
        <f t="shared" si="11"/>
        <v>#REF!</v>
      </c>
      <c r="L54" s="89" t="e">
        <f t="shared" si="12"/>
        <v>#REF!</v>
      </c>
      <c r="M54" s="369" t="e">
        <f t="shared" si="13"/>
        <v>#REF!</v>
      </c>
      <c r="N54" s="91" t="e">
        <f>+VLOOKUP($C54,#REF!,3,0)</f>
        <v>#REF!</v>
      </c>
      <c r="O54" s="91" t="e">
        <f>+VLOOKUP($C54,#REF!,4,0)</f>
        <v>#REF!</v>
      </c>
      <c r="P54" s="91" t="e">
        <f>+VLOOKUP($C54,#REF!,5,0)</f>
        <v>#REF!</v>
      </c>
      <c r="Q54" s="215" t="e">
        <f>+VLOOKUP($C54,#REF!,5,0)</f>
        <v>#REF!</v>
      </c>
      <c r="R54" s="153" t="e">
        <f>(VLOOKUP($C54,#REF!,31,))</f>
        <v>#REF!</v>
      </c>
      <c r="S54" s="153" t="e">
        <f>(VLOOKUP($C54,#REF!,32,))</f>
        <v>#REF!</v>
      </c>
      <c r="T54" s="29" t="e">
        <f t="shared" si="8"/>
        <v>#REF!</v>
      </c>
    </row>
    <row r="55" spans="1:20" s="214" customFormat="1" ht="12.75" x14ac:dyDescent="0.2">
      <c r="A55" s="29">
        <f t="shared" si="7"/>
        <v>40</v>
      </c>
      <c r="B55" s="25" t="s">
        <v>168</v>
      </c>
      <c r="C55" s="110" t="s">
        <v>835</v>
      </c>
      <c r="D55" s="68" t="e">
        <f>+VLOOKUP(C55,#REF!,4,)</f>
        <v>#REF!</v>
      </c>
      <c r="E55" s="43">
        <v>8000000000</v>
      </c>
      <c r="F55" s="372" t="e">
        <f>+VLOOKUP($C55,Reff!$A:$C,2,FALSE)</f>
        <v>#REF!</v>
      </c>
      <c r="G55" s="48" t="e">
        <f>+VLOOKUP($C55,Reff!$A:$C,3,FALSE)</f>
        <v>#REF!</v>
      </c>
      <c r="H55" s="43" t="e">
        <f t="shared" si="14"/>
        <v>#REF!</v>
      </c>
      <c r="I55" s="43" t="e">
        <f t="shared" si="9"/>
        <v>#REF!</v>
      </c>
      <c r="J55" s="43" t="e">
        <f t="shared" si="10"/>
        <v>#REF!</v>
      </c>
      <c r="K55" s="43" t="e">
        <f t="shared" si="11"/>
        <v>#REF!</v>
      </c>
      <c r="L55" s="27" t="e">
        <f t="shared" si="12"/>
        <v>#REF!</v>
      </c>
      <c r="M55" s="179" t="e">
        <f t="shared" si="13"/>
        <v>#REF!</v>
      </c>
      <c r="N55" s="371" t="e">
        <f>+VLOOKUP($C55,#REF!,3,0)</f>
        <v>#REF!</v>
      </c>
      <c r="O55" s="371" t="e">
        <f>+VLOOKUP($C55,#REF!,4,0)</f>
        <v>#REF!</v>
      </c>
      <c r="P55" s="371" t="e">
        <f>+VLOOKUP($C55,#REF!,5,0)</f>
        <v>#REF!</v>
      </c>
      <c r="Q55" s="153" t="e">
        <f>+VLOOKUP($C55,#REF!,5,0)</f>
        <v>#REF!</v>
      </c>
      <c r="R55" s="153" t="e">
        <f>(VLOOKUP($C55,#REF!,31,))</f>
        <v>#REF!</v>
      </c>
      <c r="S55" s="153" t="e">
        <f>(VLOOKUP($C55,#REF!,32,))</f>
        <v>#REF!</v>
      </c>
      <c r="T55" s="29">
        <f t="shared" si="8"/>
        <v>360</v>
      </c>
    </row>
    <row r="56" spans="1:20" s="90" customFormat="1" ht="12.75" x14ac:dyDescent="0.2">
      <c r="A56" s="29">
        <f t="shared" si="7"/>
        <v>41</v>
      </c>
      <c r="B56" s="25" t="s">
        <v>168</v>
      </c>
      <c r="C56" s="110" t="s">
        <v>928</v>
      </c>
      <c r="D56" s="68" t="e">
        <f>+VLOOKUP(C56,#REF!,4,)</f>
        <v>#REF!</v>
      </c>
      <c r="E56" s="43">
        <v>8000000000</v>
      </c>
      <c r="F56" s="372" t="e">
        <f>+VLOOKUP($C56,Reff!$A:$C,2,FALSE)</f>
        <v>#N/A</v>
      </c>
      <c r="G56" s="48" t="e">
        <f>+VLOOKUP($C56,Reff!$A:$C,3,FALSE)</f>
        <v>#N/A</v>
      </c>
      <c r="H56" s="43" t="e">
        <f t="shared" si="14"/>
        <v>#REF!</v>
      </c>
      <c r="I56" s="43" t="e">
        <f t="shared" si="9"/>
        <v>#N/A</v>
      </c>
      <c r="J56" s="43" t="e">
        <f t="shared" si="10"/>
        <v>#N/A</v>
      </c>
      <c r="K56" s="43" t="e">
        <f t="shared" si="11"/>
        <v>#REF!</v>
      </c>
      <c r="L56" s="27" t="e">
        <f t="shared" si="12"/>
        <v>#REF!</v>
      </c>
      <c r="M56" s="179" t="e">
        <f t="shared" si="13"/>
        <v>#N/A</v>
      </c>
      <c r="N56" s="371" t="e">
        <f>+VLOOKUP($C56,#REF!,3,0)</f>
        <v>#REF!</v>
      </c>
      <c r="O56" s="371" t="e">
        <f>+VLOOKUP($C56,#REF!,4,0)</f>
        <v>#REF!</v>
      </c>
      <c r="P56" s="371" t="e">
        <f>+VLOOKUP($C56,#REF!,5,0)</f>
        <v>#REF!</v>
      </c>
      <c r="Q56" s="153" t="e">
        <f>+VLOOKUP($C56,#REF!,5,0)</f>
        <v>#REF!</v>
      </c>
      <c r="R56" s="153" t="e">
        <f>(VLOOKUP($C56,#REF!,31,))</f>
        <v>#REF!</v>
      </c>
      <c r="S56" s="153" t="e">
        <f>(VLOOKUP($C56,#REF!,32,))</f>
        <v>#REF!</v>
      </c>
      <c r="T56" s="29">
        <f t="shared" si="8"/>
        <v>360</v>
      </c>
    </row>
    <row r="57" spans="1:20" s="90" customFormat="1" ht="12.75" x14ac:dyDescent="0.2">
      <c r="A57" s="29">
        <f t="shared" si="7"/>
        <v>42</v>
      </c>
      <c r="B57" s="25" t="s">
        <v>168</v>
      </c>
      <c r="C57" s="110" t="s">
        <v>79</v>
      </c>
      <c r="D57" s="68" t="e">
        <f>+VLOOKUP(C57,#REF!,4,)</f>
        <v>#REF!</v>
      </c>
      <c r="E57" s="392">
        <v>8000000000</v>
      </c>
      <c r="F57" s="372" t="e">
        <f>+VLOOKUP($C57,Reff!$A:$C,2,FALSE)</f>
        <v>#REF!</v>
      </c>
      <c r="G57" s="48" t="e">
        <f>+VLOOKUP($C57,Reff!$A:$C,3,FALSE)</f>
        <v>#REF!</v>
      </c>
      <c r="H57" s="43" t="e">
        <f t="shared" si="14"/>
        <v>#REF!</v>
      </c>
      <c r="I57" s="43" t="e">
        <f t="shared" si="9"/>
        <v>#REF!</v>
      </c>
      <c r="J57" s="43" t="e">
        <f t="shared" si="10"/>
        <v>#REF!</v>
      </c>
      <c r="K57" s="43" t="e">
        <f t="shared" si="11"/>
        <v>#REF!</v>
      </c>
      <c r="L57" s="27" t="e">
        <f t="shared" si="12"/>
        <v>#REF!</v>
      </c>
      <c r="M57" s="369" t="e">
        <f t="shared" si="13"/>
        <v>#REF!</v>
      </c>
      <c r="N57" s="371" t="e">
        <f>+VLOOKUP($C57,#REF!,3,0)</f>
        <v>#REF!</v>
      </c>
      <c r="O57" s="371" t="e">
        <f>+VLOOKUP($C57,#REF!,4,0)</f>
        <v>#REF!</v>
      </c>
      <c r="P57" s="371" t="e">
        <f>+VLOOKUP($C57,#REF!,5,0)</f>
        <v>#REF!</v>
      </c>
      <c r="Q57" s="153" t="e">
        <f>+VLOOKUP($C57,#REF!,5,0)</f>
        <v>#REF!</v>
      </c>
      <c r="R57" s="153" t="e">
        <f>(VLOOKUP($C57,#REF!,31,))</f>
        <v>#REF!</v>
      </c>
      <c r="S57" s="153" t="e">
        <f>(VLOOKUP($C57,#REF!,32,))</f>
        <v>#REF!</v>
      </c>
      <c r="T57" s="29">
        <f t="shared" si="8"/>
        <v>360</v>
      </c>
    </row>
    <row r="58" spans="1:20" s="90" customFormat="1" ht="12.75" x14ac:dyDescent="0.2">
      <c r="A58" s="29">
        <f t="shared" si="7"/>
        <v>43</v>
      </c>
      <c r="B58" s="25" t="s">
        <v>168</v>
      </c>
      <c r="C58" s="110" t="s">
        <v>943</v>
      </c>
      <c r="D58" s="68" t="e">
        <f>+VLOOKUP(C58,#REF!,4,)</f>
        <v>#REF!</v>
      </c>
      <c r="E58" s="43">
        <v>7200000000</v>
      </c>
      <c r="F58" s="47" t="e">
        <f>+VLOOKUP($C58,Reff!$A:$C,2,FALSE)</f>
        <v>#REF!</v>
      </c>
      <c r="G58" s="48" t="e">
        <f>+VLOOKUP($C58,Reff!$A:$C,3,FALSE)</f>
        <v>#REF!</v>
      </c>
      <c r="H58" s="43" t="e">
        <f t="shared" si="14"/>
        <v>#REF!</v>
      </c>
      <c r="I58" s="43" t="e">
        <f t="shared" si="9"/>
        <v>#REF!</v>
      </c>
      <c r="J58" s="43" t="e">
        <f t="shared" si="10"/>
        <v>#REF!</v>
      </c>
      <c r="K58" s="43" t="e">
        <f t="shared" si="11"/>
        <v>#REF!</v>
      </c>
      <c r="L58" s="27" t="e">
        <f t="shared" si="12"/>
        <v>#REF!</v>
      </c>
      <c r="M58" s="179" t="e">
        <f t="shared" si="13"/>
        <v>#REF!</v>
      </c>
      <c r="N58" s="51" t="e">
        <f>+VLOOKUP($C58,#REF!,3,0)</f>
        <v>#REF!</v>
      </c>
      <c r="O58" s="51" t="e">
        <f>+VLOOKUP($C58,#REF!,4,0)</f>
        <v>#REF!</v>
      </c>
      <c r="P58" s="51" t="e">
        <f>+VLOOKUP($C58,#REF!,5,0)</f>
        <v>#REF!</v>
      </c>
      <c r="Q58" s="153" t="e">
        <f>+VLOOKUP($C58,#REF!,5,0)</f>
        <v>#REF!</v>
      </c>
      <c r="R58" s="153" t="e">
        <f>(VLOOKUP($C58,#REF!,31,))</f>
        <v>#REF!</v>
      </c>
      <c r="S58" s="153" t="e">
        <f>(VLOOKUP($C58,#REF!,32,))</f>
        <v>#REF!</v>
      </c>
      <c r="T58" s="29">
        <f t="shared" si="8"/>
        <v>360</v>
      </c>
    </row>
    <row r="59" spans="1:20" s="90" customFormat="1" ht="12.75" x14ac:dyDescent="0.2">
      <c r="A59" s="29">
        <f t="shared" si="7"/>
        <v>44</v>
      </c>
      <c r="B59" s="25" t="s">
        <v>168</v>
      </c>
      <c r="C59" s="106" t="s">
        <v>132</v>
      </c>
      <c r="D59" s="68" t="e">
        <f>+VLOOKUP(C59,#REF!,4,)</f>
        <v>#REF!</v>
      </c>
      <c r="E59" s="43">
        <v>7000000000</v>
      </c>
      <c r="F59" s="372" t="e">
        <f>+VLOOKUP($C59,Reff!$A:$C,2,FALSE)</f>
        <v>#N/A</v>
      </c>
      <c r="G59" s="48" t="e">
        <f>+VLOOKUP($C59,Reff!$A:$C,3,FALSE)</f>
        <v>#N/A</v>
      </c>
      <c r="H59" s="43" t="e">
        <f t="shared" si="14"/>
        <v>#REF!</v>
      </c>
      <c r="I59" s="43" t="e">
        <f t="shared" si="9"/>
        <v>#N/A</v>
      </c>
      <c r="J59" s="43" t="e">
        <f t="shared" si="10"/>
        <v>#N/A</v>
      </c>
      <c r="K59" s="43" t="e">
        <f t="shared" si="11"/>
        <v>#REF!</v>
      </c>
      <c r="L59" s="27" t="e">
        <f t="shared" si="12"/>
        <v>#REF!</v>
      </c>
      <c r="M59" s="179" t="e">
        <f t="shared" si="13"/>
        <v>#N/A</v>
      </c>
      <c r="N59" s="371" t="e">
        <f>+VLOOKUP($C59,#REF!,3,0)</f>
        <v>#REF!</v>
      </c>
      <c r="O59" s="371" t="e">
        <f>+VLOOKUP($C59,#REF!,4,0)</f>
        <v>#REF!</v>
      </c>
      <c r="P59" s="371" t="e">
        <f>+VLOOKUP($C59,#REF!,5,0)</f>
        <v>#REF!</v>
      </c>
      <c r="Q59" s="153" t="e">
        <f>+VLOOKUP($C59,#REF!,5,0)</f>
        <v>#REF!</v>
      </c>
      <c r="R59" s="153" t="e">
        <f>(VLOOKUP($C59,#REF!,31,))</f>
        <v>#REF!</v>
      </c>
      <c r="S59" s="153" t="e">
        <f>(VLOOKUP($C59,#REF!,32,))</f>
        <v>#REF!</v>
      </c>
      <c r="T59" s="29">
        <f t="shared" si="8"/>
        <v>360</v>
      </c>
    </row>
    <row r="60" spans="1:20" s="90" customFormat="1" ht="12.75" x14ac:dyDescent="0.2">
      <c r="A60" s="366">
        <f t="shared" si="7"/>
        <v>45</v>
      </c>
      <c r="B60" s="25" t="s">
        <v>168</v>
      </c>
      <c r="C60" s="106" t="s">
        <v>1054</v>
      </c>
      <c r="D60" s="68" t="e">
        <f>+VLOOKUP(C60,#REF!,4,)</f>
        <v>#REF!</v>
      </c>
      <c r="E60" s="43">
        <v>7000000000</v>
      </c>
      <c r="F60" s="372" t="e">
        <f>+VLOOKUP($C60,Reff!$A:$C,2,FALSE)</f>
        <v>#REF!</v>
      </c>
      <c r="G60" s="48" t="e">
        <f>+VLOOKUP($C60,Reff!$A:$C,3,FALSE)</f>
        <v>#REF!</v>
      </c>
      <c r="H60" s="43" t="e">
        <f t="shared" si="14"/>
        <v>#REF!</v>
      </c>
      <c r="I60" s="43" t="e">
        <f t="shared" si="9"/>
        <v>#REF!</v>
      </c>
      <c r="J60" s="43" t="e">
        <f t="shared" si="10"/>
        <v>#REF!</v>
      </c>
      <c r="K60" s="43" t="e">
        <f t="shared" si="11"/>
        <v>#REF!</v>
      </c>
      <c r="L60" s="27" t="e">
        <f t="shared" si="12"/>
        <v>#REF!</v>
      </c>
      <c r="M60" s="369" t="e">
        <f t="shared" si="13"/>
        <v>#REF!</v>
      </c>
      <c r="N60" s="371" t="e">
        <f>+VLOOKUP($C60,#REF!,3,0)</f>
        <v>#REF!</v>
      </c>
      <c r="O60" s="371" t="e">
        <f>+VLOOKUP($C60,#REF!,4,0)</f>
        <v>#REF!</v>
      </c>
      <c r="P60" s="371" t="e">
        <f>+VLOOKUP($C60,#REF!,5,0)</f>
        <v>#REF!</v>
      </c>
      <c r="Q60" s="153" t="e">
        <f>+VLOOKUP($C60,#REF!,5,0)</f>
        <v>#REF!</v>
      </c>
      <c r="R60" s="153" t="e">
        <f>(VLOOKUP($C60,#REF!,31,))</f>
        <v>#REF!</v>
      </c>
      <c r="S60" s="153" t="e">
        <f>(VLOOKUP($C60,#REF!,32,))</f>
        <v>#REF!</v>
      </c>
      <c r="T60" s="366">
        <f t="shared" si="8"/>
        <v>360</v>
      </c>
    </row>
    <row r="61" spans="1:20" s="90" customFormat="1" ht="12.75" x14ac:dyDescent="0.2">
      <c r="A61" s="366">
        <f t="shared" si="7"/>
        <v>46</v>
      </c>
      <c r="B61" s="25" t="s">
        <v>168</v>
      </c>
      <c r="C61" s="110" t="s">
        <v>35</v>
      </c>
      <c r="D61" s="68" t="e">
        <f>+VLOOKUP(C61,#REF!,4,)</f>
        <v>#REF!</v>
      </c>
      <c r="E61" s="43">
        <v>6000000000</v>
      </c>
      <c r="F61" s="372" t="e">
        <f>+VLOOKUP($C61,Reff!$A:$C,2,FALSE)</f>
        <v>#REF!</v>
      </c>
      <c r="G61" s="48" t="e">
        <f>+VLOOKUP($C61,Reff!$A:$C,3,FALSE)</f>
        <v>#REF!</v>
      </c>
      <c r="H61" s="43" t="e">
        <f t="shared" si="14"/>
        <v>#REF!</v>
      </c>
      <c r="I61" s="43" t="e">
        <f t="shared" si="9"/>
        <v>#REF!</v>
      </c>
      <c r="J61" s="43" t="e">
        <f t="shared" si="10"/>
        <v>#REF!</v>
      </c>
      <c r="K61" s="43" t="e">
        <f t="shared" si="11"/>
        <v>#REF!</v>
      </c>
      <c r="L61" s="27" t="e">
        <f t="shared" si="12"/>
        <v>#REF!</v>
      </c>
      <c r="M61" s="369" t="e">
        <f t="shared" si="13"/>
        <v>#REF!</v>
      </c>
      <c r="N61" s="371" t="e">
        <f>+VLOOKUP($C61,#REF!,3,0)</f>
        <v>#REF!</v>
      </c>
      <c r="O61" s="371" t="e">
        <f>+VLOOKUP($C61,#REF!,4,0)</f>
        <v>#REF!</v>
      </c>
      <c r="P61" s="371" t="e">
        <f>+VLOOKUP($C61,#REF!,5,0)</f>
        <v>#REF!</v>
      </c>
      <c r="Q61" s="153" t="e">
        <f>+VLOOKUP($C61,#REF!,5,0)</f>
        <v>#REF!</v>
      </c>
      <c r="R61" s="153" t="e">
        <f>(VLOOKUP($C61,#REF!,31,))</f>
        <v>#REF!</v>
      </c>
      <c r="S61" s="153" t="e">
        <f>(VLOOKUP($C61,#REF!,32,))</f>
        <v>#REF!</v>
      </c>
      <c r="T61" s="366">
        <f t="shared" si="8"/>
        <v>360</v>
      </c>
    </row>
    <row r="62" spans="1:20" s="90" customFormat="1" ht="12.75" x14ac:dyDescent="0.2">
      <c r="A62" s="366">
        <f t="shared" si="7"/>
        <v>47</v>
      </c>
      <c r="B62" s="380" t="s">
        <v>207</v>
      </c>
      <c r="C62" s="110" t="s">
        <v>45</v>
      </c>
      <c r="D62" s="186" t="e">
        <f>+VLOOKUP(C62,#REF!,4,)</f>
        <v>#REF!</v>
      </c>
      <c r="E62" s="185">
        <v>6000000000</v>
      </c>
      <c r="F62" s="372" t="e">
        <f>+VLOOKUP($C62,Reff!$A:$C,2,FALSE)</f>
        <v>#REF!</v>
      </c>
      <c r="G62" s="381" t="e">
        <f>+VLOOKUP($C62,Reff!$A:$C,3,FALSE)</f>
        <v>#REF!</v>
      </c>
      <c r="H62" s="185" t="e">
        <f t="shared" si="14"/>
        <v>#REF!</v>
      </c>
      <c r="I62" s="185" t="e">
        <f t="shared" si="9"/>
        <v>#REF!</v>
      </c>
      <c r="J62" s="185" t="e">
        <f t="shared" si="10"/>
        <v>#REF!</v>
      </c>
      <c r="K62" s="185" t="e">
        <f t="shared" si="11"/>
        <v>#REF!</v>
      </c>
      <c r="L62" s="382" t="e">
        <f t="shared" si="12"/>
        <v>#REF!</v>
      </c>
      <c r="M62" s="226" t="e">
        <f t="shared" si="13"/>
        <v>#REF!</v>
      </c>
      <c r="N62" s="383" t="e">
        <f>+VLOOKUP($C62,#REF!,3,0)</f>
        <v>#REF!</v>
      </c>
      <c r="O62" s="383" t="e">
        <f>+VLOOKUP($C62,#REF!,4,0)</f>
        <v>#REF!</v>
      </c>
      <c r="P62" s="383" t="e">
        <f>+VLOOKUP($C62,#REF!,5,0)</f>
        <v>#REF!</v>
      </c>
      <c r="Q62" s="181" t="e">
        <f>+VLOOKUP($C62,#REF!,5,0)</f>
        <v>#REF!</v>
      </c>
      <c r="R62" s="153" t="e">
        <f>(VLOOKUP($C62,#REF!,31,))</f>
        <v>#REF!</v>
      </c>
      <c r="S62" s="153" t="e">
        <f>(VLOOKUP($C62,#REF!,32,))</f>
        <v>#REF!</v>
      </c>
      <c r="T62" s="366" t="e">
        <f t="shared" si="8"/>
        <v>#REF!</v>
      </c>
    </row>
    <row r="63" spans="1:20" s="90" customFormat="1" ht="12.75" x14ac:dyDescent="0.2">
      <c r="A63" s="366">
        <f t="shared" si="7"/>
        <v>48</v>
      </c>
      <c r="B63" s="25" t="s">
        <v>168</v>
      </c>
      <c r="C63" s="136" t="s">
        <v>41</v>
      </c>
      <c r="D63" s="68" t="e">
        <f>+VLOOKUP(C63,#REF!,4,)</f>
        <v>#REF!</v>
      </c>
      <c r="E63" s="43">
        <v>6000000000</v>
      </c>
      <c r="F63" s="372" t="e">
        <f>+VLOOKUP($C63,Reff!$A:$C,2,FALSE)</f>
        <v>#REF!</v>
      </c>
      <c r="G63" s="48" t="e">
        <f>+VLOOKUP($C63,Reff!$A:$C,3,FALSE)</f>
        <v>#REF!</v>
      </c>
      <c r="H63" s="43" t="e">
        <f t="shared" si="14"/>
        <v>#REF!</v>
      </c>
      <c r="I63" s="43" t="e">
        <f t="shared" si="9"/>
        <v>#REF!</v>
      </c>
      <c r="J63" s="43" t="e">
        <f t="shared" si="10"/>
        <v>#REF!</v>
      </c>
      <c r="K63" s="43" t="e">
        <f t="shared" si="11"/>
        <v>#REF!</v>
      </c>
      <c r="L63" s="27" t="e">
        <f t="shared" si="12"/>
        <v>#REF!</v>
      </c>
      <c r="M63" s="369" t="e">
        <f t="shared" si="13"/>
        <v>#REF!</v>
      </c>
      <c r="N63" s="371" t="e">
        <f>+VLOOKUP($C63,#REF!,3,0)</f>
        <v>#REF!</v>
      </c>
      <c r="O63" s="371" t="e">
        <f>+VLOOKUP($C63,#REF!,4,0)</f>
        <v>#REF!</v>
      </c>
      <c r="P63" s="371" t="e">
        <f>+VLOOKUP($C63,#REF!,5,0)</f>
        <v>#REF!</v>
      </c>
      <c r="Q63" s="153" t="e">
        <f>+VLOOKUP($C63,#REF!,5,0)</f>
        <v>#REF!</v>
      </c>
      <c r="R63" s="153" t="e">
        <f>(VLOOKUP($C63,#REF!,31,))</f>
        <v>#REF!</v>
      </c>
      <c r="S63" s="153" t="e">
        <f>(VLOOKUP($C63,#REF!,32,))</f>
        <v>#REF!</v>
      </c>
      <c r="T63" s="366">
        <f t="shared" si="8"/>
        <v>360</v>
      </c>
    </row>
    <row r="64" spans="1:20" s="365" customFormat="1" ht="12.75" x14ac:dyDescent="0.2">
      <c r="A64" s="366">
        <f t="shared" si="7"/>
        <v>49</v>
      </c>
      <c r="B64" s="380" t="s">
        <v>207</v>
      </c>
      <c r="C64" s="110" t="s">
        <v>969</v>
      </c>
      <c r="D64" s="186" t="e">
        <f>+VLOOKUP(C64,#REF!,4,)</f>
        <v>#REF!</v>
      </c>
      <c r="E64" s="185">
        <v>5500000000</v>
      </c>
      <c r="F64" s="372" t="e">
        <f>+VLOOKUP($C64,Reff!$A:$C,2,FALSE)</f>
        <v>#REF!</v>
      </c>
      <c r="G64" s="381" t="e">
        <f>+VLOOKUP($C64,Reff!$A:$C,3,FALSE)</f>
        <v>#REF!</v>
      </c>
      <c r="H64" s="185" t="e">
        <f t="shared" si="14"/>
        <v>#REF!</v>
      </c>
      <c r="I64" s="185" t="e">
        <f t="shared" si="9"/>
        <v>#REF!</v>
      </c>
      <c r="J64" s="185" t="e">
        <f t="shared" si="10"/>
        <v>#REF!</v>
      </c>
      <c r="K64" s="185" t="e">
        <f t="shared" si="11"/>
        <v>#REF!</v>
      </c>
      <c r="L64" s="382" t="e">
        <f t="shared" si="12"/>
        <v>#REF!</v>
      </c>
      <c r="M64" s="226" t="e">
        <f t="shared" si="13"/>
        <v>#REF!</v>
      </c>
      <c r="N64" s="383" t="e">
        <f>+VLOOKUP($C64,#REF!,3,0)</f>
        <v>#REF!</v>
      </c>
      <c r="O64" s="383" t="e">
        <f>+VLOOKUP($C64,#REF!,4,0)</f>
        <v>#REF!</v>
      </c>
      <c r="P64" s="383" t="e">
        <f>+VLOOKUP($C64,#REF!,5,0)</f>
        <v>#REF!</v>
      </c>
      <c r="Q64" s="181" t="e">
        <f>+VLOOKUP($C64,#REF!,5,0)</f>
        <v>#REF!</v>
      </c>
      <c r="R64" s="153" t="e">
        <f>(VLOOKUP($C64,#REF!,31,))</f>
        <v>#REF!</v>
      </c>
      <c r="S64" s="153" t="e">
        <f>(VLOOKUP($C64,#REF!,32,))</f>
        <v>#REF!</v>
      </c>
      <c r="T64" s="366" t="e">
        <f t="shared" si="8"/>
        <v>#REF!</v>
      </c>
    </row>
    <row r="65" spans="1:20" s="365" customFormat="1" ht="12.75" x14ac:dyDescent="0.2">
      <c r="A65" s="366">
        <f t="shared" si="7"/>
        <v>50</v>
      </c>
      <c r="B65" s="25" t="s">
        <v>168</v>
      </c>
      <c r="C65" s="110" t="s">
        <v>39</v>
      </c>
      <c r="D65" s="68" t="e">
        <f>+VLOOKUP(C65,#REF!,4,)</f>
        <v>#REF!</v>
      </c>
      <c r="E65" s="43">
        <v>5000000000</v>
      </c>
      <c r="F65" s="372" t="e">
        <f>+VLOOKUP($C65,Reff!$A:$C,2,FALSE)</f>
        <v>#REF!</v>
      </c>
      <c r="G65" s="48" t="e">
        <f>+VLOOKUP($C65,Reff!$A:$C,3,FALSE)</f>
        <v>#REF!</v>
      </c>
      <c r="H65" s="43" t="e">
        <f t="shared" si="14"/>
        <v>#REF!</v>
      </c>
      <c r="I65" s="43" t="e">
        <f t="shared" si="9"/>
        <v>#REF!</v>
      </c>
      <c r="J65" s="43" t="e">
        <f t="shared" si="10"/>
        <v>#REF!</v>
      </c>
      <c r="K65" s="43" t="e">
        <f t="shared" si="11"/>
        <v>#REF!</v>
      </c>
      <c r="L65" s="27" t="e">
        <f t="shared" si="12"/>
        <v>#REF!</v>
      </c>
      <c r="M65" s="369" t="e">
        <f t="shared" si="13"/>
        <v>#REF!</v>
      </c>
      <c r="N65" s="371" t="e">
        <f>+VLOOKUP($C65,#REF!,3,0)</f>
        <v>#REF!</v>
      </c>
      <c r="O65" s="371" t="e">
        <f>+VLOOKUP($C65,#REF!,4,0)</f>
        <v>#REF!</v>
      </c>
      <c r="P65" s="371" t="e">
        <f>+VLOOKUP($C65,#REF!,5,0)</f>
        <v>#REF!</v>
      </c>
      <c r="Q65" s="153" t="e">
        <f>+VLOOKUP($C65,#REF!,5,0)</f>
        <v>#REF!</v>
      </c>
      <c r="R65" s="153" t="e">
        <f>(VLOOKUP($C65,#REF!,31,))</f>
        <v>#REF!</v>
      </c>
      <c r="S65" s="153" t="e">
        <f>(VLOOKUP($C65,#REF!,32,))</f>
        <v>#REF!</v>
      </c>
      <c r="T65" s="366">
        <f t="shared" si="8"/>
        <v>360</v>
      </c>
    </row>
    <row r="66" spans="1:20" s="365" customFormat="1" ht="12.75" x14ac:dyDescent="0.2">
      <c r="A66" s="366">
        <f t="shared" si="7"/>
        <v>51</v>
      </c>
      <c r="B66" s="25" t="s">
        <v>168</v>
      </c>
      <c r="C66" s="110" t="s">
        <v>884</v>
      </c>
      <c r="D66" s="68" t="e">
        <f>+VLOOKUP(C66,#REF!,4,)</f>
        <v>#REF!</v>
      </c>
      <c r="E66" s="43">
        <v>5000000000</v>
      </c>
      <c r="F66" s="372" t="e">
        <f>+VLOOKUP($C66,Reff!$A:$C,2,FALSE)</f>
        <v>#REF!</v>
      </c>
      <c r="G66" s="48" t="e">
        <f>+VLOOKUP($C66,Reff!$A:$C,3,FALSE)</f>
        <v>#REF!</v>
      </c>
      <c r="H66" s="43" t="e">
        <f t="shared" si="14"/>
        <v>#REF!</v>
      </c>
      <c r="I66" s="43" t="e">
        <f t="shared" si="9"/>
        <v>#REF!</v>
      </c>
      <c r="J66" s="43" t="e">
        <f t="shared" si="10"/>
        <v>#REF!</v>
      </c>
      <c r="K66" s="43" t="e">
        <f t="shared" si="11"/>
        <v>#REF!</v>
      </c>
      <c r="L66" s="27" t="e">
        <f t="shared" si="12"/>
        <v>#REF!</v>
      </c>
      <c r="M66" s="369" t="e">
        <f t="shared" si="13"/>
        <v>#REF!</v>
      </c>
      <c r="N66" s="371" t="e">
        <f>+VLOOKUP($C66,#REF!,3,0)</f>
        <v>#REF!</v>
      </c>
      <c r="O66" s="371" t="e">
        <f>+VLOOKUP($C66,#REF!,4,0)</f>
        <v>#REF!</v>
      </c>
      <c r="P66" s="371" t="e">
        <f>+VLOOKUP($C66,#REF!,5,0)</f>
        <v>#REF!</v>
      </c>
      <c r="Q66" s="153" t="e">
        <f>+VLOOKUP($C66,#REF!,5,0)</f>
        <v>#REF!</v>
      </c>
      <c r="R66" s="153" t="e">
        <f>(VLOOKUP($C66,#REF!,31,))</f>
        <v>#REF!</v>
      </c>
      <c r="S66" s="153" t="e">
        <f>(VLOOKUP($C66,#REF!,32,))</f>
        <v>#REF!</v>
      </c>
      <c r="T66" s="366">
        <f t="shared" si="8"/>
        <v>360</v>
      </c>
    </row>
    <row r="67" spans="1:20" s="365" customFormat="1" ht="12.75" x14ac:dyDescent="0.2">
      <c r="A67" s="366">
        <f t="shared" si="7"/>
        <v>52</v>
      </c>
      <c r="B67" s="25" t="s">
        <v>168</v>
      </c>
      <c r="C67" s="110" t="s">
        <v>915</v>
      </c>
      <c r="D67" s="68" t="e">
        <f>+VLOOKUP(C67,#REF!,4,)</f>
        <v>#REF!</v>
      </c>
      <c r="E67" s="43">
        <v>5000000000</v>
      </c>
      <c r="F67" s="372" t="e">
        <f>+VLOOKUP($C67,Reff!$A:$C,2,FALSE)</f>
        <v>#REF!</v>
      </c>
      <c r="G67" s="48" t="e">
        <f>+VLOOKUP($C67,Reff!$A:$C,3,FALSE)</f>
        <v>#REF!</v>
      </c>
      <c r="H67" s="43" t="e">
        <f t="shared" si="14"/>
        <v>#REF!</v>
      </c>
      <c r="I67" s="43" t="e">
        <f t="shared" si="9"/>
        <v>#REF!</v>
      </c>
      <c r="J67" s="43" t="e">
        <f t="shared" si="10"/>
        <v>#REF!</v>
      </c>
      <c r="K67" s="43" t="e">
        <f t="shared" si="11"/>
        <v>#REF!</v>
      </c>
      <c r="L67" s="27" t="e">
        <f t="shared" si="12"/>
        <v>#REF!</v>
      </c>
      <c r="M67" s="369" t="e">
        <f t="shared" si="13"/>
        <v>#REF!</v>
      </c>
      <c r="N67" s="371" t="e">
        <f>+VLOOKUP($C67,#REF!,3,0)</f>
        <v>#REF!</v>
      </c>
      <c r="O67" s="371" t="e">
        <f>+VLOOKUP($C67,#REF!,4,0)</f>
        <v>#REF!</v>
      </c>
      <c r="P67" s="371" t="e">
        <f>+VLOOKUP($C67,#REF!,5,0)</f>
        <v>#REF!</v>
      </c>
      <c r="Q67" s="153" t="e">
        <f>+VLOOKUP($C67,#REF!,5,0)</f>
        <v>#REF!</v>
      </c>
      <c r="R67" s="153" t="e">
        <f>(VLOOKUP($C67,#REF!,31,))</f>
        <v>#REF!</v>
      </c>
      <c r="S67" s="153" t="e">
        <f>(VLOOKUP($C67,#REF!,32,))</f>
        <v>#REF!</v>
      </c>
      <c r="T67" s="366">
        <f t="shared" si="8"/>
        <v>360</v>
      </c>
    </row>
    <row r="68" spans="1:20" s="365" customFormat="1" ht="12.75" x14ac:dyDescent="0.2">
      <c r="A68" s="366">
        <f t="shared" si="7"/>
        <v>53</v>
      </c>
      <c r="B68" s="25" t="s">
        <v>168</v>
      </c>
      <c r="C68" s="110" t="s">
        <v>886</v>
      </c>
      <c r="D68" s="68" t="e">
        <f>+VLOOKUP(C68,#REF!,4,)</f>
        <v>#REF!</v>
      </c>
      <c r="E68" s="43">
        <v>5000000000</v>
      </c>
      <c r="F68" s="372" t="e">
        <f>+VLOOKUP($C68,Reff!$A:$C,2,FALSE)</f>
        <v>#REF!</v>
      </c>
      <c r="G68" s="48" t="e">
        <f>+VLOOKUP($C68,Reff!$A:$C,3,FALSE)</f>
        <v>#REF!</v>
      </c>
      <c r="H68" s="43" t="e">
        <f t="shared" si="14"/>
        <v>#REF!</v>
      </c>
      <c r="I68" s="43" t="e">
        <f t="shared" si="9"/>
        <v>#REF!</v>
      </c>
      <c r="J68" s="43" t="e">
        <f t="shared" si="10"/>
        <v>#REF!</v>
      </c>
      <c r="K68" s="43" t="e">
        <f t="shared" si="11"/>
        <v>#REF!</v>
      </c>
      <c r="L68" s="27" t="e">
        <f t="shared" si="12"/>
        <v>#REF!</v>
      </c>
      <c r="M68" s="369" t="e">
        <f t="shared" si="13"/>
        <v>#REF!</v>
      </c>
      <c r="N68" s="371" t="e">
        <f>+VLOOKUP($C68,#REF!,3,0)</f>
        <v>#REF!</v>
      </c>
      <c r="O68" s="371" t="e">
        <f>+VLOOKUP($C68,#REF!,4,0)</f>
        <v>#REF!</v>
      </c>
      <c r="P68" s="371" t="e">
        <f>+VLOOKUP($C68,#REF!,5,0)</f>
        <v>#REF!</v>
      </c>
      <c r="Q68" s="153" t="e">
        <f>+VLOOKUP($C68,#REF!,5,0)</f>
        <v>#REF!</v>
      </c>
      <c r="R68" s="153" t="e">
        <f>(VLOOKUP($C68,#REF!,31,))</f>
        <v>#REF!</v>
      </c>
      <c r="S68" s="153" t="e">
        <f>(VLOOKUP($C68,#REF!,32,))</f>
        <v>#REF!</v>
      </c>
      <c r="T68" s="366">
        <f t="shared" si="8"/>
        <v>360</v>
      </c>
    </row>
    <row r="69" spans="1:20" s="365" customFormat="1" ht="12.75" x14ac:dyDescent="0.2">
      <c r="A69" s="366">
        <f t="shared" si="7"/>
        <v>54</v>
      </c>
      <c r="B69" s="83" t="s">
        <v>207</v>
      </c>
      <c r="C69" s="84" t="s">
        <v>1010</v>
      </c>
      <c r="D69" s="85" t="e">
        <f>+VLOOKUP(C69,#REF!,4,)</f>
        <v>#REF!</v>
      </c>
      <c r="E69" s="86">
        <v>5000000000</v>
      </c>
      <c r="F69" s="87" t="e">
        <f>+VLOOKUP($C69,Reff!$A:$C,2,FALSE)</f>
        <v>#REF!</v>
      </c>
      <c r="G69" s="88" t="e">
        <f>+VLOOKUP($C69,Reff!$A:$C,3,FALSE)</f>
        <v>#REF!</v>
      </c>
      <c r="H69" s="86" t="e">
        <f t="shared" si="14"/>
        <v>#REF!</v>
      </c>
      <c r="I69" s="86" t="e">
        <f t="shared" si="9"/>
        <v>#REF!</v>
      </c>
      <c r="J69" s="86" t="e">
        <f t="shared" si="10"/>
        <v>#REF!</v>
      </c>
      <c r="K69" s="86" t="e">
        <f t="shared" si="11"/>
        <v>#REF!</v>
      </c>
      <c r="L69" s="89" t="e">
        <f t="shared" si="12"/>
        <v>#REF!</v>
      </c>
      <c r="M69" s="369" t="e">
        <f t="shared" si="13"/>
        <v>#REF!</v>
      </c>
      <c r="N69" s="91" t="e">
        <f>+VLOOKUP($C69,#REF!,3,0)</f>
        <v>#REF!</v>
      </c>
      <c r="O69" s="91" t="e">
        <f>+VLOOKUP($C69,#REF!,4,0)</f>
        <v>#REF!</v>
      </c>
      <c r="P69" s="91" t="e">
        <f>+VLOOKUP($C69,#REF!,5,0)</f>
        <v>#REF!</v>
      </c>
      <c r="Q69" s="215" t="e">
        <f>+VLOOKUP($C69,#REF!,5,0)</f>
        <v>#REF!</v>
      </c>
      <c r="R69" s="153" t="e">
        <f>(VLOOKUP($C69,#REF!,31,))</f>
        <v>#REF!</v>
      </c>
      <c r="S69" s="153" t="e">
        <f>(VLOOKUP($C69,#REF!,32,))</f>
        <v>#REF!</v>
      </c>
      <c r="T69" s="366" t="e">
        <f t="shared" si="8"/>
        <v>#REF!</v>
      </c>
    </row>
    <row r="70" spans="1:20" s="365" customFormat="1" ht="12.75" x14ac:dyDescent="0.2">
      <c r="A70" s="366">
        <f t="shared" si="7"/>
        <v>55</v>
      </c>
      <c r="B70" s="25" t="s">
        <v>168</v>
      </c>
      <c r="C70" s="106" t="s">
        <v>818</v>
      </c>
      <c r="D70" s="68" t="e">
        <f>+VLOOKUP(C70,#REF!,4,)</f>
        <v>#REF!</v>
      </c>
      <c r="E70" s="43">
        <f>2000000000+2400000000</f>
        <v>4400000000</v>
      </c>
      <c r="F70" s="372" t="e">
        <f>+VLOOKUP($C70,Reff!$A:$C,2,FALSE)</f>
        <v>#REF!</v>
      </c>
      <c r="G70" s="48" t="e">
        <f>+VLOOKUP($C70,Reff!$A:$C,3,FALSE)</f>
        <v>#REF!</v>
      </c>
      <c r="H70" s="43" t="e">
        <f t="shared" si="14"/>
        <v>#REF!</v>
      </c>
      <c r="I70" s="43" t="e">
        <f t="shared" si="9"/>
        <v>#REF!</v>
      </c>
      <c r="J70" s="43" t="e">
        <f t="shared" si="10"/>
        <v>#REF!</v>
      </c>
      <c r="K70" s="43" t="e">
        <f t="shared" si="11"/>
        <v>#REF!</v>
      </c>
      <c r="L70" s="27" t="e">
        <f t="shared" si="12"/>
        <v>#REF!</v>
      </c>
      <c r="M70" s="369" t="e">
        <f t="shared" si="13"/>
        <v>#REF!</v>
      </c>
      <c r="N70" s="371" t="e">
        <f>+VLOOKUP($C70,#REF!,3,0)</f>
        <v>#REF!</v>
      </c>
      <c r="O70" s="371" t="e">
        <f>+VLOOKUP($C70,#REF!,4,0)</f>
        <v>#REF!</v>
      </c>
      <c r="P70" s="371" t="e">
        <f>+VLOOKUP($C70,#REF!,5,0)</f>
        <v>#REF!</v>
      </c>
      <c r="Q70" s="153" t="e">
        <f>+VLOOKUP($C70,#REF!,5,0)</f>
        <v>#REF!</v>
      </c>
      <c r="R70" s="153" t="e">
        <f>(VLOOKUP($C70,#REF!,31,))</f>
        <v>#REF!</v>
      </c>
      <c r="S70" s="153" t="e">
        <f>(VLOOKUP($C70,#REF!,32,))</f>
        <v>#REF!</v>
      </c>
      <c r="T70" s="366">
        <f t="shared" si="8"/>
        <v>360</v>
      </c>
    </row>
    <row r="71" spans="1:20" s="365" customFormat="1" ht="12.75" x14ac:dyDescent="0.2">
      <c r="A71" s="366">
        <f t="shared" si="7"/>
        <v>56</v>
      </c>
      <c r="B71" s="25" t="s">
        <v>168</v>
      </c>
      <c r="C71" s="106" t="s">
        <v>136</v>
      </c>
      <c r="D71" s="68" t="e">
        <f>+VLOOKUP(C71,#REF!,4,)</f>
        <v>#REF!</v>
      </c>
      <c r="E71" s="43">
        <v>4000000000</v>
      </c>
      <c r="F71" s="372" t="e">
        <f>+VLOOKUP($C71,Reff!$A:$C,2,FALSE)</f>
        <v>#REF!</v>
      </c>
      <c r="G71" s="48" t="e">
        <f>+VLOOKUP($C71,Reff!$A:$C,3,FALSE)</f>
        <v>#REF!</v>
      </c>
      <c r="H71" s="43" t="e">
        <f t="shared" si="14"/>
        <v>#REF!</v>
      </c>
      <c r="I71" s="43" t="e">
        <f t="shared" si="9"/>
        <v>#REF!</v>
      </c>
      <c r="J71" s="43" t="e">
        <f t="shared" si="10"/>
        <v>#REF!</v>
      </c>
      <c r="K71" s="43" t="e">
        <f t="shared" si="11"/>
        <v>#REF!</v>
      </c>
      <c r="L71" s="27" t="e">
        <f t="shared" si="12"/>
        <v>#REF!</v>
      </c>
      <c r="M71" s="369" t="e">
        <f t="shared" si="13"/>
        <v>#REF!</v>
      </c>
      <c r="N71" s="371" t="e">
        <f>+VLOOKUP($C71,#REF!,3,0)</f>
        <v>#REF!</v>
      </c>
      <c r="O71" s="371" t="e">
        <f>+VLOOKUP($C71,#REF!,4,0)</f>
        <v>#REF!</v>
      </c>
      <c r="P71" s="371" t="e">
        <f>+VLOOKUP($C71,#REF!,5,0)</f>
        <v>#REF!</v>
      </c>
      <c r="Q71" s="153" t="e">
        <f>+VLOOKUP($C71,#REF!,5,0)</f>
        <v>#REF!</v>
      </c>
      <c r="R71" s="153" t="e">
        <f>(VLOOKUP($C71,#REF!,31,))</f>
        <v>#REF!</v>
      </c>
      <c r="S71" s="153" t="e">
        <f>(VLOOKUP($C71,#REF!,32,))</f>
        <v>#REF!</v>
      </c>
      <c r="T71" s="366">
        <f t="shared" si="8"/>
        <v>360</v>
      </c>
    </row>
    <row r="72" spans="1:20" s="365" customFormat="1" ht="12.75" x14ac:dyDescent="0.2">
      <c r="A72" s="366">
        <f t="shared" si="7"/>
        <v>57</v>
      </c>
      <c r="B72" s="25" t="s">
        <v>168</v>
      </c>
      <c r="C72" s="106" t="s">
        <v>214</v>
      </c>
      <c r="D72" s="68" t="e">
        <f>+VLOOKUP(C72,#REF!,4,)</f>
        <v>#REF!</v>
      </c>
      <c r="E72" s="43">
        <v>4000000000</v>
      </c>
      <c r="F72" s="372" t="e">
        <f>+VLOOKUP($C72,Reff!$A:$C,2,FALSE)</f>
        <v>#REF!</v>
      </c>
      <c r="G72" s="48" t="e">
        <f>+VLOOKUP($C72,Reff!$A:$C,3,FALSE)</f>
        <v>#REF!</v>
      </c>
      <c r="H72" s="43" t="e">
        <f t="shared" si="14"/>
        <v>#REF!</v>
      </c>
      <c r="I72" s="43" t="e">
        <f t="shared" si="9"/>
        <v>#REF!</v>
      </c>
      <c r="J72" s="43" t="e">
        <f t="shared" si="10"/>
        <v>#REF!</v>
      </c>
      <c r="K72" s="43" t="e">
        <f t="shared" si="11"/>
        <v>#REF!</v>
      </c>
      <c r="L72" s="27" t="e">
        <f t="shared" si="12"/>
        <v>#REF!</v>
      </c>
      <c r="M72" s="369" t="e">
        <f t="shared" si="13"/>
        <v>#REF!</v>
      </c>
      <c r="N72" s="371" t="e">
        <f>+VLOOKUP($C72,#REF!,3,0)</f>
        <v>#REF!</v>
      </c>
      <c r="O72" s="371" t="e">
        <f>+VLOOKUP($C72,#REF!,4,0)</f>
        <v>#REF!</v>
      </c>
      <c r="P72" s="371" t="e">
        <f>+VLOOKUP($C72,#REF!,5,0)</f>
        <v>#REF!</v>
      </c>
      <c r="Q72" s="153" t="e">
        <f>+VLOOKUP($C72,#REF!,5,0)</f>
        <v>#REF!</v>
      </c>
      <c r="R72" s="153" t="e">
        <f>(VLOOKUP($C72,#REF!,31,))</f>
        <v>#REF!</v>
      </c>
      <c r="S72" s="153" t="e">
        <f>(VLOOKUP($C72,#REF!,32,))</f>
        <v>#REF!</v>
      </c>
      <c r="T72" s="366">
        <f t="shared" si="8"/>
        <v>360</v>
      </c>
    </row>
    <row r="73" spans="1:20" s="365" customFormat="1" ht="12.75" x14ac:dyDescent="0.2">
      <c r="A73" s="366">
        <f t="shared" si="7"/>
        <v>58</v>
      </c>
      <c r="B73" s="25" t="s">
        <v>168</v>
      </c>
      <c r="C73" s="110" t="s">
        <v>747</v>
      </c>
      <c r="D73" s="68" t="e">
        <f>+VLOOKUP(C73,#REF!,4,)</f>
        <v>#REF!</v>
      </c>
      <c r="E73" s="43">
        <v>4000000000</v>
      </c>
      <c r="F73" s="372" t="e">
        <f>+VLOOKUP($C73,Reff!$A:$C,2,FALSE)</f>
        <v>#REF!</v>
      </c>
      <c r="G73" s="48" t="e">
        <f>+VLOOKUP($C73,Reff!$A:$C,3,FALSE)</f>
        <v>#REF!</v>
      </c>
      <c r="H73" s="43" t="e">
        <f t="shared" si="14"/>
        <v>#REF!</v>
      </c>
      <c r="I73" s="43" t="e">
        <f t="shared" si="9"/>
        <v>#REF!</v>
      </c>
      <c r="J73" s="43" t="e">
        <f t="shared" si="10"/>
        <v>#REF!</v>
      </c>
      <c r="K73" s="43" t="e">
        <f t="shared" si="11"/>
        <v>#REF!</v>
      </c>
      <c r="L73" s="27" t="e">
        <f t="shared" si="12"/>
        <v>#REF!</v>
      </c>
      <c r="M73" s="369" t="e">
        <f t="shared" si="13"/>
        <v>#REF!</v>
      </c>
      <c r="N73" s="371" t="e">
        <f>+VLOOKUP($C73,#REF!,3,0)</f>
        <v>#REF!</v>
      </c>
      <c r="O73" s="371" t="e">
        <f>+VLOOKUP($C73,#REF!,4,0)</f>
        <v>#REF!</v>
      </c>
      <c r="P73" s="371" t="e">
        <f>+VLOOKUP($C73,#REF!,5,0)</f>
        <v>#REF!</v>
      </c>
      <c r="Q73" s="153" t="e">
        <f>+VLOOKUP($C73,#REF!,5,0)</f>
        <v>#REF!</v>
      </c>
      <c r="R73" s="153" t="e">
        <f>(VLOOKUP($C73,#REF!,31,))</f>
        <v>#REF!</v>
      </c>
      <c r="S73" s="153" t="e">
        <f>(VLOOKUP($C73,#REF!,32,))</f>
        <v>#REF!</v>
      </c>
      <c r="T73" s="366">
        <f t="shared" si="8"/>
        <v>360</v>
      </c>
    </row>
    <row r="74" spans="1:20" s="182" customFormat="1" ht="12.75" x14ac:dyDescent="0.2">
      <c r="A74" s="184">
        <f t="shared" si="7"/>
        <v>59</v>
      </c>
      <c r="B74" s="25" t="s">
        <v>168</v>
      </c>
      <c r="C74" s="110" t="s">
        <v>906</v>
      </c>
      <c r="D74" s="68" t="e">
        <f>+VLOOKUP(C74,#REF!,4,)</f>
        <v>#REF!</v>
      </c>
      <c r="E74" s="43">
        <v>4000000000</v>
      </c>
      <c r="F74" s="372" t="e">
        <f>+VLOOKUP($C74,Reff!$A:$C,2,FALSE)</f>
        <v>#REF!</v>
      </c>
      <c r="G74" s="48" t="e">
        <f>+VLOOKUP($C74,Reff!$A:$C,3,FALSE)</f>
        <v>#REF!</v>
      </c>
      <c r="H74" s="43" t="e">
        <f t="shared" si="14"/>
        <v>#REF!</v>
      </c>
      <c r="I74" s="43" t="e">
        <f t="shared" si="9"/>
        <v>#REF!</v>
      </c>
      <c r="J74" s="43" t="e">
        <f t="shared" si="10"/>
        <v>#REF!</v>
      </c>
      <c r="K74" s="43" t="e">
        <f t="shared" si="11"/>
        <v>#REF!</v>
      </c>
      <c r="L74" s="27" t="e">
        <f t="shared" si="12"/>
        <v>#REF!</v>
      </c>
      <c r="M74" s="369" t="e">
        <f t="shared" si="13"/>
        <v>#REF!</v>
      </c>
      <c r="N74" s="371" t="e">
        <f>+VLOOKUP($C74,#REF!,3,0)</f>
        <v>#REF!</v>
      </c>
      <c r="O74" s="371" t="e">
        <f>+VLOOKUP($C74,#REF!,4,0)</f>
        <v>#REF!</v>
      </c>
      <c r="P74" s="371" t="e">
        <f>+VLOOKUP($C74,#REF!,5,0)</f>
        <v>#REF!</v>
      </c>
      <c r="Q74" s="153" t="e">
        <f>+VLOOKUP($C74,#REF!,5,0)</f>
        <v>#REF!</v>
      </c>
      <c r="R74" s="181" t="e">
        <f>(VLOOKUP($C74,#REF!,31,))</f>
        <v>#REF!</v>
      </c>
      <c r="S74" s="181" t="e">
        <f>(VLOOKUP($C74,#REF!,32,))</f>
        <v>#REF!</v>
      </c>
      <c r="T74" s="184">
        <f t="shared" si="8"/>
        <v>360</v>
      </c>
    </row>
    <row r="75" spans="1:20" s="182" customFormat="1" ht="12.75" x14ac:dyDescent="0.2">
      <c r="A75" s="184">
        <f t="shared" si="7"/>
        <v>60</v>
      </c>
      <c r="B75" s="25" t="s">
        <v>168</v>
      </c>
      <c r="C75" s="110" t="s">
        <v>108</v>
      </c>
      <c r="D75" s="68" t="e">
        <f>+VLOOKUP(C75,#REF!,4,)</f>
        <v>#REF!</v>
      </c>
      <c r="E75" s="43">
        <v>3000000000</v>
      </c>
      <c r="F75" s="372" t="e">
        <f>+VLOOKUP($C75,Reff!$A:$C,2,FALSE)</f>
        <v>#REF!</v>
      </c>
      <c r="G75" s="48" t="e">
        <f>+VLOOKUP($C75,Reff!$A:$C,3,FALSE)</f>
        <v>#REF!</v>
      </c>
      <c r="H75" s="43" t="e">
        <f t="shared" si="14"/>
        <v>#REF!</v>
      </c>
      <c r="I75" s="43" t="e">
        <f t="shared" si="9"/>
        <v>#REF!</v>
      </c>
      <c r="J75" s="43" t="e">
        <f t="shared" si="10"/>
        <v>#REF!</v>
      </c>
      <c r="K75" s="43" t="e">
        <f t="shared" si="11"/>
        <v>#REF!</v>
      </c>
      <c r="L75" s="27" t="e">
        <f t="shared" si="12"/>
        <v>#REF!</v>
      </c>
      <c r="M75" s="369" t="e">
        <f t="shared" si="13"/>
        <v>#REF!</v>
      </c>
      <c r="N75" s="371" t="e">
        <f>+VLOOKUP($C75,#REF!,3,0)</f>
        <v>#REF!</v>
      </c>
      <c r="O75" s="371" t="e">
        <f>+VLOOKUP($C75,#REF!,4,0)</f>
        <v>#REF!</v>
      </c>
      <c r="P75" s="371" t="e">
        <f>+VLOOKUP($C75,#REF!,5,0)</f>
        <v>#REF!</v>
      </c>
      <c r="Q75" s="153" t="e">
        <f>+VLOOKUP($C75,#REF!,5,0)</f>
        <v>#REF!</v>
      </c>
      <c r="R75" s="181" t="e">
        <f>(VLOOKUP($C75,#REF!,31,))</f>
        <v>#REF!</v>
      </c>
      <c r="S75" s="181" t="e">
        <f>(VLOOKUP($C75,#REF!,32,))</f>
        <v>#REF!</v>
      </c>
      <c r="T75" s="184">
        <f t="shared" si="8"/>
        <v>360</v>
      </c>
    </row>
    <row r="76" spans="1:20" s="365" customFormat="1" ht="12.75" x14ac:dyDescent="0.2">
      <c r="A76" s="366">
        <f>+A69+1</f>
        <v>55</v>
      </c>
      <c r="B76" s="25" t="s">
        <v>168</v>
      </c>
      <c r="C76" s="110" t="s">
        <v>806</v>
      </c>
      <c r="D76" s="68" t="e">
        <f>+VLOOKUP(C76,#REF!,4,)</f>
        <v>#REF!</v>
      </c>
      <c r="E76" s="43">
        <v>3000000000</v>
      </c>
      <c r="F76" s="372" t="e">
        <f>+VLOOKUP($C76,Reff!$A:$C,2,FALSE)</f>
        <v>#REF!</v>
      </c>
      <c r="G76" s="48" t="e">
        <f>+VLOOKUP($C76,Reff!$A:$C,3,FALSE)</f>
        <v>#REF!</v>
      </c>
      <c r="H76" s="43" t="e">
        <f t="shared" si="14"/>
        <v>#REF!</v>
      </c>
      <c r="I76" s="43" t="e">
        <f t="shared" si="9"/>
        <v>#REF!</v>
      </c>
      <c r="J76" s="43" t="e">
        <f t="shared" si="10"/>
        <v>#REF!</v>
      </c>
      <c r="K76" s="43" t="e">
        <f t="shared" si="11"/>
        <v>#REF!</v>
      </c>
      <c r="L76" s="27" t="e">
        <f t="shared" si="12"/>
        <v>#REF!</v>
      </c>
      <c r="M76" s="369" t="e">
        <f t="shared" si="13"/>
        <v>#REF!</v>
      </c>
      <c r="N76" s="371" t="e">
        <f>+VLOOKUP($C76,#REF!,3,0)</f>
        <v>#REF!</v>
      </c>
      <c r="O76" s="371" t="e">
        <f>+VLOOKUP($C76,#REF!,4,0)</f>
        <v>#REF!</v>
      </c>
      <c r="P76" s="371" t="e">
        <f>+VLOOKUP($C76,#REF!,5,0)</f>
        <v>#REF!</v>
      </c>
      <c r="Q76" s="153" t="e">
        <f>+VLOOKUP($C76,#REF!,5,0)</f>
        <v>#REF!</v>
      </c>
      <c r="R76" s="153" t="e">
        <f>(VLOOKUP($C76,#REF!,31,))</f>
        <v>#REF!</v>
      </c>
      <c r="S76" s="153" t="e">
        <f>(VLOOKUP($C76,#REF!,32,))</f>
        <v>#REF!</v>
      </c>
      <c r="T76" s="366">
        <f t="shared" si="8"/>
        <v>360</v>
      </c>
    </row>
    <row r="77" spans="1:20" s="365" customFormat="1" ht="12.75" x14ac:dyDescent="0.2">
      <c r="A77" s="366">
        <f t="shared" si="7"/>
        <v>56</v>
      </c>
      <c r="B77" s="25" t="s">
        <v>168</v>
      </c>
      <c r="C77" s="106" t="s">
        <v>891</v>
      </c>
      <c r="D77" s="68" t="e">
        <f>+VLOOKUP(C77,#REF!,4,)</f>
        <v>#REF!</v>
      </c>
      <c r="E77" s="43">
        <v>2500000000</v>
      </c>
      <c r="F77" s="372" t="e">
        <f>+VLOOKUP($C77,Reff!$A:$C,2,FALSE)</f>
        <v>#REF!</v>
      </c>
      <c r="G77" s="48" t="e">
        <f>+VLOOKUP($C77,Reff!$A:$C,3,FALSE)</f>
        <v>#REF!</v>
      </c>
      <c r="H77" s="43" t="e">
        <f t="shared" si="14"/>
        <v>#REF!</v>
      </c>
      <c r="I77" s="43" t="e">
        <f t="shared" si="9"/>
        <v>#REF!</v>
      </c>
      <c r="J77" s="43" t="e">
        <f t="shared" si="10"/>
        <v>#REF!</v>
      </c>
      <c r="K77" s="43" t="e">
        <f t="shared" si="11"/>
        <v>#REF!</v>
      </c>
      <c r="L77" s="27" t="e">
        <f t="shared" si="12"/>
        <v>#REF!</v>
      </c>
      <c r="M77" s="369" t="e">
        <f t="shared" si="13"/>
        <v>#REF!</v>
      </c>
      <c r="N77" s="371" t="e">
        <f>+VLOOKUP($C77,#REF!,3,0)</f>
        <v>#REF!</v>
      </c>
      <c r="O77" s="371" t="e">
        <f>+VLOOKUP($C77,#REF!,4,0)</f>
        <v>#REF!</v>
      </c>
      <c r="P77" s="371" t="e">
        <f>+VLOOKUP($C77,#REF!,5,0)</f>
        <v>#REF!</v>
      </c>
      <c r="Q77" s="153" t="e">
        <f>+VLOOKUP($C77,#REF!,5,0)</f>
        <v>#REF!</v>
      </c>
      <c r="R77" s="153" t="e">
        <f>(VLOOKUP($C77,#REF!,31,))</f>
        <v>#REF!</v>
      </c>
      <c r="S77" s="153" t="e">
        <f>(VLOOKUP($C77,#REF!,32,))</f>
        <v>#REF!</v>
      </c>
      <c r="T77" s="366">
        <f t="shared" ref="T77:T86" si="15">IF(B77="G",(S77-R77)*2,360)</f>
        <v>360</v>
      </c>
    </row>
    <row r="78" spans="1:20" s="365" customFormat="1" ht="12.75" x14ac:dyDescent="0.2">
      <c r="A78" s="366">
        <f t="shared" si="7"/>
        <v>57</v>
      </c>
      <c r="B78" s="25" t="s">
        <v>168</v>
      </c>
      <c r="C78" s="110" t="s">
        <v>1003</v>
      </c>
      <c r="D78" s="68" t="e">
        <f>+VLOOKUP(C78,#REF!,4,)</f>
        <v>#REF!</v>
      </c>
      <c r="E78" s="43">
        <v>2500000000</v>
      </c>
      <c r="F78" s="372" t="e">
        <f>+VLOOKUP($C78,Reff!$A:$C,2,FALSE)</f>
        <v>#REF!</v>
      </c>
      <c r="G78" s="48" t="e">
        <f>+VLOOKUP($C78,Reff!$A:$C,3,FALSE)</f>
        <v>#REF!</v>
      </c>
      <c r="H78" s="43" t="e">
        <f t="shared" si="14"/>
        <v>#REF!</v>
      </c>
      <c r="I78" s="43" t="e">
        <f t="shared" si="9"/>
        <v>#REF!</v>
      </c>
      <c r="J78" s="43" t="e">
        <f t="shared" si="10"/>
        <v>#REF!</v>
      </c>
      <c r="K78" s="43" t="e">
        <f t="shared" si="11"/>
        <v>#REF!</v>
      </c>
      <c r="L78" s="27" t="e">
        <f t="shared" si="12"/>
        <v>#REF!</v>
      </c>
      <c r="M78" s="369" t="e">
        <f t="shared" si="13"/>
        <v>#REF!</v>
      </c>
      <c r="N78" s="371" t="e">
        <f>+VLOOKUP($C78,#REF!,3,0)</f>
        <v>#REF!</v>
      </c>
      <c r="O78" s="371" t="e">
        <f>+VLOOKUP($C78,#REF!,4,0)</f>
        <v>#REF!</v>
      </c>
      <c r="P78" s="371" t="e">
        <f>+VLOOKUP($C78,#REF!,5,0)</f>
        <v>#REF!</v>
      </c>
      <c r="Q78" s="153" t="e">
        <f>+VLOOKUP($C78,#REF!,5,0)</f>
        <v>#REF!</v>
      </c>
      <c r="R78" s="153" t="e">
        <f>(VLOOKUP($C78,#REF!,31,))</f>
        <v>#REF!</v>
      </c>
      <c r="S78" s="153" t="e">
        <f>(VLOOKUP($C78,#REF!,32,))</f>
        <v>#REF!</v>
      </c>
      <c r="T78" s="366">
        <f t="shared" si="15"/>
        <v>360</v>
      </c>
    </row>
    <row r="79" spans="1:20" s="365" customFormat="1" ht="12.75" x14ac:dyDescent="0.2">
      <c r="A79" s="366">
        <f t="shared" si="7"/>
        <v>58</v>
      </c>
      <c r="B79" s="25" t="s">
        <v>168</v>
      </c>
      <c r="C79" s="106" t="s">
        <v>811</v>
      </c>
      <c r="D79" s="68" t="e">
        <f>+VLOOKUP(C79,#REF!,4,)</f>
        <v>#REF!</v>
      </c>
      <c r="E79" s="43">
        <v>2000000000</v>
      </c>
      <c r="F79" s="372" t="e">
        <f>+VLOOKUP($C79,Reff!$A:$C,2,FALSE)</f>
        <v>#REF!</v>
      </c>
      <c r="G79" s="48" t="e">
        <f>+VLOOKUP($C79,Reff!$A:$C,3,FALSE)</f>
        <v>#REF!</v>
      </c>
      <c r="H79" s="43" t="e">
        <f t="shared" si="14"/>
        <v>#REF!</v>
      </c>
      <c r="I79" s="43" t="e">
        <f t="shared" si="9"/>
        <v>#REF!</v>
      </c>
      <c r="J79" s="43" t="e">
        <f t="shared" si="10"/>
        <v>#REF!</v>
      </c>
      <c r="K79" s="43" t="e">
        <f t="shared" si="11"/>
        <v>#REF!</v>
      </c>
      <c r="L79" s="27" t="e">
        <f t="shared" si="12"/>
        <v>#REF!</v>
      </c>
      <c r="M79" s="369" t="e">
        <f t="shared" si="13"/>
        <v>#REF!</v>
      </c>
      <c r="N79" s="371" t="e">
        <f>+VLOOKUP($C79,#REF!,3,0)</f>
        <v>#REF!</v>
      </c>
      <c r="O79" s="371" t="e">
        <f>+VLOOKUP($C79,#REF!,4,0)</f>
        <v>#REF!</v>
      </c>
      <c r="P79" s="371" t="e">
        <f>+VLOOKUP($C79,#REF!,5,0)</f>
        <v>#REF!</v>
      </c>
      <c r="Q79" s="153" t="e">
        <f>+VLOOKUP($C79,#REF!,5,0)</f>
        <v>#REF!</v>
      </c>
      <c r="R79" s="153" t="e">
        <f>(VLOOKUP($C79,#REF!,31,))</f>
        <v>#REF!</v>
      </c>
      <c r="S79" s="153" t="e">
        <f>(VLOOKUP($C79,#REF!,32,))</f>
        <v>#REF!</v>
      </c>
      <c r="T79" s="366">
        <f t="shared" si="15"/>
        <v>360</v>
      </c>
    </row>
    <row r="80" spans="1:20" s="365" customFormat="1" ht="12.75" x14ac:dyDescent="0.2">
      <c r="A80" s="366">
        <f t="shared" si="7"/>
        <v>59</v>
      </c>
      <c r="B80" s="25" t="s">
        <v>168</v>
      </c>
      <c r="C80" s="110" t="s">
        <v>42</v>
      </c>
      <c r="D80" s="68" t="e">
        <f>+VLOOKUP(C80,#REF!,4,)</f>
        <v>#REF!</v>
      </c>
      <c r="E80" s="43">
        <v>2000000000</v>
      </c>
      <c r="F80" s="372" t="e">
        <f>+VLOOKUP($C80,Reff!$A:$C,2,FALSE)</f>
        <v>#REF!</v>
      </c>
      <c r="G80" s="48" t="e">
        <f>+VLOOKUP($C80,Reff!$A:$C,3,FALSE)</f>
        <v>#REF!</v>
      </c>
      <c r="H80" s="43" t="e">
        <f t="shared" si="14"/>
        <v>#REF!</v>
      </c>
      <c r="I80" s="43" t="e">
        <f t="shared" ref="I80:I91" si="16">+E80*F80/100</f>
        <v>#REF!</v>
      </c>
      <c r="J80" s="43" t="e">
        <f t="shared" ref="J80:J91" si="17">+E80*G80/100</f>
        <v>#REF!</v>
      </c>
      <c r="K80" s="43" t="e">
        <f t="shared" ref="K80:K91" si="18">+H80+J80-I80</f>
        <v>#REF!</v>
      </c>
      <c r="L80" s="27" t="e">
        <f t="shared" ref="L80:L91" si="19">+K80/I80</f>
        <v>#REF!</v>
      </c>
      <c r="M80" s="369" t="e">
        <f t="shared" ref="M80:M91" si="20">J80/$E$7</f>
        <v>#REF!</v>
      </c>
      <c r="N80" s="371" t="e">
        <f>+VLOOKUP($C80,#REF!,3,0)</f>
        <v>#REF!</v>
      </c>
      <c r="O80" s="371" t="e">
        <f>+VLOOKUP($C80,#REF!,4,0)</f>
        <v>#REF!</v>
      </c>
      <c r="P80" s="371" t="e">
        <f>+VLOOKUP($C80,#REF!,5,0)</f>
        <v>#REF!</v>
      </c>
      <c r="Q80" s="153" t="e">
        <f>+VLOOKUP($C80,#REF!,5,0)</f>
        <v>#REF!</v>
      </c>
      <c r="R80" s="153" t="e">
        <f>(VLOOKUP($C80,#REF!,31,))</f>
        <v>#REF!</v>
      </c>
      <c r="S80" s="153" t="e">
        <f>(VLOOKUP($C80,#REF!,32,))</f>
        <v>#REF!</v>
      </c>
      <c r="T80" s="366">
        <f t="shared" si="15"/>
        <v>360</v>
      </c>
    </row>
    <row r="81" spans="1:20" s="365" customFormat="1" ht="12.75" x14ac:dyDescent="0.2">
      <c r="A81" s="366">
        <f t="shared" si="7"/>
        <v>60</v>
      </c>
      <c r="B81" s="25" t="s">
        <v>168</v>
      </c>
      <c r="C81" s="110" t="s">
        <v>126</v>
      </c>
      <c r="D81" s="68" t="e">
        <f>+VLOOKUP(C81,#REF!,4,)</f>
        <v>#REF!</v>
      </c>
      <c r="E81" s="43">
        <v>2000000000</v>
      </c>
      <c r="F81" s="372" t="e">
        <f>+VLOOKUP($C81,Reff!$A:$C,2,FALSE)</f>
        <v>#REF!</v>
      </c>
      <c r="G81" s="48" t="e">
        <f>+VLOOKUP($C81,Reff!$A:$C,3,FALSE)</f>
        <v>#REF!</v>
      </c>
      <c r="H81" s="43" t="e">
        <f t="shared" ref="H81:H91" si="21">+D81*E81/T81*IF(B81="B",$J$10,$I$10)*0.95</f>
        <v>#REF!</v>
      </c>
      <c r="I81" s="43" t="e">
        <f t="shared" si="16"/>
        <v>#REF!</v>
      </c>
      <c r="J81" s="43" t="e">
        <f t="shared" si="17"/>
        <v>#REF!</v>
      </c>
      <c r="K81" s="43" t="e">
        <f t="shared" si="18"/>
        <v>#REF!</v>
      </c>
      <c r="L81" s="27" t="e">
        <f t="shared" si="19"/>
        <v>#REF!</v>
      </c>
      <c r="M81" s="369" t="e">
        <f t="shared" si="20"/>
        <v>#REF!</v>
      </c>
      <c r="N81" s="371" t="e">
        <f>+VLOOKUP($C81,#REF!,3,0)</f>
        <v>#REF!</v>
      </c>
      <c r="O81" s="371" t="e">
        <f>+VLOOKUP($C81,#REF!,4,0)</f>
        <v>#REF!</v>
      </c>
      <c r="P81" s="371" t="e">
        <f>+VLOOKUP($C81,#REF!,5,0)</f>
        <v>#REF!</v>
      </c>
      <c r="Q81" s="153" t="e">
        <f>+VLOOKUP($C81,#REF!,5,0)</f>
        <v>#REF!</v>
      </c>
      <c r="R81" s="153" t="e">
        <f>(VLOOKUP($C81,#REF!,31,))</f>
        <v>#REF!</v>
      </c>
      <c r="S81" s="153" t="e">
        <f>(VLOOKUP($C81,#REF!,32,))</f>
        <v>#REF!</v>
      </c>
      <c r="T81" s="366">
        <f t="shared" si="15"/>
        <v>360</v>
      </c>
    </row>
    <row r="82" spans="1:20" s="365" customFormat="1" ht="12.75" x14ac:dyDescent="0.2">
      <c r="A82" s="366">
        <f t="shared" si="7"/>
        <v>61</v>
      </c>
      <c r="B82" s="25" t="s">
        <v>168</v>
      </c>
      <c r="C82" s="110" t="s">
        <v>913</v>
      </c>
      <c r="D82" s="68" t="e">
        <f>+VLOOKUP(C82,#REF!,4,)</f>
        <v>#REF!</v>
      </c>
      <c r="E82" s="43">
        <v>2000000000</v>
      </c>
      <c r="F82" s="372" t="e">
        <f>+VLOOKUP($C82,Reff!$A:$C,2,FALSE)</f>
        <v>#REF!</v>
      </c>
      <c r="G82" s="48" t="e">
        <f>+VLOOKUP($C82,Reff!$A:$C,3,FALSE)</f>
        <v>#REF!</v>
      </c>
      <c r="H82" s="43" t="e">
        <f t="shared" si="21"/>
        <v>#REF!</v>
      </c>
      <c r="I82" s="43" t="e">
        <f t="shared" si="16"/>
        <v>#REF!</v>
      </c>
      <c r="J82" s="43" t="e">
        <f t="shared" si="17"/>
        <v>#REF!</v>
      </c>
      <c r="K82" s="43" t="e">
        <f t="shared" si="18"/>
        <v>#REF!</v>
      </c>
      <c r="L82" s="27" t="e">
        <f t="shared" si="19"/>
        <v>#REF!</v>
      </c>
      <c r="M82" s="369" t="e">
        <f t="shared" si="20"/>
        <v>#REF!</v>
      </c>
      <c r="N82" s="371" t="e">
        <f>+VLOOKUP($C82,#REF!,3,0)</f>
        <v>#REF!</v>
      </c>
      <c r="O82" s="371" t="e">
        <f>+VLOOKUP($C82,#REF!,4,0)</f>
        <v>#REF!</v>
      </c>
      <c r="P82" s="371" t="e">
        <f>+VLOOKUP($C82,#REF!,5,0)</f>
        <v>#REF!</v>
      </c>
      <c r="Q82" s="153" t="e">
        <f>+VLOOKUP($C82,#REF!,5,0)</f>
        <v>#REF!</v>
      </c>
      <c r="R82" s="153" t="e">
        <f>(VLOOKUP($C82,#REF!,31,))</f>
        <v>#REF!</v>
      </c>
      <c r="S82" s="153" t="e">
        <f>(VLOOKUP($C82,#REF!,32,))</f>
        <v>#REF!</v>
      </c>
      <c r="T82" s="366">
        <f t="shared" si="15"/>
        <v>360</v>
      </c>
    </row>
    <row r="83" spans="1:20" s="365" customFormat="1" ht="12.75" x14ac:dyDescent="0.2">
      <c r="A83" s="366">
        <f t="shared" si="7"/>
        <v>62</v>
      </c>
      <c r="B83" s="25" t="s">
        <v>168</v>
      </c>
      <c r="C83" s="106" t="s">
        <v>761</v>
      </c>
      <c r="D83" s="68" t="e">
        <f>+VLOOKUP(C83,#REF!,4,)</f>
        <v>#REF!</v>
      </c>
      <c r="E83" s="43">
        <v>2000000000</v>
      </c>
      <c r="F83" s="372" t="e">
        <f>+VLOOKUP($C83,Reff!$A:$C,2,FALSE)</f>
        <v>#REF!</v>
      </c>
      <c r="G83" s="48" t="e">
        <f>+VLOOKUP($C83,Reff!$A:$C,3,FALSE)</f>
        <v>#REF!</v>
      </c>
      <c r="H83" s="43" t="e">
        <f t="shared" si="21"/>
        <v>#REF!</v>
      </c>
      <c r="I83" s="43" t="e">
        <f t="shared" si="16"/>
        <v>#REF!</v>
      </c>
      <c r="J83" s="43" t="e">
        <f t="shared" si="17"/>
        <v>#REF!</v>
      </c>
      <c r="K83" s="43" t="e">
        <f t="shared" si="18"/>
        <v>#REF!</v>
      </c>
      <c r="L83" s="27" t="e">
        <f t="shared" si="19"/>
        <v>#REF!</v>
      </c>
      <c r="M83" s="369" t="e">
        <f t="shared" si="20"/>
        <v>#REF!</v>
      </c>
      <c r="N83" s="371" t="e">
        <f>+VLOOKUP($C83,#REF!,3,0)</f>
        <v>#REF!</v>
      </c>
      <c r="O83" s="371" t="e">
        <f>+VLOOKUP($C83,#REF!,4,0)</f>
        <v>#REF!</v>
      </c>
      <c r="P83" s="371" t="e">
        <f>+VLOOKUP($C83,#REF!,5,0)</f>
        <v>#REF!</v>
      </c>
      <c r="Q83" s="153" t="e">
        <f>+VLOOKUP($C83,#REF!,5,0)</f>
        <v>#REF!</v>
      </c>
      <c r="R83" s="153" t="e">
        <f>(VLOOKUP($C83,#REF!,31,))</f>
        <v>#REF!</v>
      </c>
      <c r="S83" s="153" t="e">
        <f>(VLOOKUP($C83,#REF!,32,))</f>
        <v>#REF!</v>
      </c>
      <c r="T83" s="366">
        <f t="shared" si="15"/>
        <v>360</v>
      </c>
    </row>
    <row r="84" spans="1:20" s="365" customFormat="1" ht="12.75" x14ac:dyDescent="0.2">
      <c r="A84" s="366">
        <f t="shared" si="7"/>
        <v>63</v>
      </c>
      <c r="B84" s="83" t="s">
        <v>207</v>
      </c>
      <c r="C84" s="84" t="s">
        <v>80</v>
      </c>
      <c r="D84" s="85" t="e">
        <f>+VLOOKUP(C84,#REF!,4,)</f>
        <v>#REF!</v>
      </c>
      <c r="E84" s="86">
        <v>2000000000</v>
      </c>
      <c r="F84" s="87" t="e">
        <f>+VLOOKUP($C84,Reff!$A:$C,2,FALSE)</f>
        <v>#REF!</v>
      </c>
      <c r="G84" s="88" t="e">
        <f>+VLOOKUP($C84,Reff!$A:$C,3,FALSE)</f>
        <v>#REF!</v>
      </c>
      <c r="H84" s="86" t="e">
        <f t="shared" si="21"/>
        <v>#REF!</v>
      </c>
      <c r="I84" s="86" t="e">
        <f t="shared" si="16"/>
        <v>#REF!</v>
      </c>
      <c r="J84" s="86" t="e">
        <f t="shared" si="17"/>
        <v>#REF!</v>
      </c>
      <c r="K84" s="86" t="e">
        <f t="shared" si="18"/>
        <v>#REF!</v>
      </c>
      <c r="L84" s="89" t="e">
        <f t="shared" si="19"/>
        <v>#REF!</v>
      </c>
      <c r="M84" s="369" t="e">
        <f t="shared" si="20"/>
        <v>#REF!</v>
      </c>
      <c r="N84" s="91" t="e">
        <f>+VLOOKUP($C84,#REF!,3,0)</f>
        <v>#REF!</v>
      </c>
      <c r="O84" s="91" t="e">
        <f>+VLOOKUP($C84,#REF!,4,0)</f>
        <v>#REF!</v>
      </c>
      <c r="P84" s="91" t="e">
        <f>+VLOOKUP($C84,#REF!,5,0)</f>
        <v>#REF!</v>
      </c>
      <c r="Q84" s="215" t="e">
        <f>+VLOOKUP($C84,#REF!,5,0)</f>
        <v>#REF!</v>
      </c>
      <c r="R84" s="153" t="e">
        <f>(VLOOKUP($C84,#REF!,31,))</f>
        <v>#REF!</v>
      </c>
      <c r="S84" s="153" t="e">
        <f>(VLOOKUP($C84,#REF!,32,))</f>
        <v>#REF!</v>
      </c>
      <c r="T84" s="366" t="e">
        <f t="shared" si="15"/>
        <v>#REF!</v>
      </c>
    </row>
    <row r="85" spans="1:20" s="365" customFormat="1" ht="12.75" x14ac:dyDescent="0.2">
      <c r="A85" s="366">
        <f t="shared" si="7"/>
        <v>64</v>
      </c>
      <c r="B85" s="25" t="s">
        <v>168</v>
      </c>
      <c r="C85" s="110" t="s">
        <v>968</v>
      </c>
      <c r="D85" s="68" t="e">
        <f>+VLOOKUP(C85,#REF!,4,)</f>
        <v>#REF!</v>
      </c>
      <c r="E85" s="43">
        <v>1500000000</v>
      </c>
      <c r="F85" s="372" t="e">
        <f>+VLOOKUP($C85,Reff!$A:$C,2,FALSE)</f>
        <v>#REF!</v>
      </c>
      <c r="G85" s="48" t="e">
        <f>+VLOOKUP($C85,Reff!$A:$C,3,FALSE)</f>
        <v>#REF!</v>
      </c>
      <c r="H85" s="43" t="e">
        <f t="shared" si="21"/>
        <v>#REF!</v>
      </c>
      <c r="I85" s="43" t="e">
        <f t="shared" si="16"/>
        <v>#REF!</v>
      </c>
      <c r="J85" s="43" t="e">
        <f t="shared" si="17"/>
        <v>#REF!</v>
      </c>
      <c r="K85" s="43" t="e">
        <f t="shared" si="18"/>
        <v>#REF!</v>
      </c>
      <c r="L85" s="27" t="e">
        <f t="shared" si="19"/>
        <v>#REF!</v>
      </c>
      <c r="M85" s="369" t="e">
        <f t="shared" si="20"/>
        <v>#REF!</v>
      </c>
      <c r="N85" s="371" t="e">
        <f>+VLOOKUP($C85,#REF!,3,0)</f>
        <v>#REF!</v>
      </c>
      <c r="O85" s="371" t="e">
        <f>+VLOOKUP($C85,#REF!,4,0)</f>
        <v>#REF!</v>
      </c>
      <c r="P85" s="371" t="e">
        <f>+VLOOKUP($C85,#REF!,5,0)</f>
        <v>#REF!</v>
      </c>
      <c r="Q85" s="153" t="e">
        <f>+VLOOKUP($C85,#REF!,5,0)</f>
        <v>#REF!</v>
      </c>
      <c r="R85" s="153" t="e">
        <f>(VLOOKUP($C85,#REF!,31,))</f>
        <v>#REF!</v>
      </c>
      <c r="S85" s="153" t="e">
        <f>(VLOOKUP($C85,#REF!,32,))</f>
        <v>#REF!</v>
      </c>
      <c r="T85" s="366">
        <f t="shared" si="15"/>
        <v>360</v>
      </c>
    </row>
    <row r="86" spans="1:20" s="365" customFormat="1" ht="12.75" x14ac:dyDescent="0.2">
      <c r="A86" s="366">
        <f t="shared" si="7"/>
        <v>65</v>
      </c>
      <c r="B86" s="25" t="s">
        <v>207</v>
      </c>
      <c r="C86" s="106" t="s">
        <v>165</v>
      </c>
      <c r="D86" s="68" t="e">
        <f>+VLOOKUP(C86,#REF!,4,)</f>
        <v>#REF!</v>
      </c>
      <c r="E86" s="43">
        <v>1500000000</v>
      </c>
      <c r="F86" s="372" t="e">
        <f>+VLOOKUP($C86,Reff!$A:$C,2,FALSE)</f>
        <v>#REF!</v>
      </c>
      <c r="G86" s="48" t="e">
        <f>+VLOOKUP($C86,Reff!$A:$C,3,FALSE)</f>
        <v>#REF!</v>
      </c>
      <c r="H86" s="43" t="e">
        <f t="shared" si="21"/>
        <v>#REF!</v>
      </c>
      <c r="I86" s="43" t="e">
        <f t="shared" si="16"/>
        <v>#REF!</v>
      </c>
      <c r="J86" s="43" t="e">
        <f t="shared" si="17"/>
        <v>#REF!</v>
      </c>
      <c r="K86" s="43" t="e">
        <f t="shared" si="18"/>
        <v>#REF!</v>
      </c>
      <c r="L86" s="27" t="e">
        <f t="shared" si="19"/>
        <v>#REF!</v>
      </c>
      <c r="M86" s="369" t="e">
        <f t="shared" si="20"/>
        <v>#REF!</v>
      </c>
      <c r="N86" s="371" t="e">
        <f>+VLOOKUP($C86,#REF!,3,0)</f>
        <v>#REF!</v>
      </c>
      <c r="O86" s="371" t="e">
        <f>+VLOOKUP($C86,#REF!,4,0)</f>
        <v>#REF!</v>
      </c>
      <c r="P86" s="371" t="e">
        <f>+VLOOKUP($C86,#REF!,5,0)</f>
        <v>#REF!</v>
      </c>
      <c r="Q86" s="153" t="e">
        <f>+VLOOKUP($C86,#REF!,5,0)</f>
        <v>#REF!</v>
      </c>
      <c r="R86" s="153" t="e">
        <f>(VLOOKUP($C86,#REF!,31,))</f>
        <v>#REF!</v>
      </c>
      <c r="S86" s="153" t="e">
        <f>(VLOOKUP($C86,#REF!,32,))</f>
        <v>#REF!</v>
      </c>
      <c r="T86" s="366" t="e">
        <f t="shared" si="15"/>
        <v>#REF!</v>
      </c>
    </row>
    <row r="87" spans="1:20" s="365" customFormat="1" ht="12.75" x14ac:dyDescent="0.2">
      <c r="A87" s="366">
        <f>+A83+1</f>
        <v>63</v>
      </c>
      <c r="B87" s="25" t="s">
        <v>168</v>
      </c>
      <c r="C87" s="110" t="s">
        <v>184</v>
      </c>
      <c r="D87" s="68" t="e">
        <f>+VLOOKUP(C87,#REF!,4,)</f>
        <v>#REF!</v>
      </c>
      <c r="E87" s="43">
        <v>1000000000</v>
      </c>
      <c r="F87" s="372" t="e">
        <f>+VLOOKUP($C87,Reff!$A:$C,2,FALSE)</f>
        <v>#REF!</v>
      </c>
      <c r="G87" s="48" t="e">
        <f>+VLOOKUP($C87,Reff!$A:$C,3,FALSE)</f>
        <v>#REF!</v>
      </c>
      <c r="H87" s="43" t="e">
        <f t="shared" si="21"/>
        <v>#REF!</v>
      </c>
      <c r="I87" s="43" t="e">
        <f t="shared" si="16"/>
        <v>#REF!</v>
      </c>
      <c r="J87" s="43" t="e">
        <f t="shared" si="17"/>
        <v>#REF!</v>
      </c>
      <c r="K87" s="43" t="e">
        <f t="shared" si="18"/>
        <v>#REF!</v>
      </c>
      <c r="L87" s="27" t="e">
        <f t="shared" si="19"/>
        <v>#REF!</v>
      </c>
      <c r="M87" s="369" t="e">
        <f t="shared" si="20"/>
        <v>#REF!</v>
      </c>
      <c r="N87" s="371" t="e">
        <f>+VLOOKUP($C87,#REF!,3,0)</f>
        <v>#REF!</v>
      </c>
      <c r="O87" s="371" t="e">
        <f>+VLOOKUP($C87,#REF!,4,0)</f>
        <v>#REF!</v>
      </c>
      <c r="P87" s="371" t="e">
        <f>+VLOOKUP($C87,#REF!,5,0)</f>
        <v>#REF!</v>
      </c>
      <c r="Q87" s="153" t="e">
        <f>+VLOOKUP($C87,#REF!,5,0)</f>
        <v>#REF!</v>
      </c>
      <c r="R87" s="153" t="e">
        <f>(VLOOKUP($C87,#REF!,31,))</f>
        <v>#REF!</v>
      </c>
      <c r="S87" s="153" t="e">
        <f>(VLOOKUP($C87,#REF!,32,))</f>
        <v>#REF!</v>
      </c>
      <c r="T87" s="366">
        <f t="shared" ref="T87:T92" si="22">IF(B87="G",(S87-R87)*2,360)</f>
        <v>360</v>
      </c>
    </row>
    <row r="88" spans="1:20" s="365" customFormat="1" ht="12.75" x14ac:dyDescent="0.2">
      <c r="A88" s="366">
        <f>+A84+1</f>
        <v>64</v>
      </c>
      <c r="B88" s="25" t="s">
        <v>168</v>
      </c>
      <c r="C88" s="110" t="s">
        <v>920</v>
      </c>
      <c r="D88" s="68" t="e">
        <f>+VLOOKUP(C88,#REF!,4,)</f>
        <v>#REF!</v>
      </c>
      <c r="E88" s="43">
        <v>1000000000</v>
      </c>
      <c r="F88" s="372" t="e">
        <f>+VLOOKUP($C88,Reff!$A:$C,2,FALSE)</f>
        <v>#N/A</v>
      </c>
      <c r="G88" s="48" t="e">
        <f>+VLOOKUP($C88,Reff!$A:$C,3,FALSE)</f>
        <v>#N/A</v>
      </c>
      <c r="H88" s="43" t="e">
        <f t="shared" si="21"/>
        <v>#REF!</v>
      </c>
      <c r="I88" s="43" t="e">
        <f t="shared" si="16"/>
        <v>#N/A</v>
      </c>
      <c r="J88" s="43" t="e">
        <f t="shared" si="17"/>
        <v>#N/A</v>
      </c>
      <c r="K88" s="43" t="e">
        <f t="shared" si="18"/>
        <v>#REF!</v>
      </c>
      <c r="L88" s="27" t="e">
        <f t="shared" si="19"/>
        <v>#REF!</v>
      </c>
      <c r="M88" s="369" t="e">
        <f t="shared" si="20"/>
        <v>#N/A</v>
      </c>
      <c r="N88" s="371" t="e">
        <f>+VLOOKUP($C88,#REF!,3,0)</f>
        <v>#REF!</v>
      </c>
      <c r="O88" s="371" t="e">
        <f>+VLOOKUP($C88,#REF!,4,0)</f>
        <v>#REF!</v>
      </c>
      <c r="P88" s="371" t="e">
        <f>+VLOOKUP($C88,#REF!,5,0)</f>
        <v>#REF!</v>
      </c>
      <c r="Q88" s="153" t="e">
        <f>+VLOOKUP($C88,#REF!,5,0)</f>
        <v>#REF!</v>
      </c>
      <c r="R88" s="153" t="e">
        <f>(VLOOKUP($C88,#REF!,31,))</f>
        <v>#REF!</v>
      </c>
      <c r="S88" s="153" t="e">
        <f>(VLOOKUP($C88,#REF!,32,))</f>
        <v>#REF!</v>
      </c>
      <c r="T88" s="366">
        <f t="shared" si="22"/>
        <v>360</v>
      </c>
    </row>
    <row r="89" spans="1:20" s="365" customFormat="1" ht="12.75" x14ac:dyDescent="0.2">
      <c r="A89" s="366">
        <f>+A85+1</f>
        <v>65</v>
      </c>
      <c r="B89" s="25" t="s">
        <v>168</v>
      </c>
      <c r="C89" s="106" t="s">
        <v>912</v>
      </c>
      <c r="D89" s="68" t="e">
        <f>+VLOOKUP(C89,#REF!,4,)</f>
        <v>#REF!</v>
      </c>
      <c r="E89" s="43">
        <v>1000000000</v>
      </c>
      <c r="F89" s="372" t="e">
        <f>+VLOOKUP($C89,Reff!$A:$C,2,FALSE)</f>
        <v>#N/A</v>
      </c>
      <c r="G89" s="48" t="e">
        <f>+VLOOKUP($C89,Reff!$A:$C,3,FALSE)</f>
        <v>#N/A</v>
      </c>
      <c r="H89" s="43" t="e">
        <f t="shared" si="21"/>
        <v>#REF!</v>
      </c>
      <c r="I89" s="43" t="e">
        <f t="shared" si="16"/>
        <v>#N/A</v>
      </c>
      <c r="J89" s="43" t="e">
        <f t="shared" si="17"/>
        <v>#N/A</v>
      </c>
      <c r="K89" s="43" t="e">
        <f t="shared" si="18"/>
        <v>#REF!</v>
      </c>
      <c r="L89" s="27" t="e">
        <f t="shared" si="19"/>
        <v>#REF!</v>
      </c>
      <c r="M89" s="369" t="e">
        <f t="shared" si="20"/>
        <v>#N/A</v>
      </c>
      <c r="N89" s="371" t="e">
        <f>+VLOOKUP($C89,#REF!,3,0)</f>
        <v>#REF!</v>
      </c>
      <c r="O89" s="371" t="e">
        <f>+VLOOKUP($C89,#REF!,4,0)</f>
        <v>#REF!</v>
      </c>
      <c r="P89" s="371" t="e">
        <f>+VLOOKUP($C89,#REF!,5,0)</f>
        <v>#REF!</v>
      </c>
      <c r="Q89" s="153" t="e">
        <f>+VLOOKUP($C89,#REF!,5,0)</f>
        <v>#REF!</v>
      </c>
      <c r="R89" s="153" t="e">
        <f>(VLOOKUP($C89,#REF!,31,))</f>
        <v>#REF!</v>
      </c>
      <c r="S89" s="153" t="e">
        <f>(VLOOKUP($C89,#REF!,32,))</f>
        <v>#REF!</v>
      </c>
      <c r="T89" s="366">
        <f t="shared" si="22"/>
        <v>360</v>
      </c>
    </row>
    <row r="90" spans="1:20" s="365" customFormat="1" ht="12.75" x14ac:dyDescent="0.2">
      <c r="A90" s="366">
        <f>+A89+1</f>
        <v>66</v>
      </c>
      <c r="B90" s="83" t="s">
        <v>207</v>
      </c>
      <c r="C90" s="84" t="s">
        <v>21</v>
      </c>
      <c r="D90" s="85" t="e">
        <f>+VLOOKUP(C90,#REF!,4,)</f>
        <v>#REF!</v>
      </c>
      <c r="E90" s="86">
        <v>1000000000</v>
      </c>
      <c r="F90" s="87" t="e">
        <f>+VLOOKUP($C90,Reff!$A:$C,2,FALSE)</f>
        <v>#REF!</v>
      </c>
      <c r="G90" s="88" t="e">
        <f>+VLOOKUP($C90,Reff!$A:$C,3,FALSE)</f>
        <v>#REF!</v>
      </c>
      <c r="H90" s="86" t="e">
        <f t="shared" si="21"/>
        <v>#REF!</v>
      </c>
      <c r="I90" s="86" t="e">
        <f t="shared" si="16"/>
        <v>#REF!</v>
      </c>
      <c r="J90" s="86" t="e">
        <f t="shared" si="17"/>
        <v>#REF!</v>
      </c>
      <c r="K90" s="86" t="e">
        <f t="shared" si="18"/>
        <v>#REF!</v>
      </c>
      <c r="L90" s="89" t="e">
        <f t="shared" si="19"/>
        <v>#REF!</v>
      </c>
      <c r="M90" s="369" t="e">
        <f t="shared" si="20"/>
        <v>#REF!</v>
      </c>
      <c r="N90" s="91" t="e">
        <f>+VLOOKUP($C90,#REF!,3,0)</f>
        <v>#REF!</v>
      </c>
      <c r="O90" s="91" t="e">
        <f>+VLOOKUP($C90,#REF!,4,0)</f>
        <v>#REF!</v>
      </c>
      <c r="P90" s="91" t="e">
        <f>+VLOOKUP($C90,#REF!,5,0)</f>
        <v>#REF!</v>
      </c>
      <c r="Q90" s="215" t="e">
        <f>+VLOOKUP($C90,#REF!,5,0)</f>
        <v>#REF!</v>
      </c>
      <c r="R90" s="153" t="e">
        <f>(VLOOKUP($C90,#REF!,31,))</f>
        <v>#REF!</v>
      </c>
      <c r="S90" s="153" t="e">
        <f>(VLOOKUP($C90,#REF!,32,))</f>
        <v>#REF!</v>
      </c>
      <c r="T90" s="366" t="e">
        <f t="shared" si="22"/>
        <v>#REF!</v>
      </c>
    </row>
    <row r="91" spans="1:20" s="365" customFormat="1" ht="12.75" x14ac:dyDescent="0.2">
      <c r="A91" s="366">
        <f>+A90+1</f>
        <v>67</v>
      </c>
      <c r="B91" s="83" t="s">
        <v>207</v>
      </c>
      <c r="C91" s="84" t="s">
        <v>93</v>
      </c>
      <c r="D91" s="85" t="e">
        <f>+VLOOKUP(C91,#REF!,4,)</f>
        <v>#REF!</v>
      </c>
      <c r="E91" s="86">
        <v>1000000000</v>
      </c>
      <c r="F91" s="87" t="e">
        <f>+VLOOKUP($C91,Reff!$A:$C,2,FALSE)</f>
        <v>#REF!</v>
      </c>
      <c r="G91" s="88" t="e">
        <f>+VLOOKUP($C91,Reff!$A:$C,3,FALSE)</f>
        <v>#REF!</v>
      </c>
      <c r="H91" s="86" t="e">
        <f t="shared" si="21"/>
        <v>#REF!</v>
      </c>
      <c r="I91" s="86" t="e">
        <f t="shared" si="16"/>
        <v>#REF!</v>
      </c>
      <c r="J91" s="86" t="e">
        <f t="shared" si="17"/>
        <v>#REF!</v>
      </c>
      <c r="K91" s="86" t="e">
        <f t="shared" si="18"/>
        <v>#REF!</v>
      </c>
      <c r="L91" s="89" t="e">
        <f t="shared" si="19"/>
        <v>#REF!</v>
      </c>
      <c r="M91" s="369" t="e">
        <f t="shared" si="20"/>
        <v>#REF!</v>
      </c>
      <c r="N91" s="91" t="e">
        <f>+VLOOKUP($C91,#REF!,3,0)</f>
        <v>#REF!</v>
      </c>
      <c r="O91" s="91" t="e">
        <f>+VLOOKUP($C91,#REF!,4,0)</f>
        <v>#REF!</v>
      </c>
      <c r="P91" s="91" t="e">
        <f>+VLOOKUP($C91,#REF!,5,0)</f>
        <v>#REF!</v>
      </c>
      <c r="Q91" s="215" t="e">
        <f>+VLOOKUP($C91,#REF!,5,0)</f>
        <v>#REF!</v>
      </c>
      <c r="R91" s="153" t="e">
        <f>(VLOOKUP($C91,#REF!,31,))</f>
        <v>#REF!</v>
      </c>
      <c r="S91" s="153" t="e">
        <f>(VLOOKUP($C91,#REF!,32,))</f>
        <v>#REF!</v>
      </c>
      <c r="T91" s="366" t="e">
        <f t="shared" si="22"/>
        <v>#REF!</v>
      </c>
    </row>
    <row r="92" spans="1:20" s="365" customFormat="1" ht="12.75" x14ac:dyDescent="0.2">
      <c r="A92" s="366">
        <f>+A88+1</f>
        <v>65</v>
      </c>
      <c r="B92" s="25" t="s">
        <v>168</v>
      </c>
      <c r="C92" s="106" t="s">
        <v>798</v>
      </c>
      <c r="D92" s="68" t="e">
        <f>+VLOOKUP(C92,#REF!,4,)</f>
        <v>#REF!</v>
      </c>
      <c r="E92" s="43">
        <v>20000000000</v>
      </c>
      <c r="F92" s="372" t="e">
        <f>+VLOOKUP($C92,Reff!$A:$C,2,FALSE)</f>
        <v>#REF!</v>
      </c>
      <c r="G92" s="48" t="e">
        <f>+VLOOKUP($C92,Reff!$A:$C,3,FALSE)</f>
        <v>#REF!</v>
      </c>
      <c r="H92" s="43" t="e">
        <f>+D92*E92/T92*IF(B92="B",$J$10,$I$10)*0.95</f>
        <v>#REF!</v>
      </c>
      <c r="I92" s="43" t="e">
        <f>+E92*F92/100</f>
        <v>#REF!</v>
      </c>
      <c r="J92" s="43" t="e">
        <f>+E92*G92/100</f>
        <v>#REF!</v>
      </c>
      <c r="K92" s="43" t="e">
        <f>+H92+J92-I92</f>
        <v>#REF!</v>
      </c>
      <c r="L92" s="27" t="e">
        <f>+K92/I92</f>
        <v>#REF!</v>
      </c>
      <c r="M92" s="369" t="e">
        <f>J92/$E$7</f>
        <v>#REF!</v>
      </c>
      <c r="N92" s="371" t="e">
        <f>+VLOOKUP($C92,#REF!,3,0)</f>
        <v>#REF!</v>
      </c>
      <c r="O92" s="371" t="e">
        <f>+VLOOKUP($C92,#REF!,4,0)</f>
        <v>#REF!</v>
      </c>
      <c r="P92" s="371" t="e">
        <f>+VLOOKUP($C92,#REF!,5,0)</f>
        <v>#REF!</v>
      </c>
      <c r="Q92" s="153" t="e">
        <f>+VLOOKUP($C92,#REF!,5,0)</f>
        <v>#REF!</v>
      </c>
      <c r="R92" s="153" t="e">
        <f>(VLOOKUP($C92,#REF!,31,))</f>
        <v>#REF!</v>
      </c>
      <c r="S92" s="153" t="e">
        <f>(VLOOKUP($C92,#REF!,32,))</f>
        <v>#REF!</v>
      </c>
      <c r="T92" s="366">
        <f t="shared" si="22"/>
        <v>360</v>
      </c>
    </row>
    <row r="93" spans="1:20" s="365" customFormat="1" ht="12.75" x14ac:dyDescent="0.2">
      <c r="A93" s="366"/>
      <c r="B93" s="83"/>
      <c r="C93" s="84"/>
      <c r="D93" s="85"/>
      <c r="E93" s="86"/>
      <c r="F93" s="87"/>
      <c r="G93" s="88"/>
      <c r="H93" s="86"/>
      <c r="I93" s="86"/>
      <c r="J93" s="86"/>
      <c r="K93" s="86"/>
      <c r="L93" s="89"/>
      <c r="M93" s="369"/>
      <c r="N93" s="91"/>
      <c r="O93" s="91"/>
      <c r="P93" s="91"/>
      <c r="Q93" s="215"/>
      <c r="R93" s="153"/>
      <c r="S93" s="153"/>
      <c r="T93" s="366"/>
    </row>
    <row r="94" spans="1:20" s="365" customFormat="1" ht="12.75" x14ac:dyDescent="0.2">
      <c r="A94" s="366"/>
      <c r="B94" s="25"/>
      <c r="C94" s="106"/>
      <c r="D94" s="68"/>
      <c r="E94" s="43"/>
      <c r="F94" s="372"/>
      <c r="G94" s="48"/>
      <c r="H94" s="43"/>
      <c r="I94" s="43"/>
      <c r="J94" s="43"/>
      <c r="K94" s="43"/>
      <c r="L94" s="27"/>
      <c r="M94" s="369"/>
      <c r="N94" s="371"/>
      <c r="O94" s="371"/>
      <c r="P94" s="371"/>
      <c r="Q94" s="153"/>
      <c r="R94" s="153"/>
      <c r="S94" s="153"/>
      <c r="T94" s="366"/>
    </row>
    <row r="95" spans="1:20" s="365" customFormat="1" ht="12.75" x14ac:dyDescent="0.2">
      <c r="A95" s="366"/>
      <c r="B95" s="83"/>
      <c r="C95" s="84"/>
      <c r="D95" s="85"/>
      <c r="E95" s="86"/>
      <c r="F95" s="87"/>
      <c r="G95" s="88"/>
      <c r="H95" s="86"/>
      <c r="I95" s="86"/>
      <c r="J95" s="86"/>
      <c r="K95" s="86"/>
      <c r="L95" s="89"/>
      <c r="M95" s="369"/>
      <c r="N95" s="91"/>
      <c r="O95" s="91"/>
      <c r="P95" s="91"/>
      <c r="Q95" s="215"/>
      <c r="R95" s="153"/>
      <c r="S95" s="153"/>
      <c r="T95" s="366"/>
    </row>
    <row r="96" spans="1:20" s="365" customFormat="1" ht="12.75" x14ac:dyDescent="0.2">
      <c r="A96" s="366"/>
      <c r="B96" s="83"/>
      <c r="C96" s="84"/>
      <c r="D96" s="85"/>
      <c r="E96" s="86"/>
      <c r="F96" s="87"/>
      <c r="G96" s="88"/>
      <c r="H96" s="86"/>
      <c r="I96" s="86"/>
      <c r="J96" s="86"/>
      <c r="K96" s="86"/>
      <c r="L96" s="89"/>
      <c r="M96" s="369"/>
      <c r="N96" s="91"/>
      <c r="O96" s="91"/>
      <c r="P96" s="91"/>
      <c r="Q96" s="215"/>
      <c r="R96" s="153"/>
      <c r="S96" s="153"/>
      <c r="T96" s="366"/>
    </row>
    <row r="97" spans="1:21" s="365" customFormat="1" ht="12.75" x14ac:dyDescent="0.2">
      <c r="A97" s="366"/>
      <c r="B97" s="83"/>
      <c r="C97" s="84"/>
      <c r="D97" s="85"/>
      <c r="E97" s="86"/>
      <c r="F97" s="87"/>
      <c r="G97" s="88"/>
      <c r="H97" s="86"/>
      <c r="I97" s="86"/>
      <c r="J97" s="86"/>
      <c r="K97" s="86"/>
      <c r="L97" s="89"/>
      <c r="M97" s="369"/>
      <c r="N97" s="91"/>
      <c r="O97" s="91"/>
      <c r="P97" s="91"/>
      <c r="Q97" s="215"/>
      <c r="R97" s="153"/>
      <c r="S97" s="153"/>
      <c r="T97" s="366"/>
    </row>
    <row r="98" spans="1:21" s="365" customFormat="1" ht="12.75" x14ac:dyDescent="0.2">
      <c r="A98" s="366"/>
      <c r="B98" s="25"/>
      <c r="C98" s="106"/>
      <c r="D98" s="68"/>
      <c r="E98" s="43"/>
      <c r="F98" s="372"/>
      <c r="G98" s="48"/>
      <c r="H98" s="43"/>
      <c r="I98" s="43"/>
      <c r="J98" s="43"/>
      <c r="K98" s="43"/>
      <c r="L98" s="27"/>
      <c r="M98" s="369"/>
      <c r="N98" s="371"/>
      <c r="O98" s="371"/>
      <c r="P98" s="371"/>
      <c r="Q98" s="153"/>
      <c r="R98" s="153"/>
      <c r="S98" s="153"/>
      <c r="T98" s="366"/>
    </row>
    <row r="99" spans="1:21" s="365" customFormat="1" ht="14.25" customHeight="1" x14ac:dyDescent="0.2">
      <c r="A99" s="366"/>
      <c r="B99" s="25"/>
      <c r="C99" s="408" t="s">
        <v>1063</v>
      </c>
      <c r="D99" s="34"/>
      <c r="E99" s="43"/>
      <c r="F99" s="372"/>
      <c r="G99" s="48"/>
      <c r="H99" s="43"/>
      <c r="I99" s="43"/>
      <c r="J99" s="43"/>
      <c r="K99" s="43"/>
      <c r="L99" s="27"/>
      <c r="N99" s="35" t="s">
        <v>768</v>
      </c>
      <c r="O99" s="72" t="s">
        <v>171</v>
      </c>
      <c r="P99" s="365" t="s">
        <v>777</v>
      </c>
      <c r="Q99" s="365" t="s">
        <v>778</v>
      </c>
      <c r="R99" s="72" t="s">
        <v>185</v>
      </c>
      <c r="U99" s="365" t="s">
        <v>760</v>
      </c>
    </row>
    <row r="100" spans="1:21" s="365" customFormat="1" ht="12.75" x14ac:dyDescent="0.2">
      <c r="B100" s="102" t="s">
        <v>169</v>
      </c>
      <c r="C100" s="162" t="s">
        <v>1012</v>
      </c>
      <c r="D100" s="34">
        <f>+P100</f>
        <v>0.08</v>
      </c>
      <c r="E100" s="43" t="e">
        <f>+IF(N100=$C$7,R100,IF(O100&lt;=$C$7,0,R100))</f>
        <v>#REF!</v>
      </c>
      <c r="F100" s="372">
        <v>100</v>
      </c>
      <c r="G100" s="48">
        <v>100</v>
      </c>
      <c r="H100" s="43" t="e">
        <f>IF(Q100&gt;0,(((Q100-P100)*(O100-N100-1)/365*R100*0.8)+Q100/365*R100*0.8),IF(N100=$C$7,0,IF(O100&lt;$C$7,$I$10-($C$7-O100),(IF(($C$7-N100)&lt;$I$10,($C$7-N100),$I$10)))/365*R100*D100*0.8))</f>
        <v>#REF!</v>
      </c>
      <c r="I100" s="43" t="e">
        <f>+E100*F100/100</f>
        <v>#REF!</v>
      </c>
      <c r="J100" s="43" t="e">
        <f>+E100*G100/100</f>
        <v>#REF!</v>
      </c>
      <c r="K100" s="43" t="e">
        <f>+H100+J100-I100</f>
        <v>#REF!</v>
      </c>
      <c r="L100" s="27" t="e">
        <f>+K100/I100</f>
        <v>#REF!</v>
      </c>
      <c r="N100" s="163">
        <v>43536</v>
      </c>
      <c r="O100" s="163">
        <v>43567</v>
      </c>
      <c r="P100" s="166">
        <v>0.08</v>
      </c>
      <c r="Q100" s="166"/>
      <c r="R100" s="164">
        <v>26000000000</v>
      </c>
    </row>
    <row r="101" spans="1:21" s="365" customFormat="1" ht="12.75" x14ac:dyDescent="0.2">
      <c r="B101" s="102" t="s">
        <v>169</v>
      </c>
      <c r="C101" s="162" t="s">
        <v>1062</v>
      </c>
      <c r="D101" s="34">
        <f>+P101</f>
        <v>7.7499999999999999E-2</v>
      </c>
      <c r="E101" s="43" t="e">
        <f>+IF(N101=$C$7,R101,IF(O101&lt;=$C$7,0,R101))</f>
        <v>#REF!</v>
      </c>
      <c r="F101" s="372">
        <v>100</v>
      </c>
      <c r="G101" s="48">
        <v>100</v>
      </c>
      <c r="H101" s="43" t="e">
        <f>IF(Q101&gt;0,(((Q101-P101)*(O101-N101-1)/365*R101*0.8)+Q101/365*R101*0.8),IF(N101=$C$7,0,IF(O101&lt;$C$7,$I$10-($C$7-O101),(IF(($C$7-N101)&lt;$I$10,($C$7-N101),$I$10)))/365*R101*D101*0.8))</f>
        <v>#REF!</v>
      </c>
      <c r="I101" s="43" t="e">
        <f>+E101*F101/100</f>
        <v>#REF!</v>
      </c>
      <c r="J101" s="43" t="e">
        <f>+E101*G101/100</f>
        <v>#REF!</v>
      </c>
      <c r="K101" s="43" t="e">
        <f>+H101+J101-I101</f>
        <v>#REF!</v>
      </c>
      <c r="L101" s="27" t="e">
        <f>+K101/I101</f>
        <v>#REF!</v>
      </c>
      <c r="N101" s="163">
        <v>43537</v>
      </c>
      <c r="O101" s="163">
        <v>43570</v>
      </c>
      <c r="P101" s="166">
        <v>7.7499999999999999E-2</v>
      </c>
      <c r="Q101" s="166"/>
      <c r="R101" s="164">
        <v>3500000000</v>
      </c>
    </row>
    <row r="102" spans="1:21" s="365" customFormat="1" ht="12.75" x14ac:dyDescent="0.2">
      <c r="B102" s="102" t="s">
        <v>169</v>
      </c>
      <c r="C102" s="162" t="s">
        <v>1062</v>
      </c>
      <c r="D102" s="34">
        <f>+P102</f>
        <v>7.7499999999999999E-2</v>
      </c>
      <c r="E102" s="43" t="e">
        <f>+IF(N102=$C$7,R102,IF(O102&lt;=$C$7,0,R102))</f>
        <v>#REF!</v>
      </c>
      <c r="F102" s="372">
        <v>100</v>
      </c>
      <c r="G102" s="48">
        <v>100</v>
      </c>
      <c r="H102" s="43" t="e">
        <f>IF(Q102&gt;0,(((Q102-P102)*(O102-N102-1)/365*R102*0.8)+Q102/365*R102*0.8),IF(N102=$C$7,0,IF(O102&lt;$C$7,$I$10-($C$7-O102),(IF(($C$7-N102)&lt;$I$10,($C$7-N102),$I$10)))/365*R102*D102*0.8))</f>
        <v>#REF!</v>
      </c>
      <c r="I102" s="43" t="e">
        <f>+E102*F102/100</f>
        <v>#REF!</v>
      </c>
      <c r="J102" s="43" t="e">
        <f>+E102*G102/100</f>
        <v>#REF!</v>
      </c>
      <c r="K102" s="43" t="e">
        <f>+H102+J102-I102</f>
        <v>#REF!</v>
      </c>
      <c r="L102" s="27" t="e">
        <f>+K102/I102</f>
        <v>#REF!</v>
      </c>
      <c r="N102" s="163">
        <v>43543</v>
      </c>
      <c r="O102" s="163">
        <v>43577</v>
      </c>
      <c r="P102" s="166">
        <v>7.7499999999999999E-2</v>
      </c>
      <c r="Q102" s="166"/>
      <c r="R102" s="164">
        <v>2000000000</v>
      </c>
    </row>
    <row r="103" spans="1:21" s="365" customFormat="1" ht="12.75" x14ac:dyDescent="0.2">
      <c r="B103" s="102"/>
      <c r="C103" s="162"/>
      <c r="D103" s="34"/>
      <c r="E103" s="43"/>
      <c r="F103" s="372"/>
      <c r="G103" s="48"/>
      <c r="H103" s="43"/>
      <c r="I103" s="43"/>
      <c r="J103" s="43"/>
      <c r="K103" s="43"/>
      <c r="L103" s="27"/>
      <c r="N103" s="163"/>
      <c r="O103" s="163"/>
      <c r="P103" s="166"/>
      <c r="Q103" s="166"/>
      <c r="R103" s="164"/>
    </row>
    <row r="104" spans="1:21" s="365" customFormat="1" ht="12.75" x14ac:dyDescent="0.2">
      <c r="B104" s="102"/>
      <c r="C104" s="162"/>
      <c r="D104" s="34"/>
      <c r="E104" s="43"/>
      <c r="F104" s="372"/>
      <c r="G104" s="48"/>
      <c r="H104" s="43"/>
      <c r="I104" s="43"/>
      <c r="J104" s="43"/>
      <c r="K104" s="43"/>
      <c r="L104" s="27"/>
      <c r="N104" s="163"/>
      <c r="O104" s="163"/>
      <c r="P104" s="166"/>
      <c r="Q104" s="166"/>
      <c r="R104" s="164"/>
    </row>
    <row r="105" spans="1:21" s="365" customFormat="1" ht="12.75" x14ac:dyDescent="0.2">
      <c r="B105" s="102"/>
      <c r="C105" s="162"/>
      <c r="D105" s="34"/>
      <c r="E105" s="43"/>
      <c r="F105" s="372"/>
      <c r="G105" s="48"/>
      <c r="H105" s="43"/>
      <c r="I105" s="43"/>
      <c r="J105" s="43"/>
      <c r="K105" s="43"/>
      <c r="L105" s="27"/>
      <c r="N105" s="163"/>
      <c r="O105" s="163"/>
      <c r="P105" s="166"/>
      <c r="Q105" s="166"/>
      <c r="R105" s="164"/>
    </row>
    <row r="106" spans="1:21" s="365" customFormat="1" ht="12.75" x14ac:dyDescent="0.2">
      <c r="B106" s="102"/>
      <c r="C106" s="162"/>
      <c r="D106" s="34"/>
      <c r="E106" s="43"/>
      <c r="F106" s="372"/>
      <c r="G106" s="48"/>
      <c r="H106" s="43"/>
      <c r="I106" s="43"/>
      <c r="J106" s="43"/>
      <c r="K106" s="43"/>
      <c r="L106" s="27"/>
      <c r="N106" s="163"/>
      <c r="O106" s="163"/>
      <c r="P106" s="166"/>
      <c r="Q106" s="166"/>
      <c r="R106" s="164"/>
    </row>
    <row r="107" spans="1:21" s="365" customFormat="1" ht="12.75" x14ac:dyDescent="0.2">
      <c r="B107" s="102"/>
      <c r="C107" s="162"/>
      <c r="D107" s="34"/>
      <c r="E107" s="43"/>
      <c r="F107" s="372"/>
      <c r="G107" s="48"/>
      <c r="H107" s="43"/>
      <c r="I107" s="43"/>
      <c r="J107" s="43"/>
      <c r="K107" s="43"/>
      <c r="L107" s="27"/>
      <c r="N107" s="163"/>
      <c r="O107" s="163"/>
      <c r="P107" s="166"/>
      <c r="Q107" s="166"/>
      <c r="R107" s="164"/>
    </row>
    <row r="108" spans="1:21" s="365" customFormat="1" ht="12.75" x14ac:dyDescent="0.2">
      <c r="B108" s="102"/>
      <c r="C108" s="162"/>
      <c r="D108" s="34"/>
      <c r="E108" s="43"/>
      <c r="F108" s="372"/>
      <c r="G108" s="48"/>
      <c r="H108" s="43"/>
      <c r="I108" s="43"/>
      <c r="J108" s="43"/>
      <c r="K108" s="43"/>
      <c r="L108" s="27"/>
      <c r="N108" s="163"/>
      <c r="O108" s="163"/>
      <c r="P108" s="166"/>
      <c r="Q108" s="166"/>
      <c r="R108" s="164"/>
    </row>
    <row r="109" spans="1:21" s="365" customFormat="1" ht="12.75" x14ac:dyDescent="0.2">
      <c r="B109" s="102"/>
      <c r="C109" s="162"/>
      <c r="D109" s="34"/>
      <c r="E109" s="43"/>
      <c r="F109" s="372"/>
      <c r="G109" s="48"/>
      <c r="H109" s="43"/>
      <c r="I109" s="43"/>
      <c r="J109" s="43"/>
      <c r="K109" s="43"/>
      <c r="L109" s="27"/>
      <c r="N109" s="163"/>
      <c r="O109" s="163"/>
      <c r="P109" s="166"/>
      <c r="Q109" s="166"/>
      <c r="R109" s="164"/>
    </row>
    <row r="110" spans="1:21" s="365" customFormat="1" ht="12.75" x14ac:dyDescent="0.2">
      <c r="B110" s="102"/>
      <c r="C110" s="162"/>
      <c r="D110" s="34"/>
      <c r="E110" s="43"/>
      <c r="F110" s="372"/>
      <c r="G110" s="48"/>
      <c r="H110" s="43"/>
      <c r="I110" s="43"/>
      <c r="J110" s="43"/>
      <c r="K110" s="43"/>
      <c r="L110" s="27"/>
      <c r="N110" s="163"/>
      <c r="O110" s="163"/>
      <c r="P110" s="166"/>
      <c r="Q110" s="166"/>
      <c r="R110" s="164"/>
    </row>
    <row r="111" spans="1:21" s="365" customFormat="1" ht="12.75" x14ac:dyDescent="0.2">
      <c r="B111" s="102"/>
      <c r="C111" s="162"/>
      <c r="D111" s="34"/>
      <c r="E111" s="43"/>
      <c r="F111" s="372"/>
      <c r="G111" s="48"/>
      <c r="H111" s="43"/>
      <c r="I111" s="43"/>
      <c r="J111" s="43"/>
      <c r="K111" s="43"/>
      <c r="L111" s="27"/>
      <c r="N111" s="163"/>
      <c r="O111" s="163"/>
      <c r="P111" s="166"/>
      <c r="Q111" s="166"/>
      <c r="R111" s="164"/>
    </row>
    <row r="112" spans="1:21" s="365" customFormat="1" ht="12.75" x14ac:dyDescent="0.2">
      <c r="B112" s="102"/>
      <c r="C112" s="162"/>
      <c r="D112" s="34"/>
      <c r="E112" s="43"/>
      <c r="F112" s="372"/>
      <c r="G112" s="48"/>
      <c r="H112" s="43"/>
      <c r="I112" s="43"/>
      <c r="J112" s="43"/>
      <c r="K112" s="43"/>
      <c r="L112" s="27"/>
      <c r="N112" s="163"/>
      <c r="O112" s="163"/>
      <c r="P112" s="166"/>
      <c r="Q112" s="166"/>
      <c r="R112" s="164"/>
    </row>
    <row r="113" spans="1:22" s="365" customFormat="1" ht="12.75" x14ac:dyDescent="0.2">
      <c r="B113" s="102"/>
      <c r="C113" s="162"/>
      <c r="D113" s="34"/>
      <c r="E113" s="43"/>
      <c r="F113" s="372"/>
      <c r="G113" s="48"/>
      <c r="H113" s="43"/>
      <c r="I113" s="43"/>
      <c r="J113" s="43"/>
      <c r="K113" s="43"/>
      <c r="L113" s="27"/>
      <c r="N113" s="163"/>
      <c r="O113" s="163"/>
      <c r="P113" s="166"/>
      <c r="Q113" s="166"/>
      <c r="R113" s="164"/>
    </row>
    <row r="114" spans="1:22" s="214" customFormat="1" ht="12.75" x14ac:dyDescent="0.2">
      <c r="A114" s="29"/>
      <c r="B114" s="25"/>
      <c r="C114" s="137"/>
      <c r="D114" s="34"/>
      <c r="E114" s="43"/>
      <c r="F114" s="47"/>
      <c r="G114" s="48"/>
      <c r="H114" s="43"/>
      <c r="I114" s="43"/>
      <c r="J114" s="43"/>
      <c r="K114" s="43"/>
      <c r="L114" s="27"/>
      <c r="N114" s="35"/>
      <c r="O114" s="35"/>
      <c r="P114" s="35"/>
    </row>
    <row r="115" spans="1:22" ht="12.75" customHeight="1" x14ac:dyDescent="0.25">
      <c r="B115" s="583" t="s">
        <v>7</v>
      </c>
      <c r="C115" s="589"/>
      <c r="D115" s="589"/>
      <c r="E115" s="54" t="e">
        <f>SUMIF($B$16:$B$114,"D",$E$16:$E$114)</f>
        <v>#REF!</v>
      </c>
      <c r="F115" s="52"/>
      <c r="G115" s="53"/>
      <c r="H115" s="150" t="e">
        <f>SUM(H16:H114)</f>
        <v>#REF!</v>
      </c>
      <c r="I115" s="8" t="e">
        <f>SUM(I16:I114)</f>
        <v>#REF!</v>
      </c>
      <c r="J115" s="8" t="e">
        <f>SUM(J16:J114)</f>
        <v>#REF!</v>
      </c>
      <c r="K115" s="9" t="e">
        <f>SUM(K16:K114)</f>
        <v>#REF!</v>
      </c>
      <c r="L115" s="31" t="e">
        <f>+K115/I115</f>
        <v>#REF!</v>
      </c>
    </row>
    <row r="116" spans="1:22" ht="12.75" customHeight="1" x14ac:dyDescent="0.25">
      <c r="B116" s="76"/>
      <c r="C116" s="76"/>
      <c r="D116" s="76"/>
      <c r="E116" s="58"/>
      <c r="F116" s="77"/>
      <c r="G116" s="77"/>
      <c r="H116" s="79"/>
      <c r="I116" s="80"/>
      <c r="J116" s="80"/>
      <c r="K116" s="81"/>
      <c r="L116" s="82"/>
    </row>
    <row r="117" spans="1:22" ht="12.75" customHeight="1" x14ac:dyDescent="0.25">
      <c r="B117" s="76"/>
      <c r="C117" s="76"/>
      <c r="D117" s="76"/>
      <c r="E117" s="58"/>
      <c r="F117" s="77"/>
      <c r="G117" s="77"/>
      <c r="H117" s="79"/>
      <c r="I117" s="80"/>
      <c r="J117" s="80"/>
      <c r="K117" s="81"/>
      <c r="L117" s="82"/>
    </row>
    <row r="118" spans="1:22" x14ac:dyDescent="0.25">
      <c r="B118" s="7" t="s">
        <v>187</v>
      </c>
    </row>
    <row r="119" spans="1:22" x14ac:dyDescent="0.25">
      <c r="K119" s="159" t="e">
        <f>SUM(J151:K151)</f>
        <v>#REF!</v>
      </c>
    </row>
    <row r="120" spans="1:22" ht="12.75" customHeight="1" x14ac:dyDescent="0.25">
      <c r="A120" s="585" t="s">
        <v>170</v>
      </c>
      <c r="B120" s="167" t="s">
        <v>774</v>
      </c>
      <c r="C120" s="167" t="s">
        <v>762</v>
      </c>
      <c r="D120" s="587" t="s">
        <v>9</v>
      </c>
      <c r="E120" s="585" t="s">
        <v>185</v>
      </c>
      <c r="F120" s="587" t="s">
        <v>767</v>
      </c>
      <c r="G120" s="587" t="s">
        <v>776</v>
      </c>
      <c r="H120" s="574" t="s">
        <v>770</v>
      </c>
      <c r="I120" s="574" t="s">
        <v>769</v>
      </c>
      <c r="J120" s="583" t="s">
        <v>188</v>
      </c>
      <c r="K120" s="584"/>
      <c r="L120" s="562" t="s">
        <v>773</v>
      </c>
      <c r="M120" s="574" t="s">
        <v>775</v>
      </c>
      <c r="N120" s="574" t="s">
        <v>199</v>
      </c>
      <c r="O120" s="574" t="s">
        <v>200</v>
      </c>
      <c r="P120" s="574" t="s">
        <v>772</v>
      </c>
      <c r="Q120" s="574" t="s">
        <v>782</v>
      </c>
    </row>
    <row r="121" spans="1:22" s="6" customFormat="1" ht="12.75" x14ac:dyDescent="0.2">
      <c r="A121" s="586"/>
      <c r="B121" s="168"/>
      <c r="C121" s="168"/>
      <c r="D121" s="588"/>
      <c r="E121" s="586"/>
      <c r="F121" s="588"/>
      <c r="G121" s="588"/>
      <c r="H121" s="580"/>
      <c r="I121" s="580"/>
      <c r="J121" s="2" t="s">
        <v>771</v>
      </c>
      <c r="K121" s="2" t="s">
        <v>186</v>
      </c>
      <c r="L121" s="563"/>
      <c r="M121" s="580"/>
      <c r="N121" s="580"/>
      <c r="O121" s="580"/>
      <c r="P121" s="580"/>
      <c r="Q121" s="580"/>
    </row>
    <row r="122" spans="1:22" s="214" customFormat="1" x14ac:dyDescent="0.25">
      <c r="A122" s="102" t="s">
        <v>168</v>
      </c>
      <c r="B122" s="169">
        <v>43535</v>
      </c>
      <c r="C122" s="169">
        <v>43537</v>
      </c>
      <c r="D122" s="191" t="s">
        <v>798</v>
      </c>
      <c r="E122" s="142">
        <v>20000000000</v>
      </c>
      <c r="F122" s="103">
        <v>0</v>
      </c>
      <c r="G122" s="155">
        <v>100.13</v>
      </c>
      <c r="H122" s="48" t="e">
        <f>+VLOOKUP(D122,Reff!$A:$C,2,FALSE)</f>
        <v>#REF!</v>
      </c>
      <c r="I122" s="48" t="e">
        <f>+VLOOKUP($D122,Reff!$A:$C,3,FALSE)</f>
        <v>#REF!</v>
      </c>
      <c r="J122" s="161" t="e">
        <f>+IF(B122=$C$7,IF(A122="S",(G122-H122),(I122-G122))%*E122,0)</f>
        <v>#REF!</v>
      </c>
      <c r="K122" s="156" t="e">
        <f>-IF(B122=$C$7,IF(A122="S",IF(G122&gt;F122,(G122-F122)*5%,0)%*E122,0),0)</f>
        <v>#REF!</v>
      </c>
      <c r="L122" s="156" t="e">
        <f>+IF(C122&gt;=$C$7,M122*E122*Q122*IF(A122="S",1,-1),0)*0.95</f>
        <v>#REF!</v>
      </c>
      <c r="M122" s="157" t="e">
        <f>+VLOOKUP(D122,#REF!,4,)</f>
        <v>#REF!</v>
      </c>
      <c r="N122" s="171" t="e">
        <f>(VLOOKUP($D122,#REF!,31,))</f>
        <v>#REF!</v>
      </c>
      <c r="O122" s="171" t="e">
        <f>(VLOOKUP($D122,#REF!,32,))</f>
        <v>#REF!</v>
      </c>
      <c r="P122" s="172" t="e">
        <f>+VLOOKUP($D122,#REF!,33,0)</f>
        <v>#REF!</v>
      </c>
      <c r="Q122" s="174" t="e">
        <f>IF(P122="GOV",$I$10/((O122-N122)*2),$J$10/360)</f>
        <v>#REF!</v>
      </c>
      <c r="R122"/>
      <c r="S122" s="367"/>
      <c r="T122" s="213"/>
      <c r="U122" s="213"/>
      <c r="V122" s="213"/>
    </row>
    <row r="123" spans="1:22" s="213" customFormat="1" x14ac:dyDescent="0.25">
      <c r="A123" s="102"/>
      <c r="B123" s="169"/>
      <c r="C123" s="169"/>
      <c r="D123" s="191"/>
      <c r="E123" s="142"/>
      <c r="F123" s="103"/>
      <c r="G123" s="155"/>
      <c r="H123" s="48" t="e">
        <f>+VLOOKUP(D123,Reff!$A:$C,2,FALSE)</f>
        <v>#N/A</v>
      </c>
      <c r="I123" s="48" t="e">
        <f>+VLOOKUP($D123,Reff!$A:$C,3,FALSE)</f>
        <v>#N/A</v>
      </c>
      <c r="J123" s="161" t="e">
        <f>+IF(B123=$C$7,IF(A123="S",(G123-H123),(I123-G123))%*E123,0)</f>
        <v>#REF!</v>
      </c>
      <c r="K123" s="156" t="e">
        <f>-IF(B123=$C$7,IF(A123="S",IF(G123&gt;F123,(G123-F123)*5%,0)%*E123,0),0)</f>
        <v>#REF!</v>
      </c>
      <c r="L123" s="156" t="e">
        <f>+IF(C123&gt;=$C$7,M123*E123*Q123*IF(A123="S",1,-1),0)*0.95</f>
        <v>#REF!</v>
      </c>
      <c r="M123" s="157" t="e">
        <f>+VLOOKUP(D123,#REF!,4,)</f>
        <v>#REF!</v>
      </c>
      <c r="N123" s="171" t="e">
        <f>(VLOOKUP($D123,#REF!,31,))</f>
        <v>#REF!</v>
      </c>
      <c r="O123" s="171" t="e">
        <f>(VLOOKUP($D123,#REF!,32,))</f>
        <v>#REF!</v>
      </c>
      <c r="P123" s="172" t="e">
        <f>+VLOOKUP($D123,#REF!,33,0)</f>
        <v>#REF!</v>
      </c>
      <c r="Q123" s="174" t="e">
        <f>IF(P123="GOV",$I$10/((O123-N123)*2),$J$10/360)</f>
        <v>#REF!</v>
      </c>
      <c r="R123" s="363"/>
      <c r="S123" s="367"/>
      <c r="T123" s="367"/>
      <c r="U123" s="367"/>
      <c r="V123" s="367"/>
    </row>
    <row r="124" spans="1:22" s="213" customFormat="1" x14ac:dyDescent="0.25">
      <c r="A124" s="102"/>
      <c r="B124" s="169"/>
      <c r="C124" s="169"/>
      <c r="D124" s="15"/>
      <c r="E124" s="142"/>
      <c r="F124" s="103"/>
      <c r="G124" s="155"/>
      <c r="H124" s="48" t="e">
        <f>+VLOOKUP(D124,Reff!$A:$C,2,FALSE)</f>
        <v>#N/A</v>
      </c>
      <c r="I124" s="48" t="e">
        <f>+VLOOKUP($D124,Reff!$A:$C,3,FALSE)</f>
        <v>#N/A</v>
      </c>
      <c r="J124" s="161" t="e">
        <f>+IF(B124=$C$7,IF(A124="S",(G124-H124),(I124-G124))%*E124,0)</f>
        <v>#REF!</v>
      </c>
      <c r="K124" s="156" t="e">
        <f>-IF(B124=$C$7,IF(A124="S",IF(G124&gt;F124,(G124-F124)*5%,0)%*E124,0),0)</f>
        <v>#REF!</v>
      </c>
      <c r="L124" s="156" t="e">
        <f>+IF(C124&gt;=$C$7,M124*E124*Q124*IF(A124="S",1,-1),0)*0.95</f>
        <v>#REF!</v>
      </c>
      <c r="M124" s="157" t="e">
        <f>+VLOOKUP(D124,#REF!,4,)</f>
        <v>#REF!</v>
      </c>
      <c r="N124" s="171" t="e">
        <f>(VLOOKUP($D124,#REF!,31,))</f>
        <v>#REF!</v>
      </c>
      <c r="O124" s="171" t="e">
        <f>(VLOOKUP($D124,#REF!,32,))</f>
        <v>#REF!</v>
      </c>
      <c r="P124" s="172" t="e">
        <f>+VLOOKUP($D124,#REF!,33,0)</f>
        <v>#REF!</v>
      </c>
      <c r="Q124" s="174" t="e">
        <f>IF(P124="GOV",$I$10/((O124-N124)*2),$J$10/360)</f>
        <v>#REF!</v>
      </c>
      <c r="R124" s="363"/>
      <c r="S124" s="367"/>
      <c r="T124" s="367"/>
      <c r="U124" s="367"/>
      <c r="V124" s="367"/>
    </row>
    <row r="125" spans="1:22" s="213" customFormat="1" x14ac:dyDescent="0.25">
      <c r="A125" s="102"/>
      <c r="B125" s="169"/>
      <c r="C125" s="169"/>
      <c r="D125" s="15"/>
      <c r="E125" s="142"/>
      <c r="F125" s="103"/>
      <c r="G125" s="103"/>
      <c r="H125" s="48" t="e">
        <f>+VLOOKUP(D125,Reff!$A:$C,2,FALSE)</f>
        <v>#N/A</v>
      </c>
      <c r="I125" s="48" t="e">
        <f>+VLOOKUP($D125,Reff!$A:$C,3,FALSE)</f>
        <v>#N/A</v>
      </c>
      <c r="J125" s="161" t="e">
        <f>+IF(B125=$C$7,IF(A125="S",(G125-H125),(I125-G125))%*E125,0)</f>
        <v>#REF!</v>
      </c>
      <c r="K125" s="156" t="e">
        <f>-IF(B125=$C$7,IF(A125="S",IF(G125&gt;F125,(G125-F125)*5%,0)%*E125,0),0)</f>
        <v>#REF!</v>
      </c>
      <c r="L125" s="156" t="e">
        <f>+IF(C125&gt;=$C$7,M125*E125*Q125*IF(A125="S",1,-1),0)*0.95</f>
        <v>#REF!</v>
      </c>
      <c r="M125" s="157" t="e">
        <f>+VLOOKUP(D125,#REF!,4,)</f>
        <v>#REF!</v>
      </c>
      <c r="N125" s="171" t="e">
        <f>(VLOOKUP($D125,#REF!,31,))</f>
        <v>#REF!</v>
      </c>
      <c r="O125" s="171" t="e">
        <f>(VLOOKUP($D125,#REF!,32,))</f>
        <v>#REF!</v>
      </c>
      <c r="P125" s="172" t="e">
        <f>+VLOOKUP($D125,#REF!,33,0)</f>
        <v>#REF!</v>
      </c>
      <c r="Q125" s="174" t="e">
        <f>IF(P125="GOV",$I$10/((O125-N125)*2),$J$10/360)</f>
        <v>#REF!</v>
      </c>
      <c r="R125" s="363"/>
      <c r="S125" s="153"/>
      <c r="T125" s="367"/>
      <c r="U125" s="367"/>
      <c r="V125" s="367"/>
    </row>
    <row r="126" spans="1:22" s="213" customFormat="1" x14ac:dyDescent="0.25">
      <c r="A126" s="102"/>
      <c r="B126" s="169"/>
      <c r="C126" s="169"/>
      <c r="D126" s="191"/>
      <c r="E126" s="142"/>
      <c r="F126" s="103"/>
      <c r="G126" s="155"/>
      <c r="H126" s="48" t="e">
        <f>+VLOOKUP(D126,Reff!$A:$C,2,FALSE)</f>
        <v>#N/A</v>
      </c>
      <c r="I126" s="48" t="e">
        <f>+VLOOKUP($D126,Reff!$A:$C,3,FALSE)</f>
        <v>#N/A</v>
      </c>
      <c r="J126" s="161" t="e">
        <f>+IF(B126=$C$7,IF(A126="S",(G126-H126),(I126-G126))%*E126,0)</f>
        <v>#REF!</v>
      </c>
      <c r="K126" s="156" t="e">
        <f>-IF(B126=$C$7,IF(A126="S",IF(G126&gt;F126,(G126-F126)*5%,0)%*E126,0),0)</f>
        <v>#REF!</v>
      </c>
      <c r="L126" s="156" t="e">
        <f>+IF(C126&gt;=$C$7,M126*E126*Q126*IF(A126="S",1,-1),0)*0.95</f>
        <v>#REF!</v>
      </c>
      <c r="M126" s="157" t="e">
        <f>+VLOOKUP(D126,#REF!,4,)</f>
        <v>#REF!</v>
      </c>
      <c r="N126" s="171" t="e">
        <f>(VLOOKUP($D126,#REF!,31,))</f>
        <v>#REF!</v>
      </c>
      <c r="O126" s="171" t="e">
        <f>(VLOOKUP($D126,#REF!,32,))</f>
        <v>#REF!</v>
      </c>
      <c r="P126" s="172" t="e">
        <f>+VLOOKUP($D126,#REF!,33,0)</f>
        <v>#REF!</v>
      </c>
      <c r="Q126" s="174" t="e">
        <f>IF(P126="GOV",$I$10/((O126-N126)*2),$J$10/360)</f>
        <v>#REF!</v>
      </c>
      <c r="R126" s="363"/>
      <c r="S126" s="367"/>
      <c r="T126" s="367"/>
      <c r="U126" s="367"/>
      <c r="V126" s="367"/>
    </row>
    <row r="127" spans="1:22" s="213" customFormat="1" ht="15" customHeight="1" x14ac:dyDescent="0.25">
      <c r="A127" s="102"/>
      <c r="B127" s="165"/>
      <c r="C127" s="165"/>
      <c r="D127" s="15"/>
      <c r="E127" s="142"/>
      <c r="F127" s="103"/>
      <c r="G127" s="155"/>
      <c r="H127" s="48" t="e">
        <f>+VLOOKUP(D127,Reff!$A:$C,2,FALSE)</f>
        <v>#N/A</v>
      </c>
      <c r="I127" s="48" t="e">
        <f>+VLOOKUP($D127,Reff!$A:$C,3,FALSE)</f>
        <v>#N/A</v>
      </c>
      <c r="J127" s="161" t="e">
        <f t="shared" ref="J127:J144" si="23">+IF(B127=$C$7,IF(A127="S",(G127-H127),(I127-G127))%*E127,0)</f>
        <v>#REF!</v>
      </c>
      <c r="K127" s="156" t="e">
        <f t="shared" ref="K127:K144" si="24">-IF(B127=$C$7,IF(A127="S",IF(G127&gt;F127,(G127-F127)*5%,0)%*E127,0),0)</f>
        <v>#REF!</v>
      </c>
      <c r="L127" s="156" t="e">
        <f t="shared" ref="L127:L144" si="25">+IF(C127&gt;=$C$7,M127*E127*Q127*IF(A127="S",1,-1),0)*0.95</f>
        <v>#REF!</v>
      </c>
      <c r="M127" s="157" t="e">
        <f>+VLOOKUP(D127,#REF!,4,)</f>
        <v>#REF!</v>
      </c>
      <c r="N127" s="171" t="e">
        <f>(VLOOKUP($D127,#REF!,31,))</f>
        <v>#REF!</v>
      </c>
      <c r="O127" s="171" t="e">
        <f>(VLOOKUP($D127,#REF!,32,))</f>
        <v>#REF!</v>
      </c>
      <c r="P127" s="172" t="e">
        <f>+VLOOKUP($D127,#REF!,33,0)</f>
        <v>#REF!</v>
      </c>
      <c r="Q127" s="174" t="e">
        <f t="shared" ref="Q127:Q144" si="26">IF(P127="GOV",$I$10/((O127-N127)*2),$J$10/360)</f>
        <v>#REF!</v>
      </c>
      <c r="R127" s="363"/>
      <c r="S127" s="153"/>
      <c r="T127" s="367"/>
      <c r="U127" s="367"/>
      <c r="V127" s="367"/>
    </row>
    <row r="128" spans="1:22" s="213" customFormat="1" ht="15" customHeight="1" x14ac:dyDescent="0.25">
      <c r="A128" s="102"/>
      <c r="B128" s="169"/>
      <c r="C128" s="169"/>
      <c r="D128" s="15"/>
      <c r="E128" s="142"/>
      <c r="F128" s="103"/>
      <c r="G128" s="155"/>
      <c r="H128" s="48" t="e">
        <f>+VLOOKUP(D128,Reff!$A:$C,2,FALSE)</f>
        <v>#N/A</v>
      </c>
      <c r="I128" s="48" t="e">
        <f>+VLOOKUP($D128,Reff!$A:$C,3,FALSE)</f>
        <v>#N/A</v>
      </c>
      <c r="J128" s="161" t="e">
        <f t="shared" si="23"/>
        <v>#REF!</v>
      </c>
      <c r="K128" s="156" t="e">
        <f t="shared" si="24"/>
        <v>#REF!</v>
      </c>
      <c r="L128" s="156" t="e">
        <f t="shared" si="25"/>
        <v>#REF!</v>
      </c>
      <c r="M128" s="157" t="e">
        <f>+VLOOKUP(D128,#REF!,4,)</f>
        <v>#REF!</v>
      </c>
      <c r="N128" s="171" t="e">
        <f>(VLOOKUP($D128,#REF!,31,))</f>
        <v>#REF!</v>
      </c>
      <c r="O128" s="171" t="e">
        <f>(VLOOKUP($D128,#REF!,32,))</f>
        <v>#REF!</v>
      </c>
      <c r="P128" s="172" t="e">
        <f>+VLOOKUP($D128,#REF!,33,0)</f>
        <v>#REF!</v>
      </c>
      <c r="Q128" s="174" t="e">
        <f t="shared" si="26"/>
        <v>#REF!</v>
      </c>
      <c r="R128"/>
      <c r="S128" s="367"/>
    </row>
    <row r="129" spans="1:22" x14ac:dyDescent="0.25">
      <c r="A129" s="102"/>
      <c r="B129" s="169"/>
      <c r="C129" s="169"/>
      <c r="D129" s="15"/>
      <c r="E129" s="142"/>
      <c r="F129" s="103"/>
      <c r="G129" s="155"/>
      <c r="H129" s="48" t="e">
        <f>+VLOOKUP(D129,Reff!$A:$C,2,FALSE)</f>
        <v>#N/A</v>
      </c>
      <c r="I129" s="48" t="e">
        <f>+VLOOKUP($D129,Reff!$A:$C,3,FALSE)</f>
        <v>#N/A</v>
      </c>
      <c r="J129" s="161" t="e">
        <f t="shared" si="23"/>
        <v>#REF!</v>
      </c>
      <c r="K129" s="156" t="e">
        <f t="shared" si="24"/>
        <v>#REF!</v>
      </c>
      <c r="L129" s="156" t="e">
        <f t="shared" si="25"/>
        <v>#REF!</v>
      </c>
      <c r="M129" s="157" t="e">
        <f>+VLOOKUP(D129,#REF!,4,)</f>
        <v>#REF!</v>
      </c>
      <c r="N129" s="171" t="e">
        <f>(VLOOKUP($D129,#REF!,31,))</f>
        <v>#REF!</v>
      </c>
      <c r="O129" s="171" t="e">
        <f>(VLOOKUP($D129,#REF!,32,))</f>
        <v>#REF!</v>
      </c>
      <c r="P129" s="172" t="e">
        <f>+VLOOKUP($D129,#REF!,33,0)</f>
        <v>#REF!</v>
      </c>
      <c r="Q129" s="174" t="e">
        <f t="shared" si="26"/>
        <v>#REF!</v>
      </c>
      <c r="R129" s="363"/>
      <c r="S129" s="367"/>
      <c r="T129" s="367"/>
      <c r="U129" s="367"/>
      <c r="V129" s="367"/>
    </row>
    <row r="130" spans="1:22" x14ac:dyDescent="0.25">
      <c r="A130" s="102"/>
      <c r="B130" s="169"/>
      <c r="C130" s="169"/>
      <c r="D130" s="15"/>
      <c r="E130" s="142"/>
      <c r="F130" s="103"/>
      <c r="G130" s="155"/>
      <c r="H130" s="48" t="e">
        <f>+VLOOKUP(D130,Reff!$A:$C,2,FALSE)</f>
        <v>#N/A</v>
      </c>
      <c r="I130" s="48" t="e">
        <f>+VLOOKUP($D130,Reff!$A:$C,3,FALSE)</f>
        <v>#N/A</v>
      </c>
      <c r="J130" s="161" t="e">
        <f t="shared" si="23"/>
        <v>#REF!</v>
      </c>
      <c r="K130" s="156" t="e">
        <f t="shared" si="24"/>
        <v>#REF!</v>
      </c>
      <c r="L130" s="156" t="e">
        <f t="shared" si="25"/>
        <v>#REF!</v>
      </c>
      <c r="M130" s="157" t="e">
        <f>+VLOOKUP(D130,#REF!,4,)</f>
        <v>#REF!</v>
      </c>
      <c r="N130" s="171" t="e">
        <f>(VLOOKUP($D130,#REF!,31,))</f>
        <v>#REF!</v>
      </c>
      <c r="O130" s="171" t="e">
        <f>(VLOOKUP($D130,#REF!,32,))</f>
        <v>#REF!</v>
      </c>
      <c r="P130" s="172" t="e">
        <f>+VLOOKUP($D130,#REF!,33,0)</f>
        <v>#REF!</v>
      </c>
      <c r="Q130" s="174" t="e">
        <f t="shared" si="26"/>
        <v>#REF!</v>
      </c>
      <c r="R130" s="363"/>
      <c r="S130" s="153"/>
      <c r="T130" s="367"/>
      <c r="U130" s="367"/>
      <c r="V130" s="367"/>
    </row>
    <row r="131" spans="1:22" x14ac:dyDescent="0.25">
      <c r="A131" s="102"/>
      <c r="B131" s="169"/>
      <c r="C131" s="169"/>
      <c r="D131" s="15"/>
      <c r="E131" s="142"/>
      <c r="F131" s="103"/>
      <c r="G131" s="155"/>
      <c r="H131" s="48" t="e">
        <f>+VLOOKUP(D131,Reff!$A:$C,2,FALSE)</f>
        <v>#N/A</v>
      </c>
      <c r="I131" s="48" t="e">
        <f>+VLOOKUP($D131,Reff!$A:$C,3,FALSE)</f>
        <v>#N/A</v>
      </c>
      <c r="J131" s="161" t="e">
        <f t="shared" si="23"/>
        <v>#REF!</v>
      </c>
      <c r="K131" s="156" t="e">
        <f t="shared" si="24"/>
        <v>#REF!</v>
      </c>
      <c r="L131" s="156" t="e">
        <f t="shared" si="25"/>
        <v>#REF!</v>
      </c>
      <c r="M131" s="157" t="e">
        <f>+VLOOKUP(D131,#REF!,4,)</f>
        <v>#REF!</v>
      </c>
      <c r="N131" s="171" t="e">
        <f>(VLOOKUP($D131,#REF!,31,))</f>
        <v>#REF!</v>
      </c>
      <c r="O131" s="171" t="e">
        <f>(VLOOKUP($D131,#REF!,32,))</f>
        <v>#REF!</v>
      </c>
      <c r="P131" s="172" t="e">
        <f>+VLOOKUP($D131,#REF!,33,0)</f>
        <v>#REF!</v>
      </c>
      <c r="Q131" s="174" t="e">
        <f t="shared" si="26"/>
        <v>#REF!</v>
      </c>
      <c r="S131" s="367"/>
    </row>
    <row r="132" spans="1:22" x14ac:dyDescent="0.25">
      <c r="A132" s="102"/>
      <c r="B132" s="169"/>
      <c r="C132" s="169"/>
      <c r="D132" s="15"/>
      <c r="E132" s="142"/>
      <c r="F132" s="103"/>
      <c r="G132" s="155"/>
      <c r="H132" s="48" t="e">
        <f>+VLOOKUP(D132,Reff!$A:$C,2,FALSE)</f>
        <v>#N/A</v>
      </c>
      <c r="I132" s="48" t="e">
        <f>+VLOOKUP($D132,Reff!$A:$C,3,FALSE)</f>
        <v>#N/A</v>
      </c>
      <c r="J132" s="161" t="e">
        <f t="shared" si="23"/>
        <v>#REF!</v>
      </c>
      <c r="K132" s="156" t="e">
        <f t="shared" si="24"/>
        <v>#REF!</v>
      </c>
      <c r="L132" s="156" t="e">
        <f t="shared" si="25"/>
        <v>#REF!</v>
      </c>
      <c r="M132" s="157" t="e">
        <f>+VLOOKUP(D132,#REF!,4,)</f>
        <v>#REF!</v>
      </c>
      <c r="N132" s="171" t="e">
        <f>(VLOOKUP($D132,#REF!,31,))</f>
        <v>#REF!</v>
      </c>
      <c r="O132" s="171" t="e">
        <f>(VLOOKUP($D132,#REF!,32,))</f>
        <v>#REF!</v>
      </c>
      <c r="P132" s="404" t="s">
        <v>838</v>
      </c>
      <c r="Q132" s="174" t="e">
        <f t="shared" si="26"/>
        <v>#REF!</v>
      </c>
      <c r="R132" s="363"/>
      <c r="S132" s="367"/>
      <c r="T132" s="367"/>
      <c r="U132" s="367"/>
      <c r="V132" s="367"/>
    </row>
    <row r="133" spans="1:22" x14ac:dyDescent="0.25">
      <c r="A133" s="102"/>
      <c r="B133" s="169"/>
      <c r="C133" s="169"/>
      <c r="D133" s="15"/>
      <c r="E133" s="142"/>
      <c r="F133" s="103"/>
      <c r="G133" s="155"/>
      <c r="H133" s="48" t="e">
        <f>+VLOOKUP(D133,Reff!$A:$C,2,FALSE)</f>
        <v>#N/A</v>
      </c>
      <c r="I133" s="48" t="e">
        <f>+VLOOKUP($D133,Reff!$A:$C,3,FALSE)</f>
        <v>#N/A</v>
      </c>
      <c r="J133" s="161" t="e">
        <f t="shared" si="23"/>
        <v>#REF!</v>
      </c>
      <c r="K133" s="156" t="e">
        <f t="shared" si="24"/>
        <v>#REF!</v>
      </c>
      <c r="L133" s="156" t="e">
        <f t="shared" si="25"/>
        <v>#REF!</v>
      </c>
      <c r="M133" s="157" t="e">
        <f>+VLOOKUP(D133,#REF!,4,)</f>
        <v>#REF!</v>
      </c>
      <c r="N133" s="171" t="e">
        <f>(VLOOKUP($D133,#REF!,31,))</f>
        <v>#REF!</v>
      </c>
      <c r="O133" s="171" t="e">
        <f>(VLOOKUP($D133,#REF!,32,))</f>
        <v>#REF!</v>
      </c>
      <c r="P133" s="172" t="e">
        <f>+VLOOKUP($D133,#REF!,33,0)</f>
        <v>#REF!</v>
      </c>
      <c r="Q133" s="174" t="e">
        <f t="shared" si="26"/>
        <v>#REF!</v>
      </c>
      <c r="S133" s="153"/>
    </row>
    <row r="134" spans="1:22" ht="15" customHeight="1" x14ac:dyDescent="0.25">
      <c r="A134" s="102"/>
      <c r="B134" s="169"/>
      <c r="C134" s="169"/>
      <c r="D134" s="15"/>
      <c r="E134" s="142"/>
      <c r="F134" s="103"/>
      <c r="G134" s="103"/>
      <c r="H134" s="48" t="e">
        <f>+VLOOKUP(D134,Reff!$A:$C,2,FALSE)</f>
        <v>#N/A</v>
      </c>
      <c r="I134" s="48" t="e">
        <f>+VLOOKUP($D134,Reff!$A:$C,3,FALSE)</f>
        <v>#N/A</v>
      </c>
      <c r="J134" s="161" t="e">
        <f t="shared" si="23"/>
        <v>#REF!</v>
      </c>
      <c r="K134" s="156" t="e">
        <f t="shared" si="24"/>
        <v>#REF!</v>
      </c>
      <c r="L134" s="156" t="e">
        <f t="shared" si="25"/>
        <v>#REF!</v>
      </c>
      <c r="M134" s="157" t="e">
        <f>+VLOOKUP(D134,#REF!,4,)</f>
        <v>#REF!</v>
      </c>
      <c r="N134" s="171" t="e">
        <f>(VLOOKUP($D134,#REF!,31,))</f>
        <v>#REF!</v>
      </c>
      <c r="O134" s="171" t="e">
        <f>(VLOOKUP($D134,#REF!,32,))</f>
        <v>#REF!</v>
      </c>
      <c r="P134" s="172" t="e">
        <f>+VLOOKUP($D134,#REF!,33,0)</f>
        <v>#REF!</v>
      </c>
      <c r="Q134" s="174" t="e">
        <f t="shared" si="26"/>
        <v>#REF!</v>
      </c>
      <c r="S134" s="213"/>
    </row>
    <row r="135" spans="1:22" ht="15" customHeight="1" x14ac:dyDescent="0.25">
      <c r="A135" s="102"/>
      <c r="B135" s="169"/>
      <c r="C135" s="169"/>
      <c r="D135" s="15"/>
      <c r="E135" s="142"/>
      <c r="F135" s="103"/>
      <c r="G135" s="155"/>
      <c r="H135" s="48" t="e">
        <f>+VLOOKUP(D135,Reff!$A:$C,2,FALSE)</f>
        <v>#N/A</v>
      </c>
      <c r="I135" s="48" t="e">
        <f>+VLOOKUP($D135,Reff!$A:$C,3,FALSE)</f>
        <v>#N/A</v>
      </c>
      <c r="J135" s="161" t="e">
        <f t="shared" si="23"/>
        <v>#REF!</v>
      </c>
      <c r="K135" s="156" t="e">
        <f t="shared" si="24"/>
        <v>#REF!</v>
      </c>
      <c r="L135" s="156" t="e">
        <f t="shared" si="25"/>
        <v>#REF!</v>
      </c>
      <c r="M135" s="157" t="e">
        <f>+VLOOKUP(D135,#REF!,4,)</f>
        <v>#REF!</v>
      </c>
      <c r="N135" s="171" t="e">
        <f>(VLOOKUP($D135,#REF!,31,))</f>
        <v>#REF!</v>
      </c>
      <c r="O135" s="171" t="e">
        <f>(VLOOKUP($D135,#REF!,32,))</f>
        <v>#REF!</v>
      </c>
      <c r="P135" s="172" t="e">
        <f>+VLOOKUP($D135,#REF!,33,0)</f>
        <v>#REF!</v>
      </c>
      <c r="Q135" s="174" t="e">
        <f t="shared" si="26"/>
        <v>#REF!</v>
      </c>
      <c r="S135" s="367"/>
    </row>
    <row r="136" spans="1:22" ht="15" customHeight="1" x14ac:dyDescent="0.25">
      <c r="A136" s="102"/>
      <c r="B136" s="165"/>
      <c r="C136" s="165"/>
      <c r="D136" s="15"/>
      <c r="E136" s="142"/>
      <c r="F136" s="103"/>
      <c r="G136" s="155"/>
      <c r="H136" s="48" t="e">
        <f>+VLOOKUP(D136,Reff!$A:$C,2,FALSE)</f>
        <v>#N/A</v>
      </c>
      <c r="I136" s="48" t="e">
        <f>+VLOOKUP($D136,Reff!$A:$C,3,FALSE)</f>
        <v>#N/A</v>
      </c>
      <c r="J136" s="161" t="e">
        <f t="shared" si="23"/>
        <v>#REF!</v>
      </c>
      <c r="K136" s="156" t="e">
        <f t="shared" si="24"/>
        <v>#REF!</v>
      </c>
      <c r="L136" s="156" t="e">
        <f t="shared" si="25"/>
        <v>#REF!</v>
      </c>
      <c r="M136" s="157" t="e">
        <f>+VLOOKUP(D136,#REF!,4,)</f>
        <v>#REF!</v>
      </c>
      <c r="N136" s="171" t="e">
        <f>(VLOOKUP($D136,#REF!,31,))</f>
        <v>#REF!</v>
      </c>
      <c r="O136" s="171" t="e">
        <f>(VLOOKUP($D136,#REF!,32,))</f>
        <v>#REF!</v>
      </c>
      <c r="P136" s="172" t="e">
        <f>+VLOOKUP($D136,#REF!,33,0)</f>
        <v>#REF!</v>
      </c>
      <c r="Q136" s="174" t="e">
        <f t="shared" si="26"/>
        <v>#REF!</v>
      </c>
      <c r="S136" s="213"/>
    </row>
    <row r="137" spans="1:22" ht="15" customHeight="1" x14ac:dyDescent="0.25">
      <c r="A137" s="102"/>
      <c r="B137" s="169"/>
      <c r="C137" s="169"/>
      <c r="D137" s="15"/>
      <c r="E137" s="142"/>
      <c r="F137" s="103"/>
      <c r="G137" s="155"/>
      <c r="H137" s="48" t="e">
        <f>+VLOOKUP(D137,Reff!$A:$C,2,FALSE)</f>
        <v>#N/A</v>
      </c>
      <c r="I137" s="48" t="e">
        <f>+VLOOKUP($D137,Reff!$A:$C,3,FALSE)</f>
        <v>#N/A</v>
      </c>
      <c r="J137" s="161" t="e">
        <f t="shared" si="23"/>
        <v>#REF!</v>
      </c>
      <c r="K137" s="156" t="e">
        <f t="shared" si="24"/>
        <v>#REF!</v>
      </c>
      <c r="L137" s="156" t="e">
        <f t="shared" si="25"/>
        <v>#REF!</v>
      </c>
      <c r="M137" s="157" t="e">
        <f>+VLOOKUP(D137,#REF!,4,)</f>
        <v>#REF!</v>
      </c>
      <c r="N137" s="171" t="e">
        <f>(VLOOKUP($D137,#REF!,31,))</f>
        <v>#REF!</v>
      </c>
      <c r="O137" s="171" t="e">
        <f>(VLOOKUP($D137,#REF!,32,))</f>
        <v>#REF!</v>
      </c>
      <c r="P137" s="172" t="e">
        <f>+VLOOKUP($D137,#REF!,33,0)</f>
        <v>#REF!</v>
      </c>
      <c r="Q137" s="174" t="e">
        <f t="shared" si="26"/>
        <v>#REF!</v>
      </c>
      <c r="S137" s="153"/>
    </row>
    <row r="138" spans="1:22" ht="15" customHeight="1" x14ac:dyDescent="0.25">
      <c r="A138" s="102"/>
      <c r="B138" s="169"/>
      <c r="C138" s="169"/>
      <c r="D138" s="15"/>
      <c r="E138" s="142"/>
      <c r="F138" s="103"/>
      <c r="G138" s="155"/>
      <c r="H138" s="48" t="e">
        <f>+VLOOKUP(D138,Reff!$A:$C,2,FALSE)</f>
        <v>#N/A</v>
      </c>
      <c r="I138" s="48" t="e">
        <f>+VLOOKUP($D138,Reff!$A:$C,3,FALSE)</f>
        <v>#N/A</v>
      </c>
      <c r="J138" s="161" t="e">
        <f t="shared" si="23"/>
        <v>#REF!</v>
      </c>
      <c r="K138" s="156" t="e">
        <f t="shared" si="24"/>
        <v>#REF!</v>
      </c>
      <c r="L138" s="156" t="e">
        <f t="shared" si="25"/>
        <v>#REF!</v>
      </c>
      <c r="M138" s="157" t="e">
        <f>+VLOOKUP(D138,#REF!,4,)</f>
        <v>#REF!</v>
      </c>
      <c r="N138" s="171" t="e">
        <f>(VLOOKUP($D138,#REF!,31,))</f>
        <v>#REF!</v>
      </c>
      <c r="O138" s="171" t="e">
        <f>(VLOOKUP($D138,#REF!,32,))</f>
        <v>#REF!</v>
      </c>
      <c r="P138" s="172" t="e">
        <f>+VLOOKUP($D138,#REF!,33,0)</f>
        <v>#REF!</v>
      </c>
      <c r="Q138" s="174" t="e">
        <f t="shared" si="26"/>
        <v>#REF!</v>
      </c>
      <c r="S138" s="153"/>
    </row>
    <row r="139" spans="1:22" x14ac:dyDescent="0.25">
      <c r="A139" s="102"/>
      <c r="B139" s="169"/>
      <c r="C139" s="169"/>
      <c r="D139" s="15"/>
      <c r="E139" s="142"/>
      <c r="F139" s="103"/>
      <c r="G139" s="155"/>
      <c r="H139" s="48" t="e">
        <f>+VLOOKUP(D139,Reff!$A:$C,2,FALSE)</f>
        <v>#N/A</v>
      </c>
      <c r="I139" s="48" t="e">
        <f>+VLOOKUP($D139,Reff!$A:$C,3,FALSE)</f>
        <v>#N/A</v>
      </c>
      <c r="J139" s="161" t="e">
        <f t="shared" si="23"/>
        <v>#REF!</v>
      </c>
      <c r="K139" s="156" t="e">
        <f t="shared" si="24"/>
        <v>#REF!</v>
      </c>
      <c r="L139" s="156" t="e">
        <f t="shared" si="25"/>
        <v>#REF!</v>
      </c>
      <c r="M139" s="157" t="e">
        <f>+VLOOKUP(D139,#REF!,4,)</f>
        <v>#REF!</v>
      </c>
      <c r="N139" s="171" t="e">
        <f>(VLOOKUP($D139,#REF!,31,))</f>
        <v>#REF!</v>
      </c>
      <c r="O139" s="171" t="e">
        <f>(VLOOKUP($D139,#REF!,32,))</f>
        <v>#REF!</v>
      </c>
      <c r="P139" s="172" t="e">
        <f>+VLOOKUP($D139,#REF!,33,0)</f>
        <v>#REF!</v>
      </c>
      <c r="Q139" s="174" t="e">
        <f t="shared" si="26"/>
        <v>#REF!</v>
      </c>
      <c r="S139" s="153"/>
    </row>
    <row r="140" spans="1:22" ht="15" customHeight="1" x14ac:dyDescent="0.25">
      <c r="A140" s="102"/>
      <c r="B140" s="169"/>
      <c r="C140" s="169"/>
      <c r="D140" s="15"/>
      <c r="E140" s="142"/>
      <c r="F140" s="103"/>
      <c r="G140" s="155"/>
      <c r="H140" s="48" t="e">
        <f>+VLOOKUP(D140,Reff!$A:$C,2,FALSE)</f>
        <v>#N/A</v>
      </c>
      <c r="I140" s="48" t="e">
        <f>+VLOOKUP($D140,Reff!$A:$C,3,FALSE)</f>
        <v>#N/A</v>
      </c>
      <c r="J140" s="161" t="e">
        <f t="shared" si="23"/>
        <v>#REF!</v>
      </c>
      <c r="K140" s="156" t="e">
        <f t="shared" si="24"/>
        <v>#REF!</v>
      </c>
      <c r="L140" s="156" t="e">
        <f t="shared" si="25"/>
        <v>#REF!</v>
      </c>
      <c r="M140" s="157" t="e">
        <f>+VLOOKUP(D140,#REF!,4,)</f>
        <v>#REF!</v>
      </c>
      <c r="N140" s="171" t="e">
        <f>(VLOOKUP($D140,#REF!,31,))</f>
        <v>#REF!</v>
      </c>
      <c r="O140" s="171" t="e">
        <f>(VLOOKUP($D140,#REF!,32,))</f>
        <v>#REF!</v>
      </c>
      <c r="P140" s="172" t="e">
        <f>+VLOOKUP($D140,#REF!,33,0)</f>
        <v>#REF!</v>
      </c>
      <c r="Q140" s="174" t="e">
        <f t="shared" si="26"/>
        <v>#REF!</v>
      </c>
    </row>
    <row r="141" spans="1:22" ht="15" customHeight="1" x14ac:dyDescent="0.25">
      <c r="A141" s="102"/>
      <c r="B141" s="169"/>
      <c r="C141" s="169"/>
      <c r="D141" s="15"/>
      <c r="E141" s="142"/>
      <c r="F141" s="103"/>
      <c r="G141" s="155"/>
      <c r="H141" s="48" t="e">
        <f>+VLOOKUP(D141,Reff!$A:$C,2,FALSE)</f>
        <v>#N/A</v>
      </c>
      <c r="I141" s="48" t="e">
        <f>+VLOOKUP($D141,Reff!$A:$C,3,FALSE)</f>
        <v>#N/A</v>
      </c>
      <c r="J141" s="161" t="e">
        <f t="shared" si="23"/>
        <v>#REF!</v>
      </c>
      <c r="K141" s="156" t="e">
        <f t="shared" si="24"/>
        <v>#REF!</v>
      </c>
      <c r="L141" s="156" t="e">
        <f t="shared" si="25"/>
        <v>#REF!</v>
      </c>
      <c r="M141" s="157" t="e">
        <f>+VLOOKUP(D141,#REF!,4,)</f>
        <v>#REF!</v>
      </c>
      <c r="N141" s="171" t="e">
        <f>(VLOOKUP($D141,#REF!,31,))</f>
        <v>#REF!</v>
      </c>
      <c r="O141" s="171" t="e">
        <f>(VLOOKUP($D141,#REF!,32,))</f>
        <v>#REF!</v>
      </c>
      <c r="P141" s="172" t="e">
        <f>+VLOOKUP($D141,#REF!,33,0)</f>
        <v>#REF!</v>
      </c>
      <c r="Q141" s="174" t="e">
        <f t="shared" si="26"/>
        <v>#REF!</v>
      </c>
      <c r="R141" s="368"/>
      <c r="S141" s="153"/>
      <c r="T141" s="365"/>
      <c r="U141" s="365"/>
      <c r="V141" s="365"/>
    </row>
    <row r="142" spans="1:22" ht="15" customHeight="1" x14ac:dyDescent="0.25">
      <c r="A142" s="102"/>
      <c r="B142" s="169"/>
      <c r="C142" s="169"/>
      <c r="D142" s="15"/>
      <c r="E142" s="142"/>
      <c r="F142" s="103"/>
      <c r="G142" s="155"/>
      <c r="H142" s="48" t="e">
        <f>+VLOOKUP(D142,Reff!$A:$C,2,FALSE)</f>
        <v>#N/A</v>
      </c>
      <c r="I142" s="48" t="e">
        <f>+VLOOKUP($D142,Reff!$A:$C,3,FALSE)</f>
        <v>#N/A</v>
      </c>
      <c r="J142" s="161" t="e">
        <f t="shared" si="23"/>
        <v>#REF!</v>
      </c>
      <c r="K142" s="156" t="e">
        <f t="shared" si="24"/>
        <v>#REF!</v>
      </c>
      <c r="L142" s="156" t="e">
        <f t="shared" si="25"/>
        <v>#REF!</v>
      </c>
      <c r="M142" s="157" t="e">
        <f>+VLOOKUP(D142,#REF!,4,)</f>
        <v>#REF!</v>
      </c>
      <c r="N142" s="171" t="e">
        <f>(VLOOKUP($D142,#REF!,31,))</f>
        <v>#REF!</v>
      </c>
      <c r="O142" s="171" t="e">
        <f>(VLOOKUP($D142,#REF!,32,))</f>
        <v>#REF!</v>
      </c>
      <c r="P142" s="172" t="e">
        <f>+VLOOKUP($D142,#REF!,33,0)</f>
        <v>#REF!</v>
      </c>
      <c r="Q142" s="174" t="e">
        <f t="shared" si="26"/>
        <v>#REF!</v>
      </c>
    </row>
    <row r="143" spans="1:22" ht="15" customHeight="1" x14ac:dyDescent="0.25">
      <c r="A143" s="102"/>
      <c r="B143" s="169"/>
      <c r="C143" s="169"/>
      <c r="D143" s="15"/>
      <c r="E143" s="142"/>
      <c r="F143" s="103"/>
      <c r="G143" s="155"/>
      <c r="H143" s="48" t="e">
        <f>+VLOOKUP(D143,Reff!$A:$C,2,FALSE)</f>
        <v>#N/A</v>
      </c>
      <c r="I143" s="48" t="e">
        <f>+VLOOKUP($D143,Reff!$A:$C,3,FALSE)</f>
        <v>#N/A</v>
      </c>
      <c r="J143" s="161" t="e">
        <f t="shared" si="23"/>
        <v>#REF!</v>
      </c>
      <c r="K143" s="156" t="e">
        <f t="shared" si="24"/>
        <v>#REF!</v>
      </c>
      <c r="L143" s="156" t="e">
        <f t="shared" si="25"/>
        <v>#REF!</v>
      </c>
      <c r="M143" s="157" t="e">
        <f>+VLOOKUP(D143,#REF!,4,)</f>
        <v>#REF!</v>
      </c>
      <c r="N143" s="171" t="e">
        <f>(VLOOKUP($D143,#REF!,31,))</f>
        <v>#REF!</v>
      </c>
      <c r="O143" s="171" t="e">
        <f>(VLOOKUP($D143,#REF!,32,))</f>
        <v>#REF!</v>
      </c>
      <c r="P143" s="172" t="e">
        <f>+VLOOKUP($D143,#REF!,33,0)</f>
        <v>#REF!</v>
      </c>
      <c r="Q143" s="174" t="e">
        <f t="shared" si="26"/>
        <v>#REF!</v>
      </c>
    </row>
    <row r="144" spans="1:22" ht="15" customHeight="1" x14ac:dyDescent="0.25">
      <c r="A144" s="102"/>
      <c r="B144" s="169"/>
      <c r="C144" s="169"/>
      <c r="D144" s="15"/>
      <c r="E144" s="142"/>
      <c r="F144" s="103"/>
      <c r="G144" s="155"/>
      <c r="H144" s="48" t="e">
        <f>+VLOOKUP(D144,Reff!$A:$C,2,FALSE)</f>
        <v>#N/A</v>
      </c>
      <c r="I144" s="48" t="e">
        <f>+VLOOKUP($D144,Reff!$A:$C,3,FALSE)</f>
        <v>#N/A</v>
      </c>
      <c r="J144" s="161" t="e">
        <f t="shared" si="23"/>
        <v>#REF!</v>
      </c>
      <c r="K144" s="156" t="e">
        <f t="shared" si="24"/>
        <v>#REF!</v>
      </c>
      <c r="L144" s="156" t="e">
        <f t="shared" si="25"/>
        <v>#REF!</v>
      </c>
      <c r="M144" s="157" t="e">
        <f>+VLOOKUP(D144,#REF!,4,)</f>
        <v>#REF!</v>
      </c>
      <c r="N144" s="171" t="e">
        <f>(VLOOKUP($D144,#REF!,31,))</f>
        <v>#REF!</v>
      </c>
      <c r="O144" s="171" t="e">
        <f>(VLOOKUP($D144,#REF!,32,))</f>
        <v>#REF!</v>
      </c>
      <c r="P144" s="172" t="e">
        <f>+VLOOKUP($D144,#REF!,33,0)</f>
        <v>#REF!</v>
      </c>
      <c r="Q144" s="174" t="e">
        <f t="shared" si="26"/>
        <v>#REF!</v>
      </c>
      <c r="S144" s="153"/>
    </row>
    <row r="145" spans="1:18" s="213" customFormat="1" x14ac:dyDescent="0.25">
      <c r="A145" s="102"/>
      <c r="B145" s="169"/>
      <c r="C145" s="169"/>
      <c r="D145" s="15"/>
      <c r="E145" s="142"/>
      <c r="F145" s="103"/>
      <c r="G145" s="155"/>
      <c r="H145" s="48" t="e">
        <f>+VLOOKUP(D145,Reff!$A:$C,2,FALSE)</f>
        <v>#N/A</v>
      </c>
      <c r="I145" s="48" t="e">
        <f>+VLOOKUP($D145,Reff!$A:$C,3,FALSE)</f>
        <v>#N/A</v>
      </c>
      <c r="J145" s="161" t="e">
        <f t="shared" ref="J145:J150" si="27">+IF(B145=$C$7,IF(A145="S",(G145-H145),(I145-G145))%*E145,0)</f>
        <v>#REF!</v>
      </c>
      <c r="K145" s="156" t="e">
        <f t="shared" ref="K145:K150" si="28">-IF(B145=$C$7,IF(A145="S",IF(G145&gt;F145,(G145-F145)*5%,0)%*E145,0),0)</f>
        <v>#REF!</v>
      </c>
      <c r="L145" s="156" t="e">
        <f t="shared" ref="L145:L150" si="29">+IF(C145&gt;=$C$7,M145*E145*Q145*IF(A145="S",1,-1),0)*0.95</f>
        <v>#REF!</v>
      </c>
      <c r="M145" s="157" t="e">
        <f>+VLOOKUP(D145,#REF!,4,)</f>
        <v>#REF!</v>
      </c>
      <c r="N145" s="171" t="e">
        <f>(VLOOKUP($D145,#REF!,31,))</f>
        <v>#REF!</v>
      </c>
      <c r="O145" s="171" t="e">
        <f>(VLOOKUP($D145,#REF!,32,))</f>
        <v>#REF!</v>
      </c>
      <c r="P145" s="172" t="e">
        <f>+VLOOKUP($D145,#REF!,33,0)</f>
        <v>#REF!</v>
      </c>
      <c r="Q145" s="174" t="e">
        <f t="shared" ref="Q145:Q150" si="30">IF(P145="GOV",$I$10/((O145-N145)*2),$J$10/360)</f>
        <v>#REF!</v>
      </c>
      <c r="R145"/>
    </row>
    <row r="146" spans="1:18" s="213" customFormat="1" x14ac:dyDescent="0.25">
      <c r="A146" s="102"/>
      <c r="B146" s="169"/>
      <c r="C146" s="169"/>
      <c r="D146" s="15"/>
      <c r="E146" s="142"/>
      <c r="F146" s="103"/>
      <c r="G146" s="155"/>
      <c r="H146" s="48" t="e">
        <f>+VLOOKUP(D146,Reff!$A:$C,2,FALSE)</f>
        <v>#N/A</v>
      </c>
      <c r="I146" s="48" t="e">
        <f>+VLOOKUP($D146,Reff!$A:$C,3,FALSE)</f>
        <v>#N/A</v>
      </c>
      <c r="J146" s="161" t="e">
        <f t="shared" si="27"/>
        <v>#REF!</v>
      </c>
      <c r="K146" s="156" t="e">
        <f t="shared" si="28"/>
        <v>#REF!</v>
      </c>
      <c r="L146" s="156" t="e">
        <f t="shared" si="29"/>
        <v>#REF!</v>
      </c>
      <c r="M146" s="157" t="e">
        <f>+VLOOKUP(D146,#REF!,4,)</f>
        <v>#REF!</v>
      </c>
      <c r="N146" s="171" t="e">
        <f>(VLOOKUP($D146,#REF!,31,))</f>
        <v>#REF!</v>
      </c>
      <c r="O146" s="171" t="e">
        <f>(VLOOKUP($D146,#REF!,32,))</f>
        <v>#REF!</v>
      </c>
      <c r="P146" s="172" t="e">
        <f>+VLOOKUP($D146,#REF!,33,0)</f>
        <v>#REF!</v>
      </c>
      <c r="Q146" s="174" t="e">
        <f t="shared" si="30"/>
        <v>#REF!</v>
      </c>
      <c r="R146"/>
    </row>
    <row r="147" spans="1:18" s="213" customFormat="1" x14ac:dyDescent="0.25">
      <c r="A147" s="102"/>
      <c r="B147" s="169"/>
      <c r="C147" s="169"/>
      <c r="D147" s="15"/>
      <c r="E147" s="142"/>
      <c r="F147" s="103"/>
      <c r="G147" s="155"/>
      <c r="H147" s="48" t="e">
        <f>+VLOOKUP(D147,Reff!$A:$C,2,FALSE)</f>
        <v>#N/A</v>
      </c>
      <c r="I147" s="48" t="e">
        <f>+VLOOKUP($D147,Reff!$A:$C,3,FALSE)</f>
        <v>#N/A</v>
      </c>
      <c r="J147" s="161" t="e">
        <f t="shared" si="27"/>
        <v>#REF!</v>
      </c>
      <c r="K147" s="156" t="e">
        <f t="shared" si="28"/>
        <v>#REF!</v>
      </c>
      <c r="L147" s="156" t="e">
        <f t="shared" si="29"/>
        <v>#REF!</v>
      </c>
      <c r="M147" s="157" t="e">
        <f>+VLOOKUP(D147,#REF!,4,)</f>
        <v>#REF!</v>
      </c>
      <c r="N147" s="171" t="e">
        <f>(VLOOKUP($D147,#REF!,31,))</f>
        <v>#REF!</v>
      </c>
      <c r="O147" s="171" t="e">
        <f>(VLOOKUP($D147,#REF!,32,))</f>
        <v>#REF!</v>
      </c>
      <c r="P147" s="172" t="e">
        <f>+VLOOKUP($D147,#REF!,33,0)</f>
        <v>#REF!</v>
      </c>
      <c r="Q147" s="174" t="e">
        <f t="shared" si="30"/>
        <v>#REF!</v>
      </c>
      <c r="R147"/>
    </row>
    <row r="148" spans="1:18" s="213" customFormat="1" x14ac:dyDescent="0.25">
      <c r="A148" s="102"/>
      <c r="B148" s="169"/>
      <c r="C148" s="169"/>
      <c r="D148" s="15"/>
      <c r="E148" s="142"/>
      <c r="F148" s="103"/>
      <c r="G148" s="155"/>
      <c r="H148" s="48" t="e">
        <f>+VLOOKUP(D148,Reff!$A:$C,2,FALSE)</f>
        <v>#N/A</v>
      </c>
      <c r="I148" s="48" t="e">
        <f>+VLOOKUP($D148,Reff!$A:$C,3,FALSE)</f>
        <v>#N/A</v>
      </c>
      <c r="J148" s="161" t="e">
        <f t="shared" si="27"/>
        <v>#REF!</v>
      </c>
      <c r="K148" s="156" t="e">
        <f t="shared" si="28"/>
        <v>#REF!</v>
      </c>
      <c r="L148" s="156" t="e">
        <f t="shared" si="29"/>
        <v>#REF!</v>
      </c>
      <c r="M148" s="157" t="e">
        <f>+VLOOKUP(D148,#REF!,4,)</f>
        <v>#REF!</v>
      </c>
      <c r="N148" s="171" t="e">
        <f>(VLOOKUP($D148,#REF!,31,))</f>
        <v>#REF!</v>
      </c>
      <c r="O148" s="171" t="e">
        <f>(VLOOKUP($D148,#REF!,32,))</f>
        <v>#REF!</v>
      </c>
      <c r="P148" s="172" t="e">
        <f>+VLOOKUP($D148,#REF!,33,0)</f>
        <v>#REF!</v>
      </c>
      <c r="Q148" s="174" t="e">
        <f t="shared" si="30"/>
        <v>#REF!</v>
      </c>
      <c r="R148"/>
    </row>
    <row r="149" spans="1:18" s="213" customFormat="1" x14ac:dyDescent="0.25">
      <c r="A149" s="102"/>
      <c r="B149" s="169"/>
      <c r="C149" s="169"/>
      <c r="D149" s="15"/>
      <c r="E149" s="142"/>
      <c r="F149" s="103"/>
      <c r="G149" s="155"/>
      <c r="H149" s="48" t="e">
        <f>+VLOOKUP(D149,Reff!$A:$C,2,FALSE)</f>
        <v>#N/A</v>
      </c>
      <c r="I149" s="48" t="e">
        <f>+VLOOKUP($D149,Reff!$A:$C,3,FALSE)</f>
        <v>#N/A</v>
      </c>
      <c r="J149" s="161" t="e">
        <f t="shared" si="27"/>
        <v>#REF!</v>
      </c>
      <c r="K149" s="156" t="e">
        <f t="shared" si="28"/>
        <v>#REF!</v>
      </c>
      <c r="L149" s="156" t="e">
        <f t="shared" si="29"/>
        <v>#REF!</v>
      </c>
      <c r="M149" s="157" t="e">
        <f>+VLOOKUP(D149,#REF!,4,)</f>
        <v>#REF!</v>
      </c>
      <c r="N149" s="171" t="e">
        <f>(VLOOKUP($D149,#REF!,31,))</f>
        <v>#REF!</v>
      </c>
      <c r="O149" s="171" t="e">
        <f>(VLOOKUP($D149,#REF!,32,))</f>
        <v>#REF!</v>
      </c>
      <c r="P149" s="172" t="e">
        <f>+VLOOKUP($D149,#REF!,33,0)</f>
        <v>#REF!</v>
      </c>
      <c r="Q149" s="174" t="e">
        <f t="shared" si="30"/>
        <v>#REF!</v>
      </c>
      <c r="R149"/>
    </row>
    <row r="150" spans="1:18" ht="15" customHeight="1" x14ac:dyDescent="0.25">
      <c r="A150" s="102"/>
      <c r="B150" s="169"/>
      <c r="C150" s="169"/>
      <c r="D150" s="15"/>
      <c r="E150" s="142"/>
      <c r="F150" s="103"/>
      <c r="G150" s="155"/>
      <c r="H150" s="48" t="e">
        <f>+VLOOKUP(D150,Reff!$A:$C,2,FALSE)</f>
        <v>#N/A</v>
      </c>
      <c r="I150" s="48" t="e">
        <f>+VLOOKUP($D150,Reff!$A:$C,3,FALSE)</f>
        <v>#N/A</v>
      </c>
      <c r="J150" s="161" t="e">
        <f t="shared" si="27"/>
        <v>#REF!</v>
      </c>
      <c r="K150" s="156" t="e">
        <f t="shared" si="28"/>
        <v>#REF!</v>
      </c>
      <c r="L150" s="156" t="e">
        <f t="shared" si="29"/>
        <v>#REF!</v>
      </c>
      <c r="M150" s="157" t="e">
        <f>+VLOOKUP(D150,#REF!,4,)</f>
        <v>#REF!</v>
      </c>
      <c r="N150" s="171" t="e">
        <f>(VLOOKUP($D150,#REF!,31,))</f>
        <v>#REF!</v>
      </c>
      <c r="O150" s="171" t="e">
        <f>(VLOOKUP($D150,#REF!,32,))</f>
        <v>#REF!</v>
      </c>
      <c r="P150" s="172" t="e">
        <f>+VLOOKUP($D150,#REF!,33,0)</f>
        <v>#REF!</v>
      </c>
      <c r="Q150" s="174" t="e">
        <f t="shared" si="30"/>
        <v>#REF!</v>
      </c>
    </row>
    <row r="151" spans="1:18" ht="15" customHeight="1" x14ac:dyDescent="0.25">
      <c r="A151" s="98"/>
      <c r="B151" s="9"/>
      <c r="C151" s="9"/>
      <c r="D151" s="52"/>
      <c r="E151" s="158">
        <f>SUM(E122:E150)</f>
        <v>20000000000</v>
      </c>
      <c r="F151" s="52"/>
      <c r="G151" s="52"/>
      <c r="H151" s="9"/>
      <c r="I151" s="53"/>
      <c r="J151" s="160" t="e">
        <f>SUM(J122:J150)</f>
        <v>#REF!</v>
      </c>
      <c r="K151" s="160" t="e">
        <f>SUM(K122:K150)</f>
        <v>#REF!</v>
      </c>
      <c r="L151" s="9" t="e">
        <f>+SUM(L122:L150)</f>
        <v>#REF!</v>
      </c>
      <c r="M151" s="9"/>
      <c r="N151" s="154"/>
      <c r="O151" s="154"/>
      <c r="P151" s="154"/>
      <c r="Q151" s="173"/>
    </row>
    <row r="153" spans="1:18" x14ac:dyDescent="0.25">
      <c r="I153" s="12"/>
    </row>
  </sheetData>
  <autoFilter ref="B14:Q15">
    <filterColumn colId="9" showButton="0"/>
    <sortState ref="B17:Q93">
      <sortCondition descending="1" ref="E14:E15"/>
    </sortState>
  </autoFilter>
  <sortState ref="A122:V126">
    <sortCondition descending="1" ref="C122:C126"/>
  </sortState>
  <mergeCells count="26">
    <mergeCell ref="O120:O121"/>
    <mergeCell ref="P120:P121"/>
    <mergeCell ref="Q120:Q121"/>
    <mergeCell ref="B115:D115"/>
    <mergeCell ref="H14:H15"/>
    <mergeCell ref="I14:I15"/>
    <mergeCell ref="J14:J15"/>
    <mergeCell ref="K14:L14"/>
    <mergeCell ref="A14:A15"/>
    <mergeCell ref="B14:B15"/>
    <mergeCell ref="C14:C15"/>
    <mergeCell ref="D14:D15"/>
    <mergeCell ref="G14:G15"/>
    <mergeCell ref="E14:E15"/>
    <mergeCell ref="F14:F15"/>
    <mergeCell ref="A120:A121"/>
    <mergeCell ref="J120:K120"/>
    <mergeCell ref="M120:M121"/>
    <mergeCell ref="N120:N121"/>
    <mergeCell ref="L120:L121"/>
    <mergeCell ref="H120:H121"/>
    <mergeCell ref="I120:I121"/>
    <mergeCell ref="F120:F121"/>
    <mergeCell ref="D120:D121"/>
    <mergeCell ref="E120:E121"/>
    <mergeCell ref="G120:G121"/>
  </mergeCells>
  <conditionalFormatting sqref="L16:L21 L23 L115:L117">
    <cfRule type="cellIs" dxfId="14607" priority="11381" operator="lessThan">
      <formula>0</formula>
    </cfRule>
  </conditionalFormatting>
  <conditionalFormatting sqref="E10">
    <cfRule type="cellIs" dxfId="14606" priority="11380" operator="lessThan">
      <formula>0</formula>
    </cfRule>
  </conditionalFormatting>
  <conditionalFormatting sqref="Q23 Q16:Q21 Q115:Q117">
    <cfRule type="cellIs" dxfId="14605" priority="11375" operator="equal">
      <formula>TODAY()</formula>
    </cfRule>
  </conditionalFormatting>
  <conditionalFormatting sqref="K16:L21 K23:L23 K115:L117">
    <cfRule type="cellIs" dxfId="14604" priority="11374" operator="lessThan">
      <formula>0</formula>
    </cfRule>
  </conditionalFormatting>
  <conditionalFormatting sqref="G23 G17:G21">
    <cfRule type="cellIs" dxfId="14603" priority="11363" operator="lessThan">
      <formula>N17</formula>
    </cfRule>
    <cfRule type="cellIs" dxfId="14602" priority="11364" operator="greaterThan">
      <formula>P17</formula>
    </cfRule>
  </conditionalFormatting>
  <conditionalFormatting sqref="L26">
    <cfRule type="cellIs" dxfId="14601" priority="11357" operator="lessThan">
      <formula>0</formula>
    </cfRule>
  </conditionalFormatting>
  <conditionalFormatting sqref="Q26">
    <cfRule type="cellIs" dxfId="14600" priority="11356" operator="equal">
      <formula>TODAY()</formula>
    </cfRule>
  </conditionalFormatting>
  <conditionalFormatting sqref="K26:L26">
    <cfRule type="cellIs" dxfId="14599" priority="11355" operator="lessThan">
      <formula>0</formula>
    </cfRule>
  </conditionalFormatting>
  <conditionalFormatting sqref="G26">
    <cfRule type="cellIs" dxfId="14598" priority="11353" operator="lessThan">
      <formula>N26</formula>
    </cfRule>
    <cfRule type="cellIs" dxfId="14597" priority="11354" operator="greaterThan">
      <formula>P26</formula>
    </cfRule>
  </conditionalFormatting>
  <conditionalFormatting sqref="L32:L34 L36:L38 L40:L41">
    <cfRule type="cellIs" dxfId="14596" priority="11314" operator="lessThan">
      <formula>0</formula>
    </cfRule>
  </conditionalFormatting>
  <conditionalFormatting sqref="L22">
    <cfRule type="cellIs" dxfId="14595" priority="11344" operator="lessThan">
      <formula>0</formula>
    </cfRule>
  </conditionalFormatting>
  <conditionalFormatting sqref="Q22">
    <cfRule type="cellIs" dxfId="14594" priority="11343" operator="equal">
      <formula>TODAY()</formula>
    </cfRule>
  </conditionalFormatting>
  <conditionalFormatting sqref="K22:L22">
    <cfRule type="cellIs" dxfId="14593" priority="11342" operator="lessThan">
      <formula>0</formula>
    </cfRule>
  </conditionalFormatting>
  <conditionalFormatting sqref="G22">
    <cfRule type="cellIs" dxfId="14592" priority="11340" operator="lessThan">
      <formula>N22</formula>
    </cfRule>
    <cfRule type="cellIs" dxfId="14591" priority="11341" operator="greaterThan">
      <formula>P22</formula>
    </cfRule>
  </conditionalFormatting>
  <conditionalFormatting sqref="L24:L25">
    <cfRule type="cellIs" dxfId="14590" priority="11301" operator="lessThan">
      <formula>0</formula>
    </cfRule>
  </conditionalFormatting>
  <conditionalFormatting sqref="Q24:Q25">
    <cfRule type="cellIs" dxfId="14589" priority="11300" operator="equal">
      <formula>TODAY()</formula>
    </cfRule>
  </conditionalFormatting>
  <conditionalFormatting sqref="K24:L25">
    <cfRule type="cellIs" dxfId="14588" priority="11299" operator="lessThan">
      <formula>0</formula>
    </cfRule>
  </conditionalFormatting>
  <conditionalFormatting sqref="G24:G25">
    <cfRule type="cellIs" dxfId="14587" priority="11297" operator="lessThan">
      <formula>N24</formula>
    </cfRule>
    <cfRule type="cellIs" dxfId="14586" priority="11298" operator="greaterThan">
      <formula>P24</formula>
    </cfRule>
  </conditionalFormatting>
  <conditionalFormatting sqref="L27:L29 L31">
    <cfRule type="cellIs" dxfId="14585" priority="11329" operator="lessThan">
      <formula>0</formula>
    </cfRule>
  </conditionalFormatting>
  <conditionalFormatting sqref="Q27:Q29 Q31">
    <cfRule type="cellIs" dxfId="14584" priority="11328" operator="equal">
      <formula>TODAY()</formula>
    </cfRule>
  </conditionalFormatting>
  <conditionalFormatting sqref="K27:L29 K31:L31">
    <cfRule type="cellIs" dxfId="14583" priority="11327" operator="lessThan">
      <formula>0</formula>
    </cfRule>
  </conditionalFormatting>
  <conditionalFormatting sqref="G27:G29 G31">
    <cfRule type="cellIs" dxfId="14582" priority="11325" operator="lessThan">
      <formula>N27</formula>
    </cfRule>
    <cfRule type="cellIs" dxfId="14581" priority="11326" operator="greaterThan">
      <formula>P27</formula>
    </cfRule>
  </conditionalFormatting>
  <conditionalFormatting sqref="L30">
    <cfRule type="cellIs" dxfId="14580" priority="11319" operator="lessThan">
      <formula>0</formula>
    </cfRule>
  </conditionalFormatting>
  <conditionalFormatting sqref="Q30">
    <cfRule type="cellIs" dxfId="14579" priority="11318" operator="equal">
      <formula>TODAY()</formula>
    </cfRule>
  </conditionalFormatting>
  <conditionalFormatting sqref="K30:L30">
    <cfRule type="cellIs" dxfId="14578" priority="11317" operator="lessThan">
      <formula>0</formula>
    </cfRule>
  </conditionalFormatting>
  <conditionalFormatting sqref="G30">
    <cfRule type="cellIs" dxfId="14577" priority="11315" operator="lessThan">
      <formula>N30</formula>
    </cfRule>
    <cfRule type="cellIs" dxfId="14576" priority="11316" operator="greaterThan">
      <formula>P30</formula>
    </cfRule>
  </conditionalFormatting>
  <conditionalFormatting sqref="Q32:Q34 Q36:Q38 Q40:Q41">
    <cfRule type="cellIs" dxfId="14575" priority="11313" operator="equal">
      <formula>TODAY()</formula>
    </cfRule>
  </conditionalFormatting>
  <conditionalFormatting sqref="K32:L34 K36:L38 K40:L41">
    <cfRule type="cellIs" dxfId="14574" priority="11312" operator="lessThan">
      <formula>0</formula>
    </cfRule>
  </conditionalFormatting>
  <conditionalFormatting sqref="G32:G34 G36:G38 G40:G41">
    <cfRule type="cellIs" dxfId="14573" priority="11310" operator="lessThan">
      <formula>N32</formula>
    </cfRule>
    <cfRule type="cellIs" dxfId="14572" priority="11311" operator="greaterThan">
      <formula>P32</formula>
    </cfRule>
  </conditionalFormatting>
  <conditionalFormatting sqref="L35">
    <cfRule type="cellIs" dxfId="14571" priority="11296" operator="lessThan">
      <formula>0</formula>
    </cfRule>
  </conditionalFormatting>
  <conditionalFormatting sqref="Q35">
    <cfRule type="cellIs" dxfId="14570" priority="11295" operator="equal">
      <formula>TODAY()</formula>
    </cfRule>
  </conditionalFormatting>
  <conditionalFormatting sqref="K35:L35">
    <cfRule type="cellIs" dxfId="14569" priority="11294" operator="lessThan">
      <formula>0</formula>
    </cfRule>
  </conditionalFormatting>
  <conditionalFormatting sqref="G35">
    <cfRule type="cellIs" dxfId="14568" priority="11292" operator="lessThan">
      <formula>N35</formula>
    </cfRule>
    <cfRule type="cellIs" dxfId="14567" priority="11293" operator="greaterThan">
      <formula>P35</formula>
    </cfRule>
  </conditionalFormatting>
  <conditionalFormatting sqref="K151">
    <cfRule type="cellIs" dxfId="14566" priority="11137" operator="greaterThan">
      <formula>0.1</formula>
    </cfRule>
  </conditionalFormatting>
  <conditionalFormatting sqref="S130:S131">
    <cfRule type="cellIs" dxfId="14565" priority="11088" operator="equal">
      <formula>TODAY()</formula>
    </cfRule>
  </conditionalFormatting>
  <conditionalFormatting sqref="S132">
    <cfRule type="cellIs" dxfId="14564" priority="11078" operator="equal">
      <formula>TODAY()</formula>
    </cfRule>
  </conditionalFormatting>
  <conditionalFormatting sqref="S129">
    <cfRule type="cellIs" dxfId="14563" priority="11075" operator="equal">
      <formula>TODAY()</formula>
    </cfRule>
  </conditionalFormatting>
  <conditionalFormatting sqref="L42">
    <cfRule type="cellIs" dxfId="14562" priority="10708" operator="lessThan">
      <formula>0</formula>
    </cfRule>
  </conditionalFormatting>
  <conditionalFormatting sqref="Q42">
    <cfRule type="cellIs" dxfId="14561" priority="10707" operator="equal">
      <formula>TODAY()</formula>
    </cfRule>
  </conditionalFormatting>
  <conditionalFormatting sqref="K42:L42">
    <cfRule type="cellIs" dxfId="14560" priority="10706" operator="lessThan">
      <formula>0</formula>
    </cfRule>
  </conditionalFormatting>
  <conditionalFormatting sqref="G42">
    <cfRule type="cellIs" dxfId="14559" priority="10704" operator="lessThan">
      <formula>N42</formula>
    </cfRule>
    <cfRule type="cellIs" dxfId="14558" priority="10705" operator="greaterThan">
      <formula>P42</formula>
    </cfRule>
  </conditionalFormatting>
  <conditionalFormatting sqref="L43">
    <cfRule type="cellIs" dxfId="14557" priority="10703" operator="lessThan">
      <formula>0</formula>
    </cfRule>
  </conditionalFormatting>
  <conditionalFormatting sqref="Q43">
    <cfRule type="cellIs" dxfId="14556" priority="10702" operator="equal">
      <formula>TODAY()</formula>
    </cfRule>
  </conditionalFormatting>
  <conditionalFormatting sqref="K43:L43">
    <cfRule type="cellIs" dxfId="14555" priority="10701" operator="lessThan">
      <formula>0</formula>
    </cfRule>
  </conditionalFormatting>
  <conditionalFormatting sqref="G43">
    <cfRule type="cellIs" dxfId="14554" priority="10699" operator="lessThan">
      <formula>N43</formula>
    </cfRule>
    <cfRule type="cellIs" dxfId="14553" priority="10700" operator="greaterThan">
      <formula>P43</formula>
    </cfRule>
  </conditionalFormatting>
  <conditionalFormatting sqref="L44">
    <cfRule type="cellIs" dxfId="14552" priority="10698" operator="lessThan">
      <formula>0</formula>
    </cfRule>
  </conditionalFormatting>
  <conditionalFormatting sqref="Q44">
    <cfRule type="cellIs" dxfId="14551" priority="10697" operator="equal">
      <formula>TODAY()</formula>
    </cfRule>
  </conditionalFormatting>
  <conditionalFormatting sqref="K44:L44">
    <cfRule type="cellIs" dxfId="14550" priority="10696" operator="lessThan">
      <formula>0</formula>
    </cfRule>
  </conditionalFormatting>
  <conditionalFormatting sqref="G46">
    <cfRule type="cellIs" dxfId="14549" priority="10682" operator="lessThan">
      <formula>N46</formula>
    </cfRule>
    <cfRule type="cellIs" dxfId="14548" priority="10683" operator="greaterThan">
      <formula>P46</formula>
    </cfRule>
  </conditionalFormatting>
  <conditionalFormatting sqref="G44">
    <cfRule type="cellIs" dxfId="14547" priority="10692" operator="lessThan">
      <formula>N44</formula>
    </cfRule>
    <cfRule type="cellIs" dxfId="14546" priority="10693" operator="greaterThan">
      <formula>P44</formula>
    </cfRule>
  </conditionalFormatting>
  <conditionalFormatting sqref="L45">
    <cfRule type="cellIs" dxfId="14545" priority="10691" operator="lessThan">
      <formula>0</formula>
    </cfRule>
  </conditionalFormatting>
  <conditionalFormatting sqref="Q45">
    <cfRule type="cellIs" dxfId="14544" priority="10690" operator="equal">
      <formula>TODAY()</formula>
    </cfRule>
  </conditionalFormatting>
  <conditionalFormatting sqref="K45:L45">
    <cfRule type="cellIs" dxfId="14543" priority="10689" operator="lessThan">
      <formula>0</formula>
    </cfRule>
  </conditionalFormatting>
  <conditionalFormatting sqref="G45">
    <cfRule type="cellIs" dxfId="14542" priority="10687" operator="lessThan">
      <formula>N45</formula>
    </cfRule>
    <cfRule type="cellIs" dxfId="14541" priority="10688" operator="greaterThan">
      <formula>P45</formula>
    </cfRule>
  </conditionalFormatting>
  <conditionalFormatting sqref="L46">
    <cfRule type="cellIs" dxfId="14540" priority="10686" operator="lessThan">
      <formula>0</formula>
    </cfRule>
  </conditionalFormatting>
  <conditionalFormatting sqref="Q46">
    <cfRule type="cellIs" dxfId="14539" priority="10685" operator="equal">
      <formula>TODAY()</formula>
    </cfRule>
  </conditionalFormatting>
  <conditionalFormatting sqref="K46:L46">
    <cfRule type="cellIs" dxfId="14538" priority="10684" operator="lessThan">
      <formula>0</formula>
    </cfRule>
  </conditionalFormatting>
  <conditionalFormatting sqref="S123:S124">
    <cfRule type="cellIs" dxfId="14537" priority="10632" operator="equal">
      <formula>TODAY()</formula>
    </cfRule>
  </conditionalFormatting>
  <conditionalFormatting sqref="S125">
    <cfRule type="cellIs" dxfId="14536" priority="10631" operator="equal">
      <formula>TODAY()</formula>
    </cfRule>
  </conditionalFormatting>
  <conditionalFormatting sqref="S122">
    <cfRule type="cellIs" dxfId="14535" priority="10630" operator="equal">
      <formula>TODAY()</formula>
    </cfRule>
  </conditionalFormatting>
  <conditionalFormatting sqref="G51">
    <cfRule type="cellIs" dxfId="14534" priority="10610" operator="lessThan">
      <formula>N51</formula>
    </cfRule>
    <cfRule type="cellIs" dxfId="14533" priority="10611" operator="greaterThan">
      <formula>P51</formula>
    </cfRule>
  </conditionalFormatting>
  <conditionalFormatting sqref="L51">
    <cfRule type="cellIs" dxfId="14532" priority="10614" operator="lessThan">
      <formula>0</formula>
    </cfRule>
  </conditionalFormatting>
  <conditionalFormatting sqref="Q51">
    <cfRule type="cellIs" dxfId="14531" priority="10613" operator="equal">
      <formula>TODAY()</formula>
    </cfRule>
  </conditionalFormatting>
  <conditionalFormatting sqref="K51:L51">
    <cfRule type="cellIs" dxfId="14530" priority="10612" operator="lessThan">
      <formula>0</formula>
    </cfRule>
  </conditionalFormatting>
  <conditionalFormatting sqref="G49">
    <cfRule type="cellIs" dxfId="14529" priority="10620" operator="lessThan">
      <formula>N49</formula>
    </cfRule>
    <cfRule type="cellIs" dxfId="14528" priority="10621" operator="greaterThan">
      <formula>P49</formula>
    </cfRule>
  </conditionalFormatting>
  <conditionalFormatting sqref="L49">
    <cfRule type="cellIs" dxfId="14527" priority="10624" operator="lessThan">
      <formula>0</formula>
    </cfRule>
  </conditionalFormatting>
  <conditionalFormatting sqref="Q49">
    <cfRule type="cellIs" dxfId="14526" priority="10623" operator="equal">
      <formula>TODAY()</formula>
    </cfRule>
  </conditionalFormatting>
  <conditionalFormatting sqref="K49:L49">
    <cfRule type="cellIs" dxfId="14525" priority="10622" operator="lessThan">
      <formula>0</formula>
    </cfRule>
  </conditionalFormatting>
  <conditionalFormatting sqref="G50">
    <cfRule type="cellIs" dxfId="14524" priority="10615" operator="lessThan">
      <formula>N50</formula>
    </cfRule>
    <cfRule type="cellIs" dxfId="14523" priority="10616" operator="greaterThan">
      <formula>P50</formula>
    </cfRule>
  </conditionalFormatting>
  <conditionalFormatting sqref="L50">
    <cfRule type="cellIs" dxfId="14522" priority="10619" operator="lessThan">
      <formula>0</formula>
    </cfRule>
  </conditionalFormatting>
  <conditionalFormatting sqref="Q50">
    <cfRule type="cellIs" dxfId="14521" priority="10618" operator="equal">
      <formula>TODAY()</formula>
    </cfRule>
  </conditionalFormatting>
  <conditionalFormatting sqref="K50:L50">
    <cfRule type="cellIs" dxfId="14520" priority="10617" operator="lessThan">
      <formula>0</formula>
    </cfRule>
  </conditionalFormatting>
  <conditionalFormatting sqref="G52">
    <cfRule type="cellIs" dxfId="14519" priority="10605" operator="lessThan">
      <formula>N52</formula>
    </cfRule>
    <cfRule type="cellIs" dxfId="14518" priority="10606" operator="greaterThan">
      <formula>P52</formula>
    </cfRule>
  </conditionalFormatting>
  <conditionalFormatting sqref="L52">
    <cfRule type="cellIs" dxfId="14517" priority="10609" operator="lessThan">
      <formula>0</formula>
    </cfRule>
  </conditionalFormatting>
  <conditionalFormatting sqref="Q52">
    <cfRule type="cellIs" dxfId="14516" priority="10608" operator="equal">
      <formula>TODAY()</formula>
    </cfRule>
  </conditionalFormatting>
  <conditionalFormatting sqref="K52:L52">
    <cfRule type="cellIs" dxfId="14515" priority="10607" operator="lessThan">
      <formula>0</formula>
    </cfRule>
  </conditionalFormatting>
  <conditionalFormatting sqref="G53">
    <cfRule type="cellIs" dxfId="14514" priority="10600" operator="lessThan">
      <formula>N53</formula>
    </cfRule>
    <cfRule type="cellIs" dxfId="14513" priority="10601" operator="greaterThan">
      <formula>P53</formula>
    </cfRule>
  </conditionalFormatting>
  <conditionalFormatting sqref="L53">
    <cfRule type="cellIs" dxfId="14512" priority="10604" operator="lessThan">
      <formula>0</formula>
    </cfRule>
  </conditionalFormatting>
  <conditionalFormatting sqref="Q53">
    <cfRule type="cellIs" dxfId="14511" priority="10603" operator="equal">
      <formula>TODAY()</formula>
    </cfRule>
  </conditionalFormatting>
  <conditionalFormatting sqref="K53:L53">
    <cfRule type="cellIs" dxfId="14510" priority="10602" operator="lessThan">
      <formula>0</formula>
    </cfRule>
  </conditionalFormatting>
  <conditionalFormatting sqref="G54">
    <cfRule type="cellIs" dxfId="14509" priority="10595" operator="lessThan">
      <formula>N54</formula>
    </cfRule>
    <cfRule type="cellIs" dxfId="14508" priority="10596" operator="greaterThan">
      <formula>P54</formula>
    </cfRule>
  </conditionalFormatting>
  <conditionalFormatting sqref="L54">
    <cfRule type="cellIs" dxfId="14507" priority="10599" operator="lessThan">
      <formula>0</formula>
    </cfRule>
  </conditionalFormatting>
  <conditionalFormatting sqref="Q54">
    <cfRule type="cellIs" dxfId="14506" priority="10598" operator="equal">
      <formula>TODAY()</formula>
    </cfRule>
  </conditionalFormatting>
  <conditionalFormatting sqref="K54:L54">
    <cfRule type="cellIs" dxfId="14505" priority="10597" operator="lessThan">
      <formula>0</formula>
    </cfRule>
  </conditionalFormatting>
  <conditionalFormatting sqref="G55">
    <cfRule type="cellIs" dxfId="14504" priority="10590" operator="lessThan">
      <formula>N55</formula>
    </cfRule>
    <cfRule type="cellIs" dxfId="14503" priority="10591" operator="greaterThan">
      <formula>P55</formula>
    </cfRule>
  </conditionalFormatting>
  <conditionalFormatting sqref="L55">
    <cfRule type="cellIs" dxfId="14502" priority="10594" operator="lessThan">
      <formula>0</formula>
    </cfRule>
  </conditionalFormatting>
  <conditionalFormatting sqref="Q55">
    <cfRule type="cellIs" dxfId="14501" priority="10593" operator="equal">
      <formula>TODAY()</formula>
    </cfRule>
  </conditionalFormatting>
  <conditionalFormatting sqref="K55:L55">
    <cfRule type="cellIs" dxfId="14500" priority="10592" operator="lessThan">
      <formula>0</formula>
    </cfRule>
  </conditionalFormatting>
  <conditionalFormatting sqref="L56">
    <cfRule type="cellIs" dxfId="14499" priority="10581" operator="lessThan">
      <formula>0</formula>
    </cfRule>
  </conditionalFormatting>
  <conditionalFormatting sqref="Q56">
    <cfRule type="cellIs" dxfId="14498" priority="10580" operator="equal">
      <formula>TODAY()</formula>
    </cfRule>
  </conditionalFormatting>
  <conditionalFormatting sqref="K56:L56">
    <cfRule type="cellIs" dxfId="14497" priority="10579" operator="lessThan">
      <formula>0</formula>
    </cfRule>
  </conditionalFormatting>
  <conditionalFormatting sqref="G56">
    <cfRule type="cellIs" dxfId="14496" priority="10577" operator="lessThan">
      <formula>N56</formula>
    </cfRule>
    <cfRule type="cellIs" dxfId="14495" priority="10578" operator="greaterThan">
      <formula>P56</formula>
    </cfRule>
  </conditionalFormatting>
  <conditionalFormatting sqref="L57">
    <cfRule type="cellIs" dxfId="14494" priority="10576" operator="lessThan">
      <formula>0</formula>
    </cfRule>
  </conditionalFormatting>
  <conditionalFormatting sqref="Q57">
    <cfRule type="cellIs" dxfId="14493" priority="10575" operator="equal">
      <formula>TODAY()</formula>
    </cfRule>
  </conditionalFormatting>
  <conditionalFormatting sqref="K57:L57">
    <cfRule type="cellIs" dxfId="14492" priority="10574" operator="lessThan">
      <formula>0</formula>
    </cfRule>
  </conditionalFormatting>
  <conditionalFormatting sqref="G57">
    <cfRule type="cellIs" dxfId="14491" priority="10572" operator="lessThan">
      <formula>N57</formula>
    </cfRule>
    <cfRule type="cellIs" dxfId="14490" priority="10573" operator="greaterThan">
      <formula>P57</formula>
    </cfRule>
  </conditionalFormatting>
  <conditionalFormatting sqref="L58">
    <cfRule type="cellIs" dxfId="14489" priority="10571" operator="lessThan">
      <formula>0</formula>
    </cfRule>
  </conditionalFormatting>
  <conditionalFormatting sqref="Q58">
    <cfRule type="cellIs" dxfId="14488" priority="10570" operator="equal">
      <formula>TODAY()</formula>
    </cfRule>
  </conditionalFormatting>
  <conditionalFormatting sqref="K58:L58">
    <cfRule type="cellIs" dxfId="14487" priority="10569" operator="lessThan">
      <formula>0</formula>
    </cfRule>
  </conditionalFormatting>
  <conditionalFormatting sqref="G58">
    <cfRule type="cellIs" dxfId="14486" priority="10567" operator="lessThan">
      <formula>N58</formula>
    </cfRule>
    <cfRule type="cellIs" dxfId="14485" priority="10568" operator="greaterThan">
      <formula>P58</formula>
    </cfRule>
  </conditionalFormatting>
  <conditionalFormatting sqref="L59">
    <cfRule type="cellIs" dxfId="14484" priority="10566" operator="lessThan">
      <formula>0</formula>
    </cfRule>
  </conditionalFormatting>
  <conditionalFormatting sqref="Q59">
    <cfRule type="cellIs" dxfId="14483" priority="10565" operator="equal">
      <formula>TODAY()</formula>
    </cfRule>
  </conditionalFormatting>
  <conditionalFormatting sqref="K59:L59">
    <cfRule type="cellIs" dxfId="14482" priority="10564" operator="lessThan">
      <formula>0</formula>
    </cfRule>
  </conditionalFormatting>
  <conditionalFormatting sqref="G59">
    <cfRule type="cellIs" dxfId="14481" priority="10562" operator="lessThan">
      <formula>N59</formula>
    </cfRule>
    <cfRule type="cellIs" dxfId="14480" priority="10563" operator="greaterThan">
      <formula>P59</formula>
    </cfRule>
  </conditionalFormatting>
  <conditionalFormatting sqref="L60:L61">
    <cfRule type="cellIs" dxfId="14479" priority="10332" operator="lessThan">
      <formula>0</formula>
    </cfRule>
  </conditionalFormatting>
  <conditionalFormatting sqref="Q60:Q61">
    <cfRule type="cellIs" dxfId="14478" priority="10331" operator="equal">
      <formula>TODAY()</formula>
    </cfRule>
  </conditionalFormatting>
  <conditionalFormatting sqref="K60:L61">
    <cfRule type="cellIs" dxfId="14477" priority="10330" operator="lessThan">
      <formula>0</formula>
    </cfRule>
  </conditionalFormatting>
  <conditionalFormatting sqref="G60:G61">
    <cfRule type="cellIs" dxfId="14476" priority="10328" operator="lessThan">
      <formula>N60</formula>
    </cfRule>
    <cfRule type="cellIs" dxfId="14475" priority="10329" operator="greaterThan">
      <formula>P60</formula>
    </cfRule>
  </conditionalFormatting>
  <conditionalFormatting sqref="G16">
    <cfRule type="cellIs" dxfId="14474" priority="10313" operator="lessThan">
      <formula>N16</formula>
    </cfRule>
    <cfRule type="cellIs" dxfId="14473" priority="10314" operator="greaterThan">
      <formula>P16</formula>
    </cfRule>
  </conditionalFormatting>
  <conditionalFormatting sqref="L114">
    <cfRule type="cellIs" dxfId="14472" priority="10283" operator="lessThan">
      <formula>0</formula>
    </cfRule>
  </conditionalFormatting>
  <conditionalFormatting sqref="G114">
    <cfRule type="cellIs" dxfId="14471" priority="10281" operator="greaterThan">
      <formula>F114</formula>
    </cfRule>
    <cfRule type="cellIs" dxfId="14470" priority="10282" operator="lessThan">
      <formula>F114</formula>
    </cfRule>
  </conditionalFormatting>
  <conditionalFormatting sqref="Q114">
    <cfRule type="cellIs" dxfId="14469" priority="10280" operator="equal">
      <formula>TODAY()</formula>
    </cfRule>
  </conditionalFormatting>
  <conditionalFormatting sqref="K114:L114">
    <cfRule type="cellIs" dxfId="14468" priority="10279" operator="lessThan">
      <formula>0</formula>
    </cfRule>
  </conditionalFormatting>
  <conditionalFormatting sqref="L62">
    <cfRule type="cellIs" dxfId="14467" priority="10249" operator="lessThan">
      <formula>0</formula>
    </cfRule>
  </conditionalFormatting>
  <conditionalFormatting sqref="Q62">
    <cfRule type="cellIs" dxfId="14466" priority="10248" operator="equal">
      <formula>TODAY()</formula>
    </cfRule>
  </conditionalFormatting>
  <conditionalFormatting sqref="K62:L62">
    <cfRule type="cellIs" dxfId="14465" priority="10247" operator="lessThan">
      <formula>0</formula>
    </cfRule>
  </conditionalFormatting>
  <conditionalFormatting sqref="G62">
    <cfRule type="cellIs" dxfId="14464" priority="10245" operator="lessThan">
      <formula>N62</formula>
    </cfRule>
    <cfRule type="cellIs" dxfId="14463" priority="10246" operator="greaterThan">
      <formula>P62</formula>
    </cfRule>
  </conditionalFormatting>
  <conditionalFormatting sqref="Q63">
    <cfRule type="cellIs" dxfId="14462" priority="10114" operator="equal">
      <formula>TODAY()</formula>
    </cfRule>
  </conditionalFormatting>
  <conditionalFormatting sqref="L63">
    <cfRule type="cellIs" dxfId="14461" priority="10115" operator="lessThan">
      <formula>0</formula>
    </cfRule>
  </conditionalFormatting>
  <conditionalFormatting sqref="K63:L63">
    <cfRule type="cellIs" dxfId="14460" priority="10113" operator="lessThan">
      <formula>0</formula>
    </cfRule>
  </conditionalFormatting>
  <conditionalFormatting sqref="G63">
    <cfRule type="cellIs" dxfId="14459" priority="10111" operator="lessThan">
      <formula>N63</formula>
    </cfRule>
    <cfRule type="cellIs" dxfId="14458" priority="10112" operator="greaterThan">
      <formula>P63</formula>
    </cfRule>
  </conditionalFormatting>
  <conditionalFormatting sqref="G48">
    <cfRule type="cellIs" dxfId="14457" priority="9950" operator="lessThan">
      <formula>N48</formula>
    </cfRule>
    <cfRule type="cellIs" dxfId="14456" priority="9951" operator="greaterThan">
      <formula>P48</formula>
    </cfRule>
  </conditionalFormatting>
  <conditionalFormatting sqref="L48">
    <cfRule type="cellIs" dxfId="14455" priority="9954" operator="lessThan">
      <formula>0</formula>
    </cfRule>
  </conditionalFormatting>
  <conditionalFormatting sqref="Q48">
    <cfRule type="cellIs" dxfId="14454" priority="9953" operator="equal">
      <formula>TODAY()</formula>
    </cfRule>
  </conditionalFormatting>
  <conditionalFormatting sqref="K48:L48">
    <cfRule type="cellIs" dxfId="14453" priority="9952" operator="lessThan">
      <formula>0</formula>
    </cfRule>
  </conditionalFormatting>
  <conditionalFormatting sqref="G47">
    <cfRule type="cellIs" dxfId="14452" priority="9945" operator="lessThan">
      <formula>N47</formula>
    </cfRule>
    <cfRule type="cellIs" dxfId="14451" priority="9946" operator="greaterThan">
      <formula>P47</formula>
    </cfRule>
  </conditionalFormatting>
  <conditionalFormatting sqref="L47">
    <cfRule type="cellIs" dxfId="14450" priority="9949" operator="lessThan">
      <formula>0</formula>
    </cfRule>
  </conditionalFormatting>
  <conditionalFormatting sqref="Q47">
    <cfRule type="cellIs" dxfId="14449" priority="9948" operator="equal">
      <formula>TODAY()</formula>
    </cfRule>
  </conditionalFormatting>
  <conditionalFormatting sqref="K47:L47">
    <cfRule type="cellIs" dxfId="14448" priority="9947" operator="lessThan">
      <formula>0</formula>
    </cfRule>
  </conditionalFormatting>
  <conditionalFormatting sqref="L66">
    <cfRule type="cellIs" dxfId="14447" priority="9778" operator="lessThan">
      <formula>0</formula>
    </cfRule>
  </conditionalFormatting>
  <conditionalFormatting sqref="Q64">
    <cfRule type="cellIs" dxfId="14446" priority="9809" operator="equal">
      <formula>TODAY()</formula>
    </cfRule>
  </conditionalFormatting>
  <conditionalFormatting sqref="L64">
    <cfRule type="cellIs" dxfId="14445" priority="9810" operator="lessThan">
      <formula>0</formula>
    </cfRule>
  </conditionalFormatting>
  <conditionalFormatting sqref="K64:L64">
    <cfRule type="cellIs" dxfId="14444" priority="9808" operator="lessThan">
      <formula>0</formula>
    </cfRule>
  </conditionalFormatting>
  <conditionalFormatting sqref="G64">
    <cfRule type="cellIs" dxfId="14443" priority="9804" operator="lessThan">
      <formula>N64</formula>
    </cfRule>
    <cfRule type="cellIs" dxfId="14442" priority="9805" operator="greaterThan">
      <formula>P64</formula>
    </cfRule>
  </conditionalFormatting>
  <conditionalFormatting sqref="G64">
    <cfRule type="cellIs" dxfId="14441" priority="9801" operator="lessThan">
      <formula>N64</formula>
    </cfRule>
    <cfRule type="cellIs" dxfId="14440" priority="9802" operator="greaterThan">
      <formula>P64</formula>
    </cfRule>
  </conditionalFormatting>
  <conditionalFormatting sqref="L65">
    <cfRule type="cellIs" dxfId="14439" priority="9799" operator="lessThan">
      <formula>0</formula>
    </cfRule>
  </conditionalFormatting>
  <conditionalFormatting sqref="Q65">
    <cfRule type="cellIs" dxfId="14438" priority="9798" operator="equal">
      <formula>TODAY()</formula>
    </cfRule>
  </conditionalFormatting>
  <conditionalFormatting sqref="K65:L65">
    <cfRule type="cellIs" dxfId="14437" priority="9797" operator="lessThan">
      <formula>0</formula>
    </cfRule>
  </conditionalFormatting>
  <conditionalFormatting sqref="G65">
    <cfRule type="cellIs" dxfId="14436" priority="9795" operator="lessThan">
      <formula>N65</formula>
    </cfRule>
    <cfRule type="cellIs" dxfId="14435" priority="9796" operator="greaterThan">
      <formula>P65</formula>
    </cfRule>
  </conditionalFormatting>
  <conditionalFormatting sqref="Q66">
    <cfRule type="cellIs" dxfId="14434" priority="9777" operator="equal">
      <formula>TODAY()</formula>
    </cfRule>
  </conditionalFormatting>
  <conditionalFormatting sqref="K66:L66">
    <cfRule type="cellIs" dxfId="14433" priority="9776" operator="lessThan">
      <formula>0</formula>
    </cfRule>
  </conditionalFormatting>
  <conditionalFormatting sqref="G66">
    <cfRule type="cellIs" dxfId="14432" priority="9774" operator="lessThan">
      <formula>N66</formula>
    </cfRule>
    <cfRule type="cellIs" dxfId="14431" priority="9775" operator="greaterThan">
      <formula>P66</formula>
    </cfRule>
  </conditionalFormatting>
  <conditionalFormatting sqref="L39">
    <cfRule type="cellIs" dxfId="14430" priority="9773" operator="lessThan">
      <formula>0</formula>
    </cfRule>
  </conditionalFormatting>
  <conditionalFormatting sqref="Q39">
    <cfRule type="cellIs" dxfId="14429" priority="9772" operator="equal">
      <formula>TODAY()</formula>
    </cfRule>
  </conditionalFormatting>
  <conditionalFormatting sqref="K39:L39">
    <cfRule type="cellIs" dxfId="14428" priority="9771" operator="lessThan">
      <formula>0</formula>
    </cfRule>
  </conditionalFormatting>
  <conditionalFormatting sqref="G39">
    <cfRule type="cellIs" dxfId="14427" priority="9769" operator="lessThan">
      <formula>N39</formula>
    </cfRule>
    <cfRule type="cellIs" dxfId="14426" priority="9770" operator="greaterThan">
      <formula>P39</formula>
    </cfRule>
  </conditionalFormatting>
  <conditionalFormatting sqref="L67">
    <cfRule type="cellIs" dxfId="14425" priority="9715" operator="lessThan">
      <formula>0</formula>
    </cfRule>
  </conditionalFormatting>
  <conditionalFormatting sqref="Q67">
    <cfRule type="cellIs" dxfId="14424" priority="9714" operator="equal">
      <formula>TODAY()</formula>
    </cfRule>
  </conditionalFormatting>
  <conditionalFormatting sqref="K67:L67">
    <cfRule type="cellIs" dxfId="14423" priority="9713" operator="lessThan">
      <formula>0</formula>
    </cfRule>
  </conditionalFormatting>
  <conditionalFormatting sqref="L68">
    <cfRule type="cellIs" dxfId="14422" priority="9710" operator="lessThan">
      <formula>0</formula>
    </cfRule>
  </conditionalFormatting>
  <conditionalFormatting sqref="Q68">
    <cfRule type="cellIs" dxfId="14421" priority="9709" operator="equal">
      <formula>TODAY()</formula>
    </cfRule>
  </conditionalFormatting>
  <conditionalFormatting sqref="K68:L68">
    <cfRule type="cellIs" dxfId="14420" priority="9708" operator="lessThan">
      <formula>0</formula>
    </cfRule>
  </conditionalFormatting>
  <conditionalFormatting sqref="G68">
    <cfRule type="cellIs" dxfId="14419" priority="9706" operator="lessThan">
      <formula>N68</formula>
    </cfRule>
    <cfRule type="cellIs" dxfId="14418" priority="9707" operator="greaterThan">
      <formula>P68</formula>
    </cfRule>
  </conditionalFormatting>
  <conditionalFormatting sqref="G67">
    <cfRule type="cellIs" dxfId="14417" priority="9704" operator="lessThan">
      <formula>N67</formula>
    </cfRule>
    <cfRule type="cellIs" dxfId="14416" priority="9705" operator="greaterThan">
      <formula>P67</formula>
    </cfRule>
  </conditionalFormatting>
  <conditionalFormatting sqref="L68:L70">
    <cfRule type="cellIs" dxfId="14415" priority="9703" operator="lessThan">
      <formula>0</formula>
    </cfRule>
  </conditionalFormatting>
  <conditionalFormatting sqref="Q68:Q70">
    <cfRule type="cellIs" dxfId="14414" priority="9702" operator="equal">
      <formula>TODAY()</formula>
    </cfRule>
  </conditionalFormatting>
  <conditionalFormatting sqref="K68:L70">
    <cfRule type="cellIs" dxfId="14413" priority="9701" operator="lessThan">
      <formula>0</formula>
    </cfRule>
  </conditionalFormatting>
  <conditionalFormatting sqref="G68:G70">
    <cfRule type="cellIs" dxfId="14412" priority="9699" operator="lessThan">
      <formula>N68</formula>
    </cfRule>
    <cfRule type="cellIs" dxfId="14411" priority="9700" operator="greaterThan">
      <formula>P68</formula>
    </cfRule>
  </conditionalFormatting>
  <conditionalFormatting sqref="Q72">
    <cfRule type="cellIs" dxfId="14410" priority="9599" operator="equal">
      <formula>TODAY()</formula>
    </cfRule>
  </conditionalFormatting>
  <conditionalFormatting sqref="L71">
    <cfRule type="cellIs" dxfId="14409" priority="9605" operator="lessThan">
      <formula>0</formula>
    </cfRule>
  </conditionalFormatting>
  <conditionalFormatting sqref="Q73">
    <cfRule type="cellIs" dxfId="14408" priority="9594" operator="equal">
      <formula>TODAY()</formula>
    </cfRule>
  </conditionalFormatting>
  <conditionalFormatting sqref="Q71">
    <cfRule type="cellIs" dxfId="14407" priority="9604" operator="equal">
      <formula>TODAY()</formula>
    </cfRule>
  </conditionalFormatting>
  <conditionalFormatting sqref="K71:L71">
    <cfRule type="cellIs" dxfId="14406" priority="9603" operator="lessThan">
      <formula>0</formula>
    </cfRule>
  </conditionalFormatting>
  <conditionalFormatting sqref="G71">
    <cfRule type="cellIs" dxfId="14405" priority="9601" operator="lessThan">
      <formula>N71</formula>
    </cfRule>
    <cfRule type="cellIs" dxfId="14404" priority="9602" operator="greaterThan">
      <formula>P71</formula>
    </cfRule>
  </conditionalFormatting>
  <conditionalFormatting sqref="L72">
    <cfRule type="cellIs" dxfId="14403" priority="9600" operator="lessThan">
      <formula>0</formula>
    </cfRule>
  </conditionalFormatting>
  <conditionalFormatting sqref="Q75">
    <cfRule type="cellIs" dxfId="14402" priority="9574" operator="equal">
      <formula>TODAY()</formula>
    </cfRule>
  </conditionalFormatting>
  <conditionalFormatting sqref="K72:L72">
    <cfRule type="cellIs" dxfId="14401" priority="9598" operator="lessThan">
      <formula>0</formula>
    </cfRule>
  </conditionalFormatting>
  <conditionalFormatting sqref="G72">
    <cfRule type="cellIs" dxfId="14400" priority="9596" operator="lessThan">
      <formula>N72</formula>
    </cfRule>
    <cfRule type="cellIs" dxfId="14399" priority="9597" operator="greaterThan">
      <formula>P72</formula>
    </cfRule>
  </conditionalFormatting>
  <conditionalFormatting sqref="L73">
    <cfRule type="cellIs" dxfId="14398" priority="9595" operator="lessThan">
      <formula>0</formula>
    </cfRule>
  </conditionalFormatting>
  <conditionalFormatting sqref="K73:L73">
    <cfRule type="cellIs" dxfId="14397" priority="9593" operator="lessThan">
      <formula>0</formula>
    </cfRule>
  </conditionalFormatting>
  <conditionalFormatting sqref="G73">
    <cfRule type="cellIs" dxfId="14396" priority="9591" operator="lessThan">
      <formula>N73</formula>
    </cfRule>
    <cfRule type="cellIs" dxfId="14395" priority="9592" operator="greaterThan">
      <formula>P73</formula>
    </cfRule>
  </conditionalFormatting>
  <conditionalFormatting sqref="L74">
    <cfRule type="cellIs" dxfId="14394" priority="9590" operator="lessThan">
      <formula>0</formula>
    </cfRule>
  </conditionalFormatting>
  <conditionalFormatting sqref="Q74">
    <cfRule type="cellIs" dxfId="14393" priority="9589" operator="equal">
      <formula>TODAY()</formula>
    </cfRule>
  </conditionalFormatting>
  <conditionalFormatting sqref="K74:L74">
    <cfRule type="cellIs" dxfId="14392" priority="9588" operator="lessThan">
      <formula>0</formula>
    </cfRule>
  </conditionalFormatting>
  <conditionalFormatting sqref="G74">
    <cfRule type="cellIs" dxfId="14391" priority="9586" operator="lessThan">
      <formula>N74</formula>
    </cfRule>
    <cfRule type="cellIs" dxfId="14390" priority="9587" operator="greaterThan">
      <formula>P74</formula>
    </cfRule>
  </conditionalFormatting>
  <conditionalFormatting sqref="L75">
    <cfRule type="cellIs" dxfId="14389" priority="9575" operator="lessThan">
      <formula>0</formula>
    </cfRule>
  </conditionalFormatting>
  <conditionalFormatting sqref="K75:L75">
    <cfRule type="cellIs" dxfId="14388" priority="9573" operator="lessThan">
      <formula>0</formula>
    </cfRule>
  </conditionalFormatting>
  <conditionalFormatting sqref="G75">
    <cfRule type="cellIs" dxfId="14387" priority="9571" operator="lessThan">
      <formula>N75</formula>
    </cfRule>
    <cfRule type="cellIs" dxfId="14386" priority="9572" operator="greaterThan">
      <formula>P75</formula>
    </cfRule>
  </conditionalFormatting>
  <conditionalFormatting sqref="L76">
    <cfRule type="cellIs" dxfId="14385" priority="9522" operator="lessThan">
      <formula>0</formula>
    </cfRule>
  </conditionalFormatting>
  <conditionalFormatting sqref="Q76">
    <cfRule type="cellIs" dxfId="14384" priority="9521" operator="equal">
      <formula>TODAY()</formula>
    </cfRule>
  </conditionalFormatting>
  <conditionalFormatting sqref="K76:L76">
    <cfRule type="cellIs" dxfId="14383" priority="9520" operator="lessThan">
      <formula>0</formula>
    </cfRule>
  </conditionalFormatting>
  <conditionalFormatting sqref="G76">
    <cfRule type="cellIs" dxfId="14382" priority="9518" operator="lessThan">
      <formula>N76</formula>
    </cfRule>
    <cfRule type="cellIs" dxfId="14381" priority="9519" operator="greaterThan">
      <formula>P76</formula>
    </cfRule>
  </conditionalFormatting>
  <conditionalFormatting sqref="L78">
    <cfRule type="cellIs" dxfId="14380" priority="9450" operator="lessThan">
      <formula>0</formula>
    </cfRule>
  </conditionalFormatting>
  <conditionalFormatting sqref="L77">
    <cfRule type="cellIs" dxfId="14379" priority="9455" operator="lessThan">
      <formula>0</formula>
    </cfRule>
  </conditionalFormatting>
  <conditionalFormatting sqref="Q77">
    <cfRule type="cellIs" dxfId="14378" priority="9454" operator="equal">
      <formula>TODAY()</formula>
    </cfRule>
  </conditionalFormatting>
  <conditionalFormatting sqref="K77:L77">
    <cfRule type="cellIs" dxfId="14377" priority="9453" operator="lessThan">
      <formula>0</formula>
    </cfRule>
  </conditionalFormatting>
  <conditionalFormatting sqref="G77">
    <cfRule type="cellIs" dxfId="14376" priority="9451" operator="lessThan">
      <formula>N77</formula>
    </cfRule>
    <cfRule type="cellIs" dxfId="14375" priority="9452" operator="greaterThan">
      <formula>P77</formula>
    </cfRule>
  </conditionalFormatting>
  <conditionalFormatting sqref="Q78">
    <cfRule type="cellIs" dxfId="14374" priority="9449" operator="equal">
      <formula>TODAY()</formula>
    </cfRule>
  </conditionalFormatting>
  <conditionalFormatting sqref="K78:L78">
    <cfRule type="cellIs" dxfId="14373" priority="9448" operator="lessThan">
      <formula>0</formula>
    </cfRule>
  </conditionalFormatting>
  <conditionalFormatting sqref="G78">
    <cfRule type="cellIs" dxfId="14372" priority="9446" operator="lessThan">
      <formula>N78</formula>
    </cfRule>
    <cfRule type="cellIs" dxfId="14371" priority="9447" operator="greaterThan">
      <formula>P78</formula>
    </cfRule>
  </conditionalFormatting>
  <conditionalFormatting sqref="L79">
    <cfRule type="cellIs" dxfId="14370" priority="9445" operator="lessThan">
      <formula>0</formula>
    </cfRule>
  </conditionalFormatting>
  <conditionalFormatting sqref="Q79">
    <cfRule type="cellIs" dxfId="14369" priority="9444" operator="equal">
      <formula>TODAY()</formula>
    </cfRule>
  </conditionalFormatting>
  <conditionalFormatting sqref="K79:L79">
    <cfRule type="cellIs" dxfId="14368" priority="9443" operator="lessThan">
      <formula>0</formula>
    </cfRule>
  </conditionalFormatting>
  <conditionalFormatting sqref="L80">
    <cfRule type="cellIs" dxfId="14367" priority="9442" operator="lessThan">
      <formula>0</formula>
    </cfRule>
  </conditionalFormatting>
  <conditionalFormatting sqref="Q80">
    <cfRule type="cellIs" dxfId="14366" priority="9441" operator="equal">
      <formula>TODAY()</formula>
    </cfRule>
  </conditionalFormatting>
  <conditionalFormatting sqref="K80:L80">
    <cfRule type="cellIs" dxfId="14365" priority="9440" operator="lessThan">
      <formula>0</formula>
    </cfRule>
  </conditionalFormatting>
  <conditionalFormatting sqref="G80">
    <cfRule type="cellIs" dxfId="14364" priority="9438" operator="lessThan">
      <formula>N80</formula>
    </cfRule>
    <cfRule type="cellIs" dxfId="14363" priority="9439" operator="greaterThan">
      <formula>P80</formula>
    </cfRule>
  </conditionalFormatting>
  <conditionalFormatting sqref="G79">
    <cfRule type="cellIs" dxfId="14362" priority="9436" operator="lessThan">
      <formula>N79</formula>
    </cfRule>
    <cfRule type="cellIs" dxfId="14361" priority="9437" operator="greaterThan">
      <formula>P79</formula>
    </cfRule>
  </conditionalFormatting>
  <conditionalFormatting sqref="L81">
    <cfRule type="cellIs" dxfId="14360" priority="9435" operator="lessThan">
      <formula>0</formula>
    </cfRule>
  </conditionalFormatting>
  <conditionalFormatting sqref="Q81">
    <cfRule type="cellIs" dxfId="14359" priority="9434" operator="equal">
      <formula>TODAY()</formula>
    </cfRule>
  </conditionalFormatting>
  <conditionalFormatting sqref="K81:L81">
    <cfRule type="cellIs" dxfId="14358" priority="9433" operator="lessThan">
      <formula>0</formula>
    </cfRule>
  </conditionalFormatting>
  <conditionalFormatting sqref="G81">
    <cfRule type="cellIs" dxfId="14357" priority="9431" operator="lessThan">
      <formula>N81</formula>
    </cfRule>
    <cfRule type="cellIs" dxfId="14356" priority="9432" operator="greaterThan">
      <formula>P81</formula>
    </cfRule>
  </conditionalFormatting>
  <conditionalFormatting sqref="L82">
    <cfRule type="cellIs" dxfId="14355" priority="9200" operator="lessThan">
      <formula>0</formula>
    </cfRule>
  </conditionalFormatting>
  <conditionalFormatting sqref="Q82">
    <cfRule type="cellIs" dxfId="14354" priority="9199" operator="equal">
      <formula>TODAY()</formula>
    </cfRule>
  </conditionalFormatting>
  <conditionalFormatting sqref="K82:L82">
    <cfRule type="cellIs" dxfId="14353" priority="9198" operator="lessThan">
      <formula>0</formula>
    </cfRule>
  </conditionalFormatting>
  <conditionalFormatting sqref="G82">
    <cfRule type="cellIs" dxfId="14352" priority="9196" operator="lessThan">
      <formula>N82</formula>
    </cfRule>
    <cfRule type="cellIs" dxfId="14351" priority="9197" operator="greaterThan">
      <formula>P82</formula>
    </cfRule>
  </conditionalFormatting>
  <conditionalFormatting sqref="L83">
    <cfRule type="cellIs" dxfId="14350" priority="9185" operator="lessThan">
      <formula>0</formula>
    </cfRule>
  </conditionalFormatting>
  <conditionalFormatting sqref="Q83">
    <cfRule type="cellIs" dxfId="14349" priority="9184" operator="equal">
      <formula>TODAY()</formula>
    </cfRule>
  </conditionalFormatting>
  <conditionalFormatting sqref="K83:L83">
    <cfRule type="cellIs" dxfId="14348" priority="9183" operator="lessThan">
      <formula>0</formula>
    </cfRule>
  </conditionalFormatting>
  <conditionalFormatting sqref="G83">
    <cfRule type="cellIs" dxfId="14347" priority="9181" operator="lessThan">
      <formula>N83</formula>
    </cfRule>
    <cfRule type="cellIs" dxfId="14346" priority="9182" operator="greaterThan">
      <formula>P83</formula>
    </cfRule>
  </conditionalFormatting>
  <conditionalFormatting sqref="O106">
    <cfRule type="cellIs" dxfId="14345" priority="8516" operator="equal">
      <formula>TODAY()</formula>
    </cfRule>
  </conditionalFormatting>
  <conditionalFormatting sqref="P105 N105">
    <cfRule type="cellIs" dxfId="14344" priority="8551" operator="equal">
      <formula>TODAY()</formula>
    </cfRule>
  </conditionalFormatting>
  <conditionalFormatting sqref="O105">
    <cfRule type="cellIs" dxfId="14343" priority="8540" operator="equal">
      <formula>TODAY()</formula>
    </cfRule>
  </conditionalFormatting>
  <conditionalFormatting sqref="O105">
    <cfRule type="cellIs" dxfId="14342" priority="8548" operator="equal">
      <formula>TODAY()</formula>
    </cfRule>
  </conditionalFormatting>
  <conditionalFormatting sqref="L105">
    <cfRule type="cellIs" dxfId="14341" priority="8554" operator="lessThan">
      <formula>0</formula>
    </cfRule>
  </conditionalFormatting>
  <conditionalFormatting sqref="G105">
    <cfRule type="cellIs" dxfId="14340" priority="8552" operator="greaterThan">
      <formula>F105</formula>
    </cfRule>
    <cfRule type="cellIs" dxfId="14339" priority="8553" operator="lessThan">
      <formula>F105</formula>
    </cfRule>
  </conditionalFormatting>
  <conditionalFormatting sqref="M105">
    <cfRule type="cellIs" dxfId="14338" priority="8550" operator="greaterThan">
      <formula>0.1</formula>
    </cfRule>
  </conditionalFormatting>
  <conditionalFormatting sqref="N105">
    <cfRule type="cellIs" dxfId="14337" priority="8549" operator="equal">
      <formula>$C$7</formula>
    </cfRule>
  </conditionalFormatting>
  <conditionalFormatting sqref="O105">
    <cfRule type="cellIs" dxfId="14336" priority="8547" operator="equal">
      <formula>$C$7</formula>
    </cfRule>
  </conditionalFormatting>
  <conditionalFormatting sqref="L105">
    <cfRule type="cellIs" dxfId="14335" priority="8546" operator="lessThan">
      <formula>0</formula>
    </cfRule>
  </conditionalFormatting>
  <conditionalFormatting sqref="G105">
    <cfRule type="cellIs" dxfId="14334" priority="8544" operator="greaterThan">
      <formula>F105</formula>
    </cfRule>
    <cfRule type="cellIs" dxfId="14333" priority="8545" operator="lessThan">
      <formula>F105</formula>
    </cfRule>
  </conditionalFormatting>
  <conditionalFormatting sqref="P105 N105">
    <cfRule type="cellIs" dxfId="14332" priority="8543" operator="equal">
      <formula>TODAY()</formula>
    </cfRule>
  </conditionalFormatting>
  <conditionalFormatting sqref="M105">
    <cfRule type="cellIs" dxfId="14331" priority="8542" operator="greaterThan">
      <formula>0.1</formula>
    </cfRule>
  </conditionalFormatting>
  <conditionalFormatting sqref="N105">
    <cfRule type="cellIs" dxfId="14330" priority="8541" operator="equal">
      <formula>$C$7</formula>
    </cfRule>
  </conditionalFormatting>
  <conditionalFormatting sqref="O105">
    <cfRule type="cellIs" dxfId="14329" priority="8539" operator="equal">
      <formula>$C$7</formula>
    </cfRule>
  </conditionalFormatting>
  <conditionalFormatting sqref="P105 N105">
    <cfRule type="cellIs" dxfId="14328" priority="8535" operator="equal">
      <formula>TODAY()</formula>
    </cfRule>
  </conditionalFormatting>
  <conditionalFormatting sqref="O105">
    <cfRule type="cellIs" dxfId="14327" priority="8524" operator="equal">
      <formula>TODAY()</formula>
    </cfRule>
  </conditionalFormatting>
  <conditionalFormatting sqref="O105">
    <cfRule type="cellIs" dxfId="14326" priority="8532" operator="equal">
      <formula>TODAY()</formula>
    </cfRule>
  </conditionalFormatting>
  <conditionalFormatting sqref="L105">
    <cfRule type="cellIs" dxfId="14325" priority="8538" operator="lessThan">
      <formula>0</formula>
    </cfRule>
  </conditionalFormatting>
  <conditionalFormatting sqref="G105">
    <cfRule type="cellIs" dxfId="14324" priority="8536" operator="greaterThan">
      <formula>F105</formula>
    </cfRule>
    <cfRule type="cellIs" dxfId="14323" priority="8537" operator="lessThan">
      <formula>F105</formula>
    </cfRule>
  </conditionalFormatting>
  <conditionalFormatting sqref="M105">
    <cfRule type="cellIs" dxfId="14322" priority="8534" operator="greaterThan">
      <formula>0.1</formula>
    </cfRule>
  </conditionalFormatting>
  <conditionalFormatting sqref="N105">
    <cfRule type="cellIs" dxfId="14321" priority="8533" operator="equal">
      <formula>$C$7</formula>
    </cfRule>
  </conditionalFormatting>
  <conditionalFormatting sqref="O105">
    <cfRule type="cellIs" dxfId="14320" priority="8531" operator="equal">
      <formula>$C$7</formula>
    </cfRule>
  </conditionalFormatting>
  <conditionalFormatting sqref="L105">
    <cfRule type="cellIs" dxfId="14319" priority="8530" operator="lessThan">
      <formula>0</formula>
    </cfRule>
  </conditionalFormatting>
  <conditionalFormatting sqref="G105">
    <cfRule type="cellIs" dxfId="14318" priority="8528" operator="greaterThan">
      <formula>F105</formula>
    </cfRule>
    <cfRule type="cellIs" dxfId="14317" priority="8529" operator="lessThan">
      <formula>F105</formula>
    </cfRule>
  </conditionalFormatting>
  <conditionalFormatting sqref="P105 N105">
    <cfRule type="cellIs" dxfId="14316" priority="8527" operator="equal">
      <formula>TODAY()</formula>
    </cfRule>
  </conditionalFormatting>
  <conditionalFormatting sqref="M105">
    <cfRule type="cellIs" dxfId="14315" priority="8526" operator="greaterThan">
      <formula>0.1</formula>
    </cfRule>
  </conditionalFormatting>
  <conditionalFormatting sqref="N105">
    <cfRule type="cellIs" dxfId="14314" priority="8525" operator="equal">
      <formula>$C$7</formula>
    </cfRule>
  </conditionalFormatting>
  <conditionalFormatting sqref="O105">
    <cfRule type="cellIs" dxfId="14313" priority="8523" operator="equal">
      <formula>$C$7</formula>
    </cfRule>
  </conditionalFormatting>
  <conditionalFormatting sqref="P106 N106">
    <cfRule type="cellIs" dxfId="14312" priority="8519" operator="equal">
      <formula>TODAY()</formula>
    </cfRule>
  </conditionalFormatting>
  <conditionalFormatting sqref="O106">
    <cfRule type="cellIs" dxfId="14311" priority="8508" operator="equal">
      <formula>TODAY()</formula>
    </cfRule>
  </conditionalFormatting>
  <conditionalFormatting sqref="L106">
    <cfRule type="cellIs" dxfId="14310" priority="8522" operator="lessThan">
      <formula>0</formula>
    </cfRule>
  </conditionalFormatting>
  <conditionalFormatting sqref="G106">
    <cfRule type="cellIs" dxfId="14309" priority="8520" operator="greaterThan">
      <formula>F106</formula>
    </cfRule>
    <cfRule type="cellIs" dxfId="14308" priority="8521" operator="lessThan">
      <formula>F106</formula>
    </cfRule>
  </conditionalFormatting>
  <conditionalFormatting sqref="M106">
    <cfRule type="cellIs" dxfId="14307" priority="8518" operator="greaterThan">
      <formula>0.1</formula>
    </cfRule>
  </conditionalFormatting>
  <conditionalFormatting sqref="N106">
    <cfRule type="cellIs" dxfId="14306" priority="8517" operator="equal">
      <formula>$C$7</formula>
    </cfRule>
  </conditionalFormatting>
  <conditionalFormatting sqref="O106">
    <cfRule type="cellIs" dxfId="14305" priority="8515" operator="equal">
      <formula>$C$7</formula>
    </cfRule>
  </conditionalFormatting>
  <conditionalFormatting sqref="L106">
    <cfRule type="cellIs" dxfId="14304" priority="8514" operator="lessThan">
      <formula>0</formula>
    </cfRule>
  </conditionalFormatting>
  <conditionalFormatting sqref="G106">
    <cfRule type="cellIs" dxfId="14303" priority="8512" operator="greaterThan">
      <formula>F106</formula>
    </cfRule>
    <cfRule type="cellIs" dxfId="14302" priority="8513" operator="lessThan">
      <formula>F106</formula>
    </cfRule>
  </conditionalFormatting>
  <conditionalFormatting sqref="P106 N106">
    <cfRule type="cellIs" dxfId="14301" priority="8511" operator="equal">
      <formula>TODAY()</formula>
    </cfRule>
  </conditionalFormatting>
  <conditionalFormatting sqref="M106">
    <cfRule type="cellIs" dxfId="14300" priority="8510" operator="greaterThan">
      <formula>0.1</formula>
    </cfRule>
  </conditionalFormatting>
  <conditionalFormatting sqref="N106">
    <cfRule type="cellIs" dxfId="14299" priority="8509" operator="equal">
      <formula>$C$7</formula>
    </cfRule>
  </conditionalFormatting>
  <conditionalFormatting sqref="O106">
    <cfRule type="cellIs" dxfId="14298" priority="8507" operator="equal">
      <formula>$C$7</formula>
    </cfRule>
  </conditionalFormatting>
  <conditionalFormatting sqref="P106 N106">
    <cfRule type="cellIs" dxfId="14297" priority="8503" operator="equal">
      <formula>TODAY()</formula>
    </cfRule>
  </conditionalFormatting>
  <conditionalFormatting sqref="O106">
    <cfRule type="cellIs" dxfId="14296" priority="8492" operator="equal">
      <formula>TODAY()</formula>
    </cfRule>
  </conditionalFormatting>
  <conditionalFormatting sqref="O106">
    <cfRule type="cellIs" dxfId="14295" priority="8500" operator="equal">
      <formula>TODAY()</formula>
    </cfRule>
  </conditionalFormatting>
  <conditionalFormatting sqref="L106">
    <cfRule type="cellIs" dxfId="14294" priority="8506" operator="lessThan">
      <formula>0</formula>
    </cfRule>
  </conditionalFormatting>
  <conditionalFormatting sqref="G106">
    <cfRule type="cellIs" dxfId="14293" priority="8504" operator="greaterThan">
      <formula>F106</formula>
    </cfRule>
    <cfRule type="cellIs" dxfId="14292" priority="8505" operator="lessThan">
      <formula>F106</formula>
    </cfRule>
  </conditionalFormatting>
  <conditionalFormatting sqref="M106">
    <cfRule type="cellIs" dxfId="14291" priority="8502" operator="greaterThan">
      <formula>0.1</formula>
    </cfRule>
  </conditionalFormatting>
  <conditionalFormatting sqref="N106">
    <cfRule type="cellIs" dxfId="14290" priority="8501" operator="equal">
      <formula>$C$7</formula>
    </cfRule>
  </conditionalFormatting>
  <conditionalFormatting sqref="O106">
    <cfRule type="cellIs" dxfId="14289" priority="8499" operator="equal">
      <formula>$C$7</formula>
    </cfRule>
  </conditionalFormatting>
  <conditionalFormatting sqref="L106">
    <cfRule type="cellIs" dxfId="14288" priority="8498" operator="lessThan">
      <formula>0</formula>
    </cfRule>
  </conditionalFormatting>
  <conditionalFormatting sqref="G106">
    <cfRule type="cellIs" dxfId="14287" priority="8496" operator="greaterThan">
      <formula>F106</formula>
    </cfRule>
    <cfRule type="cellIs" dxfId="14286" priority="8497" operator="lessThan">
      <formula>F106</formula>
    </cfRule>
  </conditionalFormatting>
  <conditionalFormatting sqref="P106 N106">
    <cfRule type="cellIs" dxfId="14285" priority="8495" operator="equal">
      <formula>TODAY()</formula>
    </cfRule>
  </conditionalFormatting>
  <conditionalFormatting sqref="M106">
    <cfRule type="cellIs" dxfId="14284" priority="8494" operator="greaterThan">
      <formula>0.1</formula>
    </cfRule>
  </conditionalFormatting>
  <conditionalFormatting sqref="N106">
    <cfRule type="cellIs" dxfId="14283" priority="8493" operator="equal">
      <formula>$C$7</formula>
    </cfRule>
  </conditionalFormatting>
  <conditionalFormatting sqref="O106">
    <cfRule type="cellIs" dxfId="14282" priority="8491" operator="equal">
      <formula>$C$7</formula>
    </cfRule>
  </conditionalFormatting>
  <conditionalFormatting sqref="P107:P108 N107:N108">
    <cfRule type="cellIs" dxfId="14281" priority="8455" operator="equal">
      <formula>TODAY()</formula>
    </cfRule>
  </conditionalFormatting>
  <conditionalFormatting sqref="O107:O108">
    <cfRule type="cellIs" dxfId="14280" priority="8444" operator="equal">
      <formula>TODAY()</formula>
    </cfRule>
  </conditionalFormatting>
  <conditionalFormatting sqref="O107:O108">
    <cfRule type="cellIs" dxfId="14279" priority="8452" operator="equal">
      <formula>TODAY()</formula>
    </cfRule>
  </conditionalFormatting>
  <conditionalFormatting sqref="L107:L108">
    <cfRule type="cellIs" dxfId="14278" priority="8458" operator="lessThan">
      <formula>0</formula>
    </cfRule>
  </conditionalFormatting>
  <conditionalFormatting sqref="G107:G108">
    <cfRule type="cellIs" dxfId="14277" priority="8456" operator="greaterThan">
      <formula>F107</formula>
    </cfRule>
    <cfRule type="cellIs" dxfId="14276" priority="8457" operator="lessThan">
      <formula>F107</formula>
    </cfRule>
  </conditionalFormatting>
  <conditionalFormatting sqref="M107:M108">
    <cfRule type="cellIs" dxfId="14275" priority="8454" operator="greaterThan">
      <formula>0.1</formula>
    </cfRule>
  </conditionalFormatting>
  <conditionalFormatting sqref="N107:N108">
    <cfRule type="cellIs" dxfId="14274" priority="8453" operator="equal">
      <formula>$C$7</formula>
    </cfRule>
  </conditionalFormatting>
  <conditionalFormatting sqref="O107:O108">
    <cfRule type="cellIs" dxfId="14273" priority="8451" operator="equal">
      <formula>$C$7</formula>
    </cfRule>
  </conditionalFormatting>
  <conditionalFormatting sqref="L107:L108">
    <cfRule type="cellIs" dxfId="14272" priority="8450" operator="lessThan">
      <formula>0</formula>
    </cfRule>
  </conditionalFormatting>
  <conditionalFormatting sqref="G107:G108">
    <cfRule type="cellIs" dxfId="14271" priority="8448" operator="greaterThan">
      <formula>F107</formula>
    </cfRule>
    <cfRule type="cellIs" dxfId="14270" priority="8449" operator="lessThan">
      <formula>F107</formula>
    </cfRule>
  </conditionalFormatting>
  <conditionalFormatting sqref="P107:P108 N107:N108">
    <cfRule type="cellIs" dxfId="14269" priority="8447" operator="equal">
      <formula>TODAY()</formula>
    </cfRule>
  </conditionalFormatting>
  <conditionalFormatting sqref="M107:M108">
    <cfRule type="cellIs" dxfId="14268" priority="8446" operator="greaterThan">
      <formula>0.1</formula>
    </cfRule>
  </conditionalFormatting>
  <conditionalFormatting sqref="N107:N108">
    <cfRule type="cellIs" dxfId="14267" priority="8445" operator="equal">
      <formula>$C$7</formula>
    </cfRule>
  </conditionalFormatting>
  <conditionalFormatting sqref="O107:O108">
    <cfRule type="cellIs" dxfId="14266" priority="8443" operator="equal">
      <formula>$C$7</formula>
    </cfRule>
  </conditionalFormatting>
  <conditionalFormatting sqref="P107:P108 N107:N108">
    <cfRule type="cellIs" dxfId="14265" priority="8439" operator="equal">
      <formula>TODAY()</formula>
    </cfRule>
  </conditionalFormatting>
  <conditionalFormatting sqref="O107:O108">
    <cfRule type="cellIs" dxfId="14264" priority="8428" operator="equal">
      <formula>TODAY()</formula>
    </cfRule>
  </conditionalFormatting>
  <conditionalFormatting sqref="O107:O108">
    <cfRule type="cellIs" dxfId="14263" priority="8436" operator="equal">
      <formula>TODAY()</formula>
    </cfRule>
  </conditionalFormatting>
  <conditionalFormatting sqref="L107:L108">
    <cfRule type="cellIs" dxfId="14262" priority="8442" operator="lessThan">
      <formula>0</formula>
    </cfRule>
  </conditionalFormatting>
  <conditionalFormatting sqref="G107:G108">
    <cfRule type="cellIs" dxfId="14261" priority="8440" operator="greaterThan">
      <formula>F107</formula>
    </cfRule>
    <cfRule type="cellIs" dxfId="14260" priority="8441" operator="lessThan">
      <formula>F107</formula>
    </cfRule>
  </conditionalFormatting>
  <conditionalFormatting sqref="M107:M108">
    <cfRule type="cellIs" dxfId="14259" priority="8438" operator="greaterThan">
      <formula>0.1</formula>
    </cfRule>
  </conditionalFormatting>
  <conditionalFormatting sqref="N107:N108">
    <cfRule type="cellIs" dxfId="14258" priority="8437" operator="equal">
      <formula>$C$7</formula>
    </cfRule>
  </conditionalFormatting>
  <conditionalFormatting sqref="O107:O108">
    <cfRule type="cellIs" dxfId="14257" priority="8435" operator="equal">
      <formula>$C$7</formula>
    </cfRule>
  </conditionalFormatting>
  <conditionalFormatting sqref="L107:L108">
    <cfRule type="cellIs" dxfId="14256" priority="8434" operator="lessThan">
      <formula>0</formula>
    </cfRule>
  </conditionalFormatting>
  <conditionalFormatting sqref="G107:G108">
    <cfRule type="cellIs" dxfId="14255" priority="8432" operator="greaterThan">
      <formula>F107</formula>
    </cfRule>
    <cfRule type="cellIs" dxfId="14254" priority="8433" operator="lessThan">
      <formula>F107</formula>
    </cfRule>
  </conditionalFormatting>
  <conditionalFormatting sqref="P107:P108 N107:N108">
    <cfRule type="cellIs" dxfId="14253" priority="8431" operator="equal">
      <formula>TODAY()</formula>
    </cfRule>
  </conditionalFormatting>
  <conditionalFormatting sqref="M107:M108">
    <cfRule type="cellIs" dxfId="14252" priority="8430" operator="greaterThan">
      <formula>0.1</formula>
    </cfRule>
  </conditionalFormatting>
  <conditionalFormatting sqref="N107:N108">
    <cfRule type="cellIs" dxfId="14251" priority="8429" operator="equal">
      <formula>$C$7</formula>
    </cfRule>
  </conditionalFormatting>
  <conditionalFormatting sqref="O107:O108">
    <cfRule type="cellIs" dxfId="14250" priority="8427" operator="equal">
      <formula>$C$7</formula>
    </cfRule>
  </conditionalFormatting>
  <conditionalFormatting sqref="O109">
    <cfRule type="cellIs" dxfId="14249" priority="8415" operator="equal">
      <formula>TODAY()</formula>
    </cfRule>
  </conditionalFormatting>
  <conditionalFormatting sqref="N109 P109">
    <cfRule type="cellIs" dxfId="14248" priority="8410" operator="equal">
      <formula>TODAY()</formula>
    </cfRule>
  </conditionalFormatting>
  <conditionalFormatting sqref="N109 P109">
    <cfRule type="cellIs" dxfId="14247" priority="8418" operator="equal">
      <formula>TODAY()</formula>
    </cfRule>
  </conditionalFormatting>
  <conditionalFormatting sqref="O109">
    <cfRule type="cellIs" dxfId="14246" priority="8407" operator="equal">
      <formula>TODAY()</formula>
    </cfRule>
  </conditionalFormatting>
  <conditionalFormatting sqref="L109">
    <cfRule type="cellIs" dxfId="14245" priority="8421" operator="lessThan">
      <formula>0</formula>
    </cfRule>
  </conditionalFormatting>
  <conditionalFormatting sqref="G109">
    <cfRule type="cellIs" dxfId="14244" priority="8419" operator="greaterThan">
      <formula>F109</formula>
    </cfRule>
    <cfRule type="cellIs" dxfId="14243" priority="8420" operator="lessThan">
      <formula>F109</formula>
    </cfRule>
  </conditionalFormatting>
  <conditionalFormatting sqref="M109">
    <cfRule type="cellIs" dxfId="14242" priority="8417" operator="greaterThan">
      <formula>0.1</formula>
    </cfRule>
  </conditionalFormatting>
  <conditionalFormatting sqref="N109">
    <cfRule type="cellIs" dxfId="14241" priority="8416" operator="equal">
      <formula>$C$7</formula>
    </cfRule>
  </conditionalFormatting>
  <conditionalFormatting sqref="O109">
    <cfRule type="cellIs" dxfId="14240" priority="8414" operator="equal">
      <formula>$C$7</formula>
    </cfRule>
  </conditionalFormatting>
  <conditionalFormatting sqref="L109">
    <cfRule type="cellIs" dxfId="14239" priority="8413" operator="lessThan">
      <formula>0</formula>
    </cfRule>
  </conditionalFormatting>
  <conditionalFormatting sqref="G109">
    <cfRule type="cellIs" dxfId="14238" priority="8411" operator="greaterThan">
      <formula>F109</formula>
    </cfRule>
    <cfRule type="cellIs" dxfId="14237" priority="8412" operator="lessThan">
      <formula>F109</formula>
    </cfRule>
  </conditionalFormatting>
  <conditionalFormatting sqref="M109">
    <cfRule type="cellIs" dxfId="14236" priority="8409" operator="greaterThan">
      <formula>0.1</formula>
    </cfRule>
  </conditionalFormatting>
  <conditionalFormatting sqref="N109">
    <cfRule type="cellIs" dxfId="14235" priority="8408" operator="equal">
      <formula>$C$7</formula>
    </cfRule>
  </conditionalFormatting>
  <conditionalFormatting sqref="O109">
    <cfRule type="cellIs" dxfId="14234" priority="8406" operator="equal">
      <formula>$C$7</formula>
    </cfRule>
  </conditionalFormatting>
  <conditionalFormatting sqref="N109 P109">
    <cfRule type="cellIs" dxfId="14233" priority="8402" operator="equal">
      <formula>TODAY()</formula>
    </cfRule>
  </conditionalFormatting>
  <conditionalFormatting sqref="O109">
    <cfRule type="cellIs" dxfId="14232" priority="8391" operator="equal">
      <formula>TODAY()</formula>
    </cfRule>
  </conditionalFormatting>
  <conditionalFormatting sqref="O109">
    <cfRule type="cellIs" dxfId="14231" priority="8399" operator="equal">
      <formula>TODAY()</formula>
    </cfRule>
  </conditionalFormatting>
  <conditionalFormatting sqref="L109">
    <cfRule type="cellIs" dxfId="14230" priority="8405" operator="lessThan">
      <formula>0</formula>
    </cfRule>
  </conditionalFormatting>
  <conditionalFormatting sqref="G109">
    <cfRule type="cellIs" dxfId="14229" priority="8403" operator="greaterThan">
      <formula>F109</formula>
    </cfRule>
    <cfRule type="cellIs" dxfId="14228" priority="8404" operator="lessThan">
      <formula>F109</formula>
    </cfRule>
  </conditionalFormatting>
  <conditionalFormatting sqref="M109">
    <cfRule type="cellIs" dxfId="14227" priority="8401" operator="greaterThan">
      <formula>0.1</formula>
    </cfRule>
  </conditionalFormatting>
  <conditionalFormatting sqref="N109">
    <cfRule type="cellIs" dxfId="14226" priority="8400" operator="equal">
      <formula>$C$7</formula>
    </cfRule>
  </conditionalFormatting>
  <conditionalFormatting sqref="O109">
    <cfRule type="cellIs" dxfId="14225" priority="8398" operator="equal">
      <formula>$C$7</formula>
    </cfRule>
  </conditionalFormatting>
  <conditionalFormatting sqref="L109">
    <cfRule type="cellIs" dxfId="14224" priority="8397" operator="lessThan">
      <formula>0</formula>
    </cfRule>
  </conditionalFormatting>
  <conditionalFormatting sqref="G109">
    <cfRule type="cellIs" dxfId="14223" priority="8395" operator="greaterThan">
      <formula>F109</formula>
    </cfRule>
    <cfRule type="cellIs" dxfId="14222" priority="8396" operator="lessThan">
      <formula>F109</formula>
    </cfRule>
  </conditionalFormatting>
  <conditionalFormatting sqref="N109 P109">
    <cfRule type="cellIs" dxfId="14221" priority="8394" operator="equal">
      <formula>TODAY()</formula>
    </cfRule>
  </conditionalFormatting>
  <conditionalFormatting sqref="M109">
    <cfRule type="cellIs" dxfId="14220" priority="8393" operator="greaterThan">
      <formula>0.1</formula>
    </cfRule>
  </conditionalFormatting>
  <conditionalFormatting sqref="N109">
    <cfRule type="cellIs" dxfId="14219" priority="8392" operator="equal">
      <formula>$C$7</formula>
    </cfRule>
  </conditionalFormatting>
  <conditionalFormatting sqref="O109">
    <cfRule type="cellIs" dxfId="14218" priority="8390" operator="equal">
      <formula>$C$7</formula>
    </cfRule>
  </conditionalFormatting>
  <conditionalFormatting sqref="N109 P109">
    <cfRule type="cellIs" dxfId="14217" priority="8386" operator="equal">
      <formula>TODAY()</formula>
    </cfRule>
  </conditionalFormatting>
  <conditionalFormatting sqref="O109">
    <cfRule type="cellIs" dxfId="14216" priority="8375" operator="equal">
      <formula>TODAY()</formula>
    </cfRule>
  </conditionalFormatting>
  <conditionalFormatting sqref="O109">
    <cfRule type="cellIs" dxfId="14215" priority="8383" operator="equal">
      <formula>TODAY()</formula>
    </cfRule>
  </conditionalFormatting>
  <conditionalFormatting sqref="L109">
    <cfRule type="cellIs" dxfId="14214" priority="8389" operator="lessThan">
      <formula>0</formula>
    </cfRule>
  </conditionalFormatting>
  <conditionalFormatting sqref="G109">
    <cfRule type="cellIs" dxfId="14213" priority="8387" operator="greaterThan">
      <formula>F109</formula>
    </cfRule>
    <cfRule type="cellIs" dxfId="14212" priority="8388" operator="lessThan">
      <formula>F109</formula>
    </cfRule>
  </conditionalFormatting>
  <conditionalFormatting sqref="M109">
    <cfRule type="cellIs" dxfId="14211" priority="8385" operator="greaterThan">
      <formula>0.1</formula>
    </cfRule>
  </conditionalFormatting>
  <conditionalFormatting sqref="N109">
    <cfRule type="cellIs" dxfId="14210" priority="8384" operator="equal">
      <formula>$C$7</formula>
    </cfRule>
  </conditionalFormatting>
  <conditionalFormatting sqref="O109">
    <cfRule type="cellIs" dxfId="14209" priority="8382" operator="equal">
      <formula>$C$7</formula>
    </cfRule>
  </conditionalFormatting>
  <conditionalFormatting sqref="L109">
    <cfRule type="cellIs" dxfId="14208" priority="8381" operator="lessThan">
      <formula>0</formula>
    </cfRule>
  </conditionalFormatting>
  <conditionalFormatting sqref="G109">
    <cfRule type="cellIs" dxfId="14207" priority="8379" operator="greaterThan">
      <formula>F109</formula>
    </cfRule>
    <cfRule type="cellIs" dxfId="14206" priority="8380" operator="lessThan">
      <formula>F109</formula>
    </cfRule>
  </conditionalFormatting>
  <conditionalFormatting sqref="N109 P109">
    <cfRule type="cellIs" dxfId="14205" priority="8378" operator="equal">
      <formula>TODAY()</formula>
    </cfRule>
  </conditionalFormatting>
  <conditionalFormatting sqref="M109">
    <cfRule type="cellIs" dxfId="14204" priority="8377" operator="greaterThan">
      <formula>0.1</formula>
    </cfRule>
  </conditionalFormatting>
  <conditionalFormatting sqref="N109">
    <cfRule type="cellIs" dxfId="14203" priority="8376" operator="equal">
      <formula>$C$7</formula>
    </cfRule>
  </conditionalFormatting>
  <conditionalFormatting sqref="O109">
    <cfRule type="cellIs" dxfId="14202" priority="8374" operator="equal">
      <formula>$C$7</formula>
    </cfRule>
  </conditionalFormatting>
  <conditionalFormatting sqref="N110 P110">
    <cfRule type="cellIs" dxfId="14201" priority="8362" operator="equal">
      <formula>TODAY()</formula>
    </cfRule>
  </conditionalFormatting>
  <conditionalFormatting sqref="N110 P110">
    <cfRule type="cellIs" dxfId="14200" priority="8370" operator="equal">
      <formula>TODAY()</formula>
    </cfRule>
  </conditionalFormatting>
  <conditionalFormatting sqref="O110">
    <cfRule type="cellIs" dxfId="14199" priority="8359" operator="equal">
      <formula>TODAY()</formula>
    </cfRule>
  </conditionalFormatting>
  <conditionalFormatting sqref="O110">
    <cfRule type="cellIs" dxfId="14198" priority="8367" operator="equal">
      <formula>TODAY()</formula>
    </cfRule>
  </conditionalFormatting>
  <conditionalFormatting sqref="L110">
    <cfRule type="cellIs" dxfId="14197" priority="8373" operator="lessThan">
      <formula>0</formula>
    </cfRule>
  </conditionalFormatting>
  <conditionalFormatting sqref="G110">
    <cfRule type="cellIs" dxfId="14196" priority="8371" operator="greaterThan">
      <formula>F110</formula>
    </cfRule>
    <cfRule type="cellIs" dxfId="14195" priority="8372" operator="lessThan">
      <formula>F110</formula>
    </cfRule>
  </conditionalFormatting>
  <conditionalFormatting sqref="M110">
    <cfRule type="cellIs" dxfId="14194" priority="8369" operator="greaterThan">
      <formula>0.1</formula>
    </cfRule>
  </conditionalFormatting>
  <conditionalFormatting sqref="N110">
    <cfRule type="cellIs" dxfId="14193" priority="8368" operator="equal">
      <formula>$C$7</formula>
    </cfRule>
  </conditionalFormatting>
  <conditionalFormatting sqref="O110">
    <cfRule type="cellIs" dxfId="14192" priority="8366" operator="equal">
      <formula>$C$7</formula>
    </cfRule>
  </conditionalFormatting>
  <conditionalFormatting sqref="L110">
    <cfRule type="cellIs" dxfId="14191" priority="8365" operator="lessThan">
      <formula>0</formula>
    </cfRule>
  </conditionalFormatting>
  <conditionalFormatting sqref="G110">
    <cfRule type="cellIs" dxfId="14190" priority="8363" operator="greaterThan">
      <formula>F110</formula>
    </cfRule>
    <cfRule type="cellIs" dxfId="14189" priority="8364" operator="lessThan">
      <formula>F110</formula>
    </cfRule>
  </conditionalFormatting>
  <conditionalFormatting sqref="M110">
    <cfRule type="cellIs" dxfId="14188" priority="8361" operator="greaterThan">
      <formula>0.1</formula>
    </cfRule>
  </conditionalFormatting>
  <conditionalFormatting sqref="N110">
    <cfRule type="cellIs" dxfId="14187" priority="8360" operator="equal">
      <formula>$C$7</formula>
    </cfRule>
  </conditionalFormatting>
  <conditionalFormatting sqref="O110">
    <cfRule type="cellIs" dxfId="14186" priority="8358" operator="equal">
      <formula>$C$7</formula>
    </cfRule>
  </conditionalFormatting>
  <conditionalFormatting sqref="N110 P110">
    <cfRule type="cellIs" dxfId="14185" priority="8354" operator="equal">
      <formula>TODAY()</formula>
    </cfRule>
  </conditionalFormatting>
  <conditionalFormatting sqref="O110">
    <cfRule type="cellIs" dxfId="14184" priority="8343" operator="equal">
      <formula>TODAY()</formula>
    </cfRule>
  </conditionalFormatting>
  <conditionalFormatting sqref="O110">
    <cfRule type="cellIs" dxfId="14183" priority="8351" operator="equal">
      <formula>TODAY()</formula>
    </cfRule>
  </conditionalFormatting>
  <conditionalFormatting sqref="L110">
    <cfRule type="cellIs" dxfId="14182" priority="8357" operator="lessThan">
      <formula>0</formula>
    </cfRule>
  </conditionalFormatting>
  <conditionalFormatting sqref="G110">
    <cfRule type="cellIs" dxfId="14181" priority="8355" operator="greaterThan">
      <formula>F110</formula>
    </cfRule>
    <cfRule type="cellIs" dxfId="14180" priority="8356" operator="lessThan">
      <formula>F110</formula>
    </cfRule>
  </conditionalFormatting>
  <conditionalFormatting sqref="M110">
    <cfRule type="cellIs" dxfId="14179" priority="8353" operator="greaterThan">
      <formula>0.1</formula>
    </cfRule>
  </conditionalFormatting>
  <conditionalFormatting sqref="N110">
    <cfRule type="cellIs" dxfId="14178" priority="8352" operator="equal">
      <formula>$C$7</formula>
    </cfRule>
  </conditionalFormatting>
  <conditionalFormatting sqref="O110">
    <cfRule type="cellIs" dxfId="14177" priority="8350" operator="equal">
      <formula>$C$7</formula>
    </cfRule>
  </conditionalFormatting>
  <conditionalFormatting sqref="L110">
    <cfRule type="cellIs" dxfId="14176" priority="8349" operator="lessThan">
      <formula>0</formula>
    </cfRule>
  </conditionalFormatting>
  <conditionalFormatting sqref="G110">
    <cfRule type="cellIs" dxfId="14175" priority="8347" operator="greaterThan">
      <formula>F110</formula>
    </cfRule>
    <cfRule type="cellIs" dxfId="14174" priority="8348" operator="lessThan">
      <formula>F110</formula>
    </cfRule>
  </conditionalFormatting>
  <conditionalFormatting sqref="N110 P110">
    <cfRule type="cellIs" dxfId="14173" priority="8346" operator="equal">
      <formula>TODAY()</formula>
    </cfRule>
  </conditionalFormatting>
  <conditionalFormatting sqref="M110">
    <cfRule type="cellIs" dxfId="14172" priority="8345" operator="greaterThan">
      <formula>0.1</formula>
    </cfRule>
  </conditionalFormatting>
  <conditionalFormatting sqref="N110">
    <cfRule type="cellIs" dxfId="14171" priority="8344" operator="equal">
      <formula>$C$7</formula>
    </cfRule>
  </conditionalFormatting>
  <conditionalFormatting sqref="O110">
    <cfRule type="cellIs" dxfId="14170" priority="8342" operator="equal">
      <formula>$C$7</formula>
    </cfRule>
  </conditionalFormatting>
  <conditionalFormatting sqref="N110 P110">
    <cfRule type="cellIs" dxfId="14169" priority="8338" operator="equal">
      <formula>TODAY()</formula>
    </cfRule>
  </conditionalFormatting>
  <conditionalFormatting sqref="O110">
    <cfRule type="cellIs" dxfId="14168" priority="8327" operator="equal">
      <formula>TODAY()</formula>
    </cfRule>
  </conditionalFormatting>
  <conditionalFormatting sqref="O110">
    <cfRule type="cellIs" dxfId="14167" priority="8335" operator="equal">
      <formula>TODAY()</formula>
    </cfRule>
  </conditionalFormatting>
  <conditionalFormatting sqref="L110">
    <cfRule type="cellIs" dxfId="14166" priority="8341" operator="lessThan">
      <formula>0</formula>
    </cfRule>
  </conditionalFormatting>
  <conditionalFormatting sqref="G110">
    <cfRule type="cellIs" dxfId="14165" priority="8339" operator="greaterThan">
      <formula>F110</formula>
    </cfRule>
    <cfRule type="cellIs" dxfId="14164" priority="8340" operator="lessThan">
      <formula>F110</formula>
    </cfRule>
  </conditionalFormatting>
  <conditionalFormatting sqref="M110">
    <cfRule type="cellIs" dxfId="14163" priority="8337" operator="greaterThan">
      <formula>0.1</formula>
    </cfRule>
  </conditionalFormatting>
  <conditionalFormatting sqref="N110">
    <cfRule type="cellIs" dxfId="14162" priority="8336" operator="equal">
      <formula>$C$7</formula>
    </cfRule>
  </conditionalFormatting>
  <conditionalFormatting sqref="O110">
    <cfRule type="cellIs" dxfId="14161" priority="8334" operator="equal">
      <formula>$C$7</formula>
    </cfRule>
  </conditionalFormatting>
  <conditionalFormatting sqref="L110">
    <cfRule type="cellIs" dxfId="14160" priority="8333" operator="lessThan">
      <formula>0</formula>
    </cfRule>
  </conditionalFormatting>
  <conditionalFormatting sqref="G110">
    <cfRule type="cellIs" dxfId="14159" priority="8331" operator="greaterThan">
      <formula>F110</formula>
    </cfRule>
    <cfRule type="cellIs" dxfId="14158" priority="8332" operator="lessThan">
      <formula>F110</formula>
    </cfRule>
  </conditionalFormatting>
  <conditionalFormatting sqref="N110 P110">
    <cfRule type="cellIs" dxfId="14157" priority="8330" operator="equal">
      <formula>TODAY()</formula>
    </cfRule>
  </conditionalFormatting>
  <conditionalFormatting sqref="M110">
    <cfRule type="cellIs" dxfId="14156" priority="8329" operator="greaterThan">
      <formula>0.1</formula>
    </cfRule>
  </conditionalFormatting>
  <conditionalFormatting sqref="N110">
    <cfRule type="cellIs" dxfId="14155" priority="8328" operator="equal">
      <formula>$C$7</formula>
    </cfRule>
  </conditionalFormatting>
  <conditionalFormatting sqref="O110">
    <cfRule type="cellIs" dxfId="14154" priority="8326" operator="equal">
      <formula>$C$7</formula>
    </cfRule>
  </conditionalFormatting>
  <conditionalFormatting sqref="L84">
    <cfRule type="cellIs" dxfId="14153" priority="8320" operator="lessThan">
      <formula>0</formula>
    </cfRule>
  </conditionalFormatting>
  <conditionalFormatting sqref="Q84">
    <cfRule type="cellIs" dxfId="14152" priority="8319" operator="equal">
      <formula>TODAY()</formula>
    </cfRule>
  </conditionalFormatting>
  <conditionalFormatting sqref="K84:L84">
    <cfRule type="cellIs" dxfId="14151" priority="8318" operator="lessThan">
      <formula>0</formula>
    </cfRule>
  </conditionalFormatting>
  <conditionalFormatting sqref="G84">
    <cfRule type="cellIs" dxfId="14150" priority="8316" operator="lessThan">
      <formula>N84</formula>
    </cfRule>
    <cfRule type="cellIs" dxfId="14149" priority="8317" operator="greaterThan">
      <formula>P84</formula>
    </cfRule>
  </conditionalFormatting>
  <conditionalFormatting sqref="N112:N113 P112:P113">
    <cfRule type="cellIs" dxfId="14148" priority="8304" operator="equal">
      <formula>TODAY()</formula>
    </cfRule>
  </conditionalFormatting>
  <conditionalFormatting sqref="N112:N113 P112:P113">
    <cfRule type="cellIs" dxfId="14147" priority="8312" operator="equal">
      <formula>TODAY()</formula>
    </cfRule>
  </conditionalFormatting>
  <conditionalFormatting sqref="O112:O113">
    <cfRule type="cellIs" dxfId="14146" priority="8301" operator="equal">
      <formula>TODAY()</formula>
    </cfRule>
  </conditionalFormatting>
  <conditionalFormatting sqref="O112:O113">
    <cfRule type="cellIs" dxfId="14145" priority="8309" operator="equal">
      <formula>TODAY()</formula>
    </cfRule>
  </conditionalFormatting>
  <conditionalFormatting sqref="L112:L113">
    <cfRule type="cellIs" dxfId="14144" priority="8315" operator="lessThan">
      <formula>0</formula>
    </cfRule>
  </conditionalFormatting>
  <conditionalFormatting sqref="G112:G113">
    <cfRule type="cellIs" dxfId="14143" priority="8313" operator="greaterThan">
      <formula>F112</formula>
    </cfRule>
    <cfRule type="cellIs" dxfId="14142" priority="8314" operator="lessThan">
      <formula>F112</formula>
    </cfRule>
  </conditionalFormatting>
  <conditionalFormatting sqref="M112:M113">
    <cfRule type="cellIs" dxfId="14141" priority="8311" operator="greaterThan">
      <formula>0.1</formula>
    </cfRule>
  </conditionalFormatting>
  <conditionalFormatting sqref="N112:N113">
    <cfRule type="cellIs" dxfId="14140" priority="8310" operator="equal">
      <formula>$C$7</formula>
    </cfRule>
  </conditionalFormatting>
  <conditionalFormatting sqref="O112:O113">
    <cfRule type="cellIs" dxfId="14139" priority="8308" operator="equal">
      <formula>$C$7</formula>
    </cfRule>
  </conditionalFormatting>
  <conditionalFormatting sqref="L112:L113">
    <cfRule type="cellIs" dxfId="14138" priority="8307" operator="lessThan">
      <formula>0</formula>
    </cfRule>
  </conditionalFormatting>
  <conditionalFormatting sqref="G112:G113">
    <cfRule type="cellIs" dxfId="14137" priority="8305" operator="greaterThan">
      <formula>F112</formula>
    </cfRule>
    <cfRule type="cellIs" dxfId="14136" priority="8306" operator="lessThan">
      <formula>F112</formula>
    </cfRule>
  </conditionalFormatting>
  <conditionalFormatting sqref="M112:M113">
    <cfRule type="cellIs" dxfId="14135" priority="8303" operator="greaterThan">
      <formula>0.1</formula>
    </cfRule>
  </conditionalFormatting>
  <conditionalFormatting sqref="N112:N113">
    <cfRule type="cellIs" dxfId="14134" priority="8302" operator="equal">
      <formula>$C$7</formula>
    </cfRule>
  </conditionalFormatting>
  <conditionalFormatting sqref="O112:O113">
    <cfRule type="cellIs" dxfId="14133" priority="8300" operator="equal">
      <formula>$C$7</formula>
    </cfRule>
  </conditionalFormatting>
  <conditionalFormatting sqref="N112:N113 P112:P113">
    <cfRule type="cellIs" dxfId="14132" priority="8296" operator="equal">
      <formula>TODAY()</formula>
    </cfRule>
  </conditionalFormatting>
  <conditionalFormatting sqref="O112:O113">
    <cfRule type="cellIs" dxfId="14131" priority="8285" operator="equal">
      <formula>TODAY()</formula>
    </cfRule>
  </conditionalFormatting>
  <conditionalFormatting sqref="O112:O113">
    <cfRule type="cellIs" dxfId="14130" priority="8293" operator="equal">
      <formula>TODAY()</formula>
    </cfRule>
  </conditionalFormatting>
  <conditionalFormatting sqref="L112:L113">
    <cfRule type="cellIs" dxfId="14129" priority="8299" operator="lessThan">
      <formula>0</formula>
    </cfRule>
  </conditionalFormatting>
  <conditionalFormatting sqref="G112:G113">
    <cfRule type="cellIs" dxfId="14128" priority="8297" operator="greaterThan">
      <formula>F112</formula>
    </cfRule>
    <cfRule type="cellIs" dxfId="14127" priority="8298" operator="lessThan">
      <formula>F112</formula>
    </cfRule>
  </conditionalFormatting>
  <conditionalFormatting sqref="M112:M113">
    <cfRule type="cellIs" dxfId="14126" priority="8295" operator="greaterThan">
      <formula>0.1</formula>
    </cfRule>
  </conditionalFormatting>
  <conditionalFormatting sqref="N112:N113">
    <cfRule type="cellIs" dxfId="14125" priority="8294" operator="equal">
      <formula>$C$7</formula>
    </cfRule>
  </conditionalFormatting>
  <conditionalFormatting sqref="O112:O113">
    <cfRule type="cellIs" dxfId="14124" priority="8292" operator="equal">
      <formula>$C$7</formula>
    </cfRule>
  </conditionalFormatting>
  <conditionalFormatting sqref="L112:L113">
    <cfRule type="cellIs" dxfId="14123" priority="8291" operator="lessThan">
      <formula>0</formula>
    </cfRule>
  </conditionalFormatting>
  <conditionalFormatting sqref="G112:G113">
    <cfRule type="cellIs" dxfId="14122" priority="8289" operator="greaterThan">
      <formula>F112</formula>
    </cfRule>
    <cfRule type="cellIs" dxfId="14121" priority="8290" operator="lessThan">
      <formula>F112</formula>
    </cfRule>
  </conditionalFormatting>
  <conditionalFormatting sqref="N112:N113 P112:P113">
    <cfRule type="cellIs" dxfId="14120" priority="8288" operator="equal">
      <formula>TODAY()</formula>
    </cfRule>
  </conditionalFormatting>
  <conditionalFormatting sqref="M112:M113">
    <cfRule type="cellIs" dxfId="14119" priority="8287" operator="greaterThan">
      <formula>0.1</formula>
    </cfRule>
  </conditionalFormatting>
  <conditionalFormatting sqref="N112:N113">
    <cfRule type="cellIs" dxfId="14118" priority="8286" operator="equal">
      <formula>$C$7</formula>
    </cfRule>
  </conditionalFormatting>
  <conditionalFormatting sqref="O112:O113">
    <cfRule type="cellIs" dxfId="14117" priority="8284" operator="equal">
      <formula>$C$7</formula>
    </cfRule>
  </conditionalFormatting>
  <conditionalFormatting sqref="N112:N113 P112:P113">
    <cfRule type="cellIs" dxfId="14116" priority="8280" operator="equal">
      <formula>TODAY()</formula>
    </cfRule>
  </conditionalFormatting>
  <conditionalFormatting sqref="O112:O113">
    <cfRule type="cellIs" dxfId="14115" priority="8269" operator="equal">
      <formula>TODAY()</formula>
    </cfRule>
  </conditionalFormatting>
  <conditionalFormatting sqref="O112:O113">
    <cfRule type="cellIs" dxfId="14114" priority="8277" operator="equal">
      <formula>TODAY()</formula>
    </cfRule>
  </conditionalFormatting>
  <conditionalFormatting sqref="L112:L113">
    <cfRule type="cellIs" dxfId="14113" priority="8283" operator="lessThan">
      <formula>0</formula>
    </cfRule>
  </conditionalFormatting>
  <conditionalFormatting sqref="G112:G113">
    <cfRule type="cellIs" dxfId="14112" priority="8281" operator="greaterThan">
      <formula>F112</formula>
    </cfRule>
    <cfRule type="cellIs" dxfId="14111" priority="8282" operator="lessThan">
      <formula>F112</formula>
    </cfRule>
  </conditionalFormatting>
  <conditionalFormatting sqref="M112:M113">
    <cfRule type="cellIs" dxfId="14110" priority="8279" operator="greaterThan">
      <formula>0.1</formula>
    </cfRule>
  </conditionalFormatting>
  <conditionalFormatting sqref="N112:N113">
    <cfRule type="cellIs" dxfId="14109" priority="8278" operator="equal">
      <formula>$C$7</formula>
    </cfRule>
  </conditionalFormatting>
  <conditionalFormatting sqref="O112:O113">
    <cfRule type="cellIs" dxfId="14108" priority="8276" operator="equal">
      <formula>$C$7</formula>
    </cfRule>
  </conditionalFormatting>
  <conditionalFormatting sqref="L112:L113">
    <cfRule type="cellIs" dxfId="14107" priority="8275" operator="lessThan">
      <formula>0</formula>
    </cfRule>
  </conditionalFormatting>
  <conditionalFormatting sqref="G112:G113">
    <cfRule type="cellIs" dxfId="14106" priority="8273" operator="greaterThan">
      <formula>F112</formula>
    </cfRule>
    <cfRule type="cellIs" dxfId="14105" priority="8274" operator="lessThan">
      <formula>F112</formula>
    </cfRule>
  </conditionalFormatting>
  <conditionalFormatting sqref="N112:N113 P112:P113">
    <cfRule type="cellIs" dxfId="14104" priority="8272" operator="equal">
      <formula>TODAY()</formula>
    </cfRule>
  </conditionalFormatting>
  <conditionalFormatting sqref="M112:M113">
    <cfRule type="cellIs" dxfId="14103" priority="8271" operator="greaterThan">
      <formula>0.1</formula>
    </cfRule>
  </conditionalFormatting>
  <conditionalFormatting sqref="N112:N113">
    <cfRule type="cellIs" dxfId="14102" priority="8270" operator="equal">
      <formula>$C$7</formula>
    </cfRule>
  </conditionalFormatting>
  <conditionalFormatting sqref="O112:O113">
    <cfRule type="cellIs" dxfId="14101" priority="8268" operator="equal">
      <formula>$C$7</formula>
    </cfRule>
  </conditionalFormatting>
  <conditionalFormatting sqref="L85">
    <cfRule type="cellIs" dxfId="14100" priority="8267" operator="lessThan">
      <formula>0</formula>
    </cfRule>
  </conditionalFormatting>
  <conditionalFormatting sqref="Q85">
    <cfRule type="cellIs" dxfId="14099" priority="8266" operator="equal">
      <formula>TODAY()</formula>
    </cfRule>
  </conditionalFormatting>
  <conditionalFormatting sqref="K85:L85">
    <cfRule type="cellIs" dxfId="14098" priority="8265" operator="lessThan">
      <formula>0</formula>
    </cfRule>
  </conditionalFormatting>
  <conditionalFormatting sqref="G85">
    <cfRule type="cellIs" dxfId="14097" priority="8263" operator="lessThan">
      <formula>N85</formula>
    </cfRule>
    <cfRule type="cellIs" dxfId="14096" priority="8264" operator="greaterThan">
      <formula>P85</formula>
    </cfRule>
  </conditionalFormatting>
  <conditionalFormatting sqref="N107 P107">
    <cfRule type="cellIs" dxfId="14095" priority="7983" operator="equal">
      <formula>TODAY()</formula>
    </cfRule>
  </conditionalFormatting>
  <conditionalFormatting sqref="O107">
    <cfRule type="cellIs" dxfId="14094" priority="7972" operator="equal">
      <formula>TODAY()</formula>
    </cfRule>
  </conditionalFormatting>
  <conditionalFormatting sqref="O107">
    <cfRule type="cellIs" dxfId="14093" priority="7980" operator="equal">
      <formula>TODAY()</formula>
    </cfRule>
  </conditionalFormatting>
  <conditionalFormatting sqref="L107">
    <cfRule type="cellIs" dxfId="14092" priority="7986" operator="lessThan">
      <formula>0</formula>
    </cfRule>
  </conditionalFormatting>
  <conditionalFormatting sqref="G107">
    <cfRule type="cellIs" dxfId="14091" priority="7984" operator="greaterThan">
      <formula>F107</formula>
    </cfRule>
    <cfRule type="cellIs" dxfId="14090" priority="7985" operator="lessThan">
      <formula>F107</formula>
    </cfRule>
  </conditionalFormatting>
  <conditionalFormatting sqref="M107">
    <cfRule type="cellIs" dxfId="14089" priority="7982" operator="greaterThan">
      <formula>0.1</formula>
    </cfRule>
  </conditionalFormatting>
  <conditionalFormatting sqref="N107">
    <cfRule type="cellIs" dxfId="14088" priority="7981" operator="equal">
      <formula>$C$7</formula>
    </cfRule>
  </conditionalFormatting>
  <conditionalFormatting sqref="O107">
    <cfRule type="cellIs" dxfId="14087" priority="7979" operator="equal">
      <formula>$C$7</formula>
    </cfRule>
  </conditionalFormatting>
  <conditionalFormatting sqref="L107">
    <cfRule type="cellIs" dxfId="14086" priority="7978" operator="lessThan">
      <formula>0</formula>
    </cfRule>
  </conditionalFormatting>
  <conditionalFormatting sqref="G107">
    <cfRule type="cellIs" dxfId="14085" priority="7976" operator="greaterThan">
      <formula>F107</formula>
    </cfRule>
    <cfRule type="cellIs" dxfId="14084" priority="7977" operator="lessThan">
      <formula>F107</formula>
    </cfRule>
  </conditionalFormatting>
  <conditionalFormatting sqref="N107 P107">
    <cfRule type="cellIs" dxfId="14083" priority="7975" operator="equal">
      <formula>TODAY()</formula>
    </cfRule>
  </conditionalFormatting>
  <conditionalFormatting sqref="M107">
    <cfRule type="cellIs" dxfId="14082" priority="7974" operator="greaterThan">
      <formula>0.1</formula>
    </cfRule>
  </conditionalFormatting>
  <conditionalFormatting sqref="N107">
    <cfRule type="cellIs" dxfId="14081" priority="7973" operator="equal">
      <formula>$C$7</formula>
    </cfRule>
  </conditionalFormatting>
  <conditionalFormatting sqref="O107">
    <cfRule type="cellIs" dxfId="14080" priority="7971" operator="equal">
      <formula>$C$7</formula>
    </cfRule>
  </conditionalFormatting>
  <conditionalFormatting sqref="N107 P107">
    <cfRule type="cellIs" dxfId="14079" priority="7951" operator="equal">
      <formula>TODAY()</formula>
    </cfRule>
  </conditionalFormatting>
  <conditionalFormatting sqref="O107">
    <cfRule type="cellIs" dxfId="14078" priority="7940" operator="equal">
      <formula>TODAY()</formula>
    </cfRule>
  </conditionalFormatting>
  <conditionalFormatting sqref="O107">
    <cfRule type="cellIs" dxfId="14077" priority="7948" operator="equal">
      <formula>TODAY()</formula>
    </cfRule>
  </conditionalFormatting>
  <conditionalFormatting sqref="L107">
    <cfRule type="cellIs" dxfId="14076" priority="7954" operator="lessThan">
      <formula>0</formula>
    </cfRule>
  </conditionalFormatting>
  <conditionalFormatting sqref="G107">
    <cfRule type="cellIs" dxfId="14075" priority="7952" operator="greaterThan">
      <formula>F107</formula>
    </cfRule>
    <cfRule type="cellIs" dxfId="14074" priority="7953" operator="lessThan">
      <formula>F107</formula>
    </cfRule>
  </conditionalFormatting>
  <conditionalFormatting sqref="M107">
    <cfRule type="cellIs" dxfId="14073" priority="7950" operator="greaterThan">
      <formula>0.1</formula>
    </cfRule>
  </conditionalFormatting>
  <conditionalFormatting sqref="N107">
    <cfRule type="cellIs" dxfId="14072" priority="7949" operator="equal">
      <formula>$C$7</formula>
    </cfRule>
  </conditionalFormatting>
  <conditionalFormatting sqref="O107">
    <cfRule type="cellIs" dxfId="14071" priority="7947" operator="equal">
      <formula>$C$7</formula>
    </cfRule>
  </conditionalFormatting>
  <conditionalFormatting sqref="L107">
    <cfRule type="cellIs" dxfId="14070" priority="7946" operator="lessThan">
      <formula>0</formula>
    </cfRule>
  </conditionalFormatting>
  <conditionalFormatting sqref="G107">
    <cfRule type="cellIs" dxfId="14069" priority="7944" operator="greaterThan">
      <formula>F107</formula>
    </cfRule>
    <cfRule type="cellIs" dxfId="14068" priority="7945" operator="lessThan">
      <formula>F107</formula>
    </cfRule>
  </conditionalFormatting>
  <conditionalFormatting sqref="N107 P107">
    <cfRule type="cellIs" dxfId="14067" priority="7943" operator="equal">
      <formula>TODAY()</formula>
    </cfRule>
  </conditionalFormatting>
  <conditionalFormatting sqref="M107">
    <cfRule type="cellIs" dxfId="14066" priority="7942" operator="greaterThan">
      <formula>0.1</formula>
    </cfRule>
  </conditionalFormatting>
  <conditionalFormatting sqref="N107">
    <cfRule type="cellIs" dxfId="14065" priority="7941" operator="equal">
      <formula>$C$7</formula>
    </cfRule>
  </conditionalFormatting>
  <conditionalFormatting sqref="O107">
    <cfRule type="cellIs" dxfId="14064" priority="7939" operator="equal">
      <formula>$C$7</formula>
    </cfRule>
  </conditionalFormatting>
  <conditionalFormatting sqref="N107 P107">
    <cfRule type="cellIs" dxfId="14063" priority="7967" operator="equal">
      <formula>TODAY()</formula>
    </cfRule>
  </conditionalFormatting>
  <conditionalFormatting sqref="O107">
    <cfRule type="cellIs" dxfId="14062" priority="7956" operator="equal">
      <formula>TODAY()</formula>
    </cfRule>
  </conditionalFormatting>
  <conditionalFormatting sqref="O107">
    <cfRule type="cellIs" dxfId="14061" priority="7964" operator="equal">
      <formula>TODAY()</formula>
    </cfRule>
  </conditionalFormatting>
  <conditionalFormatting sqref="L107">
    <cfRule type="cellIs" dxfId="14060" priority="7970" operator="lessThan">
      <formula>0</formula>
    </cfRule>
  </conditionalFormatting>
  <conditionalFormatting sqref="G107">
    <cfRule type="cellIs" dxfId="14059" priority="7968" operator="greaterThan">
      <formula>F107</formula>
    </cfRule>
    <cfRule type="cellIs" dxfId="14058" priority="7969" operator="lessThan">
      <formula>F107</formula>
    </cfRule>
  </conditionalFormatting>
  <conditionalFormatting sqref="M107">
    <cfRule type="cellIs" dxfId="14057" priority="7966" operator="greaterThan">
      <formula>0.1</formula>
    </cfRule>
  </conditionalFormatting>
  <conditionalFormatting sqref="N107">
    <cfRule type="cellIs" dxfId="14056" priority="7965" operator="equal">
      <formula>$C$7</formula>
    </cfRule>
  </conditionalFormatting>
  <conditionalFormatting sqref="O107">
    <cfRule type="cellIs" dxfId="14055" priority="7963" operator="equal">
      <formula>$C$7</formula>
    </cfRule>
  </conditionalFormatting>
  <conditionalFormatting sqref="L107">
    <cfRule type="cellIs" dxfId="14054" priority="7962" operator="lessThan">
      <formula>0</formula>
    </cfRule>
  </conditionalFormatting>
  <conditionalFormatting sqref="G107">
    <cfRule type="cellIs" dxfId="14053" priority="7960" operator="greaterThan">
      <formula>F107</formula>
    </cfRule>
    <cfRule type="cellIs" dxfId="14052" priority="7961" operator="lessThan">
      <formula>F107</formula>
    </cfRule>
  </conditionalFormatting>
  <conditionalFormatting sqref="N107 P107">
    <cfRule type="cellIs" dxfId="14051" priority="7959" operator="equal">
      <formula>TODAY()</formula>
    </cfRule>
  </conditionalFormatting>
  <conditionalFormatting sqref="M107">
    <cfRule type="cellIs" dxfId="14050" priority="7958" operator="greaterThan">
      <formula>0.1</formula>
    </cfRule>
  </conditionalFormatting>
  <conditionalFormatting sqref="N107">
    <cfRule type="cellIs" dxfId="14049" priority="7957" operator="equal">
      <formula>$C$7</formula>
    </cfRule>
  </conditionalFormatting>
  <conditionalFormatting sqref="O107">
    <cfRule type="cellIs" dxfId="14048" priority="7955" operator="equal">
      <formula>$C$7</formula>
    </cfRule>
  </conditionalFormatting>
  <conditionalFormatting sqref="P105 N105">
    <cfRule type="cellIs" dxfId="14047" priority="8063" operator="equal">
      <formula>TODAY()</formula>
    </cfRule>
  </conditionalFormatting>
  <conditionalFormatting sqref="O105">
    <cfRule type="cellIs" dxfId="14046" priority="8052" operator="equal">
      <formula>TODAY()</formula>
    </cfRule>
  </conditionalFormatting>
  <conditionalFormatting sqref="O105">
    <cfRule type="cellIs" dxfId="14045" priority="8060" operator="equal">
      <formula>TODAY()</formula>
    </cfRule>
  </conditionalFormatting>
  <conditionalFormatting sqref="L105">
    <cfRule type="cellIs" dxfId="14044" priority="8066" operator="lessThan">
      <formula>0</formula>
    </cfRule>
  </conditionalFormatting>
  <conditionalFormatting sqref="G105">
    <cfRule type="cellIs" dxfId="14043" priority="8064" operator="greaterThan">
      <formula>F105</formula>
    </cfRule>
    <cfRule type="cellIs" dxfId="14042" priority="8065" operator="lessThan">
      <formula>F105</formula>
    </cfRule>
  </conditionalFormatting>
  <conditionalFormatting sqref="M105">
    <cfRule type="cellIs" dxfId="14041" priority="8062" operator="greaterThan">
      <formula>0.1</formula>
    </cfRule>
  </conditionalFormatting>
  <conditionalFormatting sqref="N105">
    <cfRule type="cellIs" dxfId="14040" priority="8061" operator="equal">
      <formula>$C$7</formula>
    </cfRule>
  </conditionalFormatting>
  <conditionalFormatting sqref="O105">
    <cfRule type="cellIs" dxfId="14039" priority="8059" operator="equal">
      <formula>$C$7</formula>
    </cfRule>
  </conditionalFormatting>
  <conditionalFormatting sqref="L105">
    <cfRule type="cellIs" dxfId="14038" priority="8058" operator="lessThan">
      <formula>0</formula>
    </cfRule>
  </conditionalFormatting>
  <conditionalFormatting sqref="G105">
    <cfRule type="cellIs" dxfId="14037" priority="8056" operator="greaterThan">
      <formula>F105</formula>
    </cfRule>
    <cfRule type="cellIs" dxfId="14036" priority="8057" operator="lessThan">
      <formula>F105</formula>
    </cfRule>
  </conditionalFormatting>
  <conditionalFormatting sqref="P105 N105">
    <cfRule type="cellIs" dxfId="14035" priority="8055" operator="equal">
      <formula>TODAY()</formula>
    </cfRule>
  </conditionalFormatting>
  <conditionalFormatting sqref="M105">
    <cfRule type="cellIs" dxfId="14034" priority="8054" operator="greaterThan">
      <formula>0.1</formula>
    </cfRule>
  </conditionalFormatting>
  <conditionalFormatting sqref="N105">
    <cfRule type="cellIs" dxfId="14033" priority="8053" operator="equal">
      <formula>$C$7</formula>
    </cfRule>
  </conditionalFormatting>
  <conditionalFormatting sqref="O105">
    <cfRule type="cellIs" dxfId="14032" priority="8051" operator="equal">
      <formula>$C$7</formula>
    </cfRule>
  </conditionalFormatting>
  <conditionalFormatting sqref="P105 N105">
    <cfRule type="cellIs" dxfId="14031" priority="8047" operator="equal">
      <formula>TODAY()</formula>
    </cfRule>
  </conditionalFormatting>
  <conditionalFormatting sqref="O105">
    <cfRule type="cellIs" dxfId="14030" priority="8036" operator="equal">
      <formula>TODAY()</formula>
    </cfRule>
  </conditionalFormatting>
  <conditionalFormatting sqref="O105">
    <cfRule type="cellIs" dxfId="14029" priority="8044" operator="equal">
      <formula>TODAY()</formula>
    </cfRule>
  </conditionalFormatting>
  <conditionalFormatting sqref="L105">
    <cfRule type="cellIs" dxfId="14028" priority="8050" operator="lessThan">
      <formula>0</formula>
    </cfRule>
  </conditionalFormatting>
  <conditionalFormatting sqref="G105">
    <cfRule type="cellIs" dxfId="14027" priority="8048" operator="greaterThan">
      <formula>F105</formula>
    </cfRule>
    <cfRule type="cellIs" dxfId="14026" priority="8049" operator="lessThan">
      <formula>F105</formula>
    </cfRule>
  </conditionalFormatting>
  <conditionalFormatting sqref="M105">
    <cfRule type="cellIs" dxfId="14025" priority="8046" operator="greaterThan">
      <formula>0.1</formula>
    </cfRule>
  </conditionalFormatting>
  <conditionalFormatting sqref="N105">
    <cfRule type="cellIs" dxfId="14024" priority="8045" operator="equal">
      <formula>$C$7</formula>
    </cfRule>
  </conditionalFormatting>
  <conditionalFormatting sqref="O105">
    <cfRule type="cellIs" dxfId="14023" priority="8043" operator="equal">
      <formula>$C$7</formula>
    </cfRule>
  </conditionalFormatting>
  <conditionalFormatting sqref="L105">
    <cfRule type="cellIs" dxfId="14022" priority="8042" operator="lessThan">
      <formula>0</formula>
    </cfRule>
  </conditionalFormatting>
  <conditionalFormatting sqref="G105">
    <cfRule type="cellIs" dxfId="14021" priority="8040" operator="greaterThan">
      <formula>F105</formula>
    </cfRule>
    <cfRule type="cellIs" dxfId="14020" priority="8041" operator="lessThan">
      <formula>F105</formula>
    </cfRule>
  </conditionalFormatting>
  <conditionalFormatting sqref="P105 N105">
    <cfRule type="cellIs" dxfId="14019" priority="8039" operator="equal">
      <formula>TODAY()</formula>
    </cfRule>
  </conditionalFormatting>
  <conditionalFormatting sqref="M105">
    <cfRule type="cellIs" dxfId="14018" priority="8038" operator="greaterThan">
      <formula>0.1</formula>
    </cfRule>
  </conditionalFormatting>
  <conditionalFormatting sqref="N105">
    <cfRule type="cellIs" dxfId="14017" priority="8037" operator="equal">
      <formula>$C$7</formula>
    </cfRule>
  </conditionalFormatting>
  <conditionalFormatting sqref="O105">
    <cfRule type="cellIs" dxfId="14016" priority="8035" operator="equal">
      <formula>$C$7</formula>
    </cfRule>
  </conditionalFormatting>
  <conditionalFormatting sqref="N106 P106">
    <cfRule type="cellIs" dxfId="14015" priority="8023" operator="equal">
      <formula>TODAY()</formula>
    </cfRule>
  </conditionalFormatting>
  <conditionalFormatting sqref="N106 P106">
    <cfRule type="cellIs" dxfId="14014" priority="8031" operator="equal">
      <formula>TODAY()</formula>
    </cfRule>
  </conditionalFormatting>
  <conditionalFormatting sqref="O106">
    <cfRule type="cellIs" dxfId="14013" priority="8020" operator="equal">
      <formula>TODAY()</formula>
    </cfRule>
  </conditionalFormatting>
  <conditionalFormatting sqref="O106">
    <cfRule type="cellIs" dxfId="14012" priority="8028" operator="equal">
      <formula>TODAY()</formula>
    </cfRule>
  </conditionalFormatting>
  <conditionalFormatting sqref="L106">
    <cfRule type="cellIs" dxfId="14011" priority="8034" operator="lessThan">
      <formula>0</formula>
    </cfRule>
  </conditionalFormatting>
  <conditionalFormatting sqref="G106">
    <cfRule type="cellIs" dxfId="14010" priority="8032" operator="greaterThan">
      <formula>F106</formula>
    </cfRule>
    <cfRule type="cellIs" dxfId="14009" priority="8033" operator="lessThan">
      <formula>F106</formula>
    </cfRule>
  </conditionalFormatting>
  <conditionalFormatting sqref="M106">
    <cfRule type="cellIs" dxfId="14008" priority="8030" operator="greaterThan">
      <formula>0.1</formula>
    </cfRule>
  </conditionalFormatting>
  <conditionalFormatting sqref="N106">
    <cfRule type="cellIs" dxfId="14007" priority="8029" operator="equal">
      <formula>$C$7</formula>
    </cfRule>
  </conditionalFormatting>
  <conditionalFormatting sqref="O106">
    <cfRule type="cellIs" dxfId="14006" priority="8027" operator="equal">
      <formula>$C$7</formula>
    </cfRule>
  </conditionalFormatting>
  <conditionalFormatting sqref="L106">
    <cfRule type="cellIs" dxfId="14005" priority="8026" operator="lessThan">
      <formula>0</formula>
    </cfRule>
  </conditionalFormatting>
  <conditionalFormatting sqref="G106">
    <cfRule type="cellIs" dxfId="14004" priority="8024" operator="greaterThan">
      <formula>F106</formula>
    </cfRule>
    <cfRule type="cellIs" dxfId="14003" priority="8025" operator="lessThan">
      <formula>F106</formula>
    </cfRule>
  </conditionalFormatting>
  <conditionalFormatting sqref="M106">
    <cfRule type="cellIs" dxfId="14002" priority="8022" operator="greaterThan">
      <formula>0.1</formula>
    </cfRule>
  </conditionalFormatting>
  <conditionalFormatting sqref="N106">
    <cfRule type="cellIs" dxfId="14001" priority="8021" operator="equal">
      <formula>$C$7</formula>
    </cfRule>
  </conditionalFormatting>
  <conditionalFormatting sqref="O106">
    <cfRule type="cellIs" dxfId="14000" priority="8019" operator="equal">
      <formula>$C$7</formula>
    </cfRule>
  </conditionalFormatting>
  <conditionalFormatting sqref="N106 P106">
    <cfRule type="cellIs" dxfId="13999" priority="8015" operator="equal">
      <formula>TODAY()</formula>
    </cfRule>
  </conditionalFormatting>
  <conditionalFormatting sqref="O106">
    <cfRule type="cellIs" dxfId="13998" priority="8004" operator="equal">
      <formula>TODAY()</formula>
    </cfRule>
  </conditionalFormatting>
  <conditionalFormatting sqref="O106">
    <cfRule type="cellIs" dxfId="13997" priority="8012" operator="equal">
      <formula>TODAY()</formula>
    </cfRule>
  </conditionalFormatting>
  <conditionalFormatting sqref="L106">
    <cfRule type="cellIs" dxfId="13996" priority="8018" operator="lessThan">
      <formula>0</formula>
    </cfRule>
  </conditionalFormatting>
  <conditionalFormatting sqref="G106">
    <cfRule type="cellIs" dxfId="13995" priority="8016" operator="greaterThan">
      <formula>F106</formula>
    </cfRule>
    <cfRule type="cellIs" dxfId="13994" priority="8017" operator="lessThan">
      <formula>F106</formula>
    </cfRule>
  </conditionalFormatting>
  <conditionalFormatting sqref="M106">
    <cfRule type="cellIs" dxfId="13993" priority="8014" operator="greaterThan">
      <formula>0.1</formula>
    </cfRule>
  </conditionalFormatting>
  <conditionalFormatting sqref="N106">
    <cfRule type="cellIs" dxfId="13992" priority="8013" operator="equal">
      <formula>$C$7</formula>
    </cfRule>
  </conditionalFormatting>
  <conditionalFormatting sqref="O106">
    <cfRule type="cellIs" dxfId="13991" priority="8011" operator="equal">
      <formula>$C$7</formula>
    </cfRule>
  </conditionalFormatting>
  <conditionalFormatting sqref="L106">
    <cfRule type="cellIs" dxfId="13990" priority="8010" operator="lessThan">
      <formula>0</formula>
    </cfRule>
  </conditionalFormatting>
  <conditionalFormatting sqref="G106">
    <cfRule type="cellIs" dxfId="13989" priority="8008" operator="greaterThan">
      <formula>F106</formula>
    </cfRule>
    <cfRule type="cellIs" dxfId="13988" priority="8009" operator="lessThan">
      <formula>F106</formula>
    </cfRule>
  </conditionalFormatting>
  <conditionalFormatting sqref="N106 P106">
    <cfRule type="cellIs" dxfId="13987" priority="8007" operator="equal">
      <formula>TODAY()</formula>
    </cfRule>
  </conditionalFormatting>
  <conditionalFormatting sqref="M106">
    <cfRule type="cellIs" dxfId="13986" priority="8006" operator="greaterThan">
      <formula>0.1</formula>
    </cfRule>
  </conditionalFormatting>
  <conditionalFormatting sqref="N106">
    <cfRule type="cellIs" dxfId="13985" priority="8005" operator="equal">
      <formula>$C$7</formula>
    </cfRule>
  </conditionalFormatting>
  <conditionalFormatting sqref="O106">
    <cfRule type="cellIs" dxfId="13984" priority="8003" operator="equal">
      <formula>$C$7</formula>
    </cfRule>
  </conditionalFormatting>
  <conditionalFormatting sqref="N106 P106">
    <cfRule type="cellIs" dxfId="13983" priority="7999" operator="equal">
      <formula>TODAY()</formula>
    </cfRule>
  </conditionalFormatting>
  <conditionalFormatting sqref="O106">
    <cfRule type="cellIs" dxfId="13982" priority="7988" operator="equal">
      <formula>TODAY()</formula>
    </cfRule>
  </conditionalFormatting>
  <conditionalFormatting sqref="O106">
    <cfRule type="cellIs" dxfId="13981" priority="7996" operator="equal">
      <formula>TODAY()</formula>
    </cfRule>
  </conditionalFormatting>
  <conditionalFormatting sqref="L106">
    <cfRule type="cellIs" dxfId="13980" priority="8002" operator="lessThan">
      <formula>0</formula>
    </cfRule>
  </conditionalFormatting>
  <conditionalFormatting sqref="G106">
    <cfRule type="cellIs" dxfId="13979" priority="8000" operator="greaterThan">
      <formula>F106</formula>
    </cfRule>
    <cfRule type="cellIs" dxfId="13978" priority="8001" operator="lessThan">
      <formula>F106</formula>
    </cfRule>
  </conditionalFormatting>
  <conditionalFormatting sqref="M106">
    <cfRule type="cellIs" dxfId="13977" priority="7998" operator="greaterThan">
      <formula>0.1</formula>
    </cfRule>
  </conditionalFormatting>
  <conditionalFormatting sqref="N106">
    <cfRule type="cellIs" dxfId="13976" priority="7997" operator="equal">
      <formula>$C$7</formula>
    </cfRule>
  </conditionalFormatting>
  <conditionalFormatting sqref="O106">
    <cfRule type="cellIs" dxfId="13975" priority="7995" operator="equal">
      <formula>$C$7</formula>
    </cfRule>
  </conditionalFormatting>
  <conditionalFormatting sqref="L106">
    <cfRule type="cellIs" dxfId="13974" priority="7994" operator="lessThan">
      <formula>0</formula>
    </cfRule>
  </conditionalFormatting>
  <conditionalFormatting sqref="G106">
    <cfRule type="cellIs" dxfId="13973" priority="7992" operator="greaterThan">
      <formula>F106</formula>
    </cfRule>
    <cfRule type="cellIs" dxfId="13972" priority="7993" operator="lessThan">
      <formula>F106</formula>
    </cfRule>
  </conditionalFormatting>
  <conditionalFormatting sqref="N106 P106">
    <cfRule type="cellIs" dxfId="13971" priority="7991" operator="equal">
      <formula>TODAY()</formula>
    </cfRule>
  </conditionalFormatting>
  <conditionalFormatting sqref="M106">
    <cfRule type="cellIs" dxfId="13970" priority="7990" operator="greaterThan">
      <formula>0.1</formula>
    </cfRule>
  </conditionalFormatting>
  <conditionalFormatting sqref="N106">
    <cfRule type="cellIs" dxfId="13969" priority="7989" operator="equal">
      <formula>$C$7</formula>
    </cfRule>
  </conditionalFormatting>
  <conditionalFormatting sqref="O106">
    <cfRule type="cellIs" dxfId="13968" priority="7987" operator="equal">
      <formula>$C$7</formula>
    </cfRule>
  </conditionalFormatting>
  <conditionalFormatting sqref="N106:N110 P106:P110">
    <cfRule type="cellIs" dxfId="13967" priority="7927" operator="equal">
      <formula>TODAY()</formula>
    </cfRule>
  </conditionalFormatting>
  <conditionalFormatting sqref="N106:N110 P106:P110">
    <cfRule type="cellIs" dxfId="13966" priority="7935" operator="equal">
      <formula>TODAY()</formula>
    </cfRule>
  </conditionalFormatting>
  <conditionalFormatting sqref="O106:O110">
    <cfRule type="cellIs" dxfId="13965" priority="7924" operator="equal">
      <formula>TODAY()</formula>
    </cfRule>
  </conditionalFormatting>
  <conditionalFormatting sqref="O106:O110">
    <cfRule type="cellIs" dxfId="13964" priority="7932" operator="equal">
      <formula>TODAY()</formula>
    </cfRule>
  </conditionalFormatting>
  <conditionalFormatting sqref="L106:L110">
    <cfRule type="cellIs" dxfId="13963" priority="7938" operator="lessThan">
      <formula>0</formula>
    </cfRule>
  </conditionalFormatting>
  <conditionalFormatting sqref="G106:G110">
    <cfRule type="cellIs" dxfId="13962" priority="7936" operator="greaterThan">
      <formula>F106</formula>
    </cfRule>
    <cfRule type="cellIs" dxfId="13961" priority="7937" operator="lessThan">
      <formula>F106</formula>
    </cfRule>
  </conditionalFormatting>
  <conditionalFormatting sqref="M106:M110">
    <cfRule type="cellIs" dxfId="13960" priority="7934" operator="greaterThan">
      <formula>0.1</formula>
    </cfRule>
  </conditionalFormatting>
  <conditionalFormatting sqref="N106:N110">
    <cfRule type="cellIs" dxfId="13959" priority="7933" operator="equal">
      <formula>$C$7</formula>
    </cfRule>
  </conditionalFormatting>
  <conditionalFormatting sqref="O106:O110">
    <cfRule type="cellIs" dxfId="13958" priority="7931" operator="equal">
      <formula>$C$7</formula>
    </cfRule>
  </conditionalFormatting>
  <conditionalFormatting sqref="L106:L110">
    <cfRule type="cellIs" dxfId="13957" priority="7930" operator="lessThan">
      <formula>0</formula>
    </cfRule>
  </conditionalFormatting>
  <conditionalFormatting sqref="G106:G110">
    <cfRule type="cellIs" dxfId="13956" priority="7928" operator="greaterThan">
      <formula>F106</formula>
    </cfRule>
    <cfRule type="cellIs" dxfId="13955" priority="7929" operator="lessThan">
      <formula>F106</formula>
    </cfRule>
  </conditionalFormatting>
  <conditionalFormatting sqref="M106:M110">
    <cfRule type="cellIs" dxfId="13954" priority="7926" operator="greaterThan">
      <formula>0.1</formula>
    </cfRule>
  </conditionalFormatting>
  <conditionalFormatting sqref="N106:N110">
    <cfRule type="cellIs" dxfId="13953" priority="7925" operator="equal">
      <formula>$C$7</formula>
    </cfRule>
  </conditionalFormatting>
  <conditionalFormatting sqref="O106:O110">
    <cfRule type="cellIs" dxfId="13952" priority="7923" operator="equal">
      <formula>$C$7</formula>
    </cfRule>
  </conditionalFormatting>
  <conditionalFormatting sqref="N106:N110 P106:P110">
    <cfRule type="cellIs" dxfId="13951" priority="7919" operator="equal">
      <formula>TODAY()</formula>
    </cfRule>
  </conditionalFormatting>
  <conditionalFormatting sqref="O106:O110">
    <cfRule type="cellIs" dxfId="13950" priority="7908" operator="equal">
      <formula>TODAY()</formula>
    </cfRule>
  </conditionalFormatting>
  <conditionalFormatting sqref="O106:O110">
    <cfRule type="cellIs" dxfId="13949" priority="7916" operator="equal">
      <formula>TODAY()</formula>
    </cfRule>
  </conditionalFormatting>
  <conditionalFormatting sqref="L106:L110">
    <cfRule type="cellIs" dxfId="13948" priority="7922" operator="lessThan">
      <formula>0</formula>
    </cfRule>
  </conditionalFormatting>
  <conditionalFormatting sqref="G106:G110">
    <cfRule type="cellIs" dxfId="13947" priority="7920" operator="greaterThan">
      <formula>F106</formula>
    </cfRule>
    <cfRule type="cellIs" dxfId="13946" priority="7921" operator="lessThan">
      <formula>F106</formula>
    </cfRule>
  </conditionalFormatting>
  <conditionalFormatting sqref="M106:M110">
    <cfRule type="cellIs" dxfId="13945" priority="7918" operator="greaterThan">
      <formula>0.1</formula>
    </cfRule>
  </conditionalFormatting>
  <conditionalFormatting sqref="N106:N110">
    <cfRule type="cellIs" dxfId="13944" priority="7917" operator="equal">
      <formula>$C$7</formula>
    </cfRule>
  </conditionalFormatting>
  <conditionalFormatting sqref="O106:O110">
    <cfRule type="cellIs" dxfId="13943" priority="7915" operator="equal">
      <formula>$C$7</formula>
    </cfRule>
  </conditionalFormatting>
  <conditionalFormatting sqref="L106:L110">
    <cfRule type="cellIs" dxfId="13942" priority="7914" operator="lessThan">
      <formula>0</formula>
    </cfRule>
  </conditionalFormatting>
  <conditionalFormatting sqref="G106:G110">
    <cfRule type="cellIs" dxfId="13941" priority="7912" operator="greaterThan">
      <formula>F106</formula>
    </cfRule>
    <cfRule type="cellIs" dxfId="13940" priority="7913" operator="lessThan">
      <formula>F106</formula>
    </cfRule>
  </conditionalFormatting>
  <conditionalFormatting sqref="N106:N110 P106:P110">
    <cfRule type="cellIs" dxfId="13939" priority="7911" operator="equal">
      <formula>TODAY()</formula>
    </cfRule>
  </conditionalFormatting>
  <conditionalFormatting sqref="M106:M110">
    <cfRule type="cellIs" dxfId="13938" priority="7910" operator="greaterThan">
      <formula>0.1</formula>
    </cfRule>
  </conditionalFormatting>
  <conditionalFormatting sqref="N106:N110">
    <cfRule type="cellIs" dxfId="13937" priority="7909" operator="equal">
      <formula>$C$7</formula>
    </cfRule>
  </conditionalFormatting>
  <conditionalFormatting sqref="O106:O110">
    <cfRule type="cellIs" dxfId="13936" priority="7907" operator="equal">
      <formula>$C$7</formula>
    </cfRule>
  </conditionalFormatting>
  <conditionalFormatting sqref="N106:N110 P106:P110">
    <cfRule type="cellIs" dxfId="13935" priority="7903" operator="equal">
      <formula>TODAY()</formula>
    </cfRule>
  </conditionalFormatting>
  <conditionalFormatting sqref="O106:O110">
    <cfRule type="cellIs" dxfId="13934" priority="7892" operator="equal">
      <formula>TODAY()</formula>
    </cfRule>
  </conditionalFormatting>
  <conditionalFormatting sqref="O106:O110">
    <cfRule type="cellIs" dxfId="13933" priority="7900" operator="equal">
      <formula>TODAY()</formula>
    </cfRule>
  </conditionalFormatting>
  <conditionalFormatting sqref="L106:L110">
    <cfRule type="cellIs" dxfId="13932" priority="7906" operator="lessThan">
      <formula>0</formula>
    </cfRule>
  </conditionalFormatting>
  <conditionalFormatting sqref="G106:G110">
    <cfRule type="cellIs" dxfId="13931" priority="7904" operator="greaterThan">
      <formula>F106</formula>
    </cfRule>
    <cfRule type="cellIs" dxfId="13930" priority="7905" operator="lessThan">
      <formula>F106</formula>
    </cfRule>
  </conditionalFormatting>
  <conditionalFormatting sqref="M106:M110">
    <cfRule type="cellIs" dxfId="13929" priority="7902" operator="greaterThan">
      <formula>0.1</formula>
    </cfRule>
  </conditionalFormatting>
  <conditionalFormatting sqref="N106:N110">
    <cfRule type="cellIs" dxfId="13928" priority="7901" operator="equal">
      <formula>$C$7</formula>
    </cfRule>
  </conditionalFormatting>
  <conditionalFormatting sqref="O106:O110">
    <cfRule type="cellIs" dxfId="13927" priority="7899" operator="equal">
      <formula>$C$7</formula>
    </cfRule>
  </conditionalFormatting>
  <conditionalFormatting sqref="L106:L110">
    <cfRule type="cellIs" dxfId="13926" priority="7898" operator="lessThan">
      <formula>0</formula>
    </cfRule>
  </conditionalFormatting>
  <conditionalFormatting sqref="G106:G110">
    <cfRule type="cellIs" dxfId="13925" priority="7896" operator="greaterThan">
      <formula>F106</formula>
    </cfRule>
    <cfRule type="cellIs" dxfId="13924" priority="7897" operator="lessThan">
      <formula>F106</formula>
    </cfRule>
  </conditionalFormatting>
  <conditionalFormatting sqref="N106:N110 P106:P110">
    <cfRule type="cellIs" dxfId="13923" priority="7895" operator="equal">
      <formula>TODAY()</formula>
    </cfRule>
  </conditionalFormatting>
  <conditionalFormatting sqref="M106:M110">
    <cfRule type="cellIs" dxfId="13922" priority="7894" operator="greaterThan">
      <formula>0.1</formula>
    </cfRule>
  </conditionalFormatting>
  <conditionalFormatting sqref="N106:N110">
    <cfRule type="cellIs" dxfId="13921" priority="7893" operator="equal">
      <formula>$C$7</formula>
    </cfRule>
  </conditionalFormatting>
  <conditionalFormatting sqref="O106:O110">
    <cfRule type="cellIs" dxfId="13920" priority="7891" operator="equal">
      <formula>$C$7</formula>
    </cfRule>
  </conditionalFormatting>
  <conditionalFormatting sqref="N111 P111">
    <cfRule type="cellIs" dxfId="13919" priority="7879" operator="equal">
      <formula>TODAY()</formula>
    </cfRule>
  </conditionalFormatting>
  <conditionalFormatting sqref="N111 P111">
    <cfRule type="cellIs" dxfId="13918" priority="7887" operator="equal">
      <formula>TODAY()</formula>
    </cfRule>
  </conditionalFormatting>
  <conditionalFormatting sqref="O111">
    <cfRule type="cellIs" dxfId="13917" priority="7876" operator="equal">
      <formula>TODAY()</formula>
    </cfRule>
  </conditionalFormatting>
  <conditionalFormatting sqref="O111">
    <cfRule type="cellIs" dxfId="13916" priority="7884" operator="equal">
      <formula>TODAY()</formula>
    </cfRule>
  </conditionalFormatting>
  <conditionalFormatting sqref="L111">
    <cfRule type="cellIs" dxfId="13915" priority="7890" operator="lessThan">
      <formula>0</formula>
    </cfRule>
  </conditionalFormatting>
  <conditionalFormatting sqref="G111">
    <cfRule type="cellIs" dxfId="13914" priority="7888" operator="greaterThan">
      <formula>F111</formula>
    </cfRule>
    <cfRule type="cellIs" dxfId="13913" priority="7889" operator="lessThan">
      <formula>F111</formula>
    </cfRule>
  </conditionalFormatting>
  <conditionalFormatting sqref="M111">
    <cfRule type="cellIs" dxfId="13912" priority="7886" operator="greaterThan">
      <formula>0.1</formula>
    </cfRule>
  </conditionalFormatting>
  <conditionalFormatting sqref="N111">
    <cfRule type="cellIs" dxfId="13911" priority="7885" operator="equal">
      <formula>$C$7</formula>
    </cfRule>
  </conditionalFormatting>
  <conditionalFormatting sqref="O111">
    <cfRule type="cellIs" dxfId="13910" priority="7883" operator="equal">
      <formula>$C$7</formula>
    </cfRule>
  </conditionalFormatting>
  <conditionalFormatting sqref="L111">
    <cfRule type="cellIs" dxfId="13909" priority="7882" operator="lessThan">
      <formula>0</formula>
    </cfRule>
  </conditionalFormatting>
  <conditionalFormatting sqref="G111">
    <cfRule type="cellIs" dxfId="13908" priority="7880" operator="greaterThan">
      <formula>F111</formula>
    </cfRule>
    <cfRule type="cellIs" dxfId="13907" priority="7881" operator="lessThan">
      <formula>F111</formula>
    </cfRule>
  </conditionalFormatting>
  <conditionalFormatting sqref="M111">
    <cfRule type="cellIs" dxfId="13906" priority="7878" operator="greaterThan">
      <formula>0.1</formula>
    </cfRule>
  </conditionalFormatting>
  <conditionalFormatting sqref="N111">
    <cfRule type="cellIs" dxfId="13905" priority="7877" operator="equal">
      <formula>$C$7</formula>
    </cfRule>
  </conditionalFormatting>
  <conditionalFormatting sqref="O111">
    <cfRule type="cellIs" dxfId="13904" priority="7875" operator="equal">
      <formula>$C$7</formula>
    </cfRule>
  </conditionalFormatting>
  <conditionalFormatting sqref="N111 P111">
    <cfRule type="cellIs" dxfId="13903" priority="7871" operator="equal">
      <formula>TODAY()</formula>
    </cfRule>
  </conditionalFormatting>
  <conditionalFormatting sqref="O111">
    <cfRule type="cellIs" dxfId="13902" priority="7860" operator="equal">
      <formula>TODAY()</formula>
    </cfRule>
  </conditionalFormatting>
  <conditionalFormatting sqref="O111">
    <cfRule type="cellIs" dxfId="13901" priority="7868" operator="equal">
      <formula>TODAY()</formula>
    </cfRule>
  </conditionalFormatting>
  <conditionalFormatting sqref="L111">
    <cfRule type="cellIs" dxfId="13900" priority="7874" operator="lessThan">
      <formula>0</formula>
    </cfRule>
  </conditionalFormatting>
  <conditionalFormatting sqref="G111">
    <cfRule type="cellIs" dxfId="13899" priority="7872" operator="greaterThan">
      <formula>F111</formula>
    </cfRule>
    <cfRule type="cellIs" dxfId="13898" priority="7873" operator="lessThan">
      <formula>F111</formula>
    </cfRule>
  </conditionalFormatting>
  <conditionalFormatting sqref="M111">
    <cfRule type="cellIs" dxfId="13897" priority="7870" operator="greaterThan">
      <formula>0.1</formula>
    </cfRule>
  </conditionalFormatting>
  <conditionalFormatting sqref="N111">
    <cfRule type="cellIs" dxfId="13896" priority="7869" operator="equal">
      <formula>$C$7</formula>
    </cfRule>
  </conditionalFormatting>
  <conditionalFormatting sqref="O111">
    <cfRule type="cellIs" dxfId="13895" priority="7867" operator="equal">
      <formula>$C$7</formula>
    </cfRule>
  </conditionalFormatting>
  <conditionalFormatting sqref="L111">
    <cfRule type="cellIs" dxfId="13894" priority="7866" operator="lessThan">
      <formula>0</formula>
    </cfRule>
  </conditionalFormatting>
  <conditionalFormatting sqref="G111">
    <cfRule type="cellIs" dxfId="13893" priority="7864" operator="greaterThan">
      <formula>F111</formula>
    </cfRule>
    <cfRule type="cellIs" dxfId="13892" priority="7865" operator="lessThan">
      <formula>F111</formula>
    </cfRule>
  </conditionalFormatting>
  <conditionalFormatting sqref="N111 P111">
    <cfRule type="cellIs" dxfId="13891" priority="7863" operator="equal">
      <formula>TODAY()</formula>
    </cfRule>
  </conditionalFormatting>
  <conditionalFormatting sqref="M111">
    <cfRule type="cellIs" dxfId="13890" priority="7862" operator="greaterThan">
      <formula>0.1</formula>
    </cfRule>
  </conditionalFormatting>
  <conditionalFormatting sqref="N111">
    <cfRule type="cellIs" dxfId="13889" priority="7861" operator="equal">
      <formula>$C$7</formula>
    </cfRule>
  </conditionalFormatting>
  <conditionalFormatting sqref="O111">
    <cfRule type="cellIs" dxfId="13888" priority="7859" operator="equal">
      <formula>$C$7</formula>
    </cfRule>
  </conditionalFormatting>
  <conditionalFormatting sqref="N111 P111">
    <cfRule type="cellIs" dxfId="13887" priority="7855" operator="equal">
      <formula>TODAY()</formula>
    </cfRule>
  </conditionalFormatting>
  <conditionalFormatting sqref="O111">
    <cfRule type="cellIs" dxfId="13886" priority="7844" operator="equal">
      <formula>TODAY()</formula>
    </cfRule>
  </conditionalFormatting>
  <conditionalFormatting sqref="O111">
    <cfRule type="cellIs" dxfId="13885" priority="7852" operator="equal">
      <formula>TODAY()</formula>
    </cfRule>
  </conditionalFormatting>
  <conditionalFormatting sqref="L111">
    <cfRule type="cellIs" dxfId="13884" priority="7858" operator="lessThan">
      <formula>0</formula>
    </cfRule>
  </conditionalFormatting>
  <conditionalFormatting sqref="G111">
    <cfRule type="cellIs" dxfId="13883" priority="7856" operator="greaterThan">
      <formula>F111</formula>
    </cfRule>
    <cfRule type="cellIs" dxfId="13882" priority="7857" operator="lessThan">
      <formula>F111</formula>
    </cfRule>
  </conditionalFormatting>
  <conditionalFormatting sqref="M111">
    <cfRule type="cellIs" dxfId="13881" priority="7854" operator="greaterThan">
      <formula>0.1</formula>
    </cfRule>
  </conditionalFormatting>
  <conditionalFormatting sqref="N111">
    <cfRule type="cellIs" dxfId="13880" priority="7853" operator="equal">
      <formula>$C$7</formula>
    </cfRule>
  </conditionalFormatting>
  <conditionalFormatting sqref="O111">
    <cfRule type="cellIs" dxfId="13879" priority="7851" operator="equal">
      <formula>$C$7</formula>
    </cfRule>
  </conditionalFormatting>
  <conditionalFormatting sqref="L111">
    <cfRule type="cellIs" dxfId="13878" priority="7850" operator="lessThan">
      <formula>0</formula>
    </cfRule>
  </conditionalFormatting>
  <conditionalFormatting sqref="G111">
    <cfRule type="cellIs" dxfId="13877" priority="7848" operator="greaterThan">
      <formula>F111</formula>
    </cfRule>
    <cfRule type="cellIs" dxfId="13876" priority="7849" operator="lessThan">
      <formula>F111</formula>
    </cfRule>
  </conditionalFormatting>
  <conditionalFormatting sqref="N111 P111">
    <cfRule type="cellIs" dxfId="13875" priority="7847" operator="equal">
      <formula>TODAY()</formula>
    </cfRule>
  </conditionalFormatting>
  <conditionalFormatting sqref="M111">
    <cfRule type="cellIs" dxfId="13874" priority="7846" operator="greaterThan">
      <formula>0.1</formula>
    </cfRule>
  </conditionalFormatting>
  <conditionalFormatting sqref="N111">
    <cfRule type="cellIs" dxfId="13873" priority="7845" operator="equal">
      <formula>$C$7</formula>
    </cfRule>
  </conditionalFormatting>
  <conditionalFormatting sqref="O111">
    <cfRule type="cellIs" dxfId="13872" priority="7843" operator="equal">
      <formula>$C$7</formula>
    </cfRule>
  </conditionalFormatting>
  <conditionalFormatting sqref="N111 P111">
    <cfRule type="cellIs" dxfId="13871" priority="7831" operator="equal">
      <formula>TODAY()</formula>
    </cfRule>
  </conditionalFormatting>
  <conditionalFormatting sqref="N111 P111">
    <cfRule type="cellIs" dxfId="13870" priority="7839" operator="equal">
      <formula>TODAY()</formula>
    </cfRule>
  </conditionalFormatting>
  <conditionalFormatting sqref="O111">
    <cfRule type="cellIs" dxfId="13869" priority="7828" operator="equal">
      <formula>TODAY()</formula>
    </cfRule>
  </conditionalFormatting>
  <conditionalFormatting sqref="O111">
    <cfRule type="cellIs" dxfId="13868" priority="7836" operator="equal">
      <formula>TODAY()</formula>
    </cfRule>
  </conditionalFormatting>
  <conditionalFormatting sqref="L111">
    <cfRule type="cellIs" dxfId="13867" priority="7842" operator="lessThan">
      <formula>0</formula>
    </cfRule>
  </conditionalFormatting>
  <conditionalFormatting sqref="G111">
    <cfRule type="cellIs" dxfId="13866" priority="7840" operator="greaterThan">
      <formula>F111</formula>
    </cfRule>
    <cfRule type="cellIs" dxfId="13865" priority="7841" operator="lessThan">
      <formula>F111</formula>
    </cfRule>
  </conditionalFormatting>
  <conditionalFormatting sqref="M111">
    <cfRule type="cellIs" dxfId="13864" priority="7838" operator="greaterThan">
      <formula>0.1</formula>
    </cfRule>
  </conditionalFormatting>
  <conditionalFormatting sqref="N111">
    <cfRule type="cellIs" dxfId="13863" priority="7837" operator="equal">
      <formula>$C$7</formula>
    </cfRule>
  </conditionalFormatting>
  <conditionalFormatting sqref="O111">
    <cfRule type="cellIs" dxfId="13862" priority="7835" operator="equal">
      <formula>$C$7</formula>
    </cfRule>
  </conditionalFormatting>
  <conditionalFormatting sqref="L111">
    <cfRule type="cellIs" dxfId="13861" priority="7834" operator="lessThan">
      <formula>0</formula>
    </cfRule>
  </conditionalFormatting>
  <conditionalFormatting sqref="G111">
    <cfRule type="cellIs" dxfId="13860" priority="7832" operator="greaterThan">
      <formula>F111</formula>
    </cfRule>
    <cfRule type="cellIs" dxfId="13859" priority="7833" operator="lessThan">
      <formula>F111</formula>
    </cfRule>
  </conditionalFormatting>
  <conditionalFormatting sqref="M111">
    <cfRule type="cellIs" dxfId="13858" priority="7830" operator="greaterThan">
      <formula>0.1</formula>
    </cfRule>
  </conditionalFormatting>
  <conditionalFormatting sqref="N111">
    <cfRule type="cellIs" dxfId="13857" priority="7829" operator="equal">
      <formula>$C$7</formula>
    </cfRule>
  </conditionalFormatting>
  <conditionalFormatting sqref="O111">
    <cfRule type="cellIs" dxfId="13856" priority="7827" operator="equal">
      <formula>$C$7</formula>
    </cfRule>
  </conditionalFormatting>
  <conditionalFormatting sqref="N111 P111">
    <cfRule type="cellIs" dxfId="13855" priority="7823" operator="equal">
      <formula>TODAY()</formula>
    </cfRule>
  </conditionalFormatting>
  <conditionalFormatting sqref="O111">
    <cfRule type="cellIs" dxfId="13854" priority="7812" operator="equal">
      <formula>TODAY()</formula>
    </cfRule>
  </conditionalFormatting>
  <conditionalFormatting sqref="O111">
    <cfRule type="cellIs" dxfId="13853" priority="7820" operator="equal">
      <formula>TODAY()</formula>
    </cfRule>
  </conditionalFormatting>
  <conditionalFormatting sqref="L111">
    <cfRule type="cellIs" dxfId="13852" priority="7826" operator="lessThan">
      <formula>0</formula>
    </cfRule>
  </conditionalFormatting>
  <conditionalFormatting sqref="G111">
    <cfRule type="cellIs" dxfId="13851" priority="7824" operator="greaterThan">
      <formula>F111</formula>
    </cfRule>
    <cfRule type="cellIs" dxfId="13850" priority="7825" operator="lessThan">
      <formula>F111</formula>
    </cfRule>
  </conditionalFormatting>
  <conditionalFormatting sqref="M111">
    <cfRule type="cellIs" dxfId="13849" priority="7822" operator="greaterThan">
      <formula>0.1</formula>
    </cfRule>
  </conditionalFormatting>
  <conditionalFormatting sqref="N111">
    <cfRule type="cellIs" dxfId="13848" priority="7821" operator="equal">
      <formula>$C$7</formula>
    </cfRule>
  </conditionalFormatting>
  <conditionalFormatting sqref="O111">
    <cfRule type="cellIs" dxfId="13847" priority="7819" operator="equal">
      <formula>$C$7</formula>
    </cfRule>
  </conditionalFormatting>
  <conditionalFormatting sqref="L111">
    <cfRule type="cellIs" dxfId="13846" priority="7818" operator="lessThan">
      <formula>0</formula>
    </cfRule>
  </conditionalFormatting>
  <conditionalFormatting sqref="G111">
    <cfRule type="cellIs" dxfId="13845" priority="7816" operator="greaterThan">
      <formula>F111</formula>
    </cfRule>
    <cfRule type="cellIs" dxfId="13844" priority="7817" operator="lessThan">
      <formula>F111</formula>
    </cfRule>
  </conditionalFormatting>
  <conditionalFormatting sqref="N111 P111">
    <cfRule type="cellIs" dxfId="13843" priority="7815" operator="equal">
      <formula>TODAY()</formula>
    </cfRule>
  </conditionalFormatting>
  <conditionalFormatting sqref="M111">
    <cfRule type="cellIs" dxfId="13842" priority="7814" operator="greaterThan">
      <formula>0.1</formula>
    </cfRule>
  </conditionalFormatting>
  <conditionalFormatting sqref="N111">
    <cfRule type="cellIs" dxfId="13841" priority="7813" operator="equal">
      <formula>$C$7</formula>
    </cfRule>
  </conditionalFormatting>
  <conditionalFormatting sqref="O111">
    <cfRule type="cellIs" dxfId="13840" priority="7811" operator="equal">
      <formula>$C$7</formula>
    </cfRule>
  </conditionalFormatting>
  <conditionalFormatting sqref="N111 P111">
    <cfRule type="cellIs" dxfId="13839" priority="7807" operator="equal">
      <formula>TODAY()</formula>
    </cfRule>
  </conditionalFormatting>
  <conditionalFormatting sqref="O111">
    <cfRule type="cellIs" dxfId="13838" priority="7796" operator="equal">
      <formula>TODAY()</formula>
    </cfRule>
  </conditionalFormatting>
  <conditionalFormatting sqref="O111">
    <cfRule type="cellIs" dxfId="13837" priority="7804" operator="equal">
      <formula>TODAY()</formula>
    </cfRule>
  </conditionalFormatting>
  <conditionalFormatting sqref="L111">
    <cfRule type="cellIs" dxfId="13836" priority="7810" operator="lessThan">
      <formula>0</formula>
    </cfRule>
  </conditionalFormatting>
  <conditionalFormatting sqref="G111">
    <cfRule type="cellIs" dxfId="13835" priority="7808" operator="greaterThan">
      <formula>F111</formula>
    </cfRule>
    <cfRule type="cellIs" dxfId="13834" priority="7809" operator="lessThan">
      <formula>F111</formula>
    </cfRule>
  </conditionalFormatting>
  <conditionalFormatting sqref="M111">
    <cfRule type="cellIs" dxfId="13833" priority="7806" operator="greaterThan">
      <formula>0.1</formula>
    </cfRule>
  </conditionalFormatting>
  <conditionalFormatting sqref="N111">
    <cfRule type="cellIs" dxfId="13832" priority="7805" operator="equal">
      <formula>$C$7</formula>
    </cfRule>
  </conditionalFormatting>
  <conditionalFormatting sqref="O111">
    <cfRule type="cellIs" dxfId="13831" priority="7803" operator="equal">
      <formula>$C$7</formula>
    </cfRule>
  </conditionalFormatting>
  <conditionalFormatting sqref="L111">
    <cfRule type="cellIs" dxfId="13830" priority="7802" operator="lessThan">
      <formula>0</formula>
    </cfRule>
  </conditionalFormatting>
  <conditionalFormatting sqref="G111">
    <cfRule type="cellIs" dxfId="13829" priority="7800" operator="greaterThan">
      <formula>F111</formula>
    </cfRule>
    <cfRule type="cellIs" dxfId="13828" priority="7801" operator="lessThan">
      <formula>F111</formula>
    </cfRule>
  </conditionalFormatting>
  <conditionalFormatting sqref="N111 P111">
    <cfRule type="cellIs" dxfId="13827" priority="7799" operator="equal">
      <formula>TODAY()</formula>
    </cfRule>
  </conditionalFormatting>
  <conditionalFormatting sqref="M111">
    <cfRule type="cellIs" dxfId="13826" priority="7798" operator="greaterThan">
      <formula>0.1</formula>
    </cfRule>
  </conditionalFormatting>
  <conditionalFormatting sqref="N111">
    <cfRule type="cellIs" dxfId="13825" priority="7797" operator="equal">
      <formula>$C$7</formula>
    </cfRule>
  </conditionalFormatting>
  <conditionalFormatting sqref="O111">
    <cfRule type="cellIs" dxfId="13824" priority="7795" operator="equal">
      <formula>$C$7</formula>
    </cfRule>
  </conditionalFormatting>
  <conditionalFormatting sqref="L86">
    <cfRule type="cellIs" dxfId="13823" priority="7794" operator="lessThan">
      <formula>0</formula>
    </cfRule>
  </conditionalFormatting>
  <conditionalFormatting sqref="Q86">
    <cfRule type="cellIs" dxfId="13822" priority="7793" operator="equal">
      <formula>TODAY()</formula>
    </cfRule>
  </conditionalFormatting>
  <conditionalFormatting sqref="K86:L86">
    <cfRule type="cellIs" dxfId="13821" priority="7792" operator="lessThan">
      <formula>0</formula>
    </cfRule>
  </conditionalFormatting>
  <conditionalFormatting sqref="G86">
    <cfRule type="cellIs" dxfId="13820" priority="7790" operator="lessThan">
      <formula>N86</formula>
    </cfRule>
    <cfRule type="cellIs" dxfId="13819" priority="7791" operator="greaterThan">
      <formula>P86</formula>
    </cfRule>
  </conditionalFormatting>
  <conditionalFormatting sqref="L87">
    <cfRule type="cellIs" dxfId="13818" priority="7789" operator="lessThan">
      <formula>0</formula>
    </cfRule>
  </conditionalFormatting>
  <conditionalFormatting sqref="Q87">
    <cfRule type="cellIs" dxfId="13817" priority="7788" operator="equal">
      <formula>TODAY()</formula>
    </cfRule>
  </conditionalFormatting>
  <conditionalFormatting sqref="K87:L87">
    <cfRule type="cellIs" dxfId="13816" priority="7787" operator="lessThan">
      <formula>0</formula>
    </cfRule>
  </conditionalFormatting>
  <conditionalFormatting sqref="G87">
    <cfRule type="cellIs" dxfId="13815" priority="7785" operator="lessThan">
      <formula>N87</formula>
    </cfRule>
    <cfRule type="cellIs" dxfId="13814" priority="7786" operator="greaterThan">
      <formula>P87</formula>
    </cfRule>
  </conditionalFormatting>
  <conditionalFormatting sqref="P105:P106 N105:N106">
    <cfRule type="cellIs" dxfId="13813" priority="7717" operator="equal">
      <formula>TODAY()</formula>
    </cfRule>
  </conditionalFormatting>
  <conditionalFormatting sqref="O105:O106">
    <cfRule type="cellIs" dxfId="13812" priority="7706" operator="equal">
      <formula>TODAY()</formula>
    </cfRule>
  </conditionalFormatting>
  <conditionalFormatting sqref="O105:O106">
    <cfRule type="cellIs" dxfId="13811" priority="7714" operator="equal">
      <formula>TODAY()</formula>
    </cfRule>
  </conditionalFormatting>
  <conditionalFormatting sqref="L105:L106">
    <cfRule type="cellIs" dxfId="13810" priority="7720" operator="lessThan">
      <formula>0</formula>
    </cfRule>
  </conditionalFormatting>
  <conditionalFormatting sqref="G105:G106">
    <cfRule type="cellIs" dxfId="13809" priority="7718" operator="greaterThan">
      <formula>F105</formula>
    </cfRule>
    <cfRule type="cellIs" dxfId="13808" priority="7719" operator="lessThan">
      <formula>F105</formula>
    </cfRule>
  </conditionalFormatting>
  <conditionalFormatting sqref="M105:M106">
    <cfRule type="cellIs" dxfId="13807" priority="7716" operator="greaterThan">
      <formula>0.1</formula>
    </cfRule>
  </conditionalFormatting>
  <conditionalFormatting sqref="N105:N106">
    <cfRule type="cellIs" dxfId="13806" priority="7715" operator="equal">
      <formula>$C$7</formula>
    </cfRule>
  </conditionalFormatting>
  <conditionalFormatting sqref="O105:O106">
    <cfRule type="cellIs" dxfId="13805" priority="7713" operator="equal">
      <formula>$C$7</formula>
    </cfRule>
  </conditionalFormatting>
  <conditionalFormatting sqref="L105:L106">
    <cfRule type="cellIs" dxfId="13804" priority="7712" operator="lessThan">
      <formula>0</formula>
    </cfRule>
  </conditionalFormatting>
  <conditionalFormatting sqref="G105:G106">
    <cfRule type="cellIs" dxfId="13803" priority="7710" operator="greaterThan">
      <formula>F105</formula>
    </cfRule>
    <cfRule type="cellIs" dxfId="13802" priority="7711" operator="lessThan">
      <formula>F105</formula>
    </cfRule>
  </conditionalFormatting>
  <conditionalFormatting sqref="P105:P106 N105:N106">
    <cfRule type="cellIs" dxfId="13801" priority="7709" operator="equal">
      <formula>TODAY()</formula>
    </cfRule>
  </conditionalFormatting>
  <conditionalFormatting sqref="M105:M106">
    <cfRule type="cellIs" dxfId="13800" priority="7708" operator="greaterThan">
      <formula>0.1</formula>
    </cfRule>
  </conditionalFormatting>
  <conditionalFormatting sqref="N105:N106">
    <cfRule type="cellIs" dxfId="13799" priority="7707" operator="equal">
      <formula>$C$7</formula>
    </cfRule>
  </conditionalFormatting>
  <conditionalFormatting sqref="O105:O106">
    <cfRule type="cellIs" dxfId="13798" priority="7705" operator="equal">
      <formula>$C$7</formula>
    </cfRule>
  </conditionalFormatting>
  <conditionalFormatting sqref="P105:P106 N105:N106">
    <cfRule type="cellIs" dxfId="13797" priority="7701" operator="equal">
      <formula>TODAY()</formula>
    </cfRule>
  </conditionalFormatting>
  <conditionalFormatting sqref="O105:O106">
    <cfRule type="cellIs" dxfId="13796" priority="7690" operator="equal">
      <formula>TODAY()</formula>
    </cfRule>
  </conditionalFormatting>
  <conditionalFormatting sqref="O105:O106">
    <cfRule type="cellIs" dxfId="13795" priority="7698" operator="equal">
      <formula>TODAY()</formula>
    </cfRule>
  </conditionalFormatting>
  <conditionalFormatting sqref="L105:L106">
    <cfRule type="cellIs" dxfId="13794" priority="7704" operator="lessThan">
      <formula>0</formula>
    </cfRule>
  </conditionalFormatting>
  <conditionalFormatting sqref="G105:G106">
    <cfRule type="cellIs" dxfId="13793" priority="7702" operator="greaterThan">
      <formula>F105</formula>
    </cfRule>
    <cfRule type="cellIs" dxfId="13792" priority="7703" operator="lessThan">
      <formula>F105</formula>
    </cfRule>
  </conditionalFormatting>
  <conditionalFormatting sqref="M105:M106">
    <cfRule type="cellIs" dxfId="13791" priority="7700" operator="greaterThan">
      <formula>0.1</formula>
    </cfRule>
  </conditionalFormatting>
  <conditionalFormatting sqref="N105:N106">
    <cfRule type="cellIs" dxfId="13790" priority="7699" operator="equal">
      <formula>$C$7</formula>
    </cfRule>
  </conditionalFormatting>
  <conditionalFormatting sqref="O105:O106">
    <cfRule type="cellIs" dxfId="13789" priority="7697" operator="equal">
      <formula>$C$7</formula>
    </cfRule>
  </conditionalFormatting>
  <conditionalFormatting sqref="L105:L106">
    <cfRule type="cellIs" dxfId="13788" priority="7696" operator="lessThan">
      <formula>0</formula>
    </cfRule>
  </conditionalFormatting>
  <conditionalFormatting sqref="G105:G106">
    <cfRule type="cellIs" dxfId="13787" priority="7694" operator="greaterThan">
      <formula>F105</formula>
    </cfRule>
    <cfRule type="cellIs" dxfId="13786" priority="7695" operator="lessThan">
      <formula>F105</formula>
    </cfRule>
  </conditionalFormatting>
  <conditionalFormatting sqref="P105:P106 N105:N106">
    <cfRule type="cellIs" dxfId="13785" priority="7693" operator="equal">
      <formula>TODAY()</formula>
    </cfRule>
  </conditionalFormatting>
  <conditionalFormatting sqref="M105:M106">
    <cfRule type="cellIs" dxfId="13784" priority="7692" operator="greaterThan">
      <formula>0.1</formula>
    </cfRule>
  </conditionalFormatting>
  <conditionalFormatting sqref="N105:N106">
    <cfRule type="cellIs" dxfId="13783" priority="7691" operator="equal">
      <formula>$C$7</formula>
    </cfRule>
  </conditionalFormatting>
  <conditionalFormatting sqref="O105:O106">
    <cfRule type="cellIs" dxfId="13782" priority="7689" operator="equal">
      <formula>$C$7</formula>
    </cfRule>
  </conditionalFormatting>
  <conditionalFormatting sqref="O107">
    <cfRule type="cellIs" dxfId="13781" priority="7682" operator="equal">
      <formula>TODAY()</formula>
    </cfRule>
  </conditionalFormatting>
  <conditionalFormatting sqref="N107 P107">
    <cfRule type="cellIs" dxfId="13780" priority="7677" operator="equal">
      <formula>TODAY()</formula>
    </cfRule>
  </conditionalFormatting>
  <conditionalFormatting sqref="N107 P107">
    <cfRule type="cellIs" dxfId="13779" priority="7685" operator="equal">
      <formula>TODAY()</formula>
    </cfRule>
  </conditionalFormatting>
  <conditionalFormatting sqref="O107">
    <cfRule type="cellIs" dxfId="13778" priority="7674" operator="equal">
      <formula>TODAY()</formula>
    </cfRule>
  </conditionalFormatting>
  <conditionalFormatting sqref="L107">
    <cfRule type="cellIs" dxfId="13777" priority="7688" operator="lessThan">
      <formula>0</formula>
    </cfRule>
  </conditionalFormatting>
  <conditionalFormatting sqref="G107">
    <cfRule type="cellIs" dxfId="13776" priority="7686" operator="greaterThan">
      <formula>F107</formula>
    </cfRule>
    <cfRule type="cellIs" dxfId="13775" priority="7687" operator="lessThan">
      <formula>F107</formula>
    </cfRule>
  </conditionalFormatting>
  <conditionalFormatting sqref="M107">
    <cfRule type="cellIs" dxfId="13774" priority="7684" operator="greaterThan">
      <formula>0.1</formula>
    </cfRule>
  </conditionalFormatting>
  <conditionalFormatting sqref="N107">
    <cfRule type="cellIs" dxfId="13773" priority="7683" operator="equal">
      <formula>$C$7</formula>
    </cfRule>
  </conditionalFormatting>
  <conditionalFormatting sqref="O107">
    <cfRule type="cellIs" dxfId="13772" priority="7681" operator="equal">
      <formula>$C$7</formula>
    </cfRule>
  </conditionalFormatting>
  <conditionalFormatting sqref="L107">
    <cfRule type="cellIs" dxfId="13771" priority="7680" operator="lessThan">
      <formula>0</formula>
    </cfRule>
  </conditionalFormatting>
  <conditionalFormatting sqref="G107">
    <cfRule type="cellIs" dxfId="13770" priority="7678" operator="greaterThan">
      <formula>F107</formula>
    </cfRule>
    <cfRule type="cellIs" dxfId="13769" priority="7679" operator="lessThan">
      <formula>F107</formula>
    </cfRule>
  </conditionalFormatting>
  <conditionalFormatting sqref="M107">
    <cfRule type="cellIs" dxfId="13768" priority="7676" operator="greaterThan">
      <formula>0.1</formula>
    </cfRule>
  </conditionalFormatting>
  <conditionalFormatting sqref="N107">
    <cfRule type="cellIs" dxfId="13767" priority="7675" operator="equal">
      <formula>$C$7</formula>
    </cfRule>
  </conditionalFormatting>
  <conditionalFormatting sqref="O107">
    <cfRule type="cellIs" dxfId="13766" priority="7673" operator="equal">
      <formula>$C$7</formula>
    </cfRule>
  </conditionalFormatting>
  <conditionalFormatting sqref="N107 P107">
    <cfRule type="cellIs" dxfId="13765" priority="7669" operator="equal">
      <formula>TODAY()</formula>
    </cfRule>
  </conditionalFormatting>
  <conditionalFormatting sqref="O107">
    <cfRule type="cellIs" dxfId="13764" priority="7658" operator="equal">
      <formula>TODAY()</formula>
    </cfRule>
  </conditionalFormatting>
  <conditionalFormatting sqref="O107">
    <cfRule type="cellIs" dxfId="13763" priority="7666" operator="equal">
      <formula>TODAY()</formula>
    </cfRule>
  </conditionalFormatting>
  <conditionalFormatting sqref="L107">
    <cfRule type="cellIs" dxfId="13762" priority="7672" operator="lessThan">
      <formula>0</formula>
    </cfRule>
  </conditionalFormatting>
  <conditionalFormatting sqref="G107">
    <cfRule type="cellIs" dxfId="13761" priority="7670" operator="greaterThan">
      <formula>F107</formula>
    </cfRule>
    <cfRule type="cellIs" dxfId="13760" priority="7671" operator="lessThan">
      <formula>F107</formula>
    </cfRule>
  </conditionalFormatting>
  <conditionalFormatting sqref="M107">
    <cfRule type="cellIs" dxfId="13759" priority="7668" operator="greaterThan">
      <formula>0.1</formula>
    </cfRule>
  </conditionalFormatting>
  <conditionalFormatting sqref="N107">
    <cfRule type="cellIs" dxfId="13758" priority="7667" operator="equal">
      <formula>$C$7</formula>
    </cfRule>
  </conditionalFormatting>
  <conditionalFormatting sqref="O107">
    <cfRule type="cellIs" dxfId="13757" priority="7665" operator="equal">
      <formula>$C$7</formula>
    </cfRule>
  </conditionalFormatting>
  <conditionalFormatting sqref="L107">
    <cfRule type="cellIs" dxfId="13756" priority="7664" operator="lessThan">
      <formula>0</formula>
    </cfRule>
  </conditionalFormatting>
  <conditionalFormatting sqref="G107">
    <cfRule type="cellIs" dxfId="13755" priority="7662" operator="greaterThan">
      <formula>F107</formula>
    </cfRule>
    <cfRule type="cellIs" dxfId="13754" priority="7663" operator="lessThan">
      <formula>F107</formula>
    </cfRule>
  </conditionalFormatting>
  <conditionalFormatting sqref="N107 P107">
    <cfRule type="cellIs" dxfId="13753" priority="7661" operator="equal">
      <formula>TODAY()</formula>
    </cfRule>
  </conditionalFormatting>
  <conditionalFormatting sqref="M107">
    <cfRule type="cellIs" dxfId="13752" priority="7660" operator="greaterThan">
      <formula>0.1</formula>
    </cfRule>
  </conditionalFormatting>
  <conditionalFormatting sqref="N107">
    <cfRule type="cellIs" dxfId="13751" priority="7659" operator="equal">
      <formula>$C$7</formula>
    </cfRule>
  </conditionalFormatting>
  <conditionalFormatting sqref="O107">
    <cfRule type="cellIs" dxfId="13750" priority="7657" operator="equal">
      <formula>$C$7</formula>
    </cfRule>
  </conditionalFormatting>
  <conditionalFormatting sqref="N107 P107">
    <cfRule type="cellIs" dxfId="13749" priority="7653" operator="equal">
      <formula>TODAY()</formula>
    </cfRule>
  </conditionalFormatting>
  <conditionalFormatting sqref="O107">
    <cfRule type="cellIs" dxfId="13748" priority="7642" operator="equal">
      <formula>TODAY()</formula>
    </cfRule>
  </conditionalFormatting>
  <conditionalFormatting sqref="O107">
    <cfRule type="cellIs" dxfId="13747" priority="7650" operator="equal">
      <formula>TODAY()</formula>
    </cfRule>
  </conditionalFormatting>
  <conditionalFormatting sqref="L107">
    <cfRule type="cellIs" dxfId="13746" priority="7656" operator="lessThan">
      <formula>0</formula>
    </cfRule>
  </conditionalFormatting>
  <conditionalFormatting sqref="G107">
    <cfRule type="cellIs" dxfId="13745" priority="7654" operator="greaterThan">
      <formula>F107</formula>
    </cfRule>
    <cfRule type="cellIs" dxfId="13744" priority="7655" operator="lessThan">
      <formula>F107</formula>
    </cfRule>
  </conditionalFormatting>
  <conditionalFormatting sqref="M107">
    <cfRule type="cellIs" dxfId="13743" priority="7652" operator="greaterThan">
      <formula>0.1</formula>
    </cfRule>
  </conditionalFormatting>
  <conditionalFormatting sqref="N107">
    <cfRule type="cellIs" dxfId="13742" priority="7651" operator="equal">
      <formula>$C$7</formula>
    </cfRule>
  </conditionalFormatting>
  <conditionalFormatting sqref="O107">
    <cfRule type="cellIs" dxfId="13741" priority="7649" operator="equal">
      <formula>$C$7</formula>
    </cfRule>
  </conditionalFormatting>
  <conditionalFormatting sqref="L107">
    <cfRule type="cellIs" dxfId="13740" priority="7648" operator="lessThan">
      <formula>0</formula>
    </cfRule>
  </conditionalFormatting>
  <conditionalFormatting sqref="G107">
    <cfRule type="cellIs" dxfId="13739" priority="7646" operator="greaterThan">
      <formula>F107</formula>
    </cfRule>
    <cfRule type="cellIs" dxfId="13738" priority="7647" operator="lessThan">
      <formula>F107</formula>
    </cfRule>
  </conditionalFormatting>
  <conditionalFormatting sqref="N107 P107">
    <cfRule type="cellIs" dxfId="13737" priority="7645" operator="equal">
      <formula>TODAY()</formula>
    </cfRule>
  </conditionalFormatting>
  <conditionalFormatting sqref="M107">
    <cfRule type="cellIs" dxfId="13736" priority="7644" operator="greaterThan">
      <formula>0.1</formula>
    </cfRule>
  </conditionalFormatting>
  <conditionalFormatting sqref="N107">
    <cfRule type="cellIs" dxfId="13735" priority="7643" operator="equal">
      <formula>$C$7</formula>
    </cfRule>
  </conditionalFormatting>
  <conditionalFormatting sqref="O107">
    <cfRule type="cellIs" dxfId="13734" priority="7641" operator="equal">
      <formula>$C$7</formula>
    </cfRule>
  </conditionalFormatting>
  <conditionalFormatting sqref="N108 P108">
    <cfRule type="cellIs" dxfId="13733" priority="7629" operator="equal">
      <formula>TODAY()</formula>
    </cfRule>
  </conditionalFormatting>
  <conditionalFormatting sqref="N108 P108">
    <cfRule type="cellIs" dxfId="13732" priority="7637" operator="equal">
      <formula>TODAY()</formula>
    </cfRule>
  </conditionalFormatting>
  <conditionalFormatting sqref="O108">
    <cfRule type="cellIs" dxfId="13731" priority="7626" operator="equal">
      <formula>TODAY()</formula>
    </cfRule>
  </conditionalFormatting>
  <conditionalFormatting sqref="O108">
    <cfRule type="cellIs" dxfId="13730" priority="7634" operator="equal">
      <formula>TODAY()</formula>
    </cfRule>
  </conditionalFormatting>
  <conditionalFormatting sqref="L108">
    <cfRule type="cellIs" dxfId="13729" priority="7640" operator="lessThan">
      <formula>0</formula>
    </cfRule>
  </conditionalFormatting>
  <conditionalFormatting sqref="G108">
    <cfRule type="cellIs" dxfId="13728" priority="7638" operator="greaterThan">
      <formula>F108</formula>
    </cfRule>
    <cfRule type="cellIs" dxfId="13727" priority="7639" operator="lessThan">
      <formula>F108</formula>
    </cfRule>
  </conditionalFormatting>
  <conditionalFormatting sqref="M108">
    <cfRule type="cellIs" dxfId="13726" priority="7636" operator="greaterThan">
      <formula>0.1</formula>
    </cfRule>
  </conditionalFormatting>
  <conditionalFormatting sqref="N108">
    <cfRule type="cellIs" dxfId="13725" priority="7635" operator="equal">
      <formula>$C$7</formula>
    </cfRule>
  </conditionalFormatting>
  <conditionalFormatting sqref="O108">
    <cfRule type="cellIs" dxfId="13724" priority="7633" operator="equal">
      <formula>$C$7</formula>
    </cfRule>
  </conditionalFormatting>
  <conditionalFormatting sqref="L108">
    <cfRule type="cellIs" dxfId="13723" priority="7632" operator="lessThan">
      <formula>0</formula>
    </cfRule>
  </conditionalFormatting>
  <conditionalFormatting sqref="G108">
    <cfRule type="cellIs" dxfId="13722" priority="7630" operator="greaterThan">
      <formula>F108</formula>
    </cfRule>
    <cfRule type="cellIs" dxfId="13721" priority="7631" operator="lessThan">
      <formula>F108</formula>
    </cfRule>
  </conditionalFormatting>
  <conditionalFormatting sqref="M108">
    <cfRule type="cellIs" dxfId="13720" priority="7628" operator="greaterThan">
      <formula>0.1</formula>
    </cfRule>
  </conditionalFormatting>
  <conditionalFormatting sqref="N108">
    <cfRule type="cellIs" dxfId="13719" priority="7627" operator="equal">
      <formula>$C$7</formula>
    </cfRule>
  </conditionalFormatting>
  <conditionalFormatting sqref="O108">
    <cfRule type="cellIs" dxfId="13718" priority="7625" operator="equal">
      <formula>$C$7</formula>
    </cfRule>
  </conditionalFormatting>
  <conditionalFormatting sqref="N108 P108">
    <cfRule type="cellIs" dxfId="13717" priority="7621" operator="equal">
      <formula>TODAY()</formula>
    </cfRule>
  </conditionalFormatting>
  <conditionalFormatting sqref="O108">
    <cfRule type="cellIs" dxfId="13716" priority="7610" operator="equal">
      <formula>TODAY()</formula>
    </cfRule>
  </conditionalFormatting>
  <conditionalFormatting sqref="O108">
    <cfRule type="cellIs" dxfId="13715" priority="7618" operator="equal">
      <formula>TODAY()</formula>
    </cfRule>
  </conditionalFormatting>
  <conditionalFormatting sqref="L108">
    <cfRule type="cellIs" dxfId="13714" priority="7624" operator="lessThan">
      <formula>0</formula>
    </cfRule>
  </conditionalFormatting>
  <conditionalFormatting sqref="G108">
    <cfRule type="cellIs" dxfId="13713" priority="7622" operator="greaterThan">
      <formula>F108</formula>
    </cfRule>
    <cfRule type="cellIs" dxfId="13712" priority="7623" operator="lessThan">
      <formula>F108</formula>
    </cfRule>
  </conditionalFormatting>
  <conditionalFormatting sqref="M108">
    <cfRule type="cellIs" dxfId="13711" priority="7620" operator="greaterThan">
      <formula>0.1</formula>
    </cfRule>
  </conditionalFormatting>
  <conditionalFormatting sqref="N108">
    <cfRule type="cellIs" dxfId="13710" priority="7619" operator="equal">
      <formula>$C$7</formula>
    </cfRule>
  </conditionalFormatting>
  <conditionalFormatting sqref="O108">
    <cfRule type="cellIs" dxfId="13709" priority="7617" operator="equal">
      <formula>$C$7</formula>
    </cfRule>
  </conditionalFormatting>
  <conditionalFormatting sqref="L108">
    <cfRule type="cellIs" dxfId="13708" priority="7616" operator="lessThan">
      <formula>0</formula>
    </cfRule>
  </conditionalFormatting>
  <conditionalFormatting sqref="G108">
    <cfRule type="cellIs" dxfId="13707" priority="7614" operator="greaterThan">
      <formula>F108</formula>
    </cfRule>
    <cfRule type="cellIs" dxfId="13706" priority="7615" operator="lessThan">
      <formula>F108</formula>
    </cfRule>
  </conditionalFormatting>
  <conditionalFormatting sqref="N108 P108">
    <cfRule type="cellIs" dxfId="13705" priority="7613" operator="equal">
      <formula>TODAY()</formula>
    </cfRule>
  </conditionalFormatting>
  <conditionalFormatting sqref="M108">
    <cfRule type="cellIs" dxfId="13704" priority="7612" operator="greaterThan">
      <formula>0.1</formula>
    </cfRule>
  </conditionalFormatting>
  <conditionalFormatting sqref="N108">
    <cfRule type="cellIs" dxfId="13703" priority="7611" operator="equal">
      <formula>$C$7</formula>
    </cfRule>
  </conditionalFormatting>
  <conditionalFormatting sqref="O108">
    <cfRule type="cellIs" dxfId="13702" priority="7609" operator="equal">
      <formula>$C$7</formula>
    </cfRule>
  </conditionalFormatting>
  <conditionalFormatting sqref="N108 P108">
    <cfRule type="cellIs" dxfId="13701" priority="7605" operator="equal">
      <formula>TODAY()</formula>
    </cfRule>
  </conditionalFormatting>
  <conditionalFormatting sqref="O108">
    <cfRule type="cellIs" dxfId="13700" priority="7594" operator="equal">
      <formula>TODAY()</formula>
    </cfRule>
  </conditionalFormatting>
  <conditionalFormatting sqref="O108">
    <cfRule type="cellIs" dxfId="13699" priority="7602" operator="equal">
      <formula>TODAY()</formula>
    </cfRule>
  </conditionalFormatting>
  <conditionalFormatting sqref="L108">
    <cfRule type="cellIs" dxfId="13698" priority="7608" operator="lessThan">
      <formula>0</formula>
    </cfRule>
  </conditionalFormatting>
  <conditionalFormatting sqref="G108">
    <cfRule type="cellIs" dxfId="13697" priority="7606" operator="greaterThan">
      <formula>F108</formula>
    </cfRule>
    <cfRule type="cellIs" dxfId="13696" priority="7607" operator="lessThan">
      <formula>F108</formula>
    </cfRule>
  </conditionalFormatting>
  <conditionalFormatting sqref="M108">
    <cfRule type="cellIs" dxfId="13695" priority="7604" operator="greaterThan">
      <formula>0.1</formula>
    </cfRule>
  </conditionalFormatting>
  <conditionalFormatting sqref="N108">
    <cfRule type="cellIs" dxfId="13694" priority="7603" operator="equal">
      <formula>$C$7</formula>
    </cfRule>
  </conditionalFormatting>
  <conditionalFormatting sqref="O108">
    <cfRule type="cellIs" dxfId="13693" priority="7601" operator="equal">
      <formula>$C$7</formula>
    </cfRule>
  </conditionalFormatting>
  <conditionalFormatting sqref="L108">
    <cfRule type="cellIs" dxfId="13692" priority="7600" operator="lessThan">
      <formula>0</formula>
    </cfRule>
  </conditionalFormatting>
  <conditionalFormatting sqref="G108">
    <cfRule type="cellIs" dxfId="13691" priority="7598" operator="greaterThan">
      <formula>F108</formula>
    </cfRule>
    <cfRule type="cellIs" dxfId="13690" priority="7599" operator="lessThan">
      <formula>F108</formula>
    </cfRule>
  </conditionalFormatting>
  <conditionalFormatting sqref="N108 P108">
    <cfRule type="cellIs" dxfId="13689" priority="7597" operator="equal">
      <formula>TODAY()</formula>
    </cfRule>
  </conditionalFormatting>
  <conditionalFormatting sqref="M108">
    <cfRule type="cellIs" dxfId="13688" priority="7596" operator="greaterThan">
      <formula>0.1</formula>
    </cfRule>
  </conditionalFormatting>
  <conditionalFormatting sqref="N108">
    <cfRule type="cellIs" dxfId="13687" priority="7595" operator="equal">
      <formula>$C$7</formula>
    </cfRule>
  </conditionalFormatting>
  <conditionalFormatting sqref="O108">
    <cfRule type="cellIs" dxfId="13686" priority="7593" operator="equal">
      <formula>$C$7</formula>
    </cfRule>
  </conditionalFormatting>
  <conditionalFormatting sqref="N105 P105">
    <cfRule type="cellIs" dxfId="13685" priority="7581" operator="equal">
      <formula>TODAY()</formula>
    </cfRule>
  </conditionalFormatting>
  <conditionalFormatting sqref="N105 P105">
    <cfRule type="cellIs" dxfId="13684" priority="7589" operator="equal">
      <formula>TODAY()</formula>
    </cfRule>
  </conditionalFormatting>
  <conditionalFormatting sqref="O105">
    <cfRule type="cellIs" dxfId="13683" priority="7578" operator="equal">
      <formula>TODAY()</formula>
    </cfRule>
  </conditionalFormatting>
  <conditionalFormatting sqref="O105">
    <cfRule type="cellIs" dxfId="13682" priority="7586" operator="equal">
      <formula>TODAY()</formula>
    </cfRule>
  </conditionalFormatting>
  <conditionalFormatting sqref="L105">
    <cfRule type="cellIs" dxfId="13681" priority="7592" operator="lessThan">
      <formula>0</formula>
    </cfRule>
  </conditionalFormatting>
  <conditionalFormatting sqref="G105">
    <cfRule type="cellIs" dxfId="13680" priority="7590" operator="greaterThan">
      <formula>F105</formula>
    </cfRule>
    <cfRule type="cellIs" dxfId="13679" priority="7591" operator="lessThan">
      <formula>F105</formula>
    </cfRule>
  </conditionalFormatting>
  <conditionalFormatting sqref="M105">
    <cfRule type="cellIs" dxfId="13678" priority="7588" operator="greaterThan">
      <formula>0.1</formula>
    </cfRule>
  </conditionalFormatting>
  <conditionalFormatting sqref="N105">
    <cfRule type="cellIs" dxfId="13677" priority="7587" operator="equal">
      <formula>$C$7</formula>
    </cfRule>
  </conditionalFormatting>
  <conditionalFormatting sqref="O105">
    <cfRule type="cellIs" dxfId="13676" priority="7585" operator="equal">
      <formula>$C$7</formula>
    </cfRule>
  </conditionalFormatting>
  <conditionalFormatting sqref="L105">
    <cfRule type="cellIs" dxfId="13675" priority="7584" operator="lessThan">
      <formula>0</formula>
    </cfRule>
  </conditionalFormatting>
  <conditionalFormatting sqref="G105">
    <cfRule type="cellIs" dxfId="13674" priority="7582" operator="greaterThan">
      <formula>F105</formula>
    </cfRule>
    <cfRule type="cellIs" dxfId="13673" priority="7583" operator="lessThan">
      <formula>F105</formula>
    </cfRule>
  </conditionalFormatting>
  <conditionalFormatting sqref="M105">
    <cfRule type="cellIs" dxfId="13672" priority="7580" operator="greaterThan">
      <formula>0.1</formula>
    </cfRule>
  </conditionalFormatting>
  <conditionalFormatting sqref="N105">
    <cfRule type="cellIs" dxfId="13671" priority="7579" operator="equal">
      <formula>$C$7</formula>
    </cfRule>
  </conditionalFormatting>
  <conditionalFormatting sqref="O105">
    <cfRule type="cellIs" dxfId="13670" priority="7577" operator="equal">
      <formula>$C$7</formula>
    </cfRule>
  </conditionalFormatting>
  <conditionalFormatting sqref="N105 P105">
    <cfRule type="cellIs" dxfId="13669" priority="7573" operator="equal">
      <formula>TODAY()</formula>
    </cfRule>
  </conditionalFormatting>
  <conditionalFormatting sqref="O105">
    <cfRule type="cellIs" dxfId="13668" priority="7562" operator="equal">
      <formula>TODAY()</formula>
    </cfRule>
  </conditionalFormatting>
  <conditionalFormatting sqref="O105">
    <cfRule type="cellIs" dxfId="13667" priority="7570" operator="equal">
      <formula>TODAY()</formula>
    </cfRule>
  </conditionalFormatting>
  <conditionalFormatting sqref="L105">
    <cfRule type="cellIs" dxfId="13666" priority="7576" operator="lessThan">
      <formula>0</formula>
    </cfRule>
  </conditionalFormatting>
  <conditionalFormatting sqref="G105">
    <cfRule type="cellIs" dxfId="13665" priority="7574" operator="greaterThan">
      <formula>F105</formula>
    </cfRule>
    <cfRule type="cellIs" dxfId="13664" priority="7575" operator="lessThan">
      <formula>F105</formula>
    </cfRule>
  </conditionalFormatting>
  <conditionalFormatting sqref="M105">
    <cfRule type="cellIs" dxfId="13663" priority="7572" operator="greaterThan">
      <formula>0.1</formula>
    </cfRule>
  </conditionalFormatting>
  <conditionalFormatting sqref="N105">
    <cfRule type="cellIs" dxfId="13662" priority="7571" operator="equal">
      <formula>$C$7</formula>
    </cfRule>
  </conditionalFormatting>
  <conditionalFormatting sqref="O105">
    <cfRule type="cellIs" dxfId="13661" priority="7569" operator="equal">
      <formula>$C$7</formula>
    </cfRule>
  </conditionalFormatting>
  <conditionalFormatting sqref="L105">
    <cfRule type="cellIs" dxfId="13660" priority="7568" operator="lessThan">
      <formula>0</formula>
    </cfRule>
  </conditionalFormatting>
  <conditionalFormatting sqref="G105">
    <cfRule type="cellIs" dxfId="13659" priority="7566" operator="greaterThan">
      <formula>F105</formula>
    </cfRule>
    <cfRule type="cellIs" dxfId="13658" priority="7567" operator="lessThan">
      <formula>F105</formula>
    </cfRule>
  </conditionalFormatting>
  <conditionalFormatting sqref="N105 P105">
    <cfRule type="cellIs" dxfId="13657" priority="7565" operator="equal">
      <formula>TODAY()</formula>
    </cfRule>
  </conditionalFormatting>
  <conditionalFormatting sqref="M105">
    <cfRule type="cellIs" dxfId="13656" priority="7564" operator="greaterThan">
      <formula>0.1</formula>
    </cfRule>
  </conditionalFormatting>
  <conditionalFormatting sqref="N105">
    <cfRule type="cellIs" dxfId="13655" priority="7563" operator="equal">
      <formula>$C$7</formula>
    </cfRule>
  </conditionalFormatting>
  <conditionalFormatting sqref="O105">
    <cfRule type="cellIs" dxfId="13654" priority="7561" operator="equal">
      <formula>$C$7</formula>
    </cfRule>
  </conditionalFormatting>
  <conditionalFormatting sqref="N105 P105">
    <cfRule type="cellIs" dxfId="13653" priority="7557" operator="equal">
      <formula>TODAY()</formula>
    </cfRule>
  </conditionalFormatting>
  <conditionalFormatting sqref="O105">
    <cfRule type="cellIs" dxfId="13652" priority="7546" operator="equal">
      <formula>TODAY()</formula>
    </cfRule>
  </conditionalFormatting>
  <conditionalFormatting sqref="O105">
    <cfRule type="cellIs" dxfId="13651" priority="7554" operator="equal">
      <formula>TODAY()</formula>
    </cfRule>
  </conditionalFormatting>
  <conditionalFormatting sqref="L105">
    <cfRule type="cellIs" dxfId="13650" priority="7560" operator="lessThan">
      <formula>0</formula>
    </cfRule>
  </conditionalFormatting>
  <conditionalFormatting sqref="G105">
    <cfRule type="cellIs" dxfId="13649" priority="7558" operator="greaterThan">
      <formula>F105</formula>
    </cfRule>
    <cfRule type="cellIs" dxfId="13648" priority="7559" operator="lessThan">
      <formula>F105</formula>
    </cfRule>
  </conditionalFormatting>
  <conditionalFormatting sqref="M105">
    <cfRule type="cellIs" dxfId="13647" priority="7556" operator="greaterThan">
      <formula>0.1</formula>
    </cfRule>
  </conditionalFormatting>
  <conditionalFormatting sqref="N105">
    <cfRule type="cellIs" dxfId="13646" priority="7555" operator="equal">
      <formula>$C$7</formula>
    </cfRule>
  </conditionalFormatting>
  <conditionalFormatting sqref="O105">
    <cfRule type="cellIs" dxfId="13645" priority="7553" operator="equal">
      <formula>$C$7</formula>
    </cfRule>
  </conditionalFormatting>
  <conditionalFormatting sqref="L105">
    <cfRule type="cellIs" dxfId="13644" priority="7552" operator="lessThan">
      <formula>0</formula>
    </cfRule>
  </conditionalFormatting>
  <conditionalFormatting sqref="G105">
    <cfRule type="cellIs" dxfId="13643" priority="7550" operator="greaterThan">
      <formula>F105</formula>
    </cfRule>
    <cfRule type="cellIs" dxfId="13642" priority="7551" operator="lessThan">
      <formula>F105</formula>
    </cfRule>
  </conditionalFormatting>
  <conditionalFormatting sqref="N105 P105">
    <cfRule type="cellIs" dxfId="13641" priority="7549" operator="equal">
      <formula>TODAY()</formula>
    </cfRule>
  </conditionalFormatting>
  <conditionalFormatting sqref="M105">
    <cfRule type="cellIs" dxfId="13640" priority="7548" operator="greaterThan">
      <formula>0.1</formula>
    </cfRule>
  </conditionalFormatting>
  <conditionalFormatting sqref="N105">
    <cfRule type="cellIs" dxfId="13639" priority="7547" operator="equal">
      <formula>$C$7</formula>
    </cfRule>
  </conditionalFormatting>
  <conditionalFormatting sqref="O105">
    <cfRule type="cellIs" dxfId="13638" priority="7545" operator="equal">
      <formula>$C$7</formula>
    </cfRule>
  </conditionalFormatting>
  <conditionalFormatting sqref="G88">
    <cfRule type="cellIs" dxfId="13637" priority="7540" operator="lessThan">
      <formula>N88</formula>
    </cfRule>
    <cfRule type="cellIs" dxfId="13636" priority="7541" operator="greaterThan">
      <formula>P88</formula>
    </cfRule>
  </conditionalFormatting>
  <conditionalFormatting sqref="L88">
    <cfRule type="cellIs" dxfId="13635" priority="7544" operator="lessThan">
      <formula>0</formula>
    </cfRule>
  </conditionalFormatting>
  <conditionalFormatting sqref="Q88">
    <cfRule type="cellIs" dxfId="13634" priority="7543" operator="equal">
      <formula>TODAY()</formula>
    </cfRule>
  </conditionalFormatting>
  <conditionalFormatting sqref="K88:L88">
    <cfRule type="cellIs" dxfId="13633" priority="7542" operator="lessThan">
      <formula>0</formula>
    </cfRule>
  </conditionalFormatting>
  <conditionalFormatting sqref="Q89">
    <cfRule type="cellIs" dxfId="13632" priority="7122" operator="equal">
      <formula>TODAY()</formula>
    </cfRule>
  </conditionalFormatting>
  <conditionalFormatting sqref="G89">
    <cfRule type="cellIs" dxfId="13631" priority="7119" operator="lessThan">
      <formula>N89</formula>
    </cfRule>
    <cfRule type="cellIs" dxfId="13630" priority="7120" operator="greaterThan">
      <formula>P89</formula>
    </cfRule>
  </conditionalFormatting>
  <conditionalFormatting sqref="L89">
    <cfRule type="cellIs" dxfId="13629" priority="7123" operator="lessThan">
      <formula>0</formula>
    </cfRule>
  </conditionalFormatting>
  <conditionalFormatting sqref="K89:L89">
    <cfRule type="cellIs" dxfId="13628" priority="7121" operator="lessThan">
      <formula>0</formula>
    </cfRule>
  </conditionalFormatting>
  <conditionalFormatting sqref="L81">
    <cfRule type="cellIs" dxfId="13627" priority="6459" operator="lessThan">
      <formula>0</formula>
    </cfRule>
  </conditionalFormatting>
  <conditionalFormatting sqref="Q81">
    <cfRule type="cellIs" dxfId="13626" priority="6458" operator="equal">
      <formula>TODAY()</formula>
    </cfRule>
  </conditionalFormatting>
  <conditionalFormatting sqref="K81:L81">
    <cfRule type="cellIs" dxfId="13625" priority="6457" operator="lessThan">
      <formula>0</formula>
    </cfRule>
  </conditionalFormatting>
  <conditionalFormatting sqref="G81">
    <cfRule type="cellIs" dxfId="13624" priority="6455" operator="lessThan">
      <formula>N81</formula>
    </cfRule>
    <cfRule type="cellIs" dxfId="13623" priority="6456" operator="greaterThan">
      <formula>P81</formula>
    </cfRule>
  </conditionalFormatting>
  <conditionalFormatting sqref="L82">
    <cfRule type="cellIs" dxfId="13622" priority="6454" operator="lessThan">
      <formula>0</formula>
    </cfRule>
  </conditionalFormatting>
  <conditionalFormatting sqref="Q82">
    <cfRule type="cellIs" dxfId="13621" priority="6453" operator="equal">
      <formula>TODAY()</formula>
    </cfRule>
  </conditionalFormatting>
  <conditionalFormatting sqref="K82:L82">
    <cfRule type="cellIs" dxfId="13620" priority="6452" operator="lessThan">
      <formula>0</formula>
    </cfRule>
  </conditionalFormatting>
  <conditionalFormatting sqref="G82">
    <cfRule type="cellIs" dxfId="13619" priority="6450" operator="lessThan">
      <formula>N82</formula>
    </cfRule>
    <cfRule type="cellIs" dxfId="13618" priority="6451" operator="greaterThan">
      <formula>P82</formula>
    </cfRule>
  </conditionalFormatting>
  <conditionalFormatting sqref="L83">
    <cfRule type="cellIs" dxfId="13617" priority="6449" operator="lessThan">
      <formula>0</formula>
    </cfRule>
  </conditionalFormatting>
  <conditionalFormatting sqref="Q83">
    <cfRule type="cellIs" dxfId="13616" priority="6448" operator="equal">
      <formula>TODAY()</formula>
    </cfRule>
  </conditionalFormatting>
  <conditionalFormatting sqref="K83:L83">
    <cfRule type="cellIs" dxfId="13615" priority="6447" operator="lessThan">
      <formula>0</formula>
    </cfRule>
  </conditionalFormatting>
  <conditionalFormatting sqref="G83">
    <cfRule type="cellIs" dxfId="13614" priority="6445" operator="lessThan">
      <formula>N83</formula>
    </cfRule>
    <cfRule type="cellIs" dxfId="13613" priority="6446" operator="greaterThan">
      <formula>P83</formula>
    </cfRule>
  </conditionalFormatting>
  <conditionalFormatting sqref="L84">
    <cfRule type="cellIs" dxfId="13612" priority="6444" operator="lessThan">
      <formula>0</formula>
    </cfRule>
  </conditionalFormatting>
  <conditionalFormatting sqref="Q84">
    <cfRule type="cellIs" dxfId="13611" priority="6443" operator="equal">
      <formula>TODAY()</formula>
    </cfRule>
  </conditionalFormatting>
  <conditionalFormatting sqref="K84:L84">
    <cfRule type="cellIs" dxfId="13610" priority="6442" operator="lessThan">
      <formula>0</formula>
    </cfRule>
  </conditionalFormatting>
  <conditionalFormatting sqref="G84">
    <cfRule type="cellIs" dxfId="13609" priority="6440" operator="lessThan">
      <formula>N84</formula>
    </cfRule>
    <cfRule type="cellIs" dxfId="13608" priority="6441" operator="greaterThan">
      <formula>P84</formula>
    </cfRule>
  </conditionalFormatting>
  <conditionalFormatting sqref="L85">
    <cfRule type="cellIs" dxfId="13607" priority="6439" operator="lessThan">
      <formula>0</formula>
    </cfRule>
  </conditionalFormatting>
  <conditionalFormatting sqref="Q85">
    <cfRule type="cellIs" dxfId="13606" priority="6438" operator="equal">
      <formula>TODAY()</formula>
    </cfRule>
  </conditionalFormatting>
  <conditionalFormatting sqref="K85:L85">
    <cfRule type="cellIs" dxfId="13605" priority="6437" operator="lessThan">
      <formula>0</formula>
    </cfRule>
  </conditionalFormatting>
  <conditionalFormatting sqref="G85">
    <cfRule type="cellIs" dxfId="13604" priority="6435" operator="lessThan">
      <formula>N85</formula>
    </cfRule>
    <cfRule type="cellIs" dxfId="13603" priority="6436" operator="greaterThan">
      <formula>P85</formula>
    </cfRule>
  </conditionalFormatting>
  <conditionalFormatting sqref="L86">
    <cfRule type="cellIs" dxfId="13602" priority="6434" operator="lessThan">
      <formula>0</formula>
    </cfRule>
  </conditionalFormatting>
  <conditionalFormatting sqref="Q86">
    <cfRule type="cellIs" dxfId="13601" priority="6433" operator="equal">
      <formula>TODAY()</formula>
    </cfRule>
  </conditionalFormatting>
  <conditionalFormatting sqref="K86:L86">
    <cfRule type="cellIs" dxfId="13600" priority="6432" operator="lessThan">
      <formula>0</formula>
    </cfRule>
  </conditionalFormatting>
  <conditionalFormatting sqref="G86">
    <cfRule type="cellIs" dxfId="13599" priority="6430" operator="lessThan">
      <formula>N86</formula>
    </cfRule>
    <cfRule type="cellIs" dxfId="13598" priority="6431" operator="greaterThan">
      <formula>P86</formula>
    </cfRule>
  </conditionalFormatting>
  <conditionalFormatting sqref="G87">
    <cfRule type="cellIs" dxfId="13597" priority="6425" operator="lessThan">
      <formula>N87</formula>
    </cfRule>
    <cfRule type="cellIs" dxfId="13596" priority="6426" operator="greaterThan">
      <formula>P87</formula>
    </cfRule>
  </conditionalFormatting>
  <conditionalFormatting sqref="L87">
    <cfRule type="cellIs" dxfId="13595" priority="6429" operator="lessThan">
      <formula>0</formula>
    </cfRule>
  </conditionalFormatting>
  <conditionalFormatting sqref="Q87">
    <cfRule type="cellIs" dxfId="13594" priority="6428" operator="equal">
      <formula>TODAY()</formula>
    </cfRule>
  </conditionalFormatting>
  <conditionalFormatting sqref="K87:L87">
    <cfRule type="cellIs" dxfId="13593" priority="6427" operator="lessThan">
      <formula>0</formula>
    </cfRule>
  </conditionalFormatting>
  <conditionalFormatting sqref="G88">
    <cfRule type="cellIs" dxfId="13592" priority="6420" operator="lessThan">
      <formula>N88</formula>
    </cfRule>
    <cfRule type="cellIs" dxfId="13591" priority="6421" operator="greaterThan">
      <formula>P88</formula>
    </cfRule>
  </conditionalFormatting>
  <conditionalFormatting sqref="L88">
    <cfRule type="cellIs" dxfId="13590" priority="6424" operator="lessThan">
      <formula>0</formula>
    </cfRule>
  </conditionalFormatting>
  <conditionalFormatting sqref="Q88">
    <cfRule type="cellIs" dxfId="13589" priority="6423" operator="equal">
      <formula>TODAY()</formula>
    </cfRule>
  </conditionalFormatting>
  <conditionalFormatting sqref="K88:L88">
    <cfRule type="cellIs" dxfId="13588" priority="6422" operator="lessThan">
      <formula>0</formula>
    </cfRule>
  </conditionalFormatting>
  <conditionalFormatting sqref="G89">
    <cfRule type="cellIs" dxfId="13587" priority="6415" operator="lessThan">
      <formula>N89</formula>
    </cfRule>
    <cfRule type="cellIs" dxfId="13586" priority="6416" operator="greaterThan">
      <formula>P89</formula>
    </cfRule>
  </conditionalFormatting>
  <conditionalFormatting sqref="L89">
    <cfRule type="cellIs" dxfId="13585" priority="6419" operator="lessThan">
      <formula>0</formula>
    </cfRule>
  </conditionalFormatting>
  <conditionalFormatting sqref="Q89">
    <cfRule type="cellIs" dxfId="13584" priority="6418" operator="equal">
      <formula>TODAY()</formula>
    </cfRule>
  </conditionalFormatting>
  <conditionalFormatting sqref="K89:L89">
    <cfRule type="cellIs" dxfId="13583" priority="6417" operator="lessThan">
      <formula>0</formula>
    </cfRule>
  </conditionalFormatting>
  <conditionalFormatting sqref="G88:G91">
    <cfRule type="cellIs" dxfId="13582" priority="6410" operator="lessThan">
      <formula>N88</formula>
    </cfRule>
    <cfRule type="cellIs" dxfId="13581" priority="6411" operator="greaterThan">
      <formula>P88</formula>
    </cfRule>
  </conditionalFormatting>
  <conditionalFormatting sqref="L88:L91">
    <cfRule type="cellIs" dxfId="13580" priority="6414" operator="lessThan">
      <formula>0</formula>
    </cfRule>
  </conditionalFormatting>
  <conditionalFormatting sqref="Q88:Q91">
    <cfRule type="cellIs" dxfId="13579" priority="6413" operator="equal">
      <formula>TODAY()</formula>
    </cfRule>
  </conditionalFormatting>
  <conditionalFormatting sqref="K88:L91">
    <cfRule type="cellIs" dxfId="13578" priority="6412" operator="lessThan">
      <formula>0</formula>
    </cfRule>
  </conditionalFormatting>
  <conditionalFormatting sqref="G88:G91">
    <cfRule type="cellIs" dxfId="13577" priority="6405" operator="lessThan">
      <formula>N88</formula>
    </cfRule>
    <cfRule type="cellIs" dxfId="13576" priority="6406" operator="greaterThan">
      <formula>P88</formula>
    </cfRule>
  </conditionalFormatting>
  <conditionalFormatting sqref="L88:L91">
    <cfRule type="cellIs" dxfId="13575" priority="6409" operator="lessThan">
      <formula>0</formula>
    </cfRule>
  </conditionalFormatting>
  <conditionalFormatting sqref="Q88:Q91">
    <cfRule type="cellIs" dxfId="13574" priority="6408" operator="equal">
      <formula>TODAY()</formula>
    </cfRule>
  </conditionalFormatting>
  <conditionalFormatting sqref="K88:L91">
    <cfRule type="cellIs" dxfId="13573" priority="6407" operator="lessThan">
      <formula>0</formula>
    </cfRule>
  </conditionalFormatting>
  <conditionalFormatting sqref="Q62">
    <cfRule type="cellIs" dxfId="13572" priority="5646" operator="equal">
      <formula>TODAY()</formula>
    </cfRule>
  </conditionalFormatting>
  <conditionalFormatting sqref="L61">
    <cfRule type="cellIs" dxfId="13571" priority="5652" operator="lessThan">
      <formula>0</formula>
    </cfRule>
  </conditionalFormatting>
  <conditionalFormatting sqref="Q63">
    <cfRule type="cellIs" dxfId="13570" priority="5641" operator="equal">
      <formula>TODAY()</formula>
    </cfRule>
  </conditionalFormatting>
  <conditionalFormatting sqref="Q66">
    <cfRule type="cellIs" dxfId="13569" priority="5622" operator="equal">
      <formula>TODAY()</formula>
    </cfRule>
  </conditionalFormatting>
  <conditionalFormatting sqref="L65">
    <cfRule type="cellIs" dxfId="13568" priority="5628" operator="lessThan">
      <formula>0</formula>
    </cfRule>
  </conditionalFormatting>
  <conditionalFormatting sqref="L67">
    <cfRule type="cellIs" dxfId="13567" priority="5620" operator="lessThan">
      <formula>0</formula>
    </cfRule>
  </conditionalFormatting>
  <conditionalFormatting sqref="L75">
    <cfRule type="cellIs" dxfId="13566" priority="5588" operator="lessThan">
      <formula>0</formula>
    </cfRule>
  </conditionalFormatting>
  <conditionalFormatting sqref="Q76">
    <cfRule type="cellIs" dxfId="13565" priority="5582" operator="equal">
      <formula>TODAY()</formula>
    </cfRule>
  </conditionalFormatting>
  <conditionalFormatting sqref="Q77">
    <cfRule type="cellIs" dxfId="13564" priority="5577" operator="equal">
      <formula>TODAY()</formula>
    </cfRule>
  </conditionalFormatting>
  <conditionalFormatting sqref="Q79">
    <cfRule type="cellIs" dxfId="13563" priority="5569" operator="equal">
      <formula>TODAY()</formula>
    </cfRule>
  </conditionalFormatting>
  <conditionalFormatting sqref="Q84">
    <cfRule type="cellIs" dxfId="13562" priority="5542" operator="equal">
      <formula>TODAY()</formula>
    </cfRule>
  </conditionalFormatting>
  <conditionalFormatting sqref="L83">
    <cfRule type="cellIs" dxfId="13561" priority="5548" operator="lessThan">
      <formula>0</formula>
    </cfRule>
  </conditionalFormatting>
  <conditionalFormatting sqref="Q85">
    <cfRule type="cellIs" dxfId="13560" priority="5537" operator="equal">
      <formula>TODAY()</formula>
    </cfRule>
  </conditionalFormatting>
  <conditionalFormatting sqref="Q83">
    <cfRule type="cellIs" dxfId="13559" priority="5502" operator="equal">
      <formula>TODAY()</formula>
    </cfRule>
  </conditionalFormatting>
  <conditionalFormatting sqref="L82">
    <cfRule type="cellIs" dxfId="13558" priority="5508" operator="lessThan">
      <formula>0</formula>
    </cfRule>
  </conditionalFormatting>
  <conditionalFormatting sqref="Q84">
    <cfRule type="cellIs" dxfId="13557" priority="5497" operator="equal">
      <formula>TODAY()</formula>
    </cfRule>
  </conditionalFormatting>
  <conditionalFormatting sqref="L91">
    <cfRule type="cellIs" dxfId="13556" priority="5468" operator="lessThan">
      <formula>0</formula>
    </cfRule>
  </conditionalFormatting>
  <conditionalFormatting sqref="Q61">
    <cfRule type="cellIs" dxfId="13555" priority="5651" operator="equal">
      <formula>TODAY()</formula>
    </cfRule>
  </conditionalFormatting>
  <conditionalFormatting sqref="K61:L61">
    <cfRule type="cellIs" dxfId="13554" priority="5650" operator="lessThan">
      <formula>0</formula>
    </cfRule>
  </conditionalFormatting>
  <conditionalFormatting sqref="G61">
    <cfRule type="cellIs" dxfId="13553" priority="5648" operator="lessThan">
      <formula>N61</formula>
    </cfRule>
    <cfRule type="cellIs" dxfId="13552" priority="5649" operator="greaterThan">
      <formula>P61</formula>
    </cfRule>
  </conditionalFormatting>
  <conditionalFormatting sqref="L62">
    <cfRule type="cellIs" dxfId="13551" priority="5647" operator="lessThan">
      <formula>0</formula>
    </cfRule>
  </conditionalFormatting>
  <conditionalFormatting sqref="K62:L62">
    <cfRule type="cellIs" dxfId="13550" priority="5645" operator="lessThan">
      <formula>0</formula>
    </cfRule>
  </conditionalFormatting>
  <conditionalFormatting sqref="G62">
    <cfRule type="cellIs" dxfId="13549" priority="5643" operator="lessThan">
      <formula>N62</formula>
    </cfRule>
    <cfRule type="cellIs" dxfId="13548" priority="5644" operator="greaterThan">
      <formula>P62</formula>
    </cfRule>
  </conditionalFormatting>
  <conditionalFormatting sqref="L63">
    <cfRule type="cellIs" dxfId="13547" priority="5642" operator="lessThan">
      <formula>0</formula>
    </cfRule>
  </conditionalFormatting>
  <conditionalFormatting sqref="K63:L63">
    <cfRule type="cellIs" dxfId="13546" priority="5640" operator="lessThan">
      <formula>0</formula>
    </cfRule>
  </conditionalFormatting>
  <conditionalFormatting sqref="G63">
    <cfRule type="cellIs" dxfId="13545" priority="5638" operator="lessThan">
      <formula>N63</formula>
    </cfRule>
    <cfRule type="cellIs" dxfId="13544" priority="5639" operator="greaterThan">
      <formula>P63</formula>
    </cfRule>
  </conditionalFormatting>
  <conditionalFormatting sqref="G63">
    <cfRule type="cellIs" dxfId="13543" priority="5635" operator="lessThan">
      <formula>N63</formula>
    </cfRule>
    <cfRule type="cellIs" dxfId="13542" priority="5636" operator="greaterThan">
      <formula>P63</formula>
    </cfRule>
  </conditionalFormatting>
  <conditionalFormatting sqref="L64">
    <cfRule type="cellIs" dxfId="13541" priority="5633" operator="lessThan">
      <formula>0</formula>
    </cfRule>
  </conditionalFormatting>
  <conditionalFormatting sqref="Q64">
    <cfRule type="cellIs" dxfId="13540" priority="5632" operator="equal">
      <formula>TODAY()</formula>
    </cfRule>
  </conditionalFormatting>
  <conditionalFormatting sqref="K64:L64">
    <cfRule type="cellIs" dxfId="13539" priority="5631" operator="lessThan">
      <formula>0</formula>
    </cfRule>
  </conditionalFormatting>
  <conditionalFormatting sqref="G64">
    <cfRule type="cellIs" dxfId="13538" priority="5629" operator="lessThan">
      <formula>N64</formula>
    </cfRule>
    <cfRule type="cellIs" dxfId="13537" priority="5630" operator="greaterThan">
      <formula>P64</formula>
    </cfRule>
  </conditionalFormatting>
  <conditionalFormatting sqref="Q65">
    <cfRule type="cellIs" dxfId="13536" priority="5627" operator="equal">
      <formula>TODAY()</formula>
    </cfRule>
  </conditionalFormatting>
  <conditionalFormatting sqref="K65:L65">
    <cfRule type="cellIs" dxfId="13535" priority="5626" operator="lessThan">
      <formula>0</formula>
    </cfRule>
  </conditionalFormatting>
  <conditionalFormatting sqref="G65">
    <cfRule type="cellIs" dxfId="13534" priority="5624" operator="lessThan">
      <formula>N65</formula>
    </cfRule>
    <cfRule type="cellIs" dxfId="13533" priority="5625" operator="greaterThan">
      <formula>P65</formula>
    </cfRule>
  </conditionalFormatting>
  <conditionalFormatting sqref="L66">
    <cfRule type="cellIs" dxfId="13532" priority="5623" operator="lessThan">
      <formula>0</formula>
    </cfRule>
  </conditionalFormatting>
  <conditionalFormatting sqref="K66:L66">
    <cfRule type="cellIs" dxfId="13531" priority="5621" operator="lessThan">
      <formula>0</formula>
    </cfRule>
  </conditionalFormatting>
  <conditionalFormatting sqref="Q67">
    <cfRule type="cellIs" dxfId="13530" priority="5619" operator="equal">
      <formula>TODAY()</formula>
    </cfRule>
  </conditionalFormatting>
  <conditionalFormatting sqref="K67:L67">
    <cfRule type="cellIs" dxfId="13529" priority="5618" operator="lessThan">
      <formula>0</formula>
    </cfRule>
  </conditionalFormatting>
  <conditionalFormatting sqref="G67">
    <cfRule type="cellIs" dxfId="13528" priority="5616" operator="lessThan">
      <formula>N67</formula>
    </cfRule>
    <cfRule type="cellIs" dxfId="13527" priority="5617" operator="greaterThan">
      <formula>P67</formula>
    </cfRule>
  </conditionalFormatting>
  <conditionalFormatting sqref="G66">
    <cfRule type="cellIs" dxfId="13526" priority="5614" operator="lessThan">
      <formula>N66</formula>
    </cfRule>
    <cfRule type="cellIs" dxfId="13525" priority="5615" operator="greaterThan">
      <formula>P66</formula>
    </cfRule>
  </conditionalFormatting>
  <conditionalFormatting sqref="Q71">
    <cfRule type="cellIs" dxfId="13524" priority="5607" operator="equal">
      <formula>TODAY()</formula>
    </cfRule>
  </conditionalFormatting>
  <conditionalFormatting sqref="L70">
    <cfRule type="cellIs" dxfId="13523" priority="5613" operator="lessThan">
      <formula>0</formula>
    </cfRule>
  </conditionalFormatting>
  <conditionalFormatting sqref="Q72">
    <cfRule type="cellIs" dxfId="13522" priority="5602" operator="equal">
      <formula>TODAY()</formula>
    </cfRule>
  </conditionalFormatting>
  <conditionalFormatting sqref="Q70">
    <cfRule type="cellIs" dxfId="13521" priority="5612" operator="equal">
      <formula>TODAY()</formula>
    </cfRule>
  </conditionalFormatting>
  <conditionalFormatting sqref="K70:L70">
    <cfRule type="cellIs" dxfId="13520" priority="5611" operator="lessThan">
      <formula>0</formula>
    </cfRule>
  </conditionalFormatting>
  <conditionalFormatting sqref="G70">
    <cfRule type="cellIs" dxfId="13519" priority="5609" operator="lessThan">
      <formula>N70</formula>
    </cfRule>
    <cfRule type="cellIs" dxfId="13518" priority="5610" operator="greaterThan">
      <formula>P70</formula>
    </cfRule>
  </conditionalFormatting>
  <conditionalFormatting sqref="L71">
    <cfRule type="cellIs" dxfId="13517" priority="5608" operator="lessThan">
      <formula>0</formula>
    </cfRule>
  </conditionalFormatting>
  <conditionalFormatting sqref="Q74">
    <cfRule type="cellIs" dxfId="13516" priority="5592" operator="equal">
      <formula>TODAY()</formula>
    </cfRule>
  </conditionalFormatting>
  <conditionalFormatting sqref="K71:L71">
    <cfRule type="cellIs" dxfId="13515" priority="5606" operator="lessThan">
      <formula>0</formula>
    </cfRule>
  </conditionalFormatting>
  <conditionalFormatting sqref="G71">
    <cfRule type="cellIs" dxfId="13514" priority="5604" operator="lessThan">
      <formula>N71</formula>
    </cfRule>
    <cfRule type="cellIs" dxfId="13513" priority="5605" operator="greaterThan">
      <formula>P71</formula>
    </cfRule>
  </conditionalFormatting>
  <conditionalFormatting sqref="L72">
    <cfRule type="cellIs" dxfId="13512" priority="5603" operator="lessThan">
      <formula>0</formula>
    </cfRule>
  </conditionalFormatting>
  <conditionalFormatting sqref="K72:L72">
    <cfRule type="cellIs" dxfId="13511" priority="5601" operator="lessThan">
      <formula>0</formula>
    </cfRule>
  </conditionalFormatting>
  <conditionalFormatting sqref="G72">
    <cfRule type="cellIs" dxfId="13510" priority="5599" operator="lessThan">
      <formula>N72</formula>
    </cfRule>
    <cfRule type="cellIs" dxfId="13509" priority="5600" operator="greaterThan">
      <formula>P72</formula>
    </cfRule>
  </conditionalFormatting>
  <conditionalFormatting sqref="L73">
    <cfRule type="cellIs" dxfId="13508" priority="5598" operator="lessThan">
      <formula>0</formula>
    </cfRule>
  </conditionalFormatting>
  <conditionalFormatting sqref="Q73">
    <cfRule type="cellIs" dxfId="13507" priority="5597" operator="equal">
      <formula>TODAY()</formula>
    </cfRule>
  </conditionalFormatting>
  <conditionalFormatting sqref="K73:L73">
    <cfRule type="cellIs" dxfId="13506" priority="5596" operator="lessThan">
      <formula>0</formula>
    </cfRule>
  </conditionalFormatting>
  <conditionalFormatting sqref="G73">
    <cfRule type="cellIs" dxfId="13505" priority="5594" operator="lessThan">
      <formula>N73</formula>
    </cfRule>
    <cfRule type="cellIs" dxfId="13504" priority="5595" operator="greaterThan">
      <formula>P73</formula>
    </cfRule>
  </conditionalFormatting>
  <conditionalFormatting sqref="L74">
    <cfRule type="cellIs" dxfId="13503" priority="5593" operator="lessThan">
      <formula>0</formula>
    </cfRule>
  </conditionalFormatting>
  <conditionalFormatting sqref="K74:L74">
    <cfRule type="cellIs" dxfId="13502" priority="5591" operator="lessThan">
      <formula>0</formula>
    </cfRule>
  </conditionalFormatting>
  <conditionalFormatting sqref="G74">
    <cfRule type="cellIs" dxfId="13501" priority="5589" operator="lessThan">
      <formula>N74</formula>
    </cfRule>
    <cfRule type="cellIs" dxfId="13500" priority="5590" operator="greaterThan">
      <formula>P74</formula>
    </cfRule>
  </conditionalFormatting>
  <conditionalFormatting sqref="Q75">
    <cfRule type="cellIs" dxfId="13499" priority="5587" operator="equal">
      <formula>TODAY()</formula>
    </cfRule>
  </conditionalFormatting>
  <conditionalFormatting sqref="K75:L75">
    <cfRule type="cellIs" dxfId="13498" priority="5586" operator="lessThan">
      <formula>0</formula>
    </cfRule>
  </conditionalFormatting>
  <conditionalFormatting sqref="G75">
    <cfRule type="cellIs" dxfId="13497" priority="5584" operator="lessThan">
      <formula>N75</formula>
    </cfRule>
    <cfRule type="cellIs" dxfId="13496" priority="5585" operator="greaterThan">
      <formula>P75</formula>
    </cfRule>
  </conditionalFormatting>
  <conditionalFormatting sqref="L77">
    <cfRule type="cellIs" dxfId="13495" priority="5578" operator="lessThan">
      <formula>0</formula>
    </cfRule>
  </conditionalFormatting>
  <conditionalFormatting sqref="L76">
    <cfRule type="cellIs" dxfId="13494" priority="5583" operator="lessThan">
      <formula>0</formula>
    </cfRule>
  </conditionalFormatting>
  <conditionalFormatting sqref="K76:L76">
    <cfRule type="cellIs" dxfId="13493" priority="5581" operator="lessThan">
      <formula>0</formula>
    </cfRule>
  </conditionalFormatting>
  <conditionalFormatting sqref="G76">
    <cfRule type="cellIs" dxfId="13492" priority="5579" operator="lessThan">
      <formula>N76</formula>
    </cfRule>
    <cfRule type="cellIs" dxfId="13491" priority="5580" operator="greaterThan">
      <formula>P76</formula>
    </cfRule>
  </conditionalFormatting>
  <conditionalFormatting sqref="K77:L77">
    <cfRule type="cellIs" dxfId="13490" priority="5576" operator="lessThan">
      <formula>0</formula>
    </cfRule>
  </conditionalFormatting>
  <conditionalFormatting sqref="G77">
    <cfRule type="cellIs" dxfId="13489" priority="5574" operator="lessThan">
      <formula>N77</formula>
    </cfRule>
    <cfRule type="cellIs" dxfId="13488" priority="5575" operator="greaterThan">
      <formula>P77</formula>
    </cfRule>
  </conditionalFormatting>
  <conditionalFormatting sqref="L78">
    <cfRule type="cellIs" dxfId="13487" priority="5573" operator="lessThan">
      <formula>0</formula>
    </cfRule>
  </conditionalFormatting>
  <conditionalFormatting sqref="Q78">
    <cfRule type="cellIs" dxfId="13486" priority="5572" operator="equal">
      <formula>TODAY()</formula>
    </cfRule>
  </conditionalFormatting>
  <conditionalFormatting sqref="K78:L78">
    <cfRule type="cellIs" dxfId="13485" priority="5571" operator="lessThan">
      <formula>0</formula>
    </cfRule>
  </conditionalFormatting>
  <conditionalFormatting sqref="L79">
    <cfRule type="cellIs" dxfId="13484" priority="5570" operator="lessThan">
      <formula>0</formula>
    </cfRule>
  </conditionalFormatting>
  <conditionalFormatting sqref="K79:L79">
    <cfRule type="cellIs" dxfId="13483" priority="5568" operator="lessThan">
      <formula>0</formula>
    </cfRule>
  </conditionalFormatting>
  <conditionalFormatting sqref="G79">
    <cfRule type="cellIs" dxfId="13482" priority="5566" operator="lessThan">
      <formula>N79</formula>
    </cfRule>
    <cfRule type="cellIs" dxfId="13481" priority="5567" operator="greaterThan">
      <formula>P79</formula>
    </cfRule>
  </conditionalFormatting>
  <conditionalFormatting sqref="G78">
    <cfRule type="cellIs" dxfId="13480" priority="5564" operator="lessThan">
      <formula>N78</formula>
    </cfRule>
    <cfRule type="cellIs" dxfId="13479" priority="5565" operator="greaterThan">
      <formula>P78</formula>
    </cfRule>
  </conditionalFormatting>
  <conditionalFormatting sqref="L80">
    <cfRule type="cellIs" dxfId="13478" priority="5563" operator="lessThan">
      <formula>0</formula>
    </cfRule>
  </conditionalFormatting>
  <conditionalFormatting sqref="Q80">
    <cfRule type="cellIs" dxfId="13477" priority="5562" operator="equal">
      <formula>TODAY()</formula>
    </cfRule>
  </conditionalFormatting>
  <conditionalFormatting sqref="K80:L80">
    <cfRule type="cellIs" dxfId="13476" priority="5561" operator="lessThan">
      <formula>0</formula>
    </cfRule>
  </conditionalFormatting>
  <conditionalFormatting sqref="G80">
    <cfRule type="cellIs" dxfId="13475" priority="5559" operator="lessThan">
      <formula>N80</formula>
    </cfRule>
    <cfRule type="cellIs" dxfId="13474" priority="5560" operator="greaterThan">
      <formula>P80</formula>
    </cfRule>
  </conditionalFormatting>
  <conditionalFormatting sqref="L81">
    <cfRule type="cellIs" dxfId="13473" priority="5558" operator="lessThan">
      <formula>0</formula>
    </cfRule>
  </conditionalFormatting>
  <conditionalFormatting sqref="Q81">
    <cfRule type="cellIs" dxfId="13472" priority="5557" operator="equal">
      <formula>TODAY()</formula>
    </cfRule>
  </conditionalFormatting>
  <conditionalFormatting sqref="K81:L81">
    <cfRule type="cellIs" dxfId="13471" priority="5556" operator="lessThan">
      <formula>0</formula>
    </cfRule>
  </conditionalFormatting>
  <conditionalFormatting sqref="G81">
    <cfRule type="cellIs" dxfId="13470" priority="5554" operator="lessThan">
      <formula>N81</formula>
    </cfRule>
    <cfRule type="cellIs" dxfId="13469" priority="5555" operator="greaterThan">
      <formula>P81</formula>
    </cfRule>
  </conditionalFormatting>
  <conditionalFormatting sqref="L82">
    <cfRule type="cellIs" dxfId="13468" priority="5553" operator="lessThan">
      <formula>0</formula>
    </cfRule>
  </conditionalFormatting>
  <conditionalFormatting sqref="Q82">
    <cfRule type="cellIs" dxfId="13467" priority="5552" operator="equal">
      <formula>TODAY()</formula>
    </cfRule>
  </conditionalFormatting>
  <conditionalFormatting sqref="K82:L82">
    <cfRule type="cellIs" dxfId="13466" priority="5551" operator="lessThan">
      <formula>0</formula>
    </cfRule>
  </conditionalFormatting>
  <conditionalFormatting sqref="G82">
    <cfRule type="cellIs" dxfId="13465" priority="5549" operator="lessThan">
      <formula>N82</formula>
    </cfRule>
    <cfRule type="cellIs" dxfId="13464" priority="5550" operator="greaterThan">
      <formula>P82</formula>
    </cfRule>
  </conditionalFormatting>
  <conditionalFormatting sqref="Q83">
    <cfRule type="cellIs" dxfId="13463" priority="5547" operator="equal">
      <formula>TODAY()</formula>
    </cfRule>
  </conditionalFormatting>
  <conditionalFormatting sqref="K83:L83">
    <cfRule type="cellIs" dxfId="13462" priority="5546" operator="lessThan">
      <formula>0</formula>
    </cfRule>
  </conditionalFormatting>
  <conditionalFormatting sqref="G83">
    <cfRule type="cellIs" dxfId="13461" priority="5544" operator="lessThan">
      <formula>N83</formula>
    </cfRule>
    <cfRule type="cellIs" dxfId="13460" priority="5545" operator="greaterThan">
      <formula>P83</formula>
    </cfRule>
  </conditionalFormatting>
  <conditionalFormatting sqref="L84">
    <cfRule type="cellIs" dxfId="13459" priority="5543" operator="lessThan">
      <formula>0</formula>
    </cfRule>
  </conditionalFormatting>
  <conditionalFormatting sqref="K84:L84">
    <cfRule type="cellIs" dxfId="13458" priority="5541" operator="lessThan">
      <formula>0</formula>
    </cfRule>
  </conditionalFormatting>
  <conditionalFormatting sqref="G84">
    <cfRule type="cellIs" dxfId="13457" priority="5539" operator="lessThan">
      <formula>N84</formula>
    </cfRule>
    <cfRule type="cellIs" dxfId="13456" priority="5540" operator="greaterThan">
      <formula>P84</formula>
    </cfRule>
  </conditionalFormatting>
  <conditionalFormatting sqref="L85">
    <cfRule type="cellIs" dxfId="13455" priority="5538" operator="lessThan">
      <formula>0</formula>
    </cfRule>
  </conditionalFormatting>
  <conditionalFormatting sqref="K85:L85">
    <cfRule type="cellIs" dxfId="13454" priority="5536" operator="lessThan">
      <formula>0</formula>
    </cfRule>
  </conditionalFormatting>
  <conditionalFormatting sqref="G85">
    <cfRule type="cellIs" dxfId="13453" priority="5534" operator="lessThan">
      <formula>N85</formula>
    </cfRule>
    <cfRule type="cellIs" dxfId="13452" priority="5535" operator="greaterThan">
      <formula>P85</formula>
    </cfRule>
  </conditionalFormatting>
  <conditionalFormatting sqref="L86">
    <cfRule type="cellIs" dxfId="13451" priority="5533" operator="lessThan">
      <formula>0</formula>
    </cfRule>
  </conditionalFormatting>
  <conditionalFormatting sqref="Q86">
    <cfRule type="cellIs" dxfId="13450" priority="5532" operator="equal">
      <formula>TODAY()</formula>
    </cfRule>
  </conditionalFormatting>
  <conditionalFormatting sqref="K86:L86">
    <cfRule type="cellIs" dxfId="13449" priority="5531" operator="lessThan">
      <formula>0</formula>
    </cfRule>
  </conditionalFormatting>
  <conditionalFormatting sqref="G86">
    <cfRule type="cellIs" dxfId="13448" priority="5529" operator="lessThan">
      <formula>N86</formula>
    </cfRule>
    <cfRule type="cellIs" dxfId="13447" priority="5530" operator="greaterThan">
      <formula>P86</formula>
    </cfRule>
  </conditionalFormatting>
  <conditionalFormatting sqref="G87">
    <cfRule type="cellIs" dxfId="13446" priority="5524" operator="lessThan">
      <formula>N87</formula>
    </cfRule>
    <cfRule type="cellIs" dxfId="13445" priority="5525" operator="greaterThan">
      <formula>P87</formula>
    </cfRule>
  </conditionalFormatting>
  <conditionalFormatting sqref="L87">
    <cfRule type="cellIs" dxfId="13444" priority="5528" operator="lessThan">
      <formula>0</formula>
    </cfRule>
  </conditionalFormatting>
  <conditionalFormatting sqref="Q87">
    <cfRule type="cellIs" dxfId="13443" priority="5527" operator="equal">
      <formula>TODAY()</formula>
    </cfRule>
  </conditionalFormatting>
  <conditionalFormatting sqref="K87:L87">
    <cfRule type="cellIs" dxfId="13442" priority="5526" operator="lessThan">
      <formula>0</formula>
    </cfRule>
  </conditionalFormatting>
  <conditionalFormatting sqref="G88">
    <cfRule type="cellIs" dxfId="13441" priority="5519" operator="lessThan">
      <formula>N88</formula>
    </cfRule>
    <cfRule type="cellIs" dxfId="13440" priority="5520" operator="greaterThan">
      <formula>P88</formula>
    </cfRule>
  </conditionalFormatting>
  <conditionalFormatting sqref="L88">
    <cfRule type="cellIs" dxfId="13439" priority="5523" operator="lessThan">
      <formula>0</formula>
    </cfRule>
  </conditionalFormatting>
  <conditionalFormatting sqref="Q88">
    <cfRule type="cellIs" dxfId="13438" priority="5522" operator="equal">
      <formula>TODAY()</formula>
    </cfRule>
  </conditionalFormatting>
  <conditionalFormatting sqref="K88:L88">
    <cfRule type="cellIs" dxfId="13437" priority="5521" operator="lessThan">
      <formula>0</formula>
    </cfRule>
  </conditionalFormatting>
  <conditionalFormatting sqref="L80">
    <cfRule type="cellIs" dxfId="13436" priority="5518" operator="lessThan">
      <formula>0</formula>
    </cfRule>
  </conditionalFormatting>
  <conditionalFormatting sqref="Q80">
    <cfRule type="cellIs" dxfId="13435" priority="5517" operator="equal">
      <formula>TODAY()</formula>
    </cfRule>
  </conditionalFormatting>
  <conditionalFormatting sqref="K80:L80">
    <cfRule type="cellIs" dxfId="13434" priority="5516" operator="lessThan">
      <formula>0</formula>
    </cfRule>
  </conditionalFormatting>
  <conditionalFormatting sqref="G80">
    <cfRule type="cellIs" dxfId="13433" priority="5514" operator="lessThan">
      <formula>N80</formula>
    </cfRule>
    <cfRule type="cellIs" dxfId="13432" priority="5515" operator="greaterThan">
      <formula>P80</formula>
    </cfRule>
  </conditionalFormatting>
  <conditionalFormatting sqref="L81">
    <cfRule type="cellIs" dxfId="13431" priority="5513" operator="lessThan">
      <formula>0</formula>
    </cfRule>
  </conditionalFormatting>
  <conditionalFormatting sqref="Q81">
    <cfRule type="cellIs" dxfId="13430" priority="5512" operator="equal">
      <formula>TODAY()</formula>
    </cfRule>
  </conditionalFormatting>
  <conditionalFormatting sqref="K81:L81">
    <cfRule type="cellIs" dxfId="13429" priority="5511" operator="lessThan">
      <formula>0</formula>
    </cfRule>
  </conditionalFormatting>
  <conditionalFormatting sqref="G81">
    <cfRule type="cellIs" dxfId="13428" priority="5509" operator="lessThan">
      <formula>N81</formula>
    </cfRule>
    <cfRule type="cellIs" dxfId="13427" priority="5510" operator="greaterThan">
      <formula>P81</formula>
    </cfRule>
  </conditionalFormatting>
  <conditionalFormatting sqref="Q82">
    <cfRule type="cellIs" dxfId="13426" priority="5507" operator="equal">
      <formula>TODAY()</formula>
    </cfRule>
  </conditionalFormatting>
  <conditionalFormatting sqref="K82:L82">
    <cfRule type="cellIs" dxfId="13425" priority="5506" operator="lessThan">
      <formula>0</formula>
    </cfRule>
  </conditionalFormatting>
  <conditionalFormatting sqref="G82">
    <cfRule type="cellIs" dxfId="13424" priority="5504" operator="lessThan">
      <formula>N82</formula>
    </cfRule>
    <cfRule type="cellIs" dxfId="13423" priority="5505" operator="greaterThan">
      <formula>P82</formula>
    </cfRule>
  </conditionalFormatting>
  <conditionalFormatting sqref="L83">
    <cfRule type="cellIs" dxfId="13422" priority="5503" operator="lessThan">
      <formula>0</formula>
    </cfRule>
  </conditionalFormatting>
  <conditionalFormatting sqref="K83:L83">
    <cfRule type="cellIs" dxfId="13421" priority="5501" operator="lessThan">
      <formula>0</formula>
    </cfRule>
  </conditionalFormatting>
  <conditionalFormatting sqref="G83">
    <cfRule type="cellIs" dxfId="13420" priority="5499" operator="lessThan">
      <formula>N83</formula>
    </cfRule>
    <cfRule type="cellIs" dxfId="13419" priority="5500" operator="greaterThan">
      <formula>P83</formula>
    </cfRule>
  </conditionalFormatting>
  <conditionalFormatting sqref="L84">
    <cfRule type="cellIs" dxfId="13418" priority="5498" operator="lessThan">
      <formula>0</formula>
    </cfRule>
  </conditionalFormatting>
  <conditionalFormatting sqref="K84:L84">
    <cfRule type="cellIs" dxfId="13417" priority="5496" operator="lessThan">
      <formula>0</formula>
    </cfRule>
  </conditionalFormatting>
  <conditionalFormatting sqref="G84">
    <cfRule type="cellIs" dxfId="13416" priority="5494" operator="lessThan">
      <formula>N84</formula>
    </cfRule>
    <cfRule type="cellIs" dxfId="13415" priority="5495" operator="greaterThan">
      <formula>P84</formula>
    </cfRule>
  </conditionalFormatting>
  <conditionalFormatting sqref="L85">
    <cfRule type="cellIs" dxfId="13414" priority="5493" operator="lessThan">
      <formula>0</formula>
    </cfRule>
  </conditionalFormatting>
  <conditionalFormatting sqref="Q85">
    <cfRule type="cellIs" dxfId="13413" priority="5492" operator="equal">
      <formula>TODAY()</formula>
    </cfRule>
  </conditionalFormatting>
  <conditionalFormatting sqref="K85:L85">
    <cfRule type="cellIs" dxfId="13412" priority="5491" operator="lessThan">
      <formula>0</formula>
    </cfRule>
  </conditionalFormatting>
  <conditionalFormatting sqref="G85">
    <cfRule type="cellIs" dxfId="13411" priority="5489" operator="lessThan">
      <formula>N85</formula>
    </cfRule>
    <cfRule type="cellIs" dxfId="13410" priority="5490" operator="greaterThan">
      <formula>P85</formula>
    </cfRule>
  </conditionalFormatting>
  <conditionalFormatting sqref="G86">
    <cfRule type="cellIs" dxfId="13409" priority="5484" operator="lessThan">
      <formula>N86</formula>
    </cfRule>
    <cfRule type="cellIs" dxfId="13408" priority="5485" operator="greaterThan">
      <formula>P86</formula>
    </cfRule>
  </conditionalFormatting>
  <conditionalFormatting sqref="L86">
    <cfRule type="cellIs" dxfId="13407" priority="5488" operator="lessThan">
      <formula>0</formula>
    </cfRule>
  </conditionalFormatting>
  <conditionalFormatting sqref="Q86">
    <cfRule type="cellIs" dxfId="13406" priority="5487" operator="equal">
      <formula>TODAY()</formula>
    </cfRule>
  </conditionalFormatting>
  <conditionalFormatting sqref="K86:L86">
    <cfRule type="cellIs" dxfId="13405" priority="5486" operator="lessThan">
      <formula>0</formula>
    </cfRule>
  </conditionalFormatting>
  <conditionalFormatting sqref="G87">
    <cfRule type="cellIs" dxfId="13404" priority="5479" operator="lessThan">
      <formula>N87</formula>
    </cfRule>
    <cfRule type="cellIs" dxfId="13403" priority="5480" operator="greaterThan">
      <formula>P87</formula>
    </cfRule>
  </conditionalFormatting>
  <conditionalFormatting sqref="L87">
    <cfRule type="cellIs" dxfId="13402" priority="5483" operator="lessThan">
      <formula>0</formula>
    </cfRule>
  </conditionalFormatting>
  <conditionalFormatting sqref="Q87">
    <cfRule type="cellIs" dxfId="13401" priority="5482" operator="equal">
      <formula>TODAY()</formula>
    </cfRule>
  </conditionalFormatting>
  <conditionalFormatting sqref="K87:L87">
    <cfRule type="cellIs" dxfId="13400" priority="5481" operator="lessThan">
      <formula>0</formula>
    </cfRule>
  </conditionalFormatting>
  <conditionalFormatting sqref="G88">
    <cfRule type="cellIs" dxfId="13399" priority="5474" operator="lessThan">
      <formula>N88</formula>
    </cfRule>
    <cfRule type="cellIs" dxfId="13398" priority="5475" operator="greaterThan">
      <formula>P88</formula>
    </cfRule>
  </conditionalFormatting>
  <conditionalFormatting sqref="L88">
    <cfRule type="cellIs" dxfId="13397" priority="5478" operator="lessThan">
      <formula>0</formula>
    </cfRule>
  </conditionalFormatting>
  <conditionalFormatting sqref="Q88">
    <cfRule type="cellIs" dxfId="13396" priority="5477" operator="equal">
      <formula>TODAY()</formula>
    </cfRule>
  </conditionalFormatting>
  <conditionalFormatting sqref="K88:L88">
    <cfRule type="cellIs" dxfId="13395" priority="5476" operator="lessThan">
      <formula>0</formula>
    </cfRule>
  </conditionalFormatting>
  <conditionalFormatting sqref="L91">
    <cfRule type="cellIs" dxfId="13394" priority="5473" operator="lessThan">
      <formula>0</formula>
    </cfRule>
  </conditionalFormatting>
  <conditionalFormatting sqref="Q91">
    <cfRule type="cellIs" dxfId="13393" priority="5472" operator="equal">
      <formula>TODAY()</formula>
    </cfRule>
  </conditionalFormatting>
  <conditionalFormatting sqref="K91:L91">
    <cfRule type="cellIs" dxfId="13392" priority="5471" operator="lessThan">
      <formula>0</formula>
    </cfRule>
  </conditionalFormatting>
  <conditionalFormatting sqref="G91">
    <cfRule type="cellIs" dxfId="13391" priority="5469" operator="lessThan">
      <formula>N91</formula>
    </cfRule>
    <cfRule type="cellIs" dxfId="13390" priority="5470" operator="greaterThan">
      <formula>P91</formula>
    </cfRule>
  </conditionalFormatting>
  <conditionalFormatting sqref="Q91">
    <cfRule type="cellIs" dxfId="13389" priority="5467" operator="equal">
      <formula>TODAY()</formula>
    </cfRule>
  </conditionalFormatting>
  <conditionalFormatting sqref="K91:L91">
    <cfRule type="cellIs" dxfId="13388" priority="5466" operator="lessThan">
      <formula>0</formula>
    </cfRule>
  </conditionalFormatting>
  <conditionalFormatting sqref="G91">
    <cfRule type="cellIs" dxfId="13387" priority="5464" operator="lessThan">
      <formula>N91</formula>
    </cfRule>
    <cfRule type="cellIs" dxfId="13386" priority="5465" operator="greaterThan">
      <formula>P91</formula>
    </cfRule>
  </conditionalFormatting>
  <conditionalFormatting sqref="N100">
    <cfRule type="cellIs" dxfId="13385" priority="5164" operator="equal">
      <formula>$C$7</formula>
    </cfRule>
  </conditionalFormatting>
  <conditionalFormatting sqref="N100">
    <cfRule type="cellIs" dxfId="13384" priority="5156" operator="equal">
      <formula>$C$7</formula>
    </cfRule>
  </conditionalFormatting>
  <conditionalFormatting sqref="N100">
    <cfRule type="cellIs" dxfId="13383" priority="5148" operator="equal">
      <formula>$C$7</formula>
    </cfRule>
  </conditionalFormatting>
  <conditionalFormatting sqref="N100">
    <cfRule type="cellIs" dxfId="13382" priority="5140" operator="equal">
      <formula>$C$7</formula>
    </cfRule>
  </conditionalFormatting>
  <conditionalFormatting sqref="N100 P100">
    <cfRule type="cellIs" dxfId="13381" priority="5166" operator="equal">
      <formula>TODAY()</formula>
    </cfRule>
  </conditionalFormatting>
  <conditionalFormatting sqref="O100">
    <cfRule type="cellIs" dxfId="13380" priority="5155" operator="equal">
      <formula>TODAY()</formula>
    </cfRule>
  </conditionalFormatting>
  <conditionalFormatting sqref="O100">
    <cfRule type="cellIs" dxfId="13379" priority="5163" operator="equal">
      <formula>TODAY()</formula>
    </cfRule>
  </conditionalFormatting>
  <conditionalFormatting sqref="L100">
    <cfRule type="cellIs" dxfId="13378" priority="5169" operator="lessThan">
      <formula>0</formula>
    </cfRule>
  </conditionalFormatting>
  <conditionalFormatting sqref="G100">
    <cfRule type="cellIs" dxfId="13377" priority="5167" operator="greaterThan">
      <formula>F100</formula>
    </cfRule>
    <cfRule type="cellIs" dxfId="13376" priority="5168" operator="lessThan">
      <formula>F100</formula>
    </cfRule>
  </conditionalFormatting>
  <conditionalFormatting sqref="M100">
    <cfRule type="cellIs" dxfId="13375" priority="5165" operator="greaterThan">
      <formula>0.1</formula>
    </cfRule>
  </conditionalFormatting>
  <conditionalFormatting sqref="O100">
    <cfRule type="cellIs" dxfId="13374" priority="5162" operator="equal">
      <formula>$C$7</formula>
    </cfRule>
  </conditionalFormatting>
  <conditionalFormatting sqref="L100">
    <cfRule type="cellIs" dxfId="13373" priority="5161" operator="lessThan">
      <formula>0</formula>
    </cfRule>
  </conditionalFormatting>
  <conditionalFormatting sqref="G100">
    <cfRule type="cellIs" dxfId="13372" priority="5159" operator="greaterThan">
      <formula>F100</formula>
    </cfRule>
    <cfRule type="cellIs" dxfId="13371" priority="5160" operator="lessThan">
      <formula>F100</formula>
    </cfRule>
  </conditionalFormatting>
  <conditionalFormatting sqref="N100 P100">
    <cfRule type="cellIs" dxfId="13370" priority="5158" operator="equal">
      <formula>TODAY()</formula>
    </cfRule>
  </conditionalFormatting>
  <conditionalFormatting sqref="M100">
    <cfRule type="cellIs" dxfId="13369" priority="5157" operator="greaterThan">
      <formula>0.1</formula>
    </cfRule>
  </conditionalFormatting>
  <conditionalFormatting sqref="O100">
    <cfRule type="cellIs" dxfId="13368" priority="5154" operator="equal">
      <formula>$C$7</formula>
    </cfRule>
  </conditionalFormatting>
  <conditionalFormatting sqref="P100 N100">
    <cfRule type="cellIs" dxfId="13367" priority="5150" operator="equal">
      <formula>TODAY()</formula>
    </cfRule>
  </conditionalFormatting>
  <conditionalFormatting sqref="O100">
    <cfRule type="cellIs" dxfId="13366" priority="5139" operator="equal">
      <formula>TODAY()</formula>
    </cfRule>
  </conditionalFormatting>
  <conditionalFormatting sqref="O100">
    <cfRule type="cellIs" dxfId="13365" priority="5147" operator="equal">
      <formula>TODAY()</formula>
    </cfRule>
  </conditionalFormatting>
  <conditionalFormatting sqref="L100">
    <cfRule type="cellIs" dxfId="13364" priority="5153" operator="lessThan">
      <formula>0</formula>
    </cfRule>
  </conditionalFormatting>
  <conditionalFormatting sqref="G100">
    <cfRule type="cellIs" dxfId="13363" priority="5151" operator="greaterThan">
      <formula>F100</formula>
    </cfRule>
    <cfRule type="cellIs" dxfId="13362" priority="5152" operator="lessThan">
      <formula>F100</formula>
    </cfRule>
  </conditionalFormatting>
  <conditionalFormatting sqref="M100">
    <cfRule type="cellIs" dxfId="13361" priority="5149" operator="greaterThan">
      <formula>0.1</formula>
    </cfRule>
  </conditionalFormatting>
  <conditionalFormatting sqref="O100">
    <cfRule type="cellIs" dxfId="13360" priority="5146" operator="equal">
      <formula>$C$7</formula>
    </cfRule>
  </conditionalFormatting>
  <conditionalFormatting sqref="L100">
    <cfRule type="cellIs" dxfId="13359" priority="5145" operator="lessThan">
      <formula>0</formula>
    </cfRule>
  </conditionalFormatting>
  <conditionalFormatting sqref="G100">
    <cfRule type="cellIs" dxfId="13358" priority="5143" operator="greaterThan">
      <formula>F100</formula>
    </cfRule>
    <cfRule type="cellIs" dxfId="13357" priority="5144" operator="lessThan">
      <formula>F100</formula>
    </cfRule>
  </conditionalFormatting>
  <conditionalFormatting sqref="P100 N100">
    <cfRule type="cellIs" dxfId="13356" priority="5142" operator="equal">
      <formula>TODAY()</formula>
    </cfRule>
  </conditionalFormatting>
  <conditionalFormatting sqref="M100">
    <cfRule type="cellIs" dxfId="13355" priority="5141" operator="greaterThan">
      <formula>0.1</formula>
    </cfRule>
  </conditionalFormatting>
  <conditionalFormatting sqref="O100">
    <cfRule type="cellIs" dxfId="13354" priority="5138" operator="equal">
      <formula>$C$7</formula>
    </cfRule>
  </conditionalFormatting>
  <conditionalFormatting sqref="P100 N100">
    <cfRule type="cellIs" dxfId="13353" priority="5134" operator="equal">
      <formula>TODAY()</formula>
    </cfRule>
  </conditionalFormatting>
  <conditionalFormatting sqref="O100">
    <cfRule type="cellIs" dxfId="13352" priority="5123" operator="equal">
      <formula>TODAY()</formula>
    </cfRule>
  </conditionalFormatting>
  <conditionalFormatting sqref="O100">
    <cfRule type="cellIs" dxfId="13351" priority="5131" operator="equal">
      <formula>TODAY()</formula>
    </cfRule>
  </conditionalFormatting>
  <conditionalFormatting sqref="L100">
    <cfRule type="cellIs" dxfId="13350" priority="5137" operator="lessThan">
      <formula>0</formula>
    </cfRule>
  </conditionalFormatting>
  <conditionalFormatting sqref="G100">
    <cfRule type="cellIs" dxfId="13349" priority="5135" operator="greaterThan">
      <formula>F100</formula>
    </cfRule>
    <cfRule type="cellIs" dxfId="13348" priority="5136" operator="lessThan">
      <formula>F100</formula>
    </cfRule>
  </conditionalFormatting>
  <conditionalFormatting sqref="M100">
    <cfRule type="cellIs" dxfId="13347" priority="5133" operator="greaterThan">
      <formula>0.1</formula>
    </cfRule>
  </conditionalFormatting>
  <conditionalFormatting sqref="N100">
    <cfRule type="cellIs" dxfId="13346" priority="5132" operator="equal">
      <formula>$C$7</formula>
    </cfRule>
  </conditionalFormatting>
  <conditionalFormatting sqref="O100">
    <cfRule type="cellIs" dxfId="13345" priority="5130" operator="equal">
      <formula>$C$7</formula>
    </cfRule>
  </conditionalFormatting>
  <conditionalFormatting sqref="L100">
    <cfRule type="cellIs" dxfId="13344" priority="5129" operator="lessThan">
      <formula>0</formula>
    </cfRule>
  </conditionalFormatting>
  <conditionalFormatting sqref="G100">
    <cfRule type="cellIs" dxfId="13343" priority="5127" operator="greaterThan">
      <formula>F100</formula>
    </cfRule>
    <cfRule type="cellIs" dxfId="13342" priority="5128" operator="lessThan">
      <formula>F100</formula>
    </cfRule>
  </conditionalFormatting>
  <conditionalFormatting sqref="P100 N100">
    <cfRule type="cellIs" dxfId="13341" priority="5126" operator="equal">
      <formula>TODAY()</formula>
    </cfRule>
  </conditionalFormatting>
  <conditionalFormatting sqref="M100">
    <cfRule type="cellIs" dxfId="13340" priority="5125" operator="greaterThan">
      <formula>0.1</formula>
    </cfRule>
  </conditionalFormatting>
  <conditionalFormatting sqref="N100">
    <cfRule type="cellIs" dxfId="13339" priority="5124" operator="equal">
      <formula>$C$7</formula>
    </cfRule>
  </conditionalFormatting>
  <conditionalFormatting sqref="O100">
    <cfRule type="cellIs" dxfId="13338" priority="5122" operator="equal">
      <formula>$C$7</formula>
    </cfRule>
  </conditionalFormatting>
  <conditionalFormatting sqref="P100 N100">
    <cfRule type="cellIs" dxfId="13337" priority="5118" operator="equal">
      <formula>TODAY()</formula>
    </cfRule>
  </conditionalFormatting>
  <conditionalFormatting sqref="O100">
    <cfRule type="cellIs" dxfId="13336" priority="5107" operator="equal">
      <formula>TODAY()</formula>
    </cfRule>
  </conditionalFormatting>
  <conditionalFormatting sqref="O100">
    <cfRule type="cellIs" dxfId="13335" priority="5115" operator="equal">
      <formula>TODAY()</formula>
    </cfRule>
  </conditionalFormatting>
  <conditionalFormatting sqref="L100">
    <cfRule type="cellIs" dxfId="13334" priority="5121" operator="lessThan">
      <formula>0</formula>
    </cfRule>
  </conditionalFormatting>
  <conditionalFormatting sqref="G100">
    <cfRule type="cellIs" dxfId="13333" priority="5119" operator="greaterThan">
      <formula>F100</formula>
    </cfRule>
    <cfRule type="cellIs" dxfId="13332" priority="5120" operator="lessThan">
      <formula>F100</formula>
    </cfRule>
  </conditionalFormatting>
  <conditionalFormatting sqref="M100">
    <cfRule type="cellIs" dxfId="13331" priority="5117" operator="greaterThan">
      <formula>0.1</formula>
    </cfRule>
  </conditionalFormatting>
  <conditionalFormatting sqref="N100">
    <cfRule type="cellIs" dxfId="13330" priority="5116" operator="equal">
      <formula>$C$7</formula>
    </cfRule>
  </conditionalFormatting>
  <conditionalFormatting sqref="O100">
    <cfRule type="cellIs" dxfId="13329" priority="5114" operator="equal">
      <formula>$C$7</formula>
    </cfRule>
  </conditionalFormatting>
  <conditionalFormatting sqref="L100">
    <cfRule type="cellIs" dxfId="13328" priority="5113" operator="lessThan">
      <formula>0</formula>
    </cfRule>
  </conditionalFormatting>
  <conditionalFormatting sqref="G100">
    <cfRule type="cellIs" dxfId="13327" priority="5111" operator="greaterThan">
      <formula>F100</formula>
    </cfRule>
    <cfRule type="cellIs" dxfId="13326" priority="5112" operator="lessThan">
      <formula>F100</formula>
    </cfRule>
  </conditionalFormatting>
  <conditionalFormatting sqref="P100 N100">
    <cfRule type="cellIs" dxfId="13325" priority="5110" operator="equal">
      <formula>TODAY()</formula>
    </cfRule>
  </conditionalFormatting>
  <conditionalFormatting sqref="M100">
    <cfRule type="cellIs" dxfId="13324" priority="5109" operator="greaterThan">
      <formula>0.1</formula>
    </cfRule>
  </conditionalFormatting>
  <conditionalFormatting sqref="N100">
    <cfRule type="cellIs" dxfId="13323" priority="5108" operator="equal">
      <formula>$C$7</formula>
    </cfRule>
  </conditionalFormatting>
  <conditionalFormatting sqref="O100">
    <cfRule type="cellIs" dxfId="13322" priority="5106" operator="equal">
      <formula>$C$7</formula>
    </cfRule>
  </conditionalFormatting>
  <conditionalFormatting sqref="L100">
    <cfRule type="cellIs" dxfId="13321" priority="5105" operator="lessThan">
      <formula>0</formula>
    </cfRule>
  </conditionalFormatting>
  <conditionalFormatting sqref="P100 N100">
    <cfRule type="cellIs" dxfId="13320" priority="5102" operator="equal">
      <formula>TODAY()</formula>
    </cfRule>
  </conditionalFormatting>
  <conditionalFormatting sqref="O100">
    <cfRule type="cellIs" dxfId="13319" priority="5091" operator="equal">
      <formula>TODAY()</formula>
    </cfRule>
  </conditionalFormatting>
  <conditionalFormatting sqref="O100">
    <cfRule type="cellIs" dxfId="13318" priority="5099" operator="equal">
      <formula>TODAY()</formula>
    </cfRule>
  </conditionalFormatting>
  <conditionalFormatting sqref="G100">
    <cfRule type="cellIs" dxfId="13317" priority="5103" operator="greaterThan">
      <formula>F100</formula>
    </cfRule>
    <cfRule type="cellIs" dxfId="13316" priority="5104" operator="lessThan">
      <formula>F100</formula>
    </cfRule>
  </conditionalFormatting>
  <conditionalFormatting sqref="M100">
    <cfRule type="cellIs" dxfId="13315" priority="5101" operator="greaterThan">
      <formula>0.1</formula>
    </cfRule>
  </conditionalFormatting>
  <conditionalFormatting sqref="N100">
    <cfRule type="cellIs" dxfId="13314" priority="5100" operator="equal">
      <formula>$C$7</formula>
    </cfRule>
  </conditionalFormatting>
  <conditionalFormatting sqref="O100">
    <cfRule type="cellIs" dxfId="13313" priority="5098" operator="equal">
      <formula>$C$7</formula>
    </cfRule>
  </conditionalFormatting>
  <conditionalFormatting sqref="L100">
    <cfRule type="cellIs" dxfId="13312" priority="5097" operator="lessThan">
      <formula>0</formula>
    </cfRule>
  </conditionalFormatting>
  <conditionalFormatting sqref="G100">
    <cfRule type="cellIs" dxfId="13311" priority="5095" operator="greaterThan">
      <formula>F100</formula>
    </cfRule>
    <cfRule type="cellIs" dxfId="13310" priority="5096" operator="lessThan">
      <formula>F100</formula>
    </cfRule>
  </conditionalFormatting>
  <conditionalFormatting sqref="P100 N100">
    <cfRule type="cellIs" dxfId="13309" priority="5094" operator="equal">
      <formula>TODAY()</formula>
    </cfRule>
  </conditionalFormatting>
  <conditionalFormatting sqref="M100">
    <cfRule type="cellIs" dxfId="13308" priority="5093" operator="greaterThan">
      <formula>0.1</formula>
    </cfRule>
  </conditionalFormatting>
  <conditionalFormatting sqref="N100">
    <cfRule type="cellIs" dxfId="13307" priority="5092" operator="equal">
      <formula>$C$7</formula>
    </cfRule>
  </conditionalFormatting>
  <conditionalFormatting sqref="O100">
    <cfRule type="cellIs" dxfId="13306" priority="5090" operator="equal">
      <formula>$C$7</formula>
    </cfRule>
  </conditionalFormatting>
  <conditionalFormatting sqref="O100">
    <cfRule type="cellIs" dxfId="13305" priority="5083" operator="equal">
      <formula>TODAY()</formula>
    </cfRule>
  </conditionalFormatting>
  <conditionalFormatting sqref="P100 N100">
    <cfRule type="cellIs" dxfId="13304" priority="5086" operator="equal">
      <formula>TODAY()</formula>
    </cfRule>
  </conditionalFormatting>
  <conditionalFormatting sqref="O100">
    <cfRule type="cellIs" dxfId="13303" priority="5075" operator="equal">
      <formula>TODAY()</formula>
    </cfRule>
  </conditionalFormatting>
  <conditionalFormatting sqref="L100">
    <cfRule type="cellIs" dxfId="13302" priority="5089" operator="lessThan">
      <formula>0</formula>
    </cfRule>
  </conditionalFormatting>
  <conditionalFormatting sqref="G100">
    <cfRule type="cellIs" dxfId="13301" priority="5087" operator="greaterThan">
      <formula>F100</formula>
    </cfRule>
    <cfRule type="cellIs" dxfId="13300" priority="5088" operator="lessThan">
      <formula>F100</formula>
    </cfRule>
  </conditionalFormatting>
  <conditionalFormatting sqref="M100">
    <cfRule type="cellIs" dxfId="13299" priority="5085" operator="greaterThan">
      <formula>0.1</formula>
    </cfRule>
  </conditionalFormatting>
  <conditionalFormatting sqref="N100">
    <cfRule type="cellIs" dxfId="13298" priority="5084" operator="equal">
      <formula>$C$7</formula>
    </cfRule>
  </conditionalFormatting>
  <conditionalFormatting sqref="O100">
    <cfRule type="cellIs" dxfId="13297" priority="5082" operator="equal">
      <formula>$C$7</formula>
    </cfRule>
  </conditionalFormatting>
  <conditionalFormatting sqref="L100">
    <cfRule type="cellIs" dxfId="13296" priority="5081" operator="lessThan">
      <formula>0</formula>
    </cfRule>
  </conditionalFormatting>
  <conditionalFormatting sqref="G100">
    <cfRule type="cellIs" dxfId="13295" priority="5079" operator="greaterThan">
      <formula>F100</formula>
    </cfRule>
    <cfRule type="cellIs" dxfId="13294" priority="5080" operator="lessThan">
      <formula>F100</formula>
    </cfRule>
  </conditionalFormatting>
  <conditionalFormatting sqref="P100 N100">
    <cfRule type="cellIs" dxfId="13293" priority="5078" operator="equal">
      <formula>TODAY()</formula>
    </cfRule>
  </conditionalFormatting>
  <conditionalFormatting sqref="M100">
    <cfRule type="cellIs" dxfId="13292" priority="5077" operator="greaterThan">
      <formula>0.1</formula>
    </cfRule>
  </conditionalFormatting>
  <conditionalFormatting sqref="N100">
    <cfRule type="cellIs" dxfId="13291" priority="5076" operator="equal">
      <formula>$C$7</formula>
    </cfRule>
  </conditionalFormatting>
  <conditionalFormatting sqref="O100">
    <cfRule type="cellIs" dxfId="13290" priority="5074" operator="equal">
      <formula>$C$7</formula>
    </cfRule>
  </conditionalFormatting>
  <conditionalFormatting sqref="P100 N100">
    <cfRule type="cellIs" dxfId="13289" priority="5070" operator="equal">
      <formula>TODAY()</formula>
    </cfRule>
  </conditionalFormatting>
  <conditionalFormatting sqref="O100">
    <cfRule type="cellIs" dxfId="13288" priority="5059" operator="equal">
      <formula>TODAY()</formula>
    </cfRule>
  </conditionalFormatting>
  <conditionalFormatting sqref="O100">
    <cfRule type="cellIs" dxfId="13287" priority="5067" operator="equal">
      <formula>TODAY()</formula>
    </cfRule>
  </conditionalFormatting>
  <conditionalFormatting sqref="L100">
    <cfRule type="cellIs" dxfId="13286" priority="5073" operator="lessThan">
      <formula>0</formula>
    </cfRule>
  </conditionalFormatting>
  <conditionalFormatting sqref="G100">
    <cfRule type="cellIs" dxfId="13285" priority="5071" operator="greaterThan">
      <formula>F100</formula>
    </cfRule>
    <cfRule type="cellIs" dxfId="13284" priority="5072" operator="lessThan">
      <formula>F100</formula>
    </cfRule>
  </conditionalFormatting>
  <conditionalFormatting sqref="M100">
    <cfRule type="cellIs" dxfId="13283" priority="5069" operator="greaterThan">
      <formula>0.1</formula>
    </cfRule>
  </conditionalFormatting>
  <conditionalFormatting sqref="N100">
    <cfRule type="cellIs" dxfId="13282" priority="5068" operator="equal">
      <formula>$C$7</formula>
    </cfRule>
  </conditionalFormatting>
  <conditionalFormatting sqref="O100">
    <cfRule type="cellIs" dxfId="13281" priority="5066" operator="equal">
      <formula>$C$7</formula>
    </cfRule>
  </conditionalFormatting>
  <conditionalFormatting sqref="L100">
    <cfRule type="cellIs" dxfId="13280" priority="5065" operator="lessThan">
      <formula>0</formula>
    </cfRule>
  </conditionalFormatting>
  <conditionalFormatting sqref="G100">
    <cfRule type="cellIs" dxfId="13279" priority="5063" operator="greaterThan">
      <formula>F100</formula>
    </cfRule>
    <cfRule type="cellIs" dxfId="13278" priority="5064" operator="lessThan">
      <formula>F100</formula>
    </cfRule>
  </conditionalFormatting>
  <conditionalFormatting sqref="P100 N100">
    <cfRule type="cellIs" dxfId="13277" priority="5062" operator="equal">
      <formula>TODAY()</formula>
    </cfRule>
  </conditionalFormatting>
  <conditionalFormatting sqref="M100">
    <cfRule type="cellIs" dxfId="13276" priority="5061" operator="greaterThan">
      <formula>0.1</formula>
    </cfRule>
  </conditionalFormatting>
  <conditionalFormatting sqref="N100">
    <cfRule type="cellIs" dxfId="13275" priority="5060" operator="equal">
      <formula>$C$7</formula>
    </cfRule>
  </conditionalFormatting>
  <conditionalFormatting sqref="O100">
    <cfRule type="cellIs" dxfId="13274" priority="5058" operator="equal">
      <formula>$C$7</formula>
    </cfRule>
  </conditionalFormatting>
  <conditionalFormatting sqref="N100 P100">
    <cfRule type="cellIs" dxfId="13273" priority="5054" operator="equal">
      <formula>TODAY()</formula>
    </cfRule>
  </conditionalFormatting>
  <conditionalFormatting sqref="O100">
    <cfRule type="cellIs" dxfId="13272" priority="5043" operator="equal">
      <formula>TODAY()</formula>
    </cfRule>
  </conditionalFormatting>
  <conditionalFormatting sqref="O100">
    <cfRule type="cellIs" dxfId="13271" priority="5051" operator="equal">
      <formula>TODAY()</formula>
    </cfRule>
  </conditionalFormatting>
  <conditionalFormatting sqref="L100">
    <cfRule type="cellIs" dxfId="13270" priority="5057" operator="lessThan">
      <formula>0</formula>
    </cfRule>
  </conditionalFormatting>
  <conditionalFormatting sqref="G100">
    <cfRule type="cellIs" dxfId="13269" priority="5055" operator="greaterThan">
      <formula>F100</formula>
    </cfRule>
    <cfRule type="cellIs" dxfId="13268" priority="5056" operator="lessThan">
      <formula>F100</formula>
    </cfRule>
  </conditionalFormatting>
  <conditionalFormatting sqref="M100">
    <cfRule type="cellIs" dxfId="13267" priority="5053" operator="greaterThan">
      <formula>0.1</formula>
    </cfRule>
  </conditionalFormatting>
  <conditionalFormatting sqref="N100">
    <cfRule type="cellIs" dxfId="13266" priority="5052" operator="equal">
      <formula>$C$7</formula>
    </cfRule>
  </conditionalFormatting>
  <conditionalFormatting sqref="O100">
    <cfRule type="cellIs" dxfId="13265" priority="5050" operator="equal">
      <formula>$C$7</formula>
    </cfRule>
  </conditionalFormatting>
  <conditionalFormatting sqref="L100">
    <cfRule type="cellIs" dxfId="13264" priority="5049" operator="lessThan">
      <formula>0</formula>
    </cfRule>
  </conditionalFormatting>
  <conditionalFormatting sqref="G100">
    <cfRule type="cellIs" dxfId="13263" priority="5047" operator="greaterThan">
      <formula>F100</formula>
    </cfRule>
    <cfRule type="cellIs" dxfId="13262" priority="5048" operator="lessThan">
      <formula>F100</formula>
    </cfRule>
  </conditionalFormatting>
  <conditionalFormatting sqref="N100 P100">
    <cfRule type="cellIs" dxfId="13261" priority="5046" operator="equal">
      <formula>TODAY()</formula>
    </cfRule>
  </conditionalFormatting>
  <conditionalFormatting sqref="M100">
    <cfRule type="cellIs" dxfId="13260" priority="5045" operator="greaterThan">
      <formula>0.1</formula>
    </cfRule>
  </conditionalFormatting>
  <conditionalFormatting sqref="N100">
    <cfRule type="cellIs" dxfId="13259" priority="5044" operator="equal">
      <formula>$C$7</formula>
    </cfRule>
  </conditionalFormatting>
  <conditionalFormatting sqref="O100">
    <cfRule type="cellIs" dxfId="13258" priority="5042" operator="equal">
      <formula>$C$7</formula>
    </cfRule>
  </conditionalFormatting>
  <conditionalFormatting sqref="P100 N100">
    <cfRule type="cellIs" dxfId="13257" priority="5038" operator="equal">
      <formula>TODAY()</formula>
    </cfRule>
  </conditionalFormatting>
  <conditionalFormatting sqref="O100">
    <cfRule type="cellIs" dxfId="13256" priority="5027" operator="equal">
      <formula>TODAY()</formula>
    </cfRule>
  </conditionalFormatting>
  <conditionalFormatting sqref="O100">
    <cfRule type="cellIs" dxfId="13255" priority="5035" operator="equal">
      <formula>TODAY()</formula>
    </cfRule>
  </conditionalFormatting>
  <conditionalFormatting sqref="L100">
    <cfRule type="cellIs" dxfId="13254" priority="5041" operator="lessThan">
      <formula>0</formula>
    </cfRule>
  </conditionalFormatting>
  <conditionalFormatting sqref="G100">
    <cfRule type="cellIs" dxfId="13253" priority="5039" operator="greaterThan">
      <formula>F100</formula>
    </cfRule>
    <cfRule type="cellIs" dxfId="13252" priority="5040" operator="lessThan">
      <formula>F100</formula>
    </cfRule>
  </conditionalFormatting>
  <conditionalFormatting sqref="M100">
    <cfRule type="cellIs" dxfId="13251" priority="5037" operator="greaterThan">
      <formula>0.1</formula>
    </cfRule>
  </conditionalFormatting>
  <conditionalFormatting sqref="N100">
    <cfRule type="cellIs" dxfId="13250" priority="5036" operator="equal">
      <formula>$C$7</formula>
    </cfRule>
  </conditionalFormatting>
  <conditionalFormatting sqref="O100">
    <cfRule type="cellIs" dxfId="13249" priority="5034" operator="equal">
      <formula>$C$7</formula>
    </cfRule>
  </conditionalFormatting>
  <conditionalFormatting sqref="L100">
    <cfRule type="cellIs" dxfId="13248" priority="5033" operator="lessThan">
      <formula>0</formula>
    </cfRule>
  </conditionalFormatting>
  <conditionalFormatting sqref="G100">
    <cfRule type="cellIs" dxfId="13247" priority="5031" operator="greaterThan">
      <formula>F100</formula>
    </cfRule>
    <cfRule type="cellIs" dxfId="13246" priority="5032" operator="lessThan">
      <formula>F100</formula>
    </cfRule>
  </conditionalFormatting>
  <conditionalFormatting sqref="P100 N100">
    <cfRule type="cellIs" dxfId="13245" priority="5030" operator="equal">
      <formula>TODAY()</formula>
    </cfRule>
  </conditionalFormatting>
  <conditionalFormatting sqref="M100">
    <cfRule type="cellIs" dxfId="13244" priority="5029" operator="greaterThan">
      <formula>0.1</formula>
    </cfRule>
  </conditionalFormatting>
  <conditionalFormatting sqref="N100">
    <cfRule type="cellIs" dxfId="13243" priority="5028" operator="equal">
      <formula>$C$7</formula>
    </cfRule>
  </conditionalFormatting>
  <conditionalFormatting sqref="O100">
    <cfRule type="cellIs" dxfId="13242" priority="5026" operator="equal">
      <formula>$C$7</formula>
    </cfRule>
  </conditionalFormatting>
  <conditionalFormatting sqref="P100 N100">
    <cfRule type="cellIs" dxfId="13241" priority="5022" operator="equal">
      <formula>TODAY()</formula>
    </cfRule>
  </conditionalFormatting>
  <conditionalFormatting sqref="O100">
    <cfRule type="cellIs" dxfId="13240" priority="5011" operator="equal">
      <formula>TODAY()</formula>
    </cfRule>
  </conditionalFormatting>
  <conditionalFormatting sqref="O100">
    <cfRule type="cellIs" dxfId="13239" priority="5019" operator="equal">
      <formula>TODAY()</formula>
    </cfRule>
  </conditionalFormatting>
  <conditionalFormatting sqref="L100">
    <cfRule type="cellIs" dxfId="13238" priority="5025" operator="lessThan">
      <formula>0</formula>
    </cfRule>
  </conditionalFormatting>
  <conditionalFormatting sqref="G100">
    <cfRule type="cellIs" dxfId="13237" priority="5023" operator="greaterThan">
      <formula>F100</formula>
    </cfRule>
    <cfRule type="cellIs" dxfId="13236" priority="5024" operator="lessThan">
      <formula>F100</formula>
    </cfRule>
  </conditionalFormatting>
  <conditionalFormatting sqref="M100">
    <cfRule type="cellIs" dxfId="13235" priority="5021" operator="greaterThan">
      <formula>0.1</formula>
    </cfRule>
  </conditionalFormatting>
  <conditionalFormatting sqref="N100">
    <cfRule type="cellIs" dxfId="13234" priority="5020" operator="equal">
      <formula>$C$7</formula>
    </cfRule>
  </conditionalFormatting>
  <conditionalFormatting sqref="O100">
    <cfRule type="cellIs" dxfId="13233" priority="5018" operator="equal">
      <formula>$C$7</formula>
    </cfRule>
  </conditionalFormatting>
  <conditionalFormatting sqref="L100">
    <cfRule type="cellIs" dxfId="13232" priority="5017" operator="lessThan">
      <formula>0</formula>
    </cfRule>
  </conditionalFormatting>
  <conditionalFormatting sqref="G100">
    <cfRule type="cellIs" dxfId="13231" priority="5015" operator="greaterThan">
      <formula>F100</formula>
    </cfRule>
    <cfRule type="cellIs" dxfId="13230" priority="5016" operator="lessThan">
      <formula>F100</formula>
    </cfRule>
  </conditionalFormatting>
  <conditionalFormatting sqref="P100 N100">
    <cfRule type="cellIs" dxfId="13229" priority="5014" operator="equal">
      <formula>TODAY()</formula>
    </cfRule>
  </conditionalFormatting>
  <conditionalFormatting sqref="M100">
    <cfRule type="cellIs" dxfId="13228" priority="5013" operator="greaterThan">
      <formula>0.1</formula>
    </cfRule>
  </conditionalFormatting>
  <conditionalFormatting sqref="N100">
    <cfRule type="cellIs" dxfId="13227" priority="5012" operator="equal">
      <formula>$C$7</formula>
    </cfRule>
  </conditionalFormatting>
  <conditionalFormatting sqref="O100">
    <cfRule type="cellIs" dxfId="13226" priority="5010" operator="equal">
      <formula>$C$7</formula>
    </cfRule>
  </conditionalFormatting>
  <conditionalFormatting sqref="P100 N100">
    <cfRule type="cellIs" dxfId="13225" priority="5006" operator="equal">
      <formula>TODAY()</formula>
    </cfRule>
  </conditionalFormatting>
  <conditionalFormatting sqref="O100">
    <cfRule type="cellIs" dxfId="13224" priority="4995" operator="equal">
      <formula>TODAY()</formula>
    </cfRule>
  </conditionalFormatting>
  <conditionalFormatting sqref="O100">
    <cfRule type="cellIs" dxfId="13223" priority="5003" operator="equal">
      <formula>TODAY()</formula>
    </cfRule>
  </conditionalFormatting>
  <conditionalFormatting sqref="L100">
    <cfRule type="cellIs" dxfId="13222" priority="5009" operator="lessThan">
      <formula>0</formula>
    </cfRule>
  </conditionalFormatting>
  <conditionalFormatting sqref="G100">
    <cfRule type="cellIs" dxfId="13221" priority="5007" operator="greaterThan">
      <formula>F100</formula>
    </cfRule>
    <cfRule type="cellIs" dxfId="13220" priority="5008" operator="lessThan">
      <formula>F100</formula>
    </cfRule>
  </conditionalFormatting>
  <conditionalFormatting sqref="M100">
    <cfRule type="cellIs" dxfId="13219" priority="5005" operator="greaterThan">
      <formula>0.1</formula>
    </cfRule>
  </conditionalFormatting>
  <conditionalFormatting sqref="N100">
    <cfRule type="cellIs" dxfId="13218" priority="5004" operator="equal">
      <formula>$C$7</formula>
    </cfRule>
  </conditionalFormatting>
  <conditionalFormatting sqref="O100">
    <cfRule type="cellIs" dxfId="13217" priority="5002" operator="equal">
      <formula>$C$7</formula>
    </cfRule>
  </conditionalFormatting>
  <conditionalFormatting sqref="L100">
    <cfRule type="cellIs" dxfId="13216" priority="5001" operator="lessThan">
      <formula>0</formula>
    </cfRule>
  </conditionalFormatting>
  <conditionalFormatting sqref="G100">
    <cfRule type="cellIs" dxfId="13215" priority="4999" operator="greaterThan">
      <formula>F100</formula>
    </cfRule>
    <cfRule type="cellIs" dxfId="13214" priority="5000" operator="lessThan">
      <formula>F100</formula>
    </cfRule>
  </conditionalFormatting>
  <conditionalFormatting sqref="P100 N100">
    <cfRule type="cellIs" dxfId="13213" priority="4998" operator="equal">
      <formula>TODAY()</formula>
    </cfRule>
  </conditionalFormatting>
  <conditionalFormatting sqref="M100">
    <cfRule type="cellIs" dxfId="13212" priority="4997" operator="greaterThan">
      <formula>0.1</formula>
    </cfRule>
  </conditionalFormatting>
  <conditionalFormatting sqref="N100">
    <cfRule type="cellIs" dxfId="13211" priority="4996" operator="equal">
      <formula>$C$7</formula>
    </cfRule>
  </conditionalFormatting>
  <conditionalFormatting sqref="O100">
    <cfRule type="cellIs" dxfId="13210" priority="4994" operator="equal">
      <formula>$C$7</formula>
    </cfRule>
  </conditionalFormatting>
  <conditionalFormatting sqref="L100">
    <cfRule type="cellIs" dxfId="13209" priority="4993" operator="lessThan">
      <formula>0</formula>
    </cfRule>
  </conditionalFormatting>
  <conditionalFormatting sqref="P100 N100">
    <cfRule type="cellIs" dxfId="13208" priority="4990" operator="equal">
      <formula>TODAY()</formula>
    </cfRule>
  </conditionalFormatting>
  <conditionalFormatting sqref="O100">
    <cfRule type="cellIs" dxfId="13207" priority="4979" operator="equal">
      <formula>TODAY()</formula>
    </cfRule>
  </conditionalFormatting>
  <conditionalFormatting sqref="O100">
    <cfRule type="cellIs" dxfId="13206" priority="4987" operator="equal">
      <formula>TODAY()</formula>
    </cfRule>
  </conditionalFormatting>
  <conditionalFormatting sqref="G100">
    <cfRule type="cellIs" dxfId="13205" priority="4991" operator="greaterThan">
      <formula>F100</formula>
    </cfRule>
    <cfRule type="cellIs" dxfId="13204" priority="4992" operator="lessThan">
      <formula>F100</formula>
    </cfRule>
  </conditionalFormatting>
  <conditionalFormatting sqref="M100">
    <cfRule type="cellIs" dxfId="13203" priority="4989" operator="greaterThan">
      <formula>0.1</formula>
    </cfRule>
  </conditionalFormatting>
  <conditionalFormatting sqref="N100">
    <cfRule type="cellIs" dxfId="13202" priority="4988" operator="equal">
      <formula>$C$7</formula>
    </cfRule>
  </conditionalFormatting>
  <conditionalFormatting sqref="O100">
    <cfRule type="cellIs" dxfId="13201" priority="4986" operator="equal">
      <formula>$C$7</formula>
    </cfRule>
  </conditionalFormatting>
  <conditionalFormatting sqref="L100">
    <cfRule type="cellIs" dxfId="13200" priority="4985" operator="lessThan">
      <formula>0</formula>
    </cfRule>
  </conditionalFormatting>
  <conditionalFormatting sqref="G100">
    <cfRule type="cellIs" dxfId="13199" priority="4983" operator="greaterThan">
      <formula>F100</formula>
    </cfRule>
    <cfRule type="cellIs" dxfId="13198" priority="4984" operator="lessThan">
      <formula>F100</formula>
    </cfRule>
  </conditionalFormatting>
  <conditionalFormatting sqref="P100 N100">
    <cfRule type="cellIs" dxfId="13197" priority="4982" operator="equal">
      <formula>TODAY()</formula>
    </cfRule>
  </conditionalFormatting>
  <conditionalFormatting sqref="M100">
    <cfRule type="cellIs" dxfId="13196" priority="4981" operator="greaterThan">
      <formula>0.1</formula>
    </cfRule>
  </conditionalFormatting>
  <conditionalFormatting sqref="N100">
    <cfRule type="cellIs" dxfId="13195" priority="4980" operator="equal">
      <formula>$C$7</formula>
    </cfRule>
  </conditionalFormatting>
  <conditionalFormatting sqref="O100">
    <cfRule type="cellIs" dxfId="13194" priority="4978" operator="equal">
      <formula>$C$7</formula>
    </cfRule>
  </conditionalFormatting>
  <conditionalFormatting sqref="O100">
    <cfRule type="cellIs" dxfId="13193" priority="4971" operator="equal">
      <formula>TODAY()</formula>
    </cfRule>
  </conditionalFormatting>
  <conditionalFormatting sqref="P100 N100">
    <cfRule type="cellIs" dxfId="13192" priority="4974" operator="equal">
      <formula>TODAY()</formula>
    </cfRule>
  </conditionalFormatting>
  <conditionalFormatting sqref="O100">
    <cfRule type="cellIs" dxfId="13191" priority="4963" operator="equal">
      <formula>TODAY()</formula>
    </cfRule>
  </conditionalFormatting>
  <conditionalFormatting sqref="L100">
    <cfRule type="cellIs" dxfId="13190" priority="4977" operator="lessThan">
      <formula>0</formula>
    </cfRule>
  </conditionalFormatting>
  <conditionalFormatting sqref="G100">
    <cfRule type="cellIs" dxfId="13189" priority="4975" operator="greaterThan">
      <formula>F100</formula>
    </cfRule>
    <cfRule type="cellIs" dxfId="13188" priority="4976" operator="lessThan">
      <formula>F100</formula>
    </cfRule>
  </conditionalFormatting>
  <conditionalFormatting sqref="M100">
    <cfRule type="cellIs" dxfId="13187" priority="4973" operator="greaterThan">
      <formula>0.1</formula>
    </cfRule>
  </conditionalFormatting>
  <conditionalFormatting sqref="N100">
    <cfRule type="cellIs" dxfId="13186" priority="4972" operator="equal">
      <formula>$C$7</formula>
    </cfRule>
  </conditionalFormatting>
  <conditionalFormatting sqref="O100">
    <cfRule type="cellIs" dxfId="13185" priority="4970" operator="equal">
      <formula>$C$7</formula>
    </cfRule>
  </conditionalFormatting>
  <conditionalFormatting sqref="L100">
    <cfRule type="cellIs" dxfId="13184" priority="4969" operator="lessThan">
      <formula>0</formula>
    </cfRule>
  </conditionalFormatting>
  <conditionalFormatting sqref="G100">
    <cfRule type="cellIs" dxfId="13183" priority="4967" operator="greaterThan">
      <formula>F100</formula>
    </cfRule>
    <cfRule type="cellIs" dxfId="13182" priority="4968" operator="lessThan">
      <formula>F100</formula>
    </cfRule>
  </conditionalFormatting>
  <conditionalFormatting sqref="P100 N100">
    <cfRule type="cellIs" dxfId="13181" priority="4966" operator="equal">
      <formula>TODAY()</formula>
    </cfRule>
  </conditionalFormatting>
  <conditionalFormatting sqref="M100">
    <cfRule type="cellIs" dxfId="13180" priority="4965" operator="greaterThan">
      <formula>0.1</formula>
    </cfRule>
  </conditionalFormatting>
  <conditionalFormatting sqref="N100">
    <cfRule type="cellIs" dxfId="13179" priority="4964" operator="equal">
      <formula>$C$7</formula>
    </cfRule>
  </conditionalFormatting>
  <conditionalFormatting sqref="O100">
    <cfRule type="cellIs" dxfId="13178" priority="4962" operator="equal">
      <formula>$C$7</formula>
    </cfRule>
  </conditionalFormatting>
  <conditionalFormatting sqref="P100 N100">
    <cfRule type="cellIs" dxfId="13177" priority="4958" operator="equal">
      <formula>TODAY()</formula>
    </cfRule>
  </conditionalFormatting>
  <conditionalFormatting sqref="O100">
    <cfRule type="cellIs" dxfId="13176" priority="4947" operator="equal">
      <formula>TODAY()</formula>
    </cfRule>
  </conditionalFormatting>
  <conditionalFormatting sqref="O100">
    <cfRule type="cellIs" dxfId="13175" priority="4955" operator="equal">
      <formula>TODAY()</formula>
    </cfRule>
  </conditionalFormatting>
  <conditionalFormatting sqref="L100">
    <cfRule type="cellIs" dxfId="13174" priority="4961" operator="lessThan">
      <formula>0</formula>
    </cfRule>
  </conditionalFormatting>
  <conditionalFormatting sqref="G100">
    <cfRule type="cellIs" dxfId="13173" priority="4959" operator="greaterThan">
      <formula>F100</formula>
    </cfRule>
    <cfRule type="cellIs" dxfId="13172" priority="4960" operator="lessThan">
      <formula>F100</formula>
    </cfRule>
  </conditionalFormatting>
  <conditionalFormatting sqref="M100">
    <cfRule type="cellIs" dxfId="13171" priority="4957" operator="greaterThan">
      <formula>0.1</formula>
    </cfRule>
  </conditionalFormatting>
  <conditionalFormatting sqref="N100">
    <cfRule type="cellIs" dxfId="13170" priority="4956" operator="equal">
      <formula>$C$7</formula>
    </cfRule>
  </conditionalFormatting>
  <conditionalFormatting sqref="O100">
    <cfRule type="cellIs" dxfId="13169" priority="4954" operator="equal">
      <formula>$C$7</formula>
    </cfRule>
  </conditionalFormatting>
  <conditionalFormatting sqref="L100">
    <cfRule type="cellIs" dxfId="13168" priority="4953" operator="lessThan">
      <formula>0</formula>
    </cfRule>
  </conditionalFormatting>
  <conditionalFormatting sqref="G100">
    <cfRule type="cellIs" dxfId="13167" priority="4951" operator="greaterThan">
      <formula>F100</formula>
    </cfRule>
    <cfRule type="cellIs" dxfId="13166" priority="4952" operator="lessThan">
      <formula>F100</formula>
    </cfRule>
  </conditionalFormatting>
  <conditionalFormatting sqref="P100 N100">
    <cfRule type="cellIs" dxfId="13165" priority="4950" operator="equal">
      <formula>TODAY()</formula>
    </cfRule>
  </conditionalFormatting>
  <conditionalFormatting sqref="M100">
    <cfRule type="cellIs" dxfId="13164" priority="4949" operator="greaterThan">
      <formula>0.1</formula>
    </cfRule>
  </conditionalFormatting>
  <conditionalFormatting sqref="N100">
    <cfRule type="cellIs" dxfId="13163" priority="4948" operator="equal">
      <formula>$C$7</formula>
    </cfRule>
  </conditionalFormatting>
  <conditionalFormatting sqref="O100">
    <cfRule type="cellIs" dxfId="13162" priority="4946" operator="equal">
      <formula>$C$7</formula>
    </cfRule>
  </conditionalFormatting>
  <conditionalFormatting sqref="N104">
    <cfRule type="cellIs" dxfId="13161" priority="4242" operator="equal">
      <formula>$C$7</formula>
    </cfRule>
  </conditionalFormatting>
  <conditionalFormatting sqref="N104">
    <cfRule type="cellIs" dxfId="13160" priority="4234" operator="equal">
      <formula>$C$7</formula>
    </cfRule>
  </conditionalFormatting>
  <conditionalFormatting sqref="N104">
    <cfRule type="cellIs" dxfId="13159" priority="4226" operator="equal">
      <formula>$C$7</formula>
    </cfRule>
  </conditionalFormatting>
  <conditionalFormatting sqref="N104">
    <cfRule type="cellIs" dxfId="13158" priority="4218" operator="equal">
      <formula>$C$7</formula>
    </cfRule>
  </conditionalFormatting>
  <conditionalFormatting sqref="P104">
    <cfRule type="cellIs" dxfId="13157" priority="4203" operator="equal">
      <formula>TODAY()</formula>
    </cfRule>
  </conditionalFormatting>
  <conditionalFormatting sqref="N104">
    <cfRule type="cellIs" dxfId="13156" priority="4210" operator="equal">
      <formula>$C$7</formula>
    </cfRule>
  </conditionalFormatting>
  <conditionalFormatting sqref="P104">
    <cfRule type="cellIs" dxfId="13155" priority="4206" operator="equal">
      <formula>TODAY()</formula>
    </cfRule>
  </conditionalFormatting>
  <conditionalFormatting sqref="L104">
    <cfRule type="cellIs" dxfId="13154" priority="4260" operator="lessThan">
      <formula>0</formula>
    </cfRule>
  </conditionalFormatting>
  <conditionalFormatting sqref="Q104">
    <cfRule type="cellIs" dxfId="13153" priority="4259" operator="equal">
      <formula>TODAY()</formula>
    </cfRule>
  </conditionalFormatting>
  <conditionalFormatting sqref="K104:L104">
    <cfRule type="cellIs" dxfId="13152" priority="4258" operator="lessThan">
      <formula>0</formula>
    </cfRule>
  </conditionalFormatting>
  <conditionalFormatting sqref="G104">
    <cfRule type="cellIs" dxfId="13151" priority="4256" operator="lessThan">
      <formula>N104</formula>
    </cfRule>
    <cfRule type="cellIs" dxfId="13150" priority="4257" operator="greaterThan">
      <formula>P104</formula>
    </cfRule>
  </conditionalFormatting>
  <conditionalFormatting sqref="N104">
    <cfRule type="cellIs" dxfId="13149" priority="4252" operator="equal">
      <formula>TODAY()</formula>
    </cfRule>
  </conditionalFormatting>
  <conditionalFormatting sqref="O104">
    <cfRule type="cellIs" dxfId="13148" priority="4241" operator="equal">
      <formula>TODAY()</formula>
    </cfRule>
  </conditionalFormatting>
  <conditionalFormatting sqref="O104">
    <cfRule type="cellIs" dxfId="13147" priority="4249" operator="equal">
      <formula>TODAY()</formula>
    </cfRule>
  </conditionalFormatting>
  <conditionalFormatting sqref="L104">
    <cfRule type="cellIs" dxfId="13146" priority="4255" operator="lessThan">
      <formula>0</formula>
    </cfRule>
  </conditionalFormatting>
  <conditionalFormatting sqref="G104">
    <cfRule type="cellIs" dxfId="13145" priority="4253" operator="greaterThan">
      <formula>F104</formula>
    </cfRule>
    <cfRule type="cellIs" dxfId="13144" priority="4254" operator="lessThan">
      <formula>F104</formula>
    </cfRule>
  </conditionalFormatting>
  <conditionalFormatting sqref="M104">
    <cfRule type="cellIs" dxfId="13143" priority="4251" operator="greaterThan">
      <formula>0.1</formula>
    </cfRule>
  </conditionalFormatting>
  <conditionalFormatting sqref="N104">
    <cfRule type="cellIs" dxfId="13142" priority="4250" operator="equal">
      <formula>$C$7</formula>
    </cfRule>
  </conditionalFormatting>
  <conditionalFormatting sqref="O104">
    <cfRule type="cellIs" dxfId="13141" priority="4248" operator="equal">
      <formula>$C$7</formula>
    </cfRule>
  </conditionalFormatting>
  <conditionalFormatting sqref="L104">
    <cfRule type="cellIs" dxfId="13140" priority="4247" operator="lessThan">
      <formula>0</formula>
    </cfRule>
  </conditionalFormatting>
  <conditionalFormatting sqref="G104">
    <cfRule type="cellIs" dxfId="13139" priority="4245" operator="greaterThan">
      <formula>F104</formula>
    </cfRule>
    <cfRule type="cellIs" dxfId="13138" priority="4246" operator="lessThan">
      <formula>F104</formula>
    </cfRule>
  </conditionalFormatting>
  <conditionalFormatting sqref="N104">
    <cfRule type="cellIs" dxfId="13137" priority="4244" operator="equal">
      <formula>TODAY()</formula>
    </cfRule>
  </conditionalFormatting>
  <conditionalFormatting sqref="M104">
    <cfRule type="cellIs" dxfId="13136" priority="4243" operator="greaterThan">
      <formula>0.1</formula>
    </cfRule>
  </conditionalFormatting>
  <conditionalFormatting sqref="O104">
    <cfRule type="cellIs" dxfId="13135" priority="4240" operator="equal">
      <formula>$C$7</formula>
    </cfRule>
  </conditionalFormatting>
  <conditionalFormatting sqref="N104">
    <cfRule type="cellIs" dxfId="13134" priority="4236" operator="equal">
      <formula>TODAY()</formula>
    </cfRule>
  </conditionalFormatting>
  <conditionalFormatting sqref="O104">
    <cfRule type="cellIs" dxfId="13133" priority="4225" operator="equal">
      <formula>TODAY()</formula>
    </cfRule>
  </conditionalFormatting>
  <conditionalFormatting sqref="O104">
    <cfRule type="cellIs" dxfId="13132" priority="4233" operator="equal">
      <formula>TODAY()</formula>
    </cfRule>
  </conditionalFormatting>
  <conditionalFormatting sqref="L104">
    <cfRule type="cellIs" dxfId="13131" priority="4239" operator="lessThan">
      <formula>0</formula>
    </cfRule>
  </conditionalFormatting>
  <conditionalFormatting sqref="G104">
    <cfRule type="cellIs" dxfId="13130" priority="4237" operator="greaterThan">
      <formula>F104</formula>
    </cfRule>
    <cfRule type="cellIs" dxfId="13129" priority="4238" operator="lessThan">
      <formula>F104</formula>
    </cfRule>
  </conditionalFormatting>
  <conditionalFormatting sqref="M104">
    <cfRule type="cellIs" dxfId="13128" priority="4235" operator="greaterThan">
      <formula>0.1</formula>
    </cfRule>
  </conditionalFormatting>
  <conditionalFormatting sqref="O104">
    <cfRule type="cellIs" dxfId="13127" priority="4232" operator="equal">
      <formula>$C$7</formula>
    </cfRule>
  </conditionalFormatting>
  <conditionalFormatting sqref="L104">
    <cfRule type="cellIs" dxfId="13126" priority="4231" operator="lessThan">
      <formula>0</formula>
    </cfRule>
  </conditionalFormatting>
  <conditionalFormatting sqref="G104">
    <cfRule type="cellIs" dxfId="13125" priority="4229" operator="greaterThan">
      <formula>F104</formula>
    </cfRule>
    <cfRule type="cellIs" dxfId="13124" priority="4230" operator="lessThan">
      <formula>F104</formula>
    </cfRule>
  </conditionalFormatting>
  <conditionalFormatting sqref="N104">
    <cfRule type="cellIs" dxfId="13123" priority="4228" operator="equal">
      <formula>TODAY()</formula>
    </cfRule>
  </conditionalFormatting>
  <conditionalFormatting sqref="M104">
    <cfRule type="cellIs" dxfId="13122" priority="4227" operator="greaterThan">
      <formula>0.1</formula>
    </cfRule>
  </conditionalFormatting>
  <conditionalFormatting sqref="O104">
    <cfRule type="cellIs" dxfId="13121" priority="4224" operator="equal">
      <formula>$C$7</formula>
    </cfRule>
  </conditionalFormatting>
  <conditionalFormatting sqref="N104">
    <cfRule type="cellIs" dxfId="13120" priority="4220" operator="equal">
      <formula>TODAY()</formula>
    </cfRule>
  </conditionalFormatting>
  <conditionalFormatting sqref="O104">
    <cfRule type="cellIs" dxfId="13119" priority="4209" operator="equal">
      <formula>TODAY()</formula>
    </cfRule>
  </conditionalFormatting>
  <conditionalFormatting sqref="O104">
    <cfRule type="cellIs" dxfId="13118" priority="4217" operator="equal">
      <formula>TODAY()</formula>
    </cfRule>
  </conditionalFormatting>
  <conditionalFormatting sqref="L104">
    <cfRule type="cellIs" dxfId="13117" priority="4223" operator="lessThan">
      <formula>0</formula>
    </cfRule>
  </conditionalFormatting>
  <conditionalFormatting sqref="G104">
    <cfRule type="cellIs" dxfId="13116" priority="4221" operator="greaterThan">
      <formula>F104</formula>
    </cfRule>
    <cfRule type="cellIs" dxfId="13115" priority="4222" operator="lessThan">
      <formula>F104</formula>
    </cfRule>
  </conditionalFormatting>
  <conditionalFormatting sqref="M104">
    <cfRule type="cellIs" dxfId="13114" priority="4219" operator="greaterThan">
      <formula>0.1</formula>
    </cfRule>
  </conditionalFormatting>
  <conditionalFormatting sqref="O104">
    <cfRule type="cellIs" dxfId="13113" priority="4216" operator="equal">
      <formula>$C$7</formula>
    </cfRule>
  </conditionalFormatting>
  <conditionalFormatting sqref="L104">
    <cfRule type="cellIs" dxfId="13112" priority="4215" operator="lessThan">
      <formula>0</formula>
    </cfRule>
  </conditionalFormatting>
  <conditionalFormatting sqref="G104">
    <cfRule type="cellIs" dxfId="13111" priority="4213" operator="greaterThan">
      <formula>F104</formula>
    </cfRule>
    <cfRule type="cellIs" dxfId="13110" priority="4214" operator="lessThan">
      <formula>F104</formula>
    </cfRule>
  </conditionalFormatting>
  <conditionalFormatting sqref="N104">
    <cfRule type="cellIs" dxfId="13109" priority="4212" operator="equal">
      <formula>TODAY()</formula>
    </cfRule>
  </conditionalFormatting>
  <conditionalFormatting sqref="M104">
    <cfRule type="cellIs" dxfId="13108" priority="4211" operator="greaterThan">
      <formula>0.1</formula>
    </cfRule>
  </conditionalFormatting>
  <conditionalFormatting sqref="O104">
    <cfRule type="cellIs" dxfId="13107" priority="4208" operator="equal">
      <formula>$C$7</formula>
    </cfRule>
  </conditionalFormatting>
  <conditionalFormatting sqref="P104">
    <cfRule type="cellIs" dxfId="13106" priority="4207" operator="equal">
      <formula>TODAY()</formula>
    </cfRule>
  </conditionalFormatting>
  <conditionalFormatting sqref="P104">
    <cfRule type="cellIs" dxfId="13105" priority="4205" operator="equal">
      <formula>TODAY()</formula>
    </cfRule>
  </conditionalFormatting>
  <conditionalFormatting sqref="P104">
    <cfRule type="cellIs" dxfId="13104" priority="4204" operator="equal">
      <formula>TODAY()</formula>
    </cfRule>
  </conditionalFormatting>
  <conditionalFormatting sqref="P104">
    <cfRule type="cellIs" dxfId="13103" priority="4202" operator="equal">
      <formula>TODAY()</formula>
    </cfRule>
  </conditionalFormatting>
  <conditionalFormatting sqref="L100">
    <cfRule type="cellIs" dxfId="13102" priority="4201" operator="lessThan">
      <formula>0</formula>
    </cfRule>
  </conditionalFormatting>
  <conditionalFormatting sqref="Q100">
    <cfRule type="cellIs" dxfId="13101" priority="4200" operator="equal">
      <formula>TODAY()</formula>
    </cfRule>
  </conditionalFormatting>
  <conditionalFormatting sqref="K100:L100">
    <cfRule type="cellIs" dxfId="13100" priority="4199" operator="lessThan">
      <formula>0</formula>
    </cfRule>
  </conditionalFormatting>
  <conditionalFormatting sqref="G100">
    <cfRule type="cellIs" dxfId="13099" priority="4197" operator="lessThan">
      <formula>N100</formula>
    </cfRule>
    <cfRule type="cellIs" dxfId="13098" priority="4198" operator="greaterThan">
      <formula>P100</formula>
    </cfRule>
  </conditionalFormatting>
  <conditionalFormatting sqref="N100 P100">
    <cfRule type="cellIs" dxfId="13097" priority="4193" operator="equal">
      <formula>TODAY()</formula>
    </cfRule>
  </conditionalFormatting>
  <conditionalFormatting sqref="O100">
    <cfRule type="cellIs" dxfId="13096" priority="4182" operator="equal">
      <formula>TODAY()</formula>
    </cfRule>
  </conditionalFormatting>
  <conditionalFormatting sqref="O100">
    <cfRule type="cellIs" dxfId="13095" priority="4190" operator="equal">
      <formula>TODAY()</formula>
    </cfRule>
  </conditionalFormatting>
  <conditionalFormatting sqref="L100">
    <cfRule type="cellIs" dxfId="13094" priority="4196" operator="lessThan">
      <formula>0</formula>
    </cfRule>
  </conditionalFormatting>
  <conditionalFormatting sqref="G100">
    <cfRule type="cellIs" dxfId="13093" priority="4194" operator="greaterThan">
      <formula>F100</formula>
    </cfRule>
    <cfRule type="cellIs" dxfId="13092" priority="4195" operator="lessThan">
      <formula>F100</formula>
    </cfRule>
  </conditionalFormatting>
  <conditionalFormatting sqref="M100">
    <cfRule type="cellIs" dxfId="13091" priority="4192" operator="greaterThan">
      <formula>0.1</formula>
    </cfRule>
  </conditionalFormatting>
  <conditionalFormatting sqref="N100">
    <cfRule type="cellIs" dxfId="13090" priority="4191" operator="equal">
      <formula>$C$7</formula>
    </cfRule>
  </conditionalFormatting>
  <conditionalFormatting sqref="O100">
    <cfRule type="cellIs" dxfId="13089" priority="4189" operator="equal">
      <formula>$C$7</formula>
    </cfRule>
  </conditionalFormatting>
  <conditionalFormatting sqref="L100">
    <cfRule type="cellIs" dxfId="13088" priority="4188" operator="lessThan">
      <formula>0</formula>
    </cfRule>
  </conditionalFormatting>
  <conditionalFormatting sqref="G100">
    <cfRule type="cellIs" dxfId="13087" priority="4186" operator="greaterThan">
      <formula>F100</formula>
    </cfRule>
    <cfRule type="cellIs" dxfId="13086" priority="4187" operator="lessThan">
      <formula>F100</formula>
    </cfRule>
  </conditionalFormatting>
  <conditionalFormatting sqref="N100 P100">
    <cfRule type="cellIs" dxfId="13085" priority="4185" operator="equal">
      <formula>TODAY()</formula>
    </cfRule>
  </conditionalFormatting>
  <conditionalFormatting sqref="M100">
    <cfRule type="cellIs" dxfId="13084" priority="4184" operator="greaterThan">
      <formula>0.1</formula>
    </cfRule>
  </conditionalFormatting>
  <conditionalFormatting sqref="N100">
    <cfRule type="cellIs" dxfId="13083" priority="4183" operator="equal">
      <formula>$C$7</formula>
    </cfRule>
  </conditionalFormatting>
  <conditionalFormatting sqref="O100">
    <cfRule type="cellIs" dxfId="13082" priority="4181" operator="equal">
      <formula>$C$7</formula>
    </cfRule>
  </conditionalFormatting>
  <conditionalFormatting sqref="N100 P100">
    <cfRule type="cellIs" dxfId="13081" priority="4177" operator="equal">
      <formula>TODAY()</formula>
    </cfRule>
  </conditionalFormatting>
  <conditionalFormatting sqref="O100">
    <cfRule type="cellIs" dxfId="13080" priority="4166" operator="equal">
      <formula>TODAY()</formula>
    </cfRule>
  </conditionalFormatting>
  <conditionalFormatting sqref="O100">
    <cfRule type="cellIs" dxfId="13079" priority="4174" operator="equal">
      <formula>TODAY()</formula>
    </cfRule>
  </conditionalFormatting>
  <conditionalFormatting sqref="L100">
    <cfRule type="cellIs" dxfId="13078" priority="4180" operator="lessThan">
      <formula>0</formula>
    </cfRule>
  </conditionalFormatting>
  <conditionalFormatting sqref="G100">
    <cfRule type="cellIs" dxfId="13077" priority="4178" operator="greaterThan">
      <formula>F100</formula>
    </cfRule>
    <cfRule type="cellIs" dxfId="13076" priority="4179" operator="lessThan">
      <formula>F100</formula>
    </cfRule>
  </conditionalFormatting>
  <conditionalFormatting sqref="M100">
    <cfRule type="cellIs" dxfId="13075" priority="4176" operator="greaterThan">
      <formula>0.1</formula>
    </cfRule>
  </conditionalFormatting>
  <conditionalFormatting sqref="N100">
    <cfRule type="cellIs" dxfId="13074" priority="4175" operator="equal">
      <formula>$C$7</formula>
    </cfRule>
  </conditionalFormatting>
  <conditionalFormatting sqref="O100">
    <cfRule type="cellIs" dxfId="13073" priority="4173" operator="equal">
      <formula>$C$7</formula>
    </cfRule>
  </conditionalFormatting>
  <conditionalFormatting sqref="L100">
    <cfRule type="cellIs" dxfId="13072" priority="4172" operator="lessThan">
      <formula>0</formula>
    </cfRule>
  </conditionalFormatting>
  <conditionalFormatting sqref="G100">
    <cfRule type="cellIs" dxfId="13071" priority="4170" operator="greaterThan">
      <formula>F100</formula>
    </cfRule>
    <cfRule type="cellIs" dxfId="13070" priority="4171" operator="lessThan">
      <formula>F100</formula>
    </cfRule>
  </conditionalFormatting>
  <conditionalFormatting sqref="N100 P100">
    <cfRule type="cellIs" dxfId="13069" priority="4169" operator="equal">
      <formula>TODAY()</formula>
    </cfRule>
  </conditionalFormatting>
  <conditionalFormatting sqref="M100">
    <cfRule type="cellIs" dxfId="13068" priority="4168" operator="greaterThan">
      <formula>0.1</formula>
    </cfRule>
  </conditionalFormatting>
  <conditionalFormatting sqref="N100">
    <cfRule type="cellIs" dxfId="13067" priority="4167" operator="equal">
      <formula>$C$7</formula>
    </cfRule>
  </conditionalFormatting>
  <conditionalFormatting sqref="O100">
    <cfRule type="cellIs" dxfId="13066" priority="4165" operator="equal">
      <formula>$C$7</formula>
    </cfRule>
  </conditionalFormatting>
  <conditionalFormatting sqref="N100 P100">
    <cfRule type="cellIs" dxfId="13065" priority="4161" operator="equal">
      <formula>TODAY()</formula>
    </cfRule>
  </conditionalFormatting>
  <conditionalFormatting sqref="O100">
    <cfRule type="cellIs" dxfId="13064" priority="4150" operator="equal">
      <formula>TODAY()</formula>
    </cfRule>
  </conditionalFormatting>
  <conditionalFormatting sqref="O100">
    <cfRule type="cellIs" dxfId="13063" priority="4158" operator="equal">
      <formula>TODAY()</formula>
    </cfRule>
  </conditionalFormatting>
  <conditionalFormatting sqref="L100">
    <cfRule type="cellIs" dxfId="13062" priority="4164" operator="lessThan">
      <formula>0</formula>
    </cfRule>
  </conditionalFormatting>
  <conditionalFormatting sqref="G100">
    <cfRule type="cellIs" dxfId="13061" priority="4162" operator="greaterThan">
      <formula>F100</formula>
    </cfRule>
    <cfRule type="cellIs" dxfId="13060" priority="4163" operator="lessThan">
      <formula>F100</formula>
    </cfRule>
  </conditionalFormatting>
  <conditionalFormatting sqref="M100">
    <cfRule type="cellIs" dxfId="13059" priority="4160" operator="greaterThan">
      <formula>0.1</formula>
    </cfRule>
  </conditionalFormatting>
  <conditionalFormatting sqref="N100">
    <cfRule type="cellIs" dxfId="13058" priority="4159" operator="equal">
      <formula>$C$7</formula>
    </cfRule>
  </conditionalFormatting>
  <conditionalFormatting sqref="O100">
    <cfRule type="cellIs" dxfId="13057" priority="4157" operator="equal">
      <formula>$C$7</formula>
    </cfRule>
  </conditionalFormatting>
  <conditionalFormatting sqref="L100">
    <cfRule type="cellIs" dxfId="13056" priority="4156" operator="lessThan">
      <formula>0</formula>
    </cfRule>
  </conditionalFormatting>
  <conditionalFormatting sqref="G100">
    <cfRule type="cellIs" dxfId="13055" priority="4154" operator="greaterThan">
      <formula>F100</formula>
    </cfRule>
    <cfRule type="cellIs" dxfId="13054" priority="4155" operator="lessThan">
      <formula>F100</formula>
    </cfRule>
  </conditionalFormatting>
  <conditionalFormatting sqref="N100 P100">
    <cfRule type="cellIs" dxfId="13053" priority="4153" operator="equal">
      <formula>TODAY()</formula>
    </cfRule>
  </conditionalFormatting>
  <conditionalFormatting sqref="M100">
    <cfRule type="cellIs" dxfId="13052" priority="4152" operator="greaterThan">
      <formula>0.1</formula>
    </cfRule>
  </conditionalFormatting>
  <conditionalFormatting sqref="N100">
    <cfRule type="cellIs" dxfId="13051" priority="4151" operator="equal">
      <formula>$C$7</formula>
    </cfRule>
  </conditionalFormatting>
  <conditionalFormatting sqref="O100">
    <cfRule type="cellIs" dxfId="13050" priority="4149" operator="equal">
      <formula>$C$7</formula>
    </cfRule>
  </conditionalFormatting>
  <conditionalFormatting sqref="L100">
    <cfRule type="cellIs" dxfId="13049" priority="3977" operator="lessThan">
      <formula>0</formula>
    </cfRule>
  </conditionalFormatting>
  <conditionalFormatting sqref="Q100">
    <cfRule type="cellIs" dxfId="13048" priority="3976" operator="equal">
      <formula>TODAY()</formula>
    </cfRule>
  </conditionalFormatting>
  <conditionalFormatting sqref="K100:L100">
    <cfRule type="cellIs" dxfId="13047" priority="3975" operator="lessThan">
      <formula>0</formula>
    </cfRule>
  </conditionalFormatting>
  <conditionalFormatting sqref="G100">
    <cfRule type="cellIs" dxfId="13046" priority="3973" operator="lessThan">
      <formula>N100</formula>
    </cfRule>
    <cfRule type="cellIs" dxfId="13045" priority="3974" operator="greaterThan">
      <formula>P100</formula>
    </cfRule>
  </conditionalFormatting>
  <conditionalFormatting sqref="N100 P100">
    <cfRule type="cellIs" dxfId="13044" priority="3969" operator="equal">
      <formula>TODAY()</formula>
    </cfRule>
  </conditionalFormatting>
  <conditionalFormatting sqref="O100">
    <cfRule type="cellIs" dxfId="13043" priority="3958" operator="equal">
      <formula>TODAY()</formula>
    </cfRule>
  </conditionalFormatting>
  <conditionalFormatting sqref="O100">
    <cfRule type="cellIs" dxfId="13042" priority="3966" operator="equal">
      <formula>TODAY()</formula>
    </cfRule>
  </conditionalFormatting>
  <conditionalFormatting sqref="L100">
    <cfRule type="cellIs" dxfId="13041" priority="3972" operator="lessThan">
      <formula>0</formula>
    </cfRule>
  </conditionalFormatting>
  <conditionalFormatting sqref="G100">
    <cfRule type="cellIs" dxfId="13040" priority="3970" operator="greaterThan">
      <formula>F100</formula>
    </cfRule>
    <cfRule type="cellIs" dxfId="13039" priority="3971" operator="lessThan">
      <formula>F100</formula>
    </cfRule>
  </conditionalFormatting>
  <conditionalFormatting sqref="M100">
    <cfRule type="cellIs" dxfId="13038" priority="3968" operator="greaterThan">
      <formula>0.1</formula>
    </cfRule>
  </conditionalFormatting>
  <conditionalFormatting sqref="N100">
    <cfRule type="cellIs" dxfId="13037" priority="3967" operator="equal">
      <formula>$C$7</formula>
    </cfRule>
  </conditionalFormatting>
  <conditionalFormatting sqref="O100">
    <cfRule type="cellIs" dxfId="13036" priority="3965" operator="equal">
      <formula>$C$7</formula>
    </cfRule>
  </conditionalFormatting>
  <conditionalFormatting sqref="L100">
    <cfRule type="cellIs" dxfId="13035" priority="3964" operator="lessThan">
      <formula>0</formula>
    </cfRule>
  </conditionalFormatting>
  <conditionalFormatting sqref="G100">
    <cfRule type="cellIs" dxfId="13034" priority="3962" operator="greaterThan">
      <formula>F100</formula>
    </cfRule>
    <cfRule type="cellIs" dxfId="13033" priority="3963" operator="lessThan">
      <formula>F100</formula>
    </cfRule>
  </conditionalFormatting>
  <conditionalFormatting sqref="N100 P100">
    <cfRule type="cellIs" dxfId="13032" priority="3961" operator="equal">
      <formula>TODAY()</formula>
    </cfRule>
  </conditionalFormatting>
  <conditionalFormatting sqref="M100">
    <cfRule type="cellIs" dxfId="13031" priority="3960" operator="greaterThan">
      <formula>0.1</formula>
    </cfRule>
  </conditionalFormatting>
  <conditionalFormatting sqref="N100">
    <cfRule type="cellIs" dxfId="13030" priority="3959" operator="equal">
      <formula>$C$7</formula>
    </cfRule>
  </conditionalFormatting>
  <conditionalFormatting sqref="O100">
    <cfRule type="cellIs" dxfId="13029" priority="3957" operator="equal">
      <formula>$C$7</formula>
    </cfRule>
  </conditionalFormatting>
  <conditionalFormatting sqref="N100 P100">
    <cfRule type="cellIs" dxfId="13028" priority="3953" operator="equal">
      <formula>TODAY()</formula>
    </cfRule>
  </conditionalFormatting>
  <conditionalFormatting sqref="O100">
    <cfRule type="cellIs" dxfId="13027" priority="3942" operator="equal">
      <formula>TODAY()</formula>
    </cfRule>
  </conditionalFormatting>
  <conditionalFormatting sqref="O100">
    <cfRule type="cellIs" dxfId="13026" priority="3950" operator="equal">
      <formula>TODAY()</formula>
    </cfRule>
  </conditionalFormatting>
  <conditionalFormatting sqref="L100">
    <cfRule type="cellIs" dxfId="13025" priority="3956" operator="lessThan">
      <formula>0</formula>
    </cfRule>
  </conditionalFormatting>
  <conditionalFormatting sqref="G100">
    <cfRule type="cellIs" dxfId="13024" priority="3954" operator="greaterThan">
      <formula>F100</formula>
    </cfRule>
    <cfRule type="cellIs" dxfId="13023" priority="3955" operator="lessThan">
      <formula>F100</formula>
    </cfRule>
  </conditionalFormatting>
  <conditionalFormatting sqref="M100">
    <cfRule type="cellIs" dxfId="13022" priority="3952" operator="greaterThan">
      <formula>0.1</formula>
    </cfRule>
  </conditionalFormatting>
  <conditionalFormatting sqref="N100">
    <cfRule type="cellIs" dxfId="13021" priority="3951" operator="equal">
      <formula>$C$7</formula>
    </cfRule>
  </conditionalFormatting>
  <conditionalFormatting sqref="O100">
    <cfRule type="cellIs" dxfId="13020" priority="3949" operator="equal">
      <formula>$C$7</formula>
    </cfRule>
  </conditionalFormatting>
  <conditionalFormatting sqref="L100">
    <cfRule type="cellIs" dxfId="13019" priority="3948" operator="lessThan">
      <formula>0</formula>
    </cfRule>
  </conditionalFormatting>
  <conditionalFormatting sqref="G100">
    <cfRule type="cellIs" dxfId="13018" priority="3946" operator="greaterThan">
      <formula>F100</formula>
    </cfRule>
    <cfRule type="cellIs" dxfId="13017" priority="3947" operator="lessThan">
      <formula>F100</formula>
    </cfRule>
  </conditionalFormatting>
  <conditionalFormatting sqref="N100 P100">
    <cfRule type="cellIs" dxfId="13016" priority="3945" operator="equal">
      <formula>TODAY()</formula>
    </cfRule>
  </conditionalFormatting>
  <conditionalFormatting sqref="M100">
    <cfRule type="cellIs" dxfId="13015" priority="3944" operator="greaterThan">
      <formula>0.1</formula>
    </cfRule>
  </conditionalFormatting>
  <conditionalFormatting sqref="N100">
    <cfRule type="cellIs" dxfId="13014" priority="3943" operator="equal">
      <formula>$C$7</formula>
    </cfRule>
  </conditionalFormatting>
  <conditionalFormatting sqref="O100">
    <cfRule type="cellIs" dxfId="13013" priority="3941" operator="equal">
      <formula>$C$7</formula>
    </cfRule>
  </conditionalFormatting>
  <conditionalFormatting sqref="N100 P100">
    <cfRule type="cellIs" dxfId="13012" priority="3937" operator="equal">
      <formula>TODAY()</formula>
    </cfRule>
  </conditionalFormatting>
  <conditionalFormatting sqref="O100">
    <cfRule type="cellIs" dxfId="13011" priority="3926" operator="equal">
      <formula>TODAY()</formula>
    </cfRule>
  </conditionalFormatting>
  <conditionalFormatting sqref="O100">
    <cfRule type="cellIs" dxfId="13010" priority="3934" operator="equal">
      <formula>TODAY()</formula>
    </cfRule>
  </conditionalFormatting>
  <conditionalFormatting sqref="L100">
    <cfRule type="cellIs" dxfId="13009" priority="3940" operator="lessThan">
      <formula>0</formula>
    </cfRule>
  </conditionalFormatting>
  <conditionalFormatting sqref="G100">
    <cfRule type="cellIs" dxfId="13008" priority="3938" operator="greaterThan">
      <formula>F100</formula>
    </cfRule>
    <cfRule type="cellIs" dxfId="13007" priority="3939" operator="lessThan">
      <formula>F100</formula>
    </cfRule>
  </conditionalFormatting>
  <conditionalFormatting sqref="M100">
    <cfRule type="cellIs" dxfId="13006" priority="3936" operator="greaterThan">
      <formula>0.1</formula>
    </cfRule>
  </conditionalFormatting>
  <conditionalFormatting sqref="N100">
    <cfRule type="cellIs" dxfId="13005" priority="3935" operator="equal">
      <formula>$C$7</formula>
    </cfRule>
  </conditionalFormatting>
  <conditionalFormatting sqref="O100">
    <cfRule type="cellIs" dxfId="13004" priority="3933" operator="equal">
      <formula>$C$7</formula>
    </cfRule>
  </conditionalFormatting>
  <conditionalFormatting sqref="L100">
    <cfRule type="cellIs" dxfId="13003" priority="3932" operator="lessThan">
      <formula>0</formula>
    </cfRule>
  </conditionalFormatting>
  <conditionalFormatting sqref="G100">
    <cfRule type="cellIs" dxfId="13002" priority="3930" operator="greaterThan">
      <formula>F100</formula>
    </cfRule>
    <cfRule type="cellIs" dxfId="13001" priority="3931" operator="lessThan">
      <formula>F100</formula>
    </cfRule>
  </conditionalFormatting>
  <conditionalFormatting sqref="N100 P100">
    <cfRule type="cellIs" dxfId="13000" priority="3929" operator="equal">
      <formula>TODAY()</formula>
    </cfRule>
  </conditionalFormatting>
  <conditionalFormatting sqref="M100">
    <cfRule type="cellIs" dxfId="12999" priority="3928" operator="greaterThan">
      <formula>0.1</formula>
    </cfRule>
  </conditionalFormatting>
  <conditionalFormatting sqref="N100">
    <cfRule type="cellIs" dxfId="12998" priority="3927" operator="equal">
      <formula>$C$7</formula>
    </cfRule>
  </conditionalFormatting>
  <conditionalFormatting sqref="O100">
    <cfRule type="cellIs" dxfId="12997" priority="3925" operator="equal">
      <formula>$C$7</formula>
    </cfRule>
  </conditionalFormatting>
  <conditionalFormatting sqref="L100">
    <cfRule type="cellIs" dxfId="12996" priority="3871" operator="lessThan">
      <formula>0</formula>
    </cfRule>
  </conditionalFormatting>
  <conditionalFormatting sqref="Q100">
    <cfRule type="cellIs" dxfId="12995" priority="3870" operator="equal">
      <formula>TODAY()</formula>
    </cfRule>
  </conditionalFormatting>
  <conditionalFormatting sqref="K100:L100">
    <cfRule type="cellIs" dxfId="12994" priority="3869" operator="lessThan">
      <formula>0</formula>
    </cfRule>
  </conditionalFormatting>
  <conditionalFormatting sqref="G100">
    <cfRule type="cellIs" dxfId="12993" priority="3867" operator="lessThan">
      <formula>N100</formula>
    </cfRule>
    <cfRule type="cellIs" dxfId="12992" priority="3868" operator="greaterThan">
      <formula>P100</formula>
    </cfRule>
  </conditionalFormatting>
  <conditionalFormatting sqref="N100 P100">
    <cfRule type="cellIs" dxfId="12991" priority="3863" operator="equal">
      <formula>TODAY()</formula>
    </cfRule>
  </conditionalFormatting>
  <conditionalFormatting sqref="O100">
    <cfRule type="cellIs" dxfId="12990" priority="3852" operator="equal">
      <formula>TODAY()</formula>
    </cfRule>
  </conditionalFormatting>
  <conditionalFormatting sqref="O100">
    <cfRule type="cellIs" dxfId="12989" priority="3860" operator="equal">
      <formula>TODAY()</formula>
    </cfRule>
  </conditionalFormatting>
  <conditionalFormatting sqref="L100">
    <cfRule type="cellIs" dxfId="12988" priority="3866" operator="lessThan">
      <formula>0</formula>
    </cfRule>
  </conditionalFormatting>
  <conditionalFormatting sqref="G100">
    <cfRule type="cellIs" dxfId="12987" priority="3864" operator="greaterThan">
      <formula>F100</formula>
    </cfRule>
    <cfRule type="cellIs" dxfId="12986" priority="3865" operator="lessThan">
      <formula>F100</formula>
    </cfRule>
  </conditionalFormatting>
  <conditionalFormatting sqref="M100">
    <cfRule type="cellIs" dxfId="12985" priority="3862" operator="greaterThan">
      <formula>0.1</formula>
    </cfRule>
  </conditionalFormatting>
  <conditionalFormatting sqref="N100">
    <cfRule type="cellIs" dxfId="12984" priority="3861" operator="equal">
      <formula>$C$7</formula>
    </cfRule>
  </conditionalFormatting>
  <conditionalFormatting sqref="O100">
    <cfRule type="cellIs" dxfId="12983" priority="3859" operator="equal">
      <formula>$C$7</formula>
    </cfRule>
  </conditionalFormatting>
  <conditionalFormatting sqref="L100">
    <cfRule type="cellIs" dxfId="12982" priority="3858" operator="lessThan">
      <formula>0</formula>
    </cfRule>
  </conditionalFormatting>
  <conditionalFormatting sqref="G100">
    <cfRule type="cellIs" dxfId="12981" priority="3856" operator="greaterThan">
      <formula>F100</formula>
    </cfRule>
    <cfRule type="cellIs" dxfId="12980" priority="3857" operator="lessThan">
      <formula>F100</formula>
    </cfRule>
  </conditionalFormatting>
  <conditionalFormatting sqref="N100 P100">
    <cfRule type="cellIs" dxfId="12979" priority="3855" operator="equal">
      <formula>TODAY()</formula>
    </cfRule>
  </conditionalFormatting>
  <conditionalFormatting sqref="M100">
    <cfRule type="cellIs" dxfId="12978" priority="3854" operator="greaterThan">
      <formula>0.1</formula>
    </cfRule>
  </conditionalFormatting>
  <conditionalFormatting sqref="N100">
    <cfRule type="cellIs" dxfId="12977" priority="3853" operator="equal">
      <formula>$C$7</formula>
    </cfRule>
  </conditionalFormatting>
  <conditionalFormatting sqref="O100">
    <cfRule type="cellIs" dxfId="12976" priority="3851" operator="equal">
      <formula>$C$7</formula>
    </cfRule>
  </conditionalFormatting>
  <conditionalFormatting sqref="N100 P100">
    <cfRule type="cellIs" dxfId="12975" priority="3847" operator="equal">
      <formula>TODAY()</formula>
    </cfRule>
  </conditionalFormatting>
  <conditionalFormatting sqref="O100">
    <cfRule type="cellIs" dxfId="12974" priority="3836" operator="equal">
      <formula>TODAY()</formula>
    </cfRule>
  </conditionalFormatting>
  <conditionalFormatting sqref="O100">
    <cfRule type="cellIs" dxfId="12973" priority="3844" operator="equal">
      <formula>TODAY()</formula>
    </cfRule>
  </conditionalFormatting>
  <conditionalFormatting sqref="L100">
    <cfRule type="cellIs" dxfId="12972" priority="3850" operator="lessThan">
      <formula>0</formula>
    </cfRule>
  </conditionalFormatting>
  <conditionalFormatting sqref="G100">
    <cfRule type="cellIs" dxfId="12971" priority="3848" operator="greaterThan">
      <formula>F100</formula>
    </cfRule>
    <cfRule type="cellIs" dxfId="12970" priority="3849" operator="lessThan">
      <formula>F100</formula>
    </cfRule>
  </conditionalFormatting>
  <conditionalFormatting sqref="M100">
    <cfRule type="cellIs" dxfId="12969" priority="3846" operator="greaterThan">
      <formula>0.1</formula>
    </cfRule>
  </conditionalFormatting>
  <conditionalFormatting sqref="N100">
    <cfRule type="cellIs" dxfId="12968" priority="3845" operator="equal">
      <formula>$C$7</formula>
    </cfRule>
  </conditionalFormatting>
  <conditionalFormatting sqref="O100">
    <cfRule type="cellIs" dxfId="12967" priority="3843" operator="equal">
      <formula>$C$7</formula>
    </cfRule>
  </conditionalFormatting>
  <conditionalFormatting sqref="L100">
    <cfRule type="cellIs" dxfId="12966" priority="3842" operator="lessThan">
      <formula>0</formula>
    </cfRule>
  </conditionalFormatting>
  <conditionalFormatting sqref="G100">
    <cfRule type="cellIs" dxfId="12965" priority="3840" operator="greaterThan">
      <formula>F100</formula>
    </cfRule>
    <cfRule type="cellIs" dxfId="12964" priority="3841" operator="lessThan">
      <formula>F100</formula>
    </cfRule>
  </conditionalFormatting>
  <conditionalFormatting sqref="N100 P100">
    <cfRule type="cellIs" dxfId="12963" priority="3839" operator="equal">
      <formula>TODAY()</formula>
    </cfRule>
  </conditionalFormatting>
  <conditionalFormatting sqref="M100">
    <cfRule type="cellIs" dxfId="12962" priority="3838" operator="greaterThan">
      <formula>0.1</formula>
    </cfRule>
  </conditionalFormatting>
  <conditionalFormatting sqref="N100">
    <cfRule type="cellIs" dxfId="12961" priority="3837" operator="equal">
      <formula>$C$7</formula>
    </cfRule>
  </conditionalFormatting>
  <conditionalFormatting sqref="O100">
    <cfRule type="cellIs" dxfId="12960" priority="3835" operator="equal">
      <formula>$C$7</formula>
    </cfRule>
  </conditionalFormatting>
  <conditionalFormatting sqref="N100 P100">
    <cfRule type="cellIs" dxfId="12959" priority="3831" operator="equal">
      <formula>TODAY()</formula>
    </cfRule>
  </conditionalFormatting>
  <conditionalFormatting sqref="O100">
    <cfRule type="cellIs" dxfId="12958" priority="3820" operator="equal">
      <formula>TODAY()</formula>
    </cfRule>
  </conditionalFormatting>
  <conditionalFormatting sqref="O100">
    <cfRule type="cellIs" dxfId="12957" priority="3828" operator="equal">
      <formula>TODAY()</formula>
    </cfRule>
  </conditionalFormatting>
  <conditionalFormatting sqref="L100">
    <cfRule type="cellIs" dxfId="12956" priority="3834" operator="lessThan">
      <formula>0</formula>
    </cfRule>
  </conditionalFormatting>
  <conditionalFormatting sqref="G100">
    <cfRule type="cellIs" dxfId="12955" priority="3832" operator="greaterThan">
      <formula>F100</formula>
    </cfRule>
    <cfRule type="cellIs" dxfId="12954" priority="3833" operator="lessThan">
      <formula>F100</formula>
    </cfRule>
  </conditionalFormatting>
  <conditionalFormatting sqref="M100">
    <cfRule type="cellIs" dxfId="12953" priority="3830" operator="greaterThan">
      <formula>0.1</formula>
    </cfRule>
  </conditionalFormatting>
  <conditionalFormatting sqref="N100">
    <cfRule type="cellIs" dxfId="12952" priority="3829" operator="equal">
      <formula>$C$7</formula>
    </cfRule>
  </conditionalFormatting>
  <conditionalFormatting sqref="O100">
    <cfRule type="cellIs" dxfId="12951" priority="3827" operator="equal">
      <formula>$C$7</formula>
    </cfRule>
  </conditionalFormatting>
  <conditionalFormatting sqref="L100">
    <cfRule type="cellIs" dxfId="12950" priority="3826" operator="lessThan">
      <formula>0</formula>
    </cfRule>
  </conditionalFormatting>
  <conditionalFormatting sqref="G100">
    <cfRule type="cellIs" dxfId="12949" priority="3824" operator="greaterThan">
      <formula>F100</formula>
    </cfRule>
    <cfRule type="cellIs" dxfId="12948" priority="3825" operator="lessThan">
      <formula>F100</formula>
    </cfRule>
  </conditionalFormatting>
  <conditionalFormatting sqref="N100 P100">
    <cfRule type="cellIs" dxfId="12947" priority="3823" operator="equal">
      <formula>TODAY()</formula>
    </cfRule>
  </conditionalFormatting>
  <conditionalFormatting sqref="M100">
    <cfRule type="cellIs" dxfId="12946" priority="3822" operator="greaterThan">
      <formula>0.1</formula>
    </cfRule>
  </conditionalFormatting>
  <conditionalFormatting sqref="N100">
    <cfRule type="cellIs" dxfId="12945" priority="3821" operator="equal">
      <formula>$C$7</formula>
    </cfRule>
  </conditionalFormatting>
  <conditionalFormatting sqref="O100">
    <cfRule type="cellIs" dxfId="12944" priority="3819" operator="equal">
      <formula>$C$7</formula>
    </cfRule>
  </conditionalFormatting>
  <conditionalFormatting sqref="L93">
    <cfRule type="cellIs" dxfId="12943" priority="3305" operator="lessThan">
      <formula>0</formula>
    </cfRule>
  </conditionalFormatting>
  <conditionalFormatting sqref="Q93">
    <cfRule type="cellIs" dxfId="12942" priority="3304" operator="equal">
      <formula>TODAY()</formula>
    </cfRule>
  </conditionalFormatting>
  <conditionalFormatting sqref="K93:L93">
    <cfRule type="cellIs" dxfId="12941" priority="3303" operator="lessThan">
      <formula>0</formula>
    </cfRule>
  </conditionalFormatting>
  <conditionalFormatting sqref="G93">
    <cfRule type="cellIs" dxfId="12940" priority="3301" operator="lessThan">
      <formula>N93</formula>
    </cfRule>
    <cfRule type="cellIs" dxfId="12939" priority="3302" operator="greaterThan">
      <formula>P93</formula>
    </cfRule>
  </conditionalFormatting>
  <conditionalFormatting sqref="L93">
    <cfRule type="cellIs" dxfId="12938" priority="3300" operator="lessThan">
      <formula>0</formula>
    </cfRule>
  </conditionalFormatting>
  <conditionalFormatting sqref="Q93">
    <cfRule type="cellIs" dxfId="12937" priority="3299" operator="equal">
      <formula>TODAY()</formula>
    </cfRule>
  </conditionalFormatting>
  <conditionalFormatting sqref="K93:L93">
    <cfRule type="cellIs" dxfId="12936" priority="3298" operator="lessThan">
      <formula>0</formula>
    </cfRule>
  </conditionalFormatting>
  <conditionalFormatting sqref="G93">
    <cfRule type="cellIs" dxfId="12935" priority="3296" operator="lessThan">
      <formula>N93</formula>
    </cfRule>
    <cfRule type="cellIs" dxfId="12934" priority="3297" operator="greaterThan">
      <formula>P93</formula>
    </cfRule>
  </conditionalFormatting>
  <conditionalFormatting sqref="Q93">
    <cfRule type="cellIs" dxfId="12933" priority="3294" operator="equal">
      <formula>TODAY()</formula>
    </cfRule>
  </conditionalFormatting>
  <conditionalFormatting sqref="Q93">
    <cfRule type="cellIs" dxfId="12932" priority="3289" operator="equal">
      <formula>TODAY()</formula>
    </cfRule>
  </conditionalFormatting>
  <conditionalFormatting sqref="L93">
    <cfRule type="cellIs" dxfId="12931" priority="3295" operator="lessThan">
      <formula>0</formula>
    </cfRule>
  </conditionalFormatting>
  <conditionalFormatting sqref="K93:L93">
    <cfRule type="cellIs" dxfId="12930" priority="3293" operator="lessThan">
      <formula>0</formula>
    </cfRule>
  </conditionalFormatting>
  <conditionalFormatting sqref="G93">
    <cfRule type="cellIs" dxfId="12929" priority="3291" operator="lessThan">
      <formula>N93</formula>
    </cfRule>
    <cfRule type="cellIs" dxfId="12928" priority="3292" operator="greaterThan">
      <formula>P93</formula>
    </cfRule>
  </conditionalFormatting>
  <conditionalFormatting sqref="L93">
    <cfRule type="cellIs" dxfId="12927" priority="3290" operator="lessThan">
      <formula>0</formula>
    </cfRule>
  </conditionalFormatting>
  <conditionalFormatting sqref="K93:L93">
    <cfRule type="cellIs" dxfId="12926" priority="3288" operator="lessThan">
      <formula>0</formula>
    </cfRule>
  </conditionalFormatting>
  <conditionalFormatting sqref="G93">
    <cfRule type="cellIs" dxfId="12925" priority="3286" operator="lessThan">
      <formula>N93</formula>
    </cfRule>
    <cfRule type="cellIs" dxfId="12924" priority="3287" operator="greaterThan">
      <formula>P93</formula>
    </cfRule>
  </conditionalFormatting>
  <conditionalFormatting sqref="O103">
    <cfRule type="cellIs" dxfId="12923" priority="3273" operator="equal">
      <formula>$C$7</formula>
    </cfRule>
  </conditionalFormatting>
  <conditionalFormatting sqref="O103">
    <cfRule type="cellIs" dxfId="12922" priority="3265" operator="equal">
      <formula>$C$7</formula>
    </cfRule>
  </conditionalFormatting>
  <conditionalFormatting sqref="O103">
    <cfRule type="cellIs" dxfId="12921" priority="3257" operator="equal">
      <formula>$C$7</formula>
    </cfRule>
  </conditionalFormatting>
  <conditionalFormatting sqref="O103">
    <cfRule type="cellIs" dxfId="12920" priority="3249" operator="equal">
      <formula>$C$7</formula>
    </cfRule>
  </conditionalFormatting>
  <conditionalFormatting sqref="O103">
    <cfRule type="cellIs" dxfId="12919" priority="3241" operator="equal">
      <formula>$C$7</formula>
    </cfRule>
  </conditionalFormatting>
  <conditionalFormatting sqref="O103">
    <cfRule type="cellIs" dxfId="12918" priority="3233" operator="equal">
      <formula>$C$7</formula>
    </cfRule>
  </conditionalFormatting>
  <conditionalFormatting sqref="N103 P103">
    <cfRule type="cellIs" dxfId="12917" priority="3216" operator="equal">
      <formula>TODAY()</formula>
    </cfRule>
  </conditionalFormatting>
  <conditionalFormatting sqref="O103">
    <cfRule type="cellIs" dxfId="12916" priority="3205" operator="equal">
      <formula>TODAY()</formula>
    </cfRule>
  </conditionalFormatting>
  <conditionalFormatting sqref="O103">
    <cfRule type="cellIs" dxfId="12915" priority="3213" operator="equal">
      <formula>TODAY()</formula>
    </cfRule>
  </conditionalFormatting>
  <conditionalFormatting sqref="L103">
    <cfRule type="cellIs" dxfId="12914" priority="3219" operator="lessThan">
      <formula>0</formula>
    </cfRule>
  </conditionalFormatting>
  <conditionalFormatting sqref="G103">
    <cfRule type="cellIs" dxfId="12913" priority="3217" operator="greaterThan">
      <formula>F103</formula>
    </cfRule>
    <cfRule type="cellIs" dxfId="12912" priority="3218" operator="lessThan">
      <formula>F103</formula>
    </cfRule>
  </conditionalFormatting>
  <conditionalFormatting sqref="M103">
    <cfRule type="cellIs" dxfId="12911" priority="3215" operator="greaterThan">
      <formula>0.1</formula>
    </cfRule>
  </conditionalFormatting>
  <conditionalFormatting sqref="N103">
    <cfRule type="cellIs" dxfId="12910" priority="3214" operator="equal">
      <formula>$C$7</formula>
    </cfRule>
  </conditionalFormatting>
  <conditionalFormatting sqref="O103">
    <cfRule type="cellIs" dxfId="12909" priority="3212" operator="equal">
      <formula>$C$7</formula>
    </cfRule>
  </conditionalFormatting>
  <conditionalFormatting sqref="L103">
    <cfRule type="cellIs" dxfId="12908" priority="3211" operator="lessThan">
      <formula>0</formula>
    </cfRule>
  </conditionalFormatting>
  <conditionalFormatting sqref="G103">
    <cfRule type="cellIs" dxfId="12907" priority="3209" operator="greaterThan">
      <formula>F103</formula>
    </cfRule>
    <cfRule type="cellIs" dxfId="12906" priority="3210" operator="lessThan">
      <formula>F103</formula>
    </cfRule>
  </conditionalFormatting>
  <conditionalFormatting sqref="N103 P103">
    <cfRule type="cellIs" dxfId="12905" priority="3208" operator="equal">
      <formula>TODAY()</formula>
    </cfRule>
  </conditionalFormatting>
  <conditionalFormatting sqref="M103">
    <cfRule type="cellIs" dxfId="12904" priority="3207" operator="greaterThan">
      <formula>0.1</formula>
    </cfRule>
  </conditionalFormatting>
  <conditionalFormatting sqref="N103">
    <cfRule type="cellIs" dxfId="12903" priority="3206" operator="equal">
      <formula>$C$7</formula>
    </cfRule>
  </conditionalFormatting>
  <conditionalFormatting sqref="O103">
    <cfRule type="cellIs" dxfId="12902" priority="3204" operator="equal">
      <formula>$C$7</formula>
    </cfRule>
  </conditionalFormatting>
  <conditionalFormatting sqref="N103 P103">
    <cfRule type="cellIs" dxfId="12901" priority="3200" operator="equal">
      <formula>TODAY()</formula>
    </cfRule>
  </conditionalFormatting>
  <conditionalFormatting sqref="O103">
    <cfRule type="cellIs" dxfId="12900" priority="3189" operator="equal">
      <formula>TODAY()</formula>
    </cfRule>
  </conditionalFormatting>
  <conditionalFormatting sqref="O103">
    <cfRule type="cellIs" dxfId="12899" priority="3197" operator="equal">
      <formula>TODAY()</formula>
    </cfRule>
  </conditionalFormatting>
  <conditionalFormatting sqref="L103">
    <cfRule type="cellIs" dxfId="12898" priority="3203" operator="lessThan">
      <formula>0</formula>
    </cfRule>
  </conditionalFormatting>
  <conditionalFormatting sqref="G103">
    <cfRule type="cellIs" dxfId="12897" priority="3201" operator="greaterThan">
      <formula>F103</formula>
    </cfRule>
    <cfRule type="cellIs" dxfId="12896" priority="3202" operator="lessThan">
      <formula>F103</formula>
    </cfRule>
  </conditionalFormatting>
  <conditionalFormatting sqref="M103">
    <cfRule type="cellIs" dxfId="12895" priority="3199" operator="greaterThan">
      <formula>0.1</formula>
    </cfRule>
  </conditionalFormatting>
  <conditionalFormatting sqref="N103">
    <cfRule type="cellIs" dxfId="12894" priority="3198" operator="equal">
      <formula>$C$7</formula>
    </cfRule>
  </conditionalFormatting>
  <conditionalFormatting sqref="O103">
    <cfRule type="cellIs" dxfId="12893" priority="3196" operator="equal">
      <formula>$C$7</formula>
    </cfRule>
  </conditionalFormatting>
  <conditionalFormatting sqref="L103">
    <cfRule type="cellIs" dxfId="12892" priority="3195" operator="lessThan">
      <formula>0</formula>
    </cfRule>
  </conditionalFormatting>
  <conditionalFormatting sqref="G103">
    <cfRule type="cellIs" dxfId="12891" priority="3193" operator="greaterThan">
      <formula>F103</formula>
    </cfRule>
    <cfRule type="cellIs" dxfId="12890" priority="3194" operator="lessThan">
      <formula>F103</formula>
    </cfRule>
  </conditionalFormatting>
  <conditionalFormatting sqref="N103 P103">
    <cfRule type="cellIs" dxfId="12889" priority="3192" operator="equal">
      <formula>TODAY()</formula>
    </cfRule>
  </conditionalFormatting>
  <conditionalFormatting sqref="M103">
    <cfRule type="cellIs" dxfId="12888" priority="3191" operator="greaterThan">
      <formula>0.1</formula>
    </cfRule>
  </conditionalFormatting>
  <conditionalFormatting sqref="N103">
    <cfRule type="cellIs" dxfId="12887" priority="3190" operator="equal">
      <formula>$C$7</formula>
    </cfRule>
  </conditionalFormatting>
  <conditionalFormatting sqref="O103">
    <cfRule type="cellIs" dxfId="12886" priority="3188" operator="equal">
      <formula>$C$7</formula>
    </cfRule>
  </conditionalFormatting>
  <conditionalFormatting sqref="N103 P103">
    <cfRule type="cellIs" dxfId="12885" priority="3184" operator="equal">
      <formula>TODAY()</formula>
    </cfRule>
  </conditionalFormatting>
  <conditionalFormatting sqref="O103">
    <cfRule type="cellIs" dxfId="12884" priority="3181" operator="equal">
      <formula>TODAY()</formula>
    </cfRule>
  </conditionalFormatting>
  <conditionalFormatting sqref="L103">
    <cfRule type="cellIs" dxfId="12883" priority="3187" operator="lessThan">
      <formula>0</formula>
    </cfRule>
  </conditionalFormatting>
  <conditionalFormatting sqref="G103">
    <cfRule type="cellIs" dxfId="12882" priority="3185" operator="greaterThan">
      <formula>F103</formula>
    </cfRule>
    <cfRule type="cellIs" dxfId="12881" priority="3186" operator="lessThan">
      <formula>F103</formula>
    </cfRule>
  </conditionalFormatting>
  <conditionalFormatting sqref="M103">
    <cfRule type="cellIs" dxfId="12880" priority="3183" operator="greaterThan">
      <formula>0.1</formula>
    </cfRule>
  </conditionalFormatting>
  <conditionalFormatting sqref="N103">
    <cfRule type="cellIs" dxfId="12879" priority="3182" operator="equal">
      <formula>$C$7</formula>
    </cfRule>
  </conditionalFormatting>
  <conditionalFormatting sqref="O103">
    <cfRule type="cellIs" dxfId="12878" priority="3180" operator="equal">
      <formula>$C$7</formula>
    </cfRule>
  </conditionalFormatting>
  <conditionalFormatting sqref="L103">
    <cfRule type="cellIs" dxfId="12877" priority="3179" operator="lessThan">
      <formula>0</formula>
    </cfRule>
  </conditionalFormatting>
  <conditionalFormatting sqref="N103 P103">
    <cfRule type="cellIs" dxfId="12876" priority="3171" operator="equal">
      <formula>TODAY()</formula>
    </cfRule>
  </conditionalFormatting>
  <conditionalFormatting sqref="O103">
    <cfRule type="cellIs" dxfId="12875" priority="3168" operator="equal">
      <formula>TODAY()</formula>
    </cfRule>
  </conditionalFormatting>
  <conditionalFormatting sqref="L103">
    <cfRule type="cellIs" dxfId="12874" priority="3285" operator="lessThan">
      <formula>0</formula>
    </cfRule>
  </conditionalFormatting>
  <conditionalFormatting sqref="Q103">
    <cfRule type="cellIs" dxfId="12873" priority="3284" operator="equal">
      <formula>TODAY()</formula>
    </cfRule>
  </conditionalFormatting>
  <conditionalFormatting sqref="K103:L103">
    <cfRule type="cellIs" dxfId="12872" priority="3283" operator="lessThan">
      <formula>0</formula>
    </cfRule>
  </conditionalFormatting>
  <conditionalFormatting sqref="G103">
    <cfRule type="cellIs" dxfId="12871" priority="3281" operator="lessThan">
      <formula>N103</formula>
    </cfRule>
    <cfRule type="cellIs" dxfId="12870" priority="3282" operator="greaterThan">
      <formula>P103</formula>
    </cfRule>
  </conditionalFormatting>
  <conditionalFormatting sqref="N103 P103">
    <cfRule type="cellIs" dxfId="12869" priority="3277" operator="equal">
      <formula>TODAY()</formula>
    </cfRule>
  </conditionalFormatting>
  <conditionalFormatting sqref="O103">
    <cfRule type="cellIs" dxfId="12868" priority="3266" operator="equal">
      <formula>TODAY()</formula>
    </cfRule>
  </conditionalFormatting>
  <conditionalFormatting sqref="O103">
    <cfRule type="cellIs" dxfId="12867" priority="3274" operator="equal">
      <formula>TODAY()</formula>
    </cfRule>
  </conditionalFormatting>
  <conditionalFormatting sqref="L103">
    <cfRule type="cellIs" dxfId="12866" priority="3280" operator="lessThan">
      <formula>0</formula>
    </cfRule>
  </conditionalFormatting>
  <conditionalFormatting sqref="G103">
    <cfRule type="cellIs" dxfId="12865" priority="3278" operator="greaterThan">
      <formula>F103</formula>
    </cfRule>
    <cfRule type="cellIs" dxfId="12864" priority="3279" operator="lessThan">
      <formula>F103</formula>
    </cfRule>
  </conditionalFormatting>
  <conditionalFormatting sqref="M103">
    <cfRule type="cellIs" dxfId="12863" priority="3276" operator="greaterThan">
      <formula>0.1</formula>
    </cfRule>
  </conditionalFormatting>
  <conditionalFormatting sqref="N103">
    <cfRule type="cellIs" dxfId="12862" priority="3275" operator="equal">
      <formula>$C$7</formula>
    </cfRule>
  </conditionalFormatting>
  <conditionalFormatting sqref="L103">
    <cfRule type="cellIs" dxfId="12861" priority="3272" operator="lessThan">
      <formula>0</formula>
    </cfRule>
  </conditionalFormatting>
  <conditionalFormatting sqref="G103">
    <cfRule type="cellIs" dxfId="12860" priority="3270" operator="greaterThan">
      <formula>F103</formula>
    </cfRule>
    <cfRule type="cellIs" dxfId="12859" priority="3271" operator="lessThan">
      <formula>F103</formula>
    </cfRule>
  </conditionalFormatting>
  <conditionalFormatting sqref="N103 P103">
    <cfRule type="cellIs" dxfId="12858" priority="3269" operator="equal">
      <formula>TODAY()</formula>
    </cfRule>
  </conditionalFormatting>
  <conditionalFormatting sqref="M103">
    <cfRule type="cellIs" dxfId="12857" priority="3268" operator="greaterThan">
      <formula>0.1</formula>
    </cfRule>
  </conditionalFormatting>
  <conditionalFormatting sqref="N103">
    <cfRule type="cellIs" dxfId="12856" priority="3267" operator="equal">
      <formula>$C$7</formula>
    </cfRule>
  </conditionalFormatting>
  <conditionalFormatting sqref="N103 P103">
    <cfRule type="cellIs" dxfId="12855" priority="3261" operator="equal">
      <formula>TODAY()</formula>
    </cfRule>
  </conditionalFormatting>
  <conditionalFormatting sqref="O103">
    <cfRule type="cellIs" dxfId="12854" priority="3250" operator="equal">
      <formula>TODAY()</formula>
    </cfRule>
  </conditionalFormatting>
  <conditionalFormatting sqref="O103">
    <cfRule type="cellIs" dxfId="12853" priority="3258" operator="equal">
      <formula>TODAY()</formula>
    </cfRule>
  </conditionalFormatting>
  <conditionalFormatting sqref="L103">
    <cfRule type="cellIs" dxfId="12852" priority="3264" operator="lessThan">
      <formula>0</formula>
    </cfRule>
  </conditionalFormatting>
  <conditionalFormatting sqref="G103">
    <cfRule type="cellIs" dxfId="12851" priority="3262" operator="greaterThan">
      <formula>F103</formula>
    </cfRule>
    <cfRule type="cellIs" dxfId="12850" priority="3263" operator="lessThan">
      <formula>F103</formula>
    </cfRule>
  </conditionalFormatting>
  <conditionalFormatting sqref="M103">
    <cfRule type="cellIs" dxfId="12849" priority="3260" operator="greaterThan">
      <formula>0.1</formula>
    </cfRule>
  </conditionalFormatting>
  <conditionalFormatting sqref="N103">
    <cfRule type="cellIs" dxfId="12848" priority="3259" operator="equal">
      <formula>$C$7</formula>
    </cfRule>
  </conditionalFormatting>
  <conditionalFormatting sqref="L103">
    <cfRule type="cellIs" dxfId="12847" priority="3256" operator="lessThan">
      <formula>0</formula>
    </cfRule>
  </conditionalFormatting>
  <conditionalFormatting sqref="G103">
    <cfRule type="cellIs" dxfId="12846" priority="3254" operator="greaterThan">
      <formula>F103</formula>
    </cfRule>
    <cfRule type="cellIs" dxfId="12845" priority="3255" operator="lessThan">
      <formula>F103</formula>
    </cfRule>
  </conditionalFormatting>
  <conditionalFormatting sqref="N103 P103">
    <cfRule type="cellIs" dxfId="12844" priority="3253" operator="equal">
      <formula>TODAY()</formula>
    </cfRule>
  </conditionalFormatting>
  <conditionalFormatting sqref="M103">
    <cfRule type="cellIs" dxfId="12843" priority="3252" operator="greaterThan">
      <formula>0.1</formula>
    </cfRule>
  </conditionalFormatting>
  <conditionalFormatting sqref="N103">
    <cfRule type="cellIs" dxfId="12842" priority="3251" operator="equal">
      <formula>$C$7</formula>
    </cfRule>
  </conditionalFormatting>
  <conditionalFormatting sqref="N103 P103">
    <cfRule type="cellIs" dxfId="12841" priority="3245" operator="equal">
      <formula>TODAY()</formula>
    </cfRule>
  </conditionalFormatting>
  <conditionalFormatting sqref="O103">
    <cfRule type="cellIs" dxfId="12840" priority="3234" operator="equal">
      <formula>TODAY()</formula>
    </cfRule>
  </conditionalFormatting>
  <conditionalFormatting sqref="O103">
    <cfRule type="cellIs" dxfId="12839" priority="3242" operator="equal">
      <formula>TODAY()</formula>
    </cfRule>
  </conditionalFormatting>
  <conditionalFormatting sqref="L103">
    <cfRule type="cellIs" dxfId="12838" priority="3248" operator="lessThan">
      <formula>0</formula>
    </cfRule>
  </conditionalFormatting>
  <conditionalFormatting sqref="G103">
    <cfRule type="cellIs" dxfId="12837" priority="3246" operator="greaterThan">
      <formula>F103</formula>
    </cfRule>
    <cfRule type="cellIs" dxfId="12836" priority="3247" operator="lessThan">
      <formula>F103</formula>
    </cfRule>
  </conditionalFormatting>
  <conditionalFormatting sqref="M103">
    <cfRule type="cellIs" dxfId="12835" priority="3244" operator="greaterThan">
      <formula>0.1</formula>
    </cfRule>
  </conditionalFormatting>
  <conditionalFormatting sqref="N103">
    <cfRule type="cellIs" dxfId="12834" priority="3243" operator="equal">
      <formula>$C$7</formula>
    </cfRule>
  </conditionalFormatting>
  <conditionalFormatting sqref="L103">
    <cfRule type="cellIs" dxfId="12833" priority="3240" operator="lessThan">
      <formula>0</formula>
    </cfRule>
  </conditionalFormatting>
  <conditionalFormatting sqref="G103">
    <cfRule type="cellIs" dxfId="12832" priority="3238" operator="greaterThan">
      <formula>F103</formula>
    </cfRule>
    <cfRule type="cellIs" dxfId="12831" priority="3239" operator="lessThan">
      <formula>F103</formula>
    </cfRule>
  </conditionalFormatting>
  <conditionalFormatting sqref="N103 P103">
    <cfRule type="cellIs" dxfId="12830" priority="3237" operator="equal">
      <formula>TODAY()</formula>
    </cfRule>
  </conditionalFormatting>
  <conditionalFormatting sqref="M103">
    <cfRule type="cellIs" dxfId="12829" priority="3236" operator="greaterThan">
      <formula>0.1</formula>
    </cfRule>
  </conditionalFormatting>
  <conditionalFormatting sqref="N103">
    <cfRule type="cellIs" dxfId="12828" priority="3235" operator="equal">
      <formula>$C$7</formula>
    </cfRule>
  </conditionalFormatting>
  <conditionalFormatting sqref="L103">
    <cfRule type="cellIs" dxfId="12827" priority="3232" operator="lessThan">
      <formula>0</formula>
    </cfRule>
  </conditionalFormatting>
  <conditionalFormatting sqref="Q103">
    <cfRule type="cellIs" dxfId="12826" priority="3231" operator="equal">
      <formula>TODAY()</formula>
    </cfRule>
  </conditionalFormatting>
  <conditionalFormatting sqref="K103:L103">
    <cfRule type="cellIs" dxfId="12825" priority="3230" operator="lessThan">
      <formula>0</formula>
    </cfRule>
  </conditionalFormatting>
  <conditionalFormatting sqref="G103">
    <cfRule type="cellIs" dxfId="12824" priority="3228" operator="lessThan">
      <formula>N103</formula>
    </cfRule>
    <cfRule type="cellIs" dxfId="12823" priority="3229" operator="greaterThan">
      <formula>P103</formula>
    </cfRule>
  </conditionalFormatting>
  <conditionalFormatting sqref="N103 P103">
    <cfRule type="cellIs" dxfId="12822" priority="3224" operator="equal">
      <formula>TODAY()</formula>
    </cfRule>
  </conditionalFormatting>
  <conditionalFormatting sqref="O103">
    <cfRule type="cellIs" dxfId="12821" priority="3221" operator="equal">
      <formula>TODAY()</formula>
    </cfRule>
  </conditionalFormatting>
  <conditionalFormatting sqref="L103">
    <cfRule type="cellIs" dxfId="12820" priority="3227" operator="lessThan">
      <formula>0</formula>
    </cfRule>
  </conditionalFormatting>
  <conditionalFormatting sqref="G103">
    <cfRule type="cellIs" dxfId="12819" priority="3225" operator="greaterThan">
      <formula>F103</formula>
    </cfRule>
    <cfRule type="cellIs" dxfId="12818" priority="3226" operator="lessThan">
      <formula>F103</formula>
    </cfRule>
  </conditionalFormatting>
  <conditionalFormatting sqref="M103">
    <cfRule type="cellIs" dxfId="12817" priority="3223" operator="greaterThan">
      <formula>0.1</formula>
    </cfRule>
  </conditionalFormatting>
  <conditionalFormatting sqref="N103">
    <cfRule type="cellIs" dxfId="12816" priority="3222" operator="equal">
      <formula>$C$7</formula>
    </cfRule>
  </conditionalFormatting>
  <conditionalFormatting sqref="O103">
    <cfRule type="cellIs" dxfId="12815" priority="3220" operator="equal">
      <formula>$C$7</formula>
    </cfRule>
  </conditionalFormatting>
  <conditionalFormatting sqref="Q103">
    <cfRule type="cellIs" dxfId="12814" priority="3178" operator="equal">
      <formula>TODAY()</formula>
    </cfRule>
  </conditionalFormatting>
  <conditionalFormatting sqref="K103:L103">
    <cfRule type="cellIs" dxfId="12813" priority="3177" operator="lessThan">
      <formula>0</formula>
    </cfRule>
  </conditionalFormatting>
  <conditionalFormatting sqref="G103">
    <cfRule type="cellIs" dxfId="12812" priority="3175" operator="lessThan">
      <formula>N103</formula>
    </cfRule>
    <cfRule type="cellIs" dxfId="12811" priority="3176" operator="greaterThan">
      <formula>P103</formula>
    </cfRule>
  </conditionalFormatting>
  <conditionalFormatting sqref="O103">
    <cfRule type="cellIs" dxfId="12810" priority="3160" operator="equal">
      <formula>TODAY()</formula>
    </cfRule>
  </conditionalFormatting>
  <conditionalFormatting sqref="L103">
    <cfRule type="cellIs" dxfId="12809" priority="3174" operator="lessThan">
      <formula>0</formula>
    </cfRule>
  </conditionalFormatting>
  <conditionalFormatting sqref="G103">
    <cfRule type="cellIs" dxfId="12808" priority="3172" operator="greaterThan">
      <formula>F103</formula>
    </cfRule>
    <cfRule type="cellIs" dxfId="12807" priority="3173" operator="lessThan">
      <formula>F103</formula>
    </cfRule>
  </conditionalFormatting>
  <conditionalFormatting sqref="M103">
    <cfRule type="cellIs" dxfId="12806" priority="3170" operator="greaterThan">
      <formula>0.1</formula>
    </cfRule>
  </conditionalFormatting>
  <conditionalFormatting sqref="N103">
    <cfRule type="cellIs" dxfId="12805" priority="3169" operator="equal">
      <formula>$C$7</formula>
    </cfRule>
  </conditionalFormatting>
  <conditionalFormatting sqref="O103">
    <cfRule type="cellIs" dxfId="12804" priority="3167" operator="equal">
      <formula>$C$7</formula>
    </cfRule>
  </conditionalFormatting>
  <conditionalFormatting sqref="L103">
    <cfRule type="cellIs" dxfId="12803" priority="3166" operator="lessThan">
      <formula>0</formula>
    </cfRule>
  </conditionalFormatting>
  <conditionalFormatting sqref="G103">
    <cfRule type="cellIs" dxfId="12802" priority="3164" operator="greaterThan">
      <formula>F103</formula>
    </cfRule>
    <cfRule type="cellIs" dxfId="12801" priority="3165" operator="lessThan">
      <formula>F103</formula>
    </cfRule>
  </conditionalFormatting>
  <conditionalFormatting sqref="N103 P103">
    <cfRule type="cellIs" dxfId="12800" priority="3163" operator="equal">
      <formula>TODAY()</formula>
    </cfRule>
  </conditionalFormatting>
  <conditionalFormatting sqref="M103">
    <cfRule type="cellIs" dxfId="12799" priority="3162" operator="greaterThan">
      <formula>0.1</formula>
    </cfRule>
  </conditionalFormatting>
  <conditionalFormatting sqref="N103">
    <cfRule type="cellIs" dxfId="12798" priority="3161" operator="equal">
      <formula>$C$7</formula>
    </cfRule>
  </conditionalFormatting>
  <conditionalFormatting sqref="O103">
    <cfRule type="cellIs" dxfId="12797" priority="3159" operator="equal">
      <formula>$C$7</formula>
    </cfRule>
  </conditionalFormatting>
  <conditionalFormatting sqref="N103 P103">
    <cfRule type="cellIs" dxfId="12796" priority="3155" operator="equal">
      <formula>TODAY()</formula>
    </cfRule>
  </conditionalFormatting>
  <conditionalFormatting sqref="O103">
    <cfRule type="cellIs" dxfId="12795" priority="3144" operator="equal">
      <formula>TODAY()</formula>
    </cfRule>
  </conditionalFormatting>
  <conditionalFormatting sqref="O103">
    <cfRule type="cellIs" dxfId="12794" priority="3152" operator="equal">
      <formula>TODAY()</formula>
    </cfRule>
  </conditionalFormatting>
  <conditionalFormatting sqref="L103">
    <cfRule type="cellIs" dxfId="12793" priority="3158" operator="lessThan">
      <formula>0</formula>
    </cfRule>
  </conditionalFormatting>
  <conditionalFormatting sqref="G103">
    <cfRule type="cellIs" dxfId="12792" priority="3156" operator="greaterThan">
      <formula>F103</formula>
    </cfRule>
    <cfRule type="cellIs" dxfId="12791" priority="3157" operator="lessThan">
      <formula>F103</formula>
    </cfRule>
  </conditionalFormatting>
  <conditionalFormatting sqref="M103">
    <cfRule type="cellIs" dxfId="12790" priority="3154" operator="greaterThan">
      <formula>0.1</formula>
    </cfRule>
  </conditionalFormatting>
  <conditionalFormatting sqref="N103">
    <cfRule type="cellIs" dxfId="12789" priority="3153" operator="equal">
      <formula>$C$7</formula>
    </cfRule>
  </conditionalFormatting>
  <conditionalFormatting sqref="O103">
    <cfRule type="cellIs" dxfId="12788" priority="3151" operator="equal">
      <formula>$C$7</formula>
    </cfRule>
  </conditionalFormatting>
  <conditionalFormatting sqref="L103">
    <cfRule type="cellIs" dxfId="12787" priority="3150" operator="lessThan">
      <formula>0</formula>
    </cfRule>
  </conditionalFormatting>
  <conditionalFormatting sqref="G103">
    <cfRule type="cellIs" dxfId="12786" priority="3148" operator="greaterThan">
      <formula>F103</formula>
    </cfRule>
    <cfRule type="cellIs" dxfId="12785" priority="3149" operator="lessThan">
      <formula>F103</formula>
    </cfRule>
  </conditionalFormatting>
  <conditionalFormatting sqref="N103 P103">
    <cfRule type="cellIs" dxfId="12784" priority="3147" operator="equal">
      <formula>TODAY()</formula>
    </cfRule>
  </conditionalFormatting>
  <conditionalFormatting sqref="M103">
    <cfRule type="cellIs" dxfId="12783" priority="3146" operator="greaterThan">
      <formula>0.1</formula>
    </cfRule>
  </conditionalFormatting>
  <conditionalFormatting sqref="N103">
    <cfRule type="cellIs" dxfId="12782" priority="3145" operator="equal">
      <formula>$C$7</formula>
    </cfRule>
  </conditionalFormatting>
  <conditionalFormatting sqref="O103">
    <cfRule type="cellIs" dxfId="12781" priority="3143" operator="equal">
      <formula>$C$7</formula>
    </cfRule>
  </conditionalFormatting>
  <conditionalFormatting sqref="N103 P103">
    <cfRule type="cellIs" dxfId="12780" priority="3139" operator="equal">
      <formula>TODAY()</formula>
    </cfRule>
  </conditionalFormatting>
  <conditionalFormatting sqref="O103">
    <cfRule type="cellIs" dxfId="12779" priority="3128" operator="equal">
      <formula>TODAY()</formula>
    </cfRule>
  </conditionalFormatting>
  <conditionalFormatting sqref="O103">
    <cfRule type="cellIs" dxfId="12778" priority="3136" operator="equal">
      <formula>TODAY()</formula>
    </cfRule>
  </conditionalFormatting>
  <conditionalFormatting sqref="L103">
    <cfRule type="cellIs" dxfId="12777" priority="3142" operator="lessThan">
      <formula>0</formula>
    </cfRule>
  </conditionalFormatting>
  <conditionalFormatting sqref="G103">
    <cfRule type="cellIs" dxfId="12776" priority="3140" operator="greaterThan">
      <formula>F103</formula>
    </cfRule>
    <cfRule type="cellIs" dxfId="12775" priority="3141" operator="lessThan">
      <formula>F103</formula>
    </cfRule>
  </conditionalFormatting>
  <conditionalFormatting sqref="M103">
    <cfRule type="cellIs" dxfId="12774" priority="3138" operator="greaterThan">
      <formula>0.1</formula>
    </cfRule>
  </conditionalFormatting>
  <conditionalFormatting sqref="N103">
    <cfRule type="cellIs" dxfId="12773" priority="3137" operator="equal">
      <formula>$C$7</formula>
    </cfRule>
  </conditionalFormatting>
  <conditionalFormatting sqref="O103">
    <cfRule type="cellIs" dxfId="12772" priority="3135" operator="equal">
      <formula>$C$7</formula>
    </cfRule>
  </conditionalFormatting>
  <conditionalFormatting sqref="L103">
    <cfRule type="cellIs" dxfId="12771" priority="3134" operator="lessThan">
      <formula>0</formula>
    </cfRule>
  </conditionalFormatting>
  <conditionalFormatting sqref="G103">
    <cfRule type="cellIs" dxfId="12770" priority="3132" operator="greaterThan">
      <formula>F103</formula>
    </cfRule>
    <cfRule type="cellIs" dxfId="12769" priority="3133" operator="lessThan">
      <formula>F103</formula>
    </cfRule>
  </conditionalFormatting>
  <conditionalFormatting sqref="N103 P103">
    <cfRule type="cellIs" dxfId="12768" priority="3131" operator="equal">
      <formula>TODAY()</formula>
    </cfRule>
  </conditionalFormatting>
  <conditionalFormatting sqref="M103">
    <cfRule type="cellIs" dxfId="12767" priority="3130" operator="greaterThan">
      <formula>0.1</formula>
    </cfRule>
  </conditionalFormatting>
  <conditionalFormatting sqref="N103">
    <cfRule type="cellIs" dxfId="12766" priority="3129" operator="equal">
      <formula>$C$7</formula>
    </cfRule>
  </conditionalFormatting>
  <conditionalFormatting sqref="O103">
    <cfRule type="cellIs" dxfId="12765" priority="3127" operator="equal">
      <formula>$C$7</formula>
    </cfRule>
  </conditionalFormatting>
  <conditionalFormatting sqref="L103">
    <cfRule type="cellIs" dxfId="12764" priority="3126" operator="lessThan">
      <formula>0</formula>
    </cfRule>
  </conditionalFormatting>
  <conditionalFormatting sqref="Q103">
    <cfRule type="cellIs" dxfId="12763" priority="3125" operator="equal">
      <formula>TODAY()</formula>
    </cfRule>
  </conditionalFormatting>
  <conditionalFormatting sqref="K103:L103">
    <cfRule type="cellIs" dxfId="12762" priority="3124" operator="lessThan">
      <formula>0</formula>
    </cfRule>
  </conditionalFormatting>
  <conditionalFormatting sqref="G103">
    <cfRule type="cellIs" dxfId="12761" priority="3122" operator="lessThan">
      <formula>N103</formula>
    </cfRule>
    <cfRule type="cellIs" dxfId="12760" priority="3123" operator="greaterThan">
      <formula>P103</formula>
    </cfRule>
  </conditionalFormatting>
  <conditionalFormatting sqref="N103">
    <cfRule type="cellIs" dxfId="12759" priority="3118" operator="equal">
      <formula>TODAY()</formula>
    </cfRule>
  </conditionalFormatting>
  <conditionalFormatting sqref="O103">
    <cfRule type="cellIs" dxfId="12758" priority="3107" operator="equal">
      <formula>TODAY()</formula>
    </cfRule>
  </conditionalFormatting>
  <conditionalFormatting sqref="O103">
    <cfRule type="cellIs" dxfId="12757" priority="3115" operator="equal">
      <formula>TODAY()</formula>
    </cfRule>
  </conditionalFormatting>
  <conditionalFormatting sqref="L103">
    <cfRule type="cellIs" dxfId="12756" priority="3121" operator="lessThan">
      <formula>0</formula>
    </cfRule>
  </conditionalFormatting>
  <conditionalFormatting sqref="G103">
    <cfRule type="cellIs" dxfId="12755" priority="3119" operator="greaterThan">
      <formula>F103</formula>
    </cfRule>
    <cfRule type="cellIs" dxfId="12754" priority="3120" operator="lessThan">
      <formula>F103</formula>
    </cfRule>
  </conditionalFormatting>
  <conditionalFormatting sqref="M103">
    <cfRule type="cellIs" dxfId="12753" priority="3117" operator="greaterThan">
      <formula>0.1</formula>
    </cfRule>
  </conditionalFormatting>
  <conditionalFormatting sqref="N103">
    <cfRule type="cellIs" dxfId="12752" priority="3116" operator="equal">
      <formula>$C$7</formula>
    </cfRule>
  </conditionalFormatting>
  <conditionalFormatting sqref="O103">
    <cfRule type="cellIs" dxfId="12751" priority="3114" operator="equal">
      <formula>$C$7</formula>
    </cfRule>
  </conditionalFormatting>
  <conditionalFormatting sqref="L103">
    <cfRule type="cellIs" dxfId="12750" priority="3113" operator="lessThan">
      <formula>0</formula>
    </cfRule>
  </conditionalFormatting>
  <conditionalFormatting sqref="G103">
    <cfRule type="cellIs" dxfId="12749" priority="3111" operator="greaterThan">
      <formula>F103</formula>
    </cfRule>
    <cfRule type="cellIs" dxfId="12748" priority="3112" operator="lessThan">
      <formula>F103</formula>
    </cfRule>
  </conditionalFormatting>
  <conditionalFormatting sqref="N103">
    <cfRule type="cellIs" dxfId="12747" priority="3110" operator="equal">
      <formula>TODAY()</formula>
    </cfRule>
  </conditionalFormatting>
  <conditionalFormatting sqref="M103">
    <cfRule type="cellIs" dxfId="12746" priority="3109" operator="greaterThan">
      <formula>0.1</formula>
    </cfRule>
  </conditionalFormatting>
  <conditionalFormatting sqref="N103">
    <cfRule type="cellIs" dxfId="12745" priority="3108" operator="equal">
      <formula>$C$7</formula>
    </cfRule>
  </conditionalFormatting>
  <conditionalFormatting sqref="O103">
    <cfRule type="cellIs" dxfId="12744" priority="3106" operator="equal">
      <formula>$C$7</formula>
    </cfRule>
  </conditionalFormatting>
  <conditionalFormatting sqref="N103">
    <cfRule type="cellIs" dxfId="12743" priority="3102" operator="equal">
      <formula>TODAY()</formula>
    </cfRule>
  </conditionalFormatting>
  <conditionalFormatting sqref="O103">
    <cfRule type="cellIs" dxfId="12742" priority="3091" operator="equal">
      <formula>TODAY()</formula>
    </cfRule>
  </conditionalFormatting>
  <conditionalFormatting sqref="O103">
    <cfRule type="cellIs" dxfId="12741" priority="3099" operator="equal">
      <formula>TODAY()</formula>
    </cfRule>
  </conditionalFormatting>
  <conditionalFormatting sqref="L103">
    <cfRule type="cellIs" dxfId="12740" priority="3105" operator="lessThan">
      <formula>0</formula>
    </cfRule>
  </conditionalFormatting>
  <conditionalFormatting sqref="G103">
    <cfRule type="cellIs" dxfId="12739" priority="3103" operator="greaterThan">
      <formula>F103</formula>
    </cfRule>
    <cfRule type="cellIs" dxfId="12738" priority="3104" operator="lessThan">
      <formula>F103</formula>
    </cfRule>
  </conditionalFormatting>
  <conditionalFormatting sqref="M103">
    <cfRule type="cellIs" dxfId="12737" priority="3101" operator="greaterThan">
      <formula>0.1</formula>
    </cfRule>
  </conditionalFormatting>
  <conditionalFormatting sqref="N103">
    <cfRule type="cellIs" dxfId="12736" priority="3100" operator="equal">
      <formula>$C$7</formula>
    </cfRule>
  </conditionalFormatting>
  <conditionalFormatting sqref="O103">
    <cfRule type="cellIs" dxfId="12735" priority="3098" operator="equal">
      <formula>$C$7</formula>
    </cfRule>
  </conditionalFormatting>
  <conditionalFormatting sqref="L103">
    <cfRule type="cellIs" dxfId="12734" priority="3097" operator="lessThan">
      <formula>0</formula>
    </cfRule>
  </conditionalFormatting>
  <conditionalFormatting sqref="G103">
    <cfRule type="cellIs" dxfId="12733" priority="3095" operator="greaterThan">
      <formula>F103</formula>
    </cfRule>
    <cfRule type="cellIs" dxfId="12732" priority="3096" operator="lessThan">
      <formula>F103</formula>
    </cfRule>
  </conditionalFormatting>
  <conditionalFormatting sqref="N103">
    <cfRule type="cellIs" dxfId="12731" priority="3094" operator="equal">
      <formula>TODAY()</formula>
    </cfRule>
  </conditionalFormatting>
  <conditionalFormatting sqref="M103">
    <cfRule type="cellIs" dxfId="12730" priority="3093" operator="greaterThan">
      <formula>0.1</formula>
    </cfRule>
  </conditionalFormatting>
  <conditionalFormatting sqref="N103">
    <cfRule type="cellIs" dxfId="12729" priority="3092" operator="equal">
      <formula>$C$7</formula>
    </cfRule>
  </conditionalFormatting>
  <conditionalFormatting sqref="O103">
    <cfRule type="cellIs" dxfId="12728" priority="3090" operator="equal">
      <formula>$C$7</formula>
    </cfRule>
  </conditionalFormatting>
  <conditionalFormatting sqref="N103">
    <cfRule type="cellIs" dxfId="12727" priority="3086" operator="equal">
      <formula>TODAY()</formula>
    </cfRule>
  </conditionalFormatting>
  <conditionalFormatting sqref="O103">
    <cfRule type="cellIs" dxfId="12726" priority="3075" operator="equal">
      <formula>TODAY()</formula>
    </cfRule>
  </conditionalFormatting>
  <conditionalFormatting sqref="O103">
    <cfRule type="cellIs" dxfId="12725" priority="3083" operator="equal">
      <formula>TODAY()</formula>
    </cfRule>
  </conditionalFormatting>
  <conditionalFormatting sqref="L103">
    <cfRule type="cellIs" dxfId="12724" priority="3089" operator="lessThan">
      <formula>0</formula>
    </cfRule>
  </conditionalFormatting>
  <conditionalFormatting sqref="G103">
    <cfRule type="cellIs" dxfId="12723" priority="3087" operator="greaterThan">
      <formula>F103</formula>
    </cfRule>
    <cfRule type="cellIs" dxfId="12722" priority="3088" operator="lessThan">
      <formula>F103</formula>
    </cfRule>
  </conditionalFormatting>
  <conditionalFormatting sqref="M103">
    <cfRule type="cellIs" dxfId="12721" priority="3085" operator="greaterThan">
      <formula>0.1</formula>
    </cfRule>
  </conditionalFormatting>
  <conditionalFormatting sqref="N103">
    <cfRule type="cellIs" dxfId="12720" priority="3084" operator="equal">
      <formula>$C$7</formula>
    </cfRule>
  </conditionalFormatting>
  <conditionalFormatting sqref="O103">
    <cfRule type="cellIs" dxfId="12719" priority="3082" operator="equal">
      <formula>$C$7</formula>
    </cfRule>
  </conditionalFormatting>
  <conditionalFormatting sqref="L103">
    <cfRule type="cellIs" dxfId="12718" priority="3081" operator="lessThan">
      <formula>0</formula>
    </cfRule>
  </conditionalFormatting>
  <conditionalFormatting sqref="G103">
    <cfRule type="cellIs" dxfId="12717" priority="3079" operator="greaterThan">
      <formula>F103</formula>
    </cfRule>
    <cfRule type="cellIs" dxfId="12716" priority="3080" operator="lessThan">
      <formula>F103</formula>
    </cfRule>
  </conditionalFormatting>
  <conditionalFormatting sqref="N103">
    <cfRule type="cellIs" dxfId="12715" priority="3078" operator="equal">
      <formula>TODAY()</formula>
    </cfRule>
  </conditionalFormatting>
  <conditionalFormatting sqref="M103">
    <cfRule type="cellIs" dxfId="12714" priority="3077" operator="greaterThan">
      <formula>0.1</formula>
    </cfRule>
  </conditionalFormatting>
  <conditionalFormatting sqref="N103">
    <cfRule type="cellIs" dxfId="12713" priority="3076" operator="equal">
      <formula>$C$7</formula>
    </cfRule>
  </conditionalFormatting>
  <conditionalFormatting sqref="O103">
    <cfRule type="cellIs" dxfId="12712" priority="3074" operator="equal">
      <formula>$C$7</formula>
    </cfRule>
  </conditionalFormatting>
  <conditionalFormatting sqref="P103">
    <cfRule type="cellIs" dxfId="12711" priority="3073" operator="equal">
      <formula>TODAY()</formula>
    </cfRule>
  </conditionalFormatting>
  <conditionalFormatting sqref="P103">
    <cfRule type="cellIs" dxfId="12710" priority="3072" operator="equal">
      <formula>TODAY()</formula>
    </cfRule>
  </conditionalFormatting>
  <conditionalFormatting sqref="P103">
    <cfRule type="cellIs" dxfId="12709" priority="3071" operator="equal">
      <formula>TODAY()</formula>
    </cfRule>
  </conditionalFormatting>
  <conditionalFormatting sqref="P103">
    <cfRule type="cellIs" dxfId="12708" priority="3070" operator="equal">
      <formula>TODAY()</formula>
    </cfRule>
  </conditionalFormatting>
  <conditionalFormatting sqref="P103">
    <cfRule type="cellIs" dxfId="12707" priority="3069" operator="equal">
      <formula>TODAY()</formula>
    </cfRule>
  </conditionalFormatting>
  <conditionalFormatting sqref="P103">
    <cfRule type="cellIs" dxfId="12706" priority="3068" operator="equal">
      <formula>TODAY()</formula>
    </cfRule>
  </conditionalFormatting>
  <conditionalFormatting sqref="L94">
    <cfRule type="cellIs" dxfId="12705" priority="3067" operator="lessThan">
      <formula>0</formula>
    </cfRule>
  </conditionalFormatting>
  <conditionalFormatting sqref="Q94">
    <cfRule type="cellIs" dxfId="12704" priority="3066" operator="equal">
      <formula>TODAY()</formula>
    </cfRule>
  </conditionalFormatting>
  <conditionalFormatting sqref="K94:L94">
    <cfRule type="cellIs" dxfId="12703" priority="3065" operator="lessThan">
      <formula>0</formula>
    </cfRule>
  </conditionalFormatting>
  <conditionalFormatting sqref="G94">
    <cfRule type="cellIs" dxfId="12702" priority="3063" operator="lessThan">
      <formula>N94</formula>
    </cfRule>
    <cfRule type="cellIs" dxfId="12701" priority="3064" operator="greaterThan">
      <formula>P94</formula>
    </cfRule>
  </conditionalFormatting>
  <conditionalFormatting sqref="L94">
    <cfRule type="cellIs" dxfId="12700" priority="3062" operator="lessThan">
      <formula>0</formula>
    </cfRule>
  </conditionalFormatting>
  <conditionalFormatting sqref="Q94">
    <cfRule type="cellIs" dxfId="12699" priority="3061" operator="equal">
      <formula>TODAY()</formula>
    </cfRule>
  </conditionalFormatting>
  <conditionalFormatting sqref="K94:L94">
    <cfRule type="cellIs" dxfId="12698" priority="3060" operator="lessThan">
      <formula>0</formula>
    </cfRule>
  </conditionalFormatting>
  <conditionalFormatting sqref="G94">
    <cfRule type="cellIs" dxfId="12697" priority="3058" operator="lessThan">
      <formula>N94</formula>
    </cfRule>
    <cfRule type="cellIs" dxfId="12696" priority="3059" operator="greaterThan">
      <formula>P94</formula>
    </cfRule>
  </conditionalFormatting>
  <conditionalFormatting sqref="Q94">
    <cfRule type="cellIs" dxfId="12695" priority="3056" operator="equal">
      <formula>TODAY()</formula>
    </cfRule>
  </conditionalFormatting>
  <conditionalFormatting sqref="Q94">
    <cfRule type="cellIs" dxfId="12694" priority="3051" operator="equal">
      <formula>TODAY()</formula>
    </cfRule>
  </conditionalFormatting>
  <conditionalFormatting sqref="L94">
    <cfRule type="cellIs" dxfId="12693" priority="3057" operator="lessThan">
      <formula>0</formula>
    </cfRule>
  </conditionalFormatting>
  <conditionalFormatting sqref="K94:L94">
    <cfRule type="cellIs" dxfId="12692" priority="3055" operator="lessThan">
      <formula>0</formula>
    </cfRule>
  </conditionalFormatting>
  <conditionalFormatting sqref="G94">
    <cfRule type="cellIs" dxfId="12691" priority="3053" operator="lessThan">
      <formula>N94</formula>
    </cfRule>
    <cfRule type="cellIs" dxfId="12690" priority="3054" operator="greaterThan">
      <formula>P94</formula>
    </cfRule>
  </conditionalFormatting>
  <conditionalFormatting sqref="L94">
    <cfRule type="cellIs" dxfId="12689" priority="3052" operator="lessThan">
      <formula>0</formula>
    </cfRule>
  </conditionalFormatting>
  <conditionalFormatting sqref="K94:L94">
    <cfRule type="cellIs" dxfId="12688" priority="3050" operator="lessThan">
      <formula>0</formula>
    </cfRule>
  </conditionalFormatting>
  <conditionalFormatting sqref="G94">
    <cfRule type="cellIs" dxfId="12687" priority="3048" operator="lessThan">
      <formula>N94</formula>
    </cfRule>
    <cfRule type="cellIs" dxfId="12686" priority="3049" operator="greaterThan">
      <formula>P94</formula>
    </cfRule>
  </conditionalFormatting>
  <conditionalFormatting sqref="L83">
    <cfRule type="cellIs" dxfId="12685" priority="2997" operator="lessThan">
      <formula>0</formula>
    </cfRule>
  </conditionalFormatting>
  <conditionalFormatting sqref="Q83">
    <cfRule type="cellIs" dxfId="12684" priority="2996" operator="equal">
      <formula>TODAY()</formula>
    </cfRule>
  </conditionalFormatting>
  <conditionalFormatting sqref="K83:L83">
    <cfRule type="cellIs" dxfId="12683" priority="2995" operator="lessThan">
      <formula>0</formula>
    </cfRule>
  </conditionalFormatting>
  <conditionalFormatting sqref="G83">
    <cfRule type="cellIs" dxfId="12682" priority="2993" operator="lessThan">
      <formula>N83</formula>
    </cfRule>
    <cfRule type="cellIs" dxfId="12681" priority="2994" operator="greaterThan">
      <formula>P83</formula>
    </cfRule>
  </conditionalFormatting>
  <conditionalFormatting sqref="L84">
    <cfRule type="cellIs" dxfId="12680" priority="2992" operator="lessThan">
      <formula>0</formula>
    </cfRule>
  </conditionalFormatting>
  <conditionalFormatting sqref="Q84">
    <cfRule type="cellIs" dxfId="12679" priority="2991" operator="equal">
      <formula>TODAY()</formula>
    </cfRule>
  </conditionalFormatting>
  <conditionalFormatting sqref="K84:L84">
    <cfRule type="cellIs" dxfId="12678" priority="2990" operator="lessThan">
      <formula>0</formula>
    </cfRule>
  </conditionalFormatting>
  <conditionalFormatting sqref="G84">
    <cfRule type="cellIs" dxfId="12677" priority="2988" operator="lessThan">
      <formula>N84</formula>
    </cfRule>
    <cfRule type="cellIs" dxfId="12676" priority="2989" operator="greaterThan">
      <formula>P84</formula>
    </cfRule>
  </conditionalFormatting>
  <conditionalFormatting sqref="Q85">
    <cfRule type="cellIs" dxfId="12675" priority="2986" operator="equal">
      <formula>TODAY()</formula>
    </cfRule>
  </conditionalFormatting>
  <conditionalFormatting sqref="Q86">
    <cfRule type="cellIs" dxfId="12674" priority="2981" operator="equal">
      <formula>TODAY()</formula>
    </cfRule>
  </conditionalFormatting>
  <conditionalFormatting sqref="L85">
    <cfRule type="cellIs" dxfId="12673" priority="2987" operator="lessThan">
      <formula>0</formula>
    </cfRule>
  </conditionalFormatting>
  <conditionalFormatting sqref="K85:L85">
    <cfRule type="cellIs" dxfId="12672" priority="2985" operator="lessThan">
      <formula>0</formula>
    </cfRule>
  </conditionalFormatting>
  <conditionalFormatting sqref="G85">
    <cfRule type="cellIs" dxfId="12671" priority="2983" operator="lessThan">
      <formula>N85</formula>
    </cfRule>
    <cfRule type="cellIs" dxfId="12670" priority="2984" operator="greaterThan">
      <formula>P85</formula>
    </cfRule>
  </conditionalFormatting>
  <conditionalFormatting sqref="L86">
    <cfRule type="cellIs" dxfId="12669" priority="2982" operator="lessThan">
      <formula>0</formula>
    </cfRule>
  </conditionalFormatting>
  <conditionalFormatting sqref="K86:L86">
    <cfRule type="cellIs" dxfId="12668" priority="2980" operator="lessThan">
      <formula>0</formula>
    </cfRule>
  </conditionalFormatting>
  <conditionalFormatting sqref="G86">
    <cfRule type="cellIs" dxfId="12667" priority="2978" operator="lessThan">
      <formula>N86</formula>
    </cfRule>
    <cfRule type="cellIs" dxfId="12666" priority="2979" operator="greaterThan">
      <formula>P86</formula>
    </cfRule>
  </conditionalFormatting>
  <conditionalFormatting sqref="L77">
    <cfRule type="cellIs" dxfId="12665" priority="3027" operator="lessThan">
      <formula>0</formula>
    </cfRule>
  </conditionalFormatting>
  <conditionalFormatting sqref="Q77">
    <cfRule type="cellIs" dxfId="12664" priority="3026" operator="equal">
      <formula>TODAY()</formula>
    </cfRule>
  </conditionalFormatting>
  <conditionalFormatting sqref="K77:L77">
    <cfRule type="cellIs" dxfId="12663" priority="3025" operator="lessThan">
      <formula>0</formula>
    </cfRule>
  </conditionalFormatting>
  <conditionalFormatting sqref="G77">
    <cfRule type="cellIs" dxfId="12662" priority="3023" operator="lessThan">
      <formula>N77</formula>
    </cfRule>
    <cfRule type="cellIs" dxfId="12661" priority="3024" operator="greaterThan">
      <formula>P77</formula>
    </cfRule>
  </conditionalFormatting>
  <conditionalFormatting sqref="L78">
    <cfRule type="cellIs" dxfId="12660" priority="3022" operator="lessThan">
      <formula>0</formula>
    </cfRule>
  </conditionalFormatting>
  <conditionalFormatting sqref="Q78">
    <cfRule type="cellIs" dxfId="12659" priority="3021" operator="equal">
      <formula>TODAY()</formula>
    </cfRule>
  </conditionalFormatting>
  <conditionalFormatting sqref="K78:L78">
    <cfRule type="cellIs" dxfId="12658" priority="3020" operator="lessThan">
      <formula>0</formula>
    </cfRule>
  </conditionalFormatting>
  <conditionalFormatting sqref="L79">
    <cfRule type="cellIs" dxfId="12657" priority="3019" operator="lessThan">
      <formula>0</formula>
    </cfRule>
  </conditionalFormatting>
  <conditionalFormatting sqref="Q79">
    <cfRule type="cellIs" dxfId="12656" priority="3018" operator="equal">
      <formula>TODAY()</formula>
    </cfRule>
  </conditionalFormatting>
  <conditionalFormatting sqref="K79:L79">
    <cfRule type="cellIs" dxfId="12655" priority="3017" operator="lessThan">
      <formula>0</formula>
    </cfRule>
  </conditionalFormatting>
  <conditionalFormatting sqref="G79">
    <cfRule type="cellIs" dxfId="12654" priority="3015" operator="lessThan">
      <formula>N79</formula>
    </cfRule>
    <cfRule type="cellIs" dxfId="12653" priority="3016" operator="greaterThan">
      <formula>P79</formula>
    </cfRule>
  </conditionalFormatting>
  <conditionalFormatting sqref="G78">
    <cfRule type="cellIs" dxfId="12652" priority="3013" operator="lessThan">
      <formula>N78</formula>
    </cfRule>
    <cfRule type="cellIs" dxfId="12651" priority="3014" operator="greaterThan">
      <formula>P78</formula>
    </cfRule>
  </conditionalFormatting>
  <conditionalFormatting sqref="L80">
    <cfRule type="cellIs" dxfId="12650" priority="3012" operator="lessThan">
      <formula>0</formula>
    </cfRule>
  </conditionalFormatting>
  <conditionalFormatting sqref="Q80">
    <cfRule type="cellIs" dxfId="12649" priority="3011" operator="equal">
      <formula>TODAY()</formula>
    </cfRule>
  </conditionalFormatting>
  <conditionalFormatting sqref="K80:L80">
    <cfRule type="cellIs" dxfId="12648" priority="3010" operator="lessThan">
      <formula>0</formula>
    </cfRule>
  </conditionalFormatting>
  <conditionalFormatting sqref="G80">
    <cfRule type="cellIs" dxfId="12647" priority="3008" operator="lessThan">
      <formula>N80</formula>
    </cfRule>
    <cfRule type="cellIs" dxfId="12646" priority="3009" operator="greaterThan">
      <formula>P80</formula>
    </cfRule>
  </conditionalFormatting>
  <conditionalFormatting sqref="L81">
    <cfRule type="cellIs" dxfId="12645" priority="3007" operator="lessThan">
      <formula>0</formula>
    </cfRule>
  </conditionalFormatting>
  <conditionalFormatting sqref="Q81">
    <cfRule type="cellIs" dxfId="12644" priority="3006" operator="equal">
      <formula>TODAY()</formula>
    </cfRule>
  </conditionalFormatting>
  <conditionalFormatting sqref="K81:L81">
    <cfRule type="cellIs" dxfId="12643" priority="3005" operator="lessThan">
      <formula>0</formula>
    </cfRule>
  </conditionalFormatting>
  <conditionalFormatting sqref="G81">
    <cfRule type="cellIs" dxfId="12642" priority="3003" operator="lessThan">
      <formula>N81</formula>
    </cfRule>
    <cfRule type="cellIs" dxfId="12641" priority="3004" operator="greaterThan">
      <formula>P81</formula>
    </cfRule>
  </conditionalFormatting>
  <conditionalFormatting sqref="L82">
    <cfRule type="cellIs" dxfId="12640" priority="3002" operator="lessThan">
      <formula>0</formula>
    </cfRule>
  </conditionalFormatting>
  <conditionalFormatting sqref="Q82">
    <cfRule type="cellIs" dxfId="12639" priority="3001" operator="equal">
      <formula>TODAY()</formula>
    </cfRule>
  </conditionalFormatting>
  <conditionalFormatting sqref="K82:L82">
    <cfRule type="cellIs" dxfId="12638" priority="3000" operator="lessThan">
      <formula>0</formula>
    </cfRule>
  </conditionalFormatting>
  <conditionalFormatting sqref="G82">
    <cfRule type="cellIs" dxfId="12637" priority="2998" operator="lessThan">
      <formula>N82</formula>
    </cfRule>
    <cfRule type="cellIs" dxfId="12636" priority="2999" operator="greaterThan">
      <formula>P82</formula>
    </cfRule>
  </conditionalFormatting>
  <conditionalFormatting sqref="G87">
    <cfRule type="cellIs" dxfId="12635" priority="2973" operator="lessThan">
      <formula>N87</formula>
    </cfRule>
    <cfRule type="cellIs" dxfId="12634" priority="2974" operator="greaterThan">
      <formula>P87</formula>
    </cfRule>
  </conditionalFormatting>
  <conditionalFormatting sqref="L87">
    <cfRule type="cellIs" dxfId="12633" priority="2977" operator="lessThan">
      <formula>0</formula>
    </cfRule>
  </conditionalFormatting>
  <conditionalFormatting sqref="Q87">
    <cfRule type="cellIs" dxfId="12632" priority="2976" operator="equal">
      <formula>TODAY()</formula>
    </cfRule>
  </conditionalFormatting>
  <conditionalFormatting sqref="K87:L87">
    <cfRule type="cellIs" dxfId="12631" priority="2975" operator="lessThan">
      <formula>0</formula>
    </cfRule>
  </conditionalFormatting>
  <conditionalFormatting sqref="Q88">
    <cfRule type="cellIs" dxfId="12630" priority="2971" operator="equal">
      <formula>TODAY()</formula>
    </cfRule>
  </conditionalFormatting>
  <conditionalFormatting sqref="G88">
    <cfRule type="cellIs" dxfId="12629" priority="2968" operator="lessThan">
      <formula>N88</formula>
    </cfRule>
    <cfRule type="cellIs" dxfId="12628" priority="2969" operator="greaterThan">
      <formula>P88</formula>
    </cfRule>
  </conditionalFormatting>
  <conditionalFormatting sqref="L88">
    <cfRule type="cellIs" dxfId="12627" priority="2972" operator="lessThan">
      <formula>0</formula>
    </cfRule>
  </conditionalFormatting>
  <conditionalFormatting sqref="K88:L88">
    <cfRule type="cellIs" dxfId="12626" priority="2970" operator="lessThan">
      <formula>0</formula>
    </cfRule>
  </conditionalFormatting>
  <conditionalFormatting sqref="L80">
    <cfRule type="cellIs" dxfId="12625" priority="2967" operator="lessThan">
      <formula>0</formula>
    </cfRule>
  </conditionalFormatting>
  <conditionalFormatting sqref="Q80">
    <cfRule type="cellIs" dxfId="12624" priority="2966" operator="equal">
      <formula>TODAY()</formula>
    </cfRule>
  </conditionalFormatting>
  <conditionalFormatting sqref="K80:L80">
    <cfRule type="cellIs" dxfId="12623" priority="2965" operator="lessThan">
      <formula>0</formula>
    </cfRule>
  </conditionalFormatting>
  <conditionalFormatting sqref="G80">
    <cfRule type="cellIs" dxfId="12622" priority="2963" operator="lessThan">
      <formula>N80</formula>
    </cfRule>
    <cfRule type="cellIs" dxfId="12621" priority="2964" operator="greaterThan">
      <formula>P80</formula>
    </cfRule>
  </conditionalFormatting>
  <conditionalFormatting sqref="L81">
    <cfRule type="cellIs" dxfId="12620" priority="2962" operator="lessThan">
      <formula>0</formula>
    </cfRule>
  </conditionalFormatting>
  <conditionalFormatting sqref="Q81">
    <cfRule type="cellIs" dxfId="12619" priority="2961" operator="equal">
      <formula>TODAY()</formula>
    </cfRule>
  </conditionalFormatting>
  <conditionalFormatting sqref="K81:L81">
    <cfRule type="cellIs" dxfId="12618" priority="2960" operator="lessThan">
      <formula>0</formula>
    </cfRule>
  </conditionalFormatting>
  <conditionalFormatting sqref="G81">
    <cfRule type="cellIs" dxfId="12617" priority="2958" operator="lessThan">
      <formula>N81</formula>
    </cfRule>
    <cfRule type="cellIs" dxfId="12616" priority="2959" operator="greaterThan">
      <formula>P81</formula>
    </cfRule>
  </conditionalFormatting>
  <conditionalFormatting sqref="L82">
    <cfRule type="cellIs" dxfId="12615" priority="2957" operator="lessThan">
      <formula>0</formula>
    </cfRule>
  </conditionalFormatting>
  <conditionalFormatting sqref="Q82">
    <cfRule type="cellIs" dxfId="12614" priority="2956" operator="equal">
      <formula>TODAY()</formula>
    </cfRule>
  </conditionalFormatting>
  <conditionalFormatting sqref="K82:L82">
    <cfRule type="cellIs" dxfId="12613" priority="2955" operator="lessThan">
      <formula>0</formula>
    </cfRule>
  </conditionalFormatting>
  <conditionalFormatting sqref="G82">
    <cfRule type="cellIs" dxfId="12612" priority="2953" operator="lessThan">
      <formula>N82</formula>
    </cfRule>
    <cfRule type="cellIs" dxfId="12611" priority="2954" operator="greaterThan">
      <formula>P82</formula>
    </cfRule>
  </conditionalFormatting>
  <conditionalFormatting sqref="L83">
    <cfRule type="cellIs" dxfId="12610" priority="2952" operator="lessThan">
      <formula>0</formula>
    </cfRule>
  </conditionalFormatting>
  <conditionalFormatting sqref="Q83">
    <cfRule type="cellIs" dxfId="12609" priority="2951" operator="equal">
      <formula>TODAY()</formula>
    </cfRule>
  </conditionalFormatting>
  <conditionalFormatting sqref="K83:L83">
    <cfRule type="cellIs" dxfId="12608" priority="2950" operator="lessThan">
      <formula>0</formula>
    </cfRule>
  </conditionalFormatting>
  <conditionalFormatting sqref="G83">
    <cfRule type="cellIs" dxfId="12607" priority="2948" operator="lessThan">
      <formula>N83</formula>
    </cfRule>
    <cfRule type="cellIs" dxfId="12606" priority="2949" operator="greaterThan">
      <formula>P83</formula>
    </cfRule>
  </conditionalFormatting>
  <conditionalFormatting sqref="L84">
    <cfRule type="cellIs" dxfId="12605" priority="2947" operator="lessThan">
      <formula>0</formula>
    </cfRule>
  </conditionalFormatting>
  <conditionalFormatting sqref="Q84">
    <cfRule type="cellIs" dxfId="12604" priority="2946" operator="equal">
      <formula>TODAY()</formula>
    </cfRule>
  </conditionalFormatting>
  <conditionalFormatting sqref="K84:L84">
    <cfRule type="cellIs" dxfId="12603" priority="2945" operator="lessThan">
      <formula>0</formula>
    </cfRule>
  </conditionalFormatting>
  <conditionalFormatting sqref="G84">
    <cfRule type="cellIs" dxfId="12602" priority="2943" operator="lessThan">
      <formula>N84</formula>
    </cfRule>
    <cfRule type="cellIs" dxfId="12601" priority="2944" operator="greaterThan">
      <formula>P84</formula>
    </cfRule>
  </conditionalFormatting>
  <conditionalFormatting sqref="L85">
    <cfRule type="cellIs" dxfId="12600" priority="2942" operator="lessThan">
      <formula>0</formula>
    </cfRule>
  </conditionalFormatting>
  <conditionalFormatting sqref="Q85">
    <cfRule type="cellIs" dxfId="12599" priority="2941" operator="equal">
      <formula>TODAY()</formula>
    </cfRule>
  </conditionalFormatting>
  <conditionalFormatting sqref="K85:L85">
    <cfRule type="cellIs" dxfId="12598" priority="2940" operator="lessThan">
      <formula>0</formula>
    </cfRule>
  </conditionalFormatting>
  <conditionalFormatting sqref="G85">
    <cfRule type="cellIs" dxfId="12597" priority="2938" operator="lessThan">
      <formula>N85</formula>
    </cfRule>
    <cfRule type="cellIs" dxfId="12596" priority="2939" operator="greaterThan">
      <formula>P85</formula>
    </cfRule>
  </conditionalFormatting>
  <conditionalFormatting sqref="G86">
    <cfRule type="cellIs" dxfId="12595" priority="2933" operator="lessThan">
      <formula>N86</formula>
    </cfRule>
    <cfRule type="cellIs" dxfId="12594" priority="2934" operator="greaterThan">
      <formula>P86</formula>
    </cfRule>
  </conditionalFormatting>
  <conditionalFormatting sqref="L86">
    <cfRule type="cellIs" dxfId="12593" priority="2937" operator="lessThan">
      <formula>0</formula>
    </cfRule>
  </conditionalFormatting>
  <conditionalFormatting sqref="Q86">
    <cfRule type="cellIs" dxfId="12592" priority="2936" operator="equal">
      <formula>TODAY()</formula>
    </cfRule>
  </conditionalFormatting>
  <conditionalFormatting sqref="K86:L86">
    <cfRule type="cellIs" dxfId="12591" priority="2935" operator="lessThan">
      <formula>0</formula>
    </cfRule>
  </conditionalFormatting>
  <conditionalFormatting sqref="G87">
    <cfRule type="cellIs" dxfId="12590" priority="2928" operator="lessThan">
      <formula>N87</formula>
    </cfRule>
    <cfRule type="cellIs" dxfId="12589" priority="2929" operator="greaterThan">
      <formula>P87</formula>
    </cfRule>
  </conditionalFormatting>
  <conditionalFormatting sqref="L87">
    <cfRule type="cellIs" dxfId="12588" priority="2932" operator="lessThan">
      <formula>0</formula>
    </cfRule>
  </conditionalFormatting>
  <conditionalFormatting sqref="Q87">
    <cfRule type="cellIs" dxfId="12587" priority="2931" operator="equal">
      <formula>TODAY()</formula>
    </cfRule>
  </conditionalFormatting>
  <conditionalFormatting sqref="K87:L87">
    <cfRule type="cellIs" dxfId="12586" priority="2930" operator="lessThan">
      <formula>0</formula>
    </cfRule>
  </conditionalFormatting>
  <conditionalFormatting sqref="G88">
    <cfRule type="cellIs" dxfId="12585" priority="2923" operator="lessThan">
      <formula>N88</formula>
    </cfRule>
    <cfRule type="cellIs" dxfId="12584" priority="2924" operator="greaterThan">
      <formula>P88</formula>
    </cfRule>
  </conditionalFormatting>
  <conditionalFormatting sqref="L88">
    <cfRule type="cellIs" dxfId="12583" priority="2927" operator="lessThan">
      <formula>0</formula>
    </cfRule>
  </conditionalFormatting>
  <conditionalFormatting sqref="Q88">
    <cfRule type="cellIs" dxfId="12582" priority="2926" operator="equal">
      <formula>TODAY()</formula>
    </cfRule>
  </conditionalFormatting>
  <conditionalFormatting sqref="K88:L88">
    <cfRule type="cellIs" dxfId="12581" priority="2925" operator="lessThan">
      <formula>0</formula>
    </cfRule>
  </conditionalFormatting>
  <conditionalFormatting sqref="L91">
    <cfRule type="cellIs" dxfId="12580" priority="2922" operator="lessThan">
      <formula>0</formula>
    </cfRule>
  </conditionalFormatting>
  <conditionalFormatting sqref="Q91">
    <cfRule type="cellIs" dxfId="12579" priority="2921" operator="equal">
      <formula>TODAY()</formula>
    </cfRule>
  </conditionalFormatting>
  <conditionalFormatting sqref="K91:L91">
    <cfRule type="cellIs" dxfId="12578" priority="2920" operator="lessThan">
      <formula>0</formula>
    </cfRule>
  </conditionalFormatting>
  <conditionalFormatting sqref="G91">
    <cfRule type="cellIs" dxfId="12577" priority="2918" operator="lessThan">
      <formula>N91</formula>
    </cfRule>
    <cfRule type="cellIs" dxfId="12576" priority="2919" operator="greaterThan">
      <formula>P91</formula>
    </cfRule>
  </conditionalFormatting>
  <conditionalFormatting sqref="L91">
    <cfRule type="cellIs" dxfId="12575" priority="2917" operator="lessThan">
      <formula>0</formula>
    </cfRule>
  </conditionalFormatting>
  <conditionalFormatting sqref="Q91">
    <cfRule type="cellIs" dxfId="12574" priority="2916" operator="equal">
      <formula>TODAY()</formula>
    </cfRule>
  </conditionalFormatting>
  <conditionalFormatting sqref="K91:L91">
    <cfRule type="cellIs" dxfId="12573" priority="2915" operator="lessThan">
      <formula>0</formula>
    </cfRule>
  </conditionalFormatting>
  <conditionalFormatting sqref="G91">
    <cfRule type="cellIs" dxfId="12572" priority="2913" operator="lessThan">
      <formula>N91</formula>
    </cfRule>
    <cfRule type="cellIs" dxfId="12571" priority="2914" operator="greaterThan">
      <formula>P91</formula>
    </cfRule>
  </conditionalFormatting>
  <conditionalFormatting sqref="Q78">
    <cfRule type="cellIs" dxfId="12570" priority="2908" operator="equal">
      <formula>TODAY()</formula>
    </cfRule>
  </conditionalFormatting>
  <conditionalFormatting sqref="Q83">
    <cfRule type="cellIs" dxfId="12569" priority="2881" operator="equal">
      <formula>TODAY()</formula>
    </cfRule>
  </conditionalFormatting>
  <conditionalFormatting sqref="L82">
    <cfRule type="cellIs" dxfId="12568" priority="2887" operator="lessThan">
      <formula>0</formula>
    </cfRule>
  </conditionalFormatting>
  <conditionalFormatting sqref="Q84">
    <cfRule type="cellIs" dxfId="12567" priority="2876" operator="equal">
      <formula>TODAY()</formula>
    </cfRule>
  </conditionalFormatting>
  <conditionalFormatting sqref="Q82">
    <cfRule type="cellIs" dxfId="12566" priority="2841" operator="equal">
      <formula>TODAY()</formula>
    </cfRule>
  </conditionalFormatting>
  <conditionalFormatting sqref="L81">
    <cfRule type="cellIs" dxfId="12565" priority="2847" operator="lessThan">
      <formula>0</formula>
    </cfRule>
  </conditionalFormatting>
  <conditionalFormatting sqref="Q83">
    <cfRule type="cellIs" dxfId="12564" priority="2836" operator="equal">
      <formula>TODAY()</formula>
    </cfRule>
  </conditionalFormatting>
  <conditionalFormatting sqref="Q91">
    <cfRule type="cellIs" dxfId="12563" priority="2801" operator="equal">
      <formula>TODAY()</formula>
    </cfRule>
  </conditionalFormatting>
  <conditionalFormatting sqref="L90">
    <cfRule type="cellIs" dxfId="12562" priority="2807" operator="lessThan">
      <formula>0</formula>
    </cfRule>
  </conditionalFormatting>
  <conditionalFormatting sqref="Q91">
    <cfRule type="cellIs" dxfId="12561" priority="2796" operator="equal">
      <formula>TODAY()</formula>
    </cfRule>
  </conditionalFormatting>
  <conditionalFormatting sqref="L77">
    <cfRule type="cellIs" dxfId="12560" priority="2912" operator="lessThan">
      <formula>0</formula>
    </cfRule>
  </conditionalFormatting>
  <conditionalFormatting sqref="Q77">
    <cfRule type="cellIs" dxfId="12559" priority="2911" operator="equal">
      <formula>TODAY()</formula>
    </cfRule>
  </conditionalFormatting>
  <conditionalFormatting sqref="K77:L77">
    <cfRule type="cellIs" dxfId="12558" priority="2910" operator="lessThan">
      <formula>0</formula>
    </cfRule>
  </conditionalFormatting>
  <conditionalFormatting sqref="L78">
    <cfRule type="cellIs" dxfId="12557" priority="2909" operator="lessThan">
      <formula>0</formula>
    </cfRule>
  </conditionalFormatting>
  <conditionalFormatting sqref="K78:L78">
    <cfRule type="cellIs" dxfId="12556" priority="2907" operator="lessThan">
      <formula>0</formula>
    </cfRule>
  </conditionalFormatting>
  <conditionalFormatting sqref="G78">
    <cfRule type="cellIs" dxfId="12555" priority="2905" operator="lessThan">
      <formula>N78</formula>
    </cfRule>
    <cfRule type="cellIs" dxfId="12554" priority="2906" operator="greaterThan">
      <formula>P78</formula>
    </cfRule>
  </conditionalFormatting>
  <conditionalFormatting sqref="G77">
    <cfRule type="cellIs" dxfId="12553" priority="2903" operator="lessThan">
      <formula>N77</formula>
    </cfRule>
    <cfRule type="cellIs" dxfId="12552" priority="2904" operator="greaterThan">
      <formula>P77</formula>
    </cfRule>
  </conditionalFormatting>
  <conditionalFormatting sqref="L79">
    <cfRule type="cellIs" dxfId="12551" priority="2902" operator="lessThan">
      <formula>0</formula>
    </cfRule>
  </conditionalFormatting>
  <conditionalFormatting sqref="Q79">
    <cfRule type="cellIs" dxfId="12550" priority="2901" operator="equal">
      <formula>TODAY()</formula>
    </cfRule>
  </conditionalFormatting>
  <conditionalFormatting sqref="K79:L79">
    <cfRule type="cellIs" dxfId="12549" priority="2900" operator="lessThan">
      <formula>0</formula>
    </cfRule>
  </conditionalFormatting>
  <conditionalFormatting sqref="G79">
    <cfRule type="cellIs" dxfId="12548" priority="2898" operator="lessThan">
      <formula>N79</formula>
    </cfRule>
    <cfRule type="cellIs" dxfId="12547" priority="2899" operator="greaterThan">
      <formula>P79</formula>
    </cfRule>
  </conditionalFormatting>
  <conditionalFormatting sqref="L80">
    <cfRule type="cellIs" dxfId="12546" priority="2897" operator="lessThan">
      <formula>0</formula>
    </cfRule>
  </conditionalFormatting>
  <conditionalFormatting sqref="Q80">
    <cfRule type="cellIs" dxfId="12545" priority="2896" operator="equal">
      <formula>TODAY()</formula>
    </cfRule>
  </conditionalFormatting>
  <conditionalFormatting sqref="K80:L80">
    <cfRule type="cellIs" dxfId="12544" priority="2895" operator="lessThan">
      <formula>0</formula>
    </cfRule>
  </conditionalFormatting>
  <conditionalFormatting sqref="G80">
    <cfRule type="cellIs" dxfId="12543" priority="2893" operator="lessThan">
      <formula>N80</formula>
    </cfRule>
    <cfRule type="cellIs" dxfId="12542" priority="2894" operator="greaterThan">
      <formula>P80</formula>
    </cfRule>
  </conditionalFormatting>
  <conditionalFormatting sqref="L81">
    <cfRule type="cellIs" dxfId="12541" priority="2892" operator="lessThan">
      <formula>0</formula>
    </cfRule>
  </conditionalFormatting>
  <conditionalFormatting sqref="Q81">
    <cfRule type="cellIs" dxfId="12540" priority="2891" operator="equal">
      <formula>TODAY()</formula>
    </cfRule>
  </conditionalFormatting>
  <conditionalFormatting sqref="K81:L81">
    <cfRule type="cellIs" dxfId="12539" priority="2890" operator="lessThan">
      <formula>0</formula>
    </cfRule>
  </conditionalFormatting>
  <conditionalFormatting sqref="G81">
    <cfRule type="cellIs" dxfId="12538" priority="2888" operator="lessThan">
      <formula>N81</formula>
    </cfRule>
    <cfRule type="cellIs" dxfId="12537" priority="2889" operator="greaterThan">
      <formula>P81</formula>
    </cfRule>
  </conditionalFormatting>
  <conditionalFormatting sqref="Q82">
    <cfRule type="cellIs" dxfId="12536" priority="2886" operator="equal">
      <formula>TODAY()</formula>
    </cfRule>
  </conditionalFormatting>
  <conditionalFormatting sqref="K82:L82">
    <cfRule type="cellIs" dxfId="12535" priority="2885" operator="lessThan">
      <formula>0</formula>
    </cfRule>
  </conditionalFormatting>
  <conditionalFormatting sqref="G82">
    <cfRule type="cellIs" dxfId="12534" priority="2883" operator="lessThan">
      <formula>N82</formula>
    </cfRule>
    <cfRule type="cellIs" dxfId="12533" priority="2884" operator="greaterThan">
      <formula>P82</formula>
    </cfRule>
  </conditionalFormatting>
  <conditionalFormatting sqref="L83">
    <cfRule type="cellIs" dxfId="12532" priority="2882" operator="lessThan">
      <formula>0</formula>
    </cfRule>
  </conditionalFormatting>
  <conditionalFormatting sqref="K83:L83">
    <cfRule type="cellIs" dxfId="12531" priority="2880" operator="lessThan">
      <formula>0</formula>
    </cfRule>
  </conditionalFormatting>
  <conditionalFormatting sqref="G83">
    <cfRule type="cellIs" dxfId="12530" priority="2878" operator="lessThan">
      <formula>N83</formula>
    </cfRule>
    <cfRule type="cellIs" dxfId="12529" priority="2879" operator="greaterThan">
      <formula>P83</formula>
    </cfRule>
  </conditionalFormatting>
  <conditionalFormatting sqref="L84">
    <cfRule type="cellIs" dxfId="12528" priority="2877" operator="lessThan">
      <formula>0</formula>
    </cfRule>
  </conditionalFormatting>
  <conditionalFormatting sqref="K84:L84">
    <cfRule type="cellIs" dxfId="12527" priority="2875" operator="lessThan">
      <formula>0</formula>
    </cfRule>
  </conditionalFormatting>
  <conditionalFormatting sqref="G84">
    <cfRule type="cellIs" dxfId="12526" priority="2873" operator="lessThan">
      <formula>N84</formula>
    </cfRule>
    <cfRule type="cellIs" dxfId="12525" priority="2874" operator="greaterThan">
      <formula>P84</formula>
    </cfRule>
  </conditionalFormatting>
  <conditionalFormatting sqref="L85">
    <cfRule type="cellIs" dxfId="12524" priority="2872" operator="lessThan">
      <formula>0</formula>
    </cfRule>
  </conditionalFormatting>
  <conditionalFormatting sqref="Q85">
    <cfRule type="cellIs" dxfId="12523" priority="2871" operator="equal">
      <formula>TODAY()</formula>
    </cfRule>
  </conditionalFormatting>
  <conditionalFormatting sqref="K85:L85">
    <cfRule type="cellIs" dxfId="12522" priority="2870" operator="lessThan">
      <formula>0</formula>
    </cfRule>
  </conditionalFormatting>
  <conditionalFormatting sqref="G85">
    <cfRule type="cellIs" dxfId="12521" priority="2868" operator="lessThan">
      <formula>N85</formula>
    </cfRule>
    <cfRule type="cellIs" dxfId="12520" priority="2869" operator="greaterThan">
      <formula>P85</formula>
    </cfRule>
  </conditionalFormatting>
  <conditionalFormatting sqref="G86">
    <cfRule type="cellIs" dxfId="12519" priority="2863" operator="lessThan">
      <formula>N86</formula>
    </cfRule>
    <cfRule type="cellIs" dxfId="12518" priority="2864" operator="greaterThan">
      <formula>P86</formula>
    </cfRule>
  </conditionalFormatting>
  <conditionalFormatting sqref="L86">
    <cfRule type="cellIs" dxfId="12517" priority="2867" operator="lessThan">
      <formula>0</formula>
    </cfRule>
  </conditionalFormatting>
  <conditionalFormatting sqref="Q86">
    <cfRule type="cellIs" dxfId="12516" priority="2866" operator="equal">
      <formula>TODAY()</formula>
    </cfRule>
  </conditionalFormatting>
  <conditionalFormatting sqref="K86:L86">
    <cfRule type="cellIs" dxfId="12515" priority="2865" operator="lessThan">
      <formula>0</formula>
    </cfRule>
  </conditionalFormatting>
  <conditionalFormatting sqref="G87">
    <cfRule type="cellIs" dxfId="12514" priority="2858" operator="lessThan">
      <formula>N87</formula>
    </cfRule>
    <cfRule type="cellIs" dxfId="12513" priority="2859" operator="greaterThan">
      <formula>P87</formula>
    </cfRule>
  </conditionalFormatting>
  <conditionalFormatting sqref="L87">
    <cfRule type="cellIs" dxfId="12512" priority="2862" operator="lessThan">
      <formula>0</formula>
    </cfRule>
  </conditionalFormatting>
  <conditionalFormatting sqref="Q87">
    <cfRule type="cellIs" dxfId="12511" priority="2861" operator="equal">
      <formula>TODAY()</formula>
    </cfRule>
  </conditionalFormatting>
  <conditionalFormatting sqref="K87:L87">
    <cfRule type="cellIs" dxfId="12510" priority="2860" operator="lessThan">
      <formula>0</formula>
    </cfRule>
  </conditionalFormatting>
  <conditionalFormatting sqref="L79">
    <cfRule type="cellIs" dxfId="12509" priority="2857" operator="lessThan">
      <formula>0</formula>
    </cfRule>
  </conditionalFormatting>
  <conditionalFormatting sqref="Q79">
    <cfRule type="cellIs" dxfId="12508" priority="2856" operator="equal">
      <formula>TODAY()</formula>
    </cfRule>
  </conditionalFormatting>
  <conditionalFormatting sqref="K79:L79">
    <cfRule type="cellIs" dxfId="12507" priority="2855" operator="lessThan">
      <formula>0</formula>
    </cfRule>
  </conditionalFormatting>
  <conditionalFormatting sqref="G79">
    <cfRule type="cellIs" dxfId="12506" priority="2853" operator="lessThan">
      <formula>N79</formula>
    </cfRule>
    <cfRule type="cellIs" dxfId="12505" priority="2854" operator="greaterThan">
      <formula>P79</formula>
    </cfRule>
  </conditionalFormatting>
  <conditionalFormatting sqref="L80">
    <cfRule type="cellIs" dxfId="12504" priority="2852" operator="lessThan">
      <formula>0</formula>
    </cfRule>
  </conditionalFormatting>
  <conditionalFormatting sqref="Q80">
    <cfRule type="cellIs" dxfId="12503" priority="2851" operator="equal">
      <formula>TODAY()</formula>
    </cfRule>
  </conditionalFormatting>
  <conditionalFormatting sqref="K80:L80">
    <cfRule type="cellIs" dxfId="12502" priority="2850" operator="lessThan">
      <formula>0</formula>
    </cfRule>
  </conditionalFormatting>
  <conditionalFormatting sqref="G80">
    <cfRule type="cellIs" dxfId="12501" priority="2848" operator="lessThan">
      <formula>N80</formula>
    </cfRule>
    <cfRule type="cellIs" dxfId="12500" priority="2849" operator="greaterThan">
      <formula>P80</formula>
    </cfRule>
  </conditionalFormatting>
  <conditionalFormatting sqref="Q81">
    <cfRule type="cellIs" dxfId="12499" priority="2846" operator="equal">
      <formula>TODAY()</formula>
    </cfRule>
  </conditionalFormatting>
  <conditionalFormatting sqref="K81:L81">
    <cfRule type="cellIs" dxfId="12498" priority="2845" operator="lessThan">
      <formula>0</formula>
    </cfRule>
  </conditionalFormatting>
  <conditionalFormatting sqref="G81">
    <cfRule type="cellIs" dxfId="12497" priority="2843" operator="lessThan">
      <formula>N81</formula>
    </cfRule>
    <cfRule type="cellIs" dxfId="12496" priority="2844" operator="greaterThan">
      <formula>P81</formula>
    </cfRule>
  </conditionalFormatting>
  <conditionalFormatting sqref="L82">
    <cfRule type="cellIs" dxfId="12495" priority="2842" operator="lessThan">
      <formula>0</formula>
    </cfRule>
  </conditionalFormatting>
  <conditionalFormatting sqref="K82:L82">
    <cfRule type="cellIs" dxfId="12494" priority="2840" operator="lessThan">
      <formula>0</formula>
    </cfRule>
  </conditionalFormatting>
  <conditionalFormatting sqref="G82">
    <cfRule type="cellIs" dxfId="12493" priority="2838" operator="lessThan">
      <formula>N82</formula>
    </cfRule>
    <cfRule type="cellIs" dxfId="12492" priority="2839" operator="greaterThan">
      <formula>P82</formula>
    </cfRule>
  </conditionalFormatting>
  <conditionalFormatting sqref="L83">
    <cfRule type="cellIs" dxfId="12491" priority="2837" operator="lessThan">
      <formula>0</formula>
    </cfRule>
  </conditionalFormatting>
  <conditionalFormatting sqref="K83:L83">
    <cfRule type="cellIs" dxfId="12490" priority="2835" operator="lessThan">
      <formula>0</formula>
    </cfRule>
  </conditionalFormatting>
  <conditionalFormatting sqref="G83">
    <cfRule type="cellIs" dxfId="12489" priority="2833" operator="lessThan">
      <formula>N83</formula>
    </cfRule>
    <cfRule type="cellIs" dxfId="12488" priority="2834" operator="greaterThan">
      <formula>P83</formula>
    </cfRule>
  </conditionalFormatting>
  <conditionalFormatting sqref="L84">
    <cfRule type="cellIs" dxfId="12487" priority="2832" operator="lessThan">
      <formula>0</formula>
    </cfRule>
  </conditionalFormatting>
  <conditionalFormatting sqref="Q84">
    <cfRule type="cellIs" dxfId="12486" priority="2831" operator="equal">
      <formula>TODAY()</formula>
    </cfRule>
  </conditionalFormatting>
  <conditionalFormatting sqref="K84:L84">
    <cfRule type="cellIs" dxfId="12485" priority="2830" operator="lessThan">
      <formula>0</formula>
    </cfRule>
  </conditionalFormatting>
  <conditionalFormatting sqref="G84">
    <cfRule type="cellIs" dxfId="12484" priority="2828" operator="lessThan">
      <formula>N84</formula>
    </cfRule>
    <cfRule type="cellIs" dxfId="12483" priority="2829" operator="greaterThan">
      <formula>P84</formula>
    </cfRule>
  </conditionalFormatting>
  <conditionalFormatting sqref="G85">
    <cfRule type="cellIs" dxfId="12482" priority="2823" operator="lessThan">
      <formula>N85</formula>
    </cfRule>
    <cfRule type="cellIs" dxfId="12481" priority="2824" operator="greaterThan">
      <formula>P85</formula>
    </cfRule>
  </conditionalFormatting>
  <conditionalFormatting sqref="L85">
    <cfRule type="cellIs" dxfId="12480" priority="2827" operator="lessThan">
      <formula>0</formula>
    </cfRule>
  </conditionalFormatting>
  <conditionalFormatting sqref="Q85">
    <cfRule type="cellIs" dxfId="12479" priority="2826" operator="equal">
      <formula>TODAY()</formula>
    </cfRule>
  </conditionalFormatting>
  <conditionalFormatting sqref="K85:L85">
    <cfRule type="cellIs" dxfId="12478" priority="2825" operator="lessThan">
      <formula>0</formula>
    </cfRule>
  </conditionalFormatting>
  <conditionalFormatting sqref="G86">
    <cfRule type="cellIs" dxfId="12477" priority="2818" operator="lessThan">
      <formula>N86</formula>
    </cfRule>
    <cfRule type="cellIs" dxfId="12476" priority="2819" operator="greaterThan">
      <formula>P86</formula>
    </cfRule>
  </conditionalFormatting>
  <conditionalFormatting sqref="L86">
    <cfRule type="cellIs" dxfId="12475" priority="2822" operator="lessThan">
      <formula>0</formula>
    </cfRule>
  </conditionalFormatting>
  <conditionalFormatting sqref="Q86">
    <cfRule type="cellIs" dxfId="12474" priority="2821" operator="equal">
      <formula>TODAY()</formula>
    </cfRule>
  </conditionalFormatting>
  <conditionalFormatting sqref="K86:L86">
    <cfRule type="cellIs" dxfId="12473" priority="2820" operator="lessThan">
      <formula>0</formula>
    </cfRule>
  </conditionalFormatting>
  <conditionalFormatting sqref="G87">
    <cfRule type="cellIs" dxfId="12472" priority="2813" operator="lessThan">
      <formula>N87</formula>
    </cfRule>
    <cfRule type="cellIs" dxfId="12471" priority="2814" operator="greaterThan">
      <formula>P87</formula>
    </cfRule>
  </conditionalFormatting>
  <conditionalFormatting sqref="L87">
    <cfRule type="cellIs" dxfId="12470" priority="2817" operator="lessThan">
      <formula>0</formula>
    </cfRule>
  </conditionalFormatting>
  <conditionalFormatting sqref="Q87">
    <cfRule type="cellIs" dxfId="12469" priority="2816" operator="equal">
      <formula>TODAY()</formula>
    </cfRule>
  </conditionalFormatting>
  <conditionalFormatting sqref="K87:L87">
    <cfRule type="cellIs" dxfId="12468" priority="2815" operator="lessThan">
      <formula>0</formula>
    </cfRule>
  </conditionalFormatting>
  <conditionalFormatting sqref="L90">
    <cfRule type="cellIs" dxfId="12467" priority="2812" operator="lessThan">
      <formula>0</formula>
    </cfRule>
  </conditionalFormatting>
  <conditionalFormatting sqref="Q90">
    <cfRule type="cellIs" dxfId="12466" priority="2811" operator="equal">
      <formula>TODAY()</formula>
    </cfRule>
  </conditionalFormatting>
  <conditionalFormatting sqref="K90:L90">
    <cfRule type="cellIs" dxfId="12465" priority="2810" operator="lessThan">
      <formula>0</formula>
    </cfRule>
  </conditionalFormatting>
  <conditionalFormatting sqref="G90">
    <cfRule type="cellIs" dxfId="12464" priority="2808" operator="lessThan">
      <formula>N90</formula>
    </cfRule>
    <cfRule type="cellIs" dxfId="12463" priority="2809" operator="greaterThan">
      <formula>P90</formula>
    </cfRule>
  </conditionalFormatting>
  <conditionalFormatting sqref="Q90">
    <cfRule type="cellIs" dxfId="12462" priority="2806" operator="equal">
      <formula>TODAY()</formula>
    </cfRule>
  </conditionalFormatting>
  <conditionalFormatting sqref="K90:L90">
    <cfRule type="cellIs" dxfId="12461" priority="2805" operator="lessThan">
      <formula>0</formula>
    </cfRule>
  </conditionalFormatting>
  <conditionalFormatting sqref="G90">
    <cfRule type="cellIs" dxfId="12460" priority="2803" operator="lessThan">
      <formula>N90</formula>
    </cfRule>
    <cfRule type="cellIs" dxfId="12459" priority="2804" operator="greaterThan">
      <formula>P90</formula>
    </cfRule>
  </conditionalFormatting>
  <conditionalFormatting sqref="L91">
    <cfRule type="cellIs" dxfId="12458" priority="2802" operator="lessThan">
      <formula>0</formula>
    </cfRule>
  </conditionalFormatting>
  <conditionalFormatting sqref="K91:L91">
    <cfRule type="cellIs" dxfId="12457" priority="2800" operator="lessThan">
      <formula>0</formula>
    </cfRule>
  </conditionalFormatting>
  <conditionalFormatting sqref="G91">
    <cfRule type="cellIs" dxfId="12456" priority="2798" operator="lessThan">
      <formula>N91</formula>
    </cfRule>
    <cfRule type="cellIs" dxfId="12455" priority="2799" operator="greaterThan">
      <formula>P91</formula>
    </cfRule>
  </conditionalFormatting>
  <conditionalFormatting sqref="L91">
    <cfRule type="cellIs" dxfId="12454" priority="2797" operator="lessThan">
      <formula>0</formula>
    </cfRule>
  </conditionalFormatting>
  <conditionalFormatting sqref="K91:L91">
    <cfRule type="cellIs" dxfId="12453" priority="2795" operator="lessThan">
      <formula>0</formula>
    </cfRule>
  </conditionalFormatting>
  <conditionalFormatting sqref="G91">
    <cfRule type="cellIs" dxfId="12452" priority="2793" operator="lessThan">
      <formula>N91</formula>
    </cfRule>
    <cfRule type="cellIs" dxfId="12451" priority="2794" operator="greaterThan">
      <formula>P91</formula>
    </cfRule>
  </conditionalFormatting>
  <conditionalFormatting sqref="L95">
    <cfRule type="cellIs" dxfId="12450" priority="2732" operator="lessThan">
      <formula>0</formula>
    </cfRule>
  </conditionalFormatting>
  <conditionalFormatting sqref="Q95">
    <cfRule type="cellIs" dxfId="12449" priority="2731" operator="equal">
      <formula>TODAY()</formula>
    </cfRule>
  </conditionalFormatting>
  <conditionalFormatting sqref="K95:L95">
    <cfRule type="cellIs" dxfId="12448" priority="2730" operator="lessThan">
      <formula>0</formula>
    </cfRule>
  </conditionalFormatting>
  <conditionalFormatting sqref="G95">
    <cfRule type="cellIs" dxfId="12447" priority="2728" operator="lessThan">
      <formula>N95</formula>
    </cfRule>
    <cfRule type="cellIs" dxfId="12446" priority="2729" operator="greaterThan">
      <formula>P95</formula>
    </cfRule>
  </conditionalFormatting>
  <conditionalFormatting sqref="L95">
    <cfRule type="cellIs" dxfId="12445" priority="2727" operator="lessThan">
      <formula>0</formula>
    </cfRule>
  </conditionalFormatting>
  <conditionalFormatting sqref="Q95">
    <cfRule type="cellIs" dxfId="12444" priority="2726" operator="equal">
      <formula>TODAY()</formula>
    </cfRule>
  </conditionalFormatting>
  <conditionalFormatting sqref="K95:L95">
    <cfRule type="cellIs" dxfId="12443" priority="2725" operator="lessThan">
      <formula>0</formula>
    </cfRule>
  </conditionalFormatting>
  <conditionalFormatting sqref="G95">
    <cfRule type="cellIs" dxfId="12442" priority="2723" operator="lessThan">
      <formula>N95</formula>
    </cfRule>
    <cfRule type="cellIs" dxfId="12441" priority="2724" operator="greaterThan">
      <formula>P95</formula>
    </cfRule>
  </conditionalFormatting>
  <conditionalFormatting sqref="Q95">
    <cfRule type="cellIs" dxfId="12440" priority="2721" operator="equal">
      <formula>TODAY()</formula>
    </cfRule>
  </conditionalFormatting>
  <conditionalFormatting sqref="Q95">
    <cfRule type="cellIs" dxfId="12439" priority="2716" operator="equal">
      <formula>TODAY()</formula>
    </cfRule>
  </conditionalFormatting>
  <conditionalFormatting sqref="L95">
    <cfRule type="cellIs" dxfId="12438" priority="2722" operator="lessThan">
      <formula>0</formula>
    </cfRule>
  </conditionalFormatting>
  <conditionalFormatting sqref="K95:L95">
    <cfRule type="cellIs" dxfId="12437" priority="2720" operator="lessThan">
      <formula>0</formula>
    </cfRule>
  </conditionalFormatting>
  <conditionalFormatting sqref="G95">
    <cfRule type="cellIs" dxfId="12436" priority="2718" operator="lessThan">
      <formula>N95</formula>
    </cfRule>
    <cfRule type="cellIs" dxfId="12435" priority="2719" operator="greaterThan">
      <formula>P95</formula>
    </cfRule>
  </conditionalFormatting>
  <conditionalFormatting sqref="L95">
    <cfRule type="cellIs" dxfId="12434" priority="2717" operator="lessThan">
      <formula>0</formula>
    </cfRule>
  </conditionalFormatting>
  <conditionalFormatting sqref="K95:L95">
    <cfRule type="cellIs" dxfId="12433" priority="2715" operator="lessThan">
      <formula>0</formula>
    </cfRule>
  </conditionalFormatting>
  <conditionalFormatting sqref="G95">
    <cfRule type="cellIs" dxfId="12432" priority="2713" operator="lessThan">
      <formula>N95</formula>
    </cfRule>
    <cfRule type="cellIs" dxfId="12431" priority="2714" operator="greaterThan">
      <formula>P95</formula>
    </cfRule>
  </conditionalFormatting>
  <conditionalFormatting sqref="L93">
    <cfRule type="cellIs" dxfId="12430" priority="2772" operator="lessThan">
      <formula>0</formula>
    </cfRule>
  </conditionalFormatting>
  <conditionalFormatting sqref="Q93">
    <cfRule type="cellIs" dxfId="12429" priority="2771" operator="equal">
      <formula>TODAY()</formula>
    </cfRule>
  </conditionalFormatting>
  <conditionalFormatting sqref="K93:L93">
    <cfRule type="cellIs" dxfId="12428" priority="2770" operator="lessThan">
      <formula>0</formula>
    </cfRule>
  </conditionalFormatting>
  <conditionalFormatting sqref="G93">
    <cfRule type="cellIs" dxfId="12427" priority="2768" operator="lessThan">
      <formula>N93</formula>
    </cfRule>
    <cfRule type="cellIs" dxfId="12426" priority="2769" operator="greaterThan">
      <formula>P93</formula>
    </cfRule>
  </conditionalFormatting>
  <conditionalFormatting sqref="L93">
    <cfRule type="cellIs" dxfId="12425" priority="2767" operator="lessThan">
      <formula>0</formula>
    </cfRule>
  </conditionalFormatting>
  <conditionalFormatting sqref="Q93">
    <cfRule type="cellIs" dxfId="12424" priority="2766" operator="equal">
      <formula>TODAY()</formula>
    </cfRule>
  </conditionalFormatting>
  <conditionalFormatting sqref="K93:L93">
    <cfRule type="cellIs" dxfId="12423" priority="2765" operator="lessThan">
      <formula>0</formula>
    </cfRule>
  </conditionalFormatting>
  <conditionalFormatting sqref="G93">
    <cfRule type="cellIs" dxfId="12422" priority="2763" operator="lessThan">
      <formula>N93</formula>
    </cfRule>
    <cfRule type="cellIs" dxfId="12421" priority="2764" operator="greaterThan">
      <formula>P93</formula>
    </cfRule>
  </conditionalFormatting>
  <conditionalFormatting sqref="Q93">
    <cfRule type="cellIs" dxfId="12420" priority="2761" operator="equal">
      <formula>TODAY()</formula>
    </cfRule>
  </conditionalFormatting>
  <conditionalFormatting sqref="Q93">
    <cfRule type="cellIs" dxfId="12419" priority="2756" operator="equal">
      <formula>TODAY()</formula>
    </cfRule>
  </conditionalFormatting>
  <conditionalFormatting sqref="L93">
    <cfRule type="cellIs" dxfId="12418" priority="2762" operator="lessThan">
      <formula>0</formula>
    </cfRule>
  </conditionalFormatting>
  <conditionalFormatting sqref="K93:L93">
    <cfRule type="cellIs" dxfId="12417" priority="2760" operator="lessThan">
      <formula>0</formula>
    </cfRule>
  </conditionalFormatting>
  <conditionalFormatting sqref="G93">
    <cfRule type="cellIs" dxfId="12416" priority="2758" operator="lessThan">
      <formula>N93</formula>
    </cfRule>
    <cfRule type="cellIs" dxfId="12415" priority="2759" operator="greaterThan">
      <formula>P93</formula>
    </cfRule>
  </conditionalFormatting>
  <conditionalFormatting sqref="L93">
    <cfRule type="cellIs" dxfId="12414" priority="2757" operator="lessThan">
      <formula>0</formula>
    </cfRule>
  </conditionalFormatting>
  <conditionalFormatting sqref="K93:L93">
    <cfRule type="cellIs" dxfId="12413" priority="2755" operator="lessThan">
      <formula>0</formula>
    </cfRule>
  </conditionalFormatting>
  <conditionalFormatting sqref="G93">
    <cfRule type="cellIs" dxfId="12412" priority="2753" operator="lessThan">
      <formula>N93</formula>
    </cfRule>
    <cfRule type="cellIs" dxfId="12411" priority="2754" operator="greaterThan">
      <formula>P93</formula>
    </cfRule>
  </conditionalFormatting>
  <conditionalFormatting sqref="L94">
    <cfRule type="cellIs" dxfId="12410" priority="2752" operator="lessThan">
      <formula>0</formula>
    </cfRule>
  </conditionalFormatting>
  <conditionalFormatting sqref="Q94">
    <cfRule type="cellIs" dxfId="12409" priority="2751" operator="equal">
      <formula>TODAY()</formula>
    </cfRule>
  </conditionalFormatting>
  <conditionalFormatting sqref="K94:L94">
    <cfRule type="cellIs" dxfId="12408" priority="2750" operator="lessThan">
      <formula>0</formula>
    </cfRule>
  </conditionalFormatting>
  <conditionalFormatting sqref="G94">
    <cfRule type="cellIs" dxfId="12407" priority="2748" operator="lessThan">
      <formula>N94</formula>
    </cfRule>
    <cfRule type="cellIs" dxfId="12406" priority="2749" operator="greaterThan">
      <formula>P94</formula>
    </cfRule>
  </conditionalFormatting>
  <conditionalFormatting sqref="L94">
    <cfRule type="cellIs" dxfId="12405" priority="2747" operator="lessThan">
      <formula>0</formula>
    </cfRule>
  </conditionalFormatting>
  <conditionalFormatting sqref="Q94">
    <cfRule type="cellIs" dxfId="12404" priority="2746" operator="equal">
      <formula>TODAY()</formula>
    </cfRule>
  </conditionalFormatting>
  <conditionalFormatting sqref="K94:L94">
    <cfRule type="cellIs" dxfId="12403" priority="2745" operator="lessThan">
      <formula>0</formula>
    </cfRule>
  </conditionalFormatting>
  <conditionalFormatting sqref="G94">
    <cfRule type="cellIs" dxfId="12402" priority="2743" operator="lessThan">
      <formula>N94</formula>
    </cfRule>
    <cfRule type="cellIs" dxfId="12401" priority="2744" operator="greaterThan">
      <formula>P94</formula>
    </cfRule>
  </conditionalFormatting>
  <conditionalFormatting sqref="Q94">
    <cfRule type="cellIs" dxfId="12400" priority="2741" operator="equal">
      <formula>TODAY()</formula>
    </cfRule>
  </conditionalFormatting>
  <conditionalFormatting sqref="Q94">
    <cfRule type="cellIs" dxfId="12399" priority="2736" operator="equal">
      <formula>TODAY()</formula>
    </cfRule>
  </conditionalFormatting>
  <conditionalFormatting sqref="L94">
    <cfRule type="cellIs" dxfId="12398" priority="2742" operator="lessThan">
      <formula>0</formula>
    </cfRule>
  </conditionalFormatting>
  <conditionalFormatting sqref="K94:L94">
    <cfRule type="cellIs" dxfId="12397" priority="2740" operator="lessThan">
      <formula>0</formula>
    </cfRule>
  </conditionalFormatting>
  <conditionalFormatting sqref="G94">
    <cfRule type="cellIs" dxfId="12396" priority="2738" operator="lessThan">
      <formula>N94</formula>
    </cfRule>
    <cfRule type="cellIs" dxfId="12395" priority="2739" operator="greaterThan">
      <formula>P94</formula>
    </cfRule>
  </conditionalFormatting>
  <conditionalFormatting sqref="L94">
    <cfRule type="cellIs" dxfId="12394" priority="2737" operator="lessThan">
      <formula>0</formula>
    </cfRule>
  </conditionalFormatting>
  <conditionalFormatting sqref="K94:L94">
    <cfRule type="cellIs" dxfId="12393" priority="2735" operator="lessThan">
      <formula>0</formula>
    </cfRule>
  </conditionalFormatting>
  <conditionalFormatting sqref="G94">
    <cfRule type="cellIs" dxfId="12392" priority="2733" operator="lessThan">
      <formula>N94</formula>
    </cfRule>
    <cfRule type="cellIs" dxfId="12391" priority="2734" operator="greaterThan">
      <formula>P94</formula>
    </cfRule>
  </conditionalFormatting>
  <conditionalFormatting sqref="L95">
    <cfRule type="cellIs" dxfId="12390" priority="2712" operator="lessThan">
      <formula>0</formula>
    </cfRule>
  </conditionalFormatting>
  <conditionalFormatting sqref="Q95">
    <cfRule type="cellIs" dxfId="12389" priority="2711" operator="equal">
      <formula>TODAY()</formula>
    </cfRule>
  </conditionalFormatting>
  <conditionalFormatting sqref="K95:L95">
    <cfRule type="cellIs" dxfId="12388" priority="2710" operator="lessThan">
      <formula>0</formula>
    </cfRule>
  </conditionalFormatting>
  <conditionalFormatting sqref="G95">
    <cfRule type="cellIs" dxfId="12387" priority="2708" operator="lessThan">
      <formula>N95</formula>
    </cfRule>
    <cfRule type="cellIs" dxfId="12386" priority="2709" operator="greaterThan">
      <formula>P95</formula>
    </cfRule>
  </conditionalFormatting>
  <conditionalFormatting sqref="L96">
    <cfRule type="cellIs" dxfId="12385" priority="2682" operator="lessThan">
      <formula>0</formula>
    </cfRule>
  </conditionalFormatting>
  <conditionalFormatting sqref="Q96">
    <cfRule type="cellIs" dxfId="12384" priority="2681" operator="equal">
      <formula>TODAY()</formula>
    </cfRule>
  </conditionalFormatting>
  <conditionalFormatting sqref="K96:L96">
    <cfRule type="cellIs" dxfId="12383" priority="2680" operator="lessThan">
      <formula>0</formula>
    </cfRule>
  </conditionalFormatting>
  <conditionalFormatting sqref="G96">
    <cfRule type="cellIs" dxfId="12382" priority="2678" operator="lessThan">
      <formula>N96</formula>
    </cfRule>
    <cfRule type="cellIs" dxfId="12381" priority="2679" operator="greaterThan">
      <formula>P96</formula>
    </cfRule>
  </conditionalFormatting>
  <conditionalFormatting sqref="Q96">
    <cfRule type="cellIs" dxfId="12380" priority="2676" operator="equal">
      <formula>TODAY()</formula>
    </cfRule>
  </conditionalFormatting>
  <conditionalFormatting sqref="L96">
    <cfRule type="cellIs" dxfId="12379" priority="2677" operator="lessThan">
      <formula>0</formula>
    </cfRule>
  </conditionalFormatting>
  <conditionalFormatting sqref="K96:L96">
    <cfRule type="cellIs" dxfId="12378" priority="2675" operator="lessThan">
      <formula>0</formula>
    </cfRule>
  </conditionalFormatting>
  <conditionalFormatting sqref="G96">
    <cfRule type="cellIs" dxfId="12377" priority="2673" operator="lessThan">
      <formula>N96</formula>
    </cfRule>
    <cfRule type="cellIs" dxfId="12376" priority="2674" operator="greaterThan">
      <formula>P96</formula>
    </cfRule>
  </conditionalFormatting>
  <conditionalFormatting sqref="L96">
    <cfRule type="cellIs" dxfId="12375" priority="2672" operator="lessThan">
      <formula>0</formula>
    </cfRule>
  </conditionalFormatting>
  <conditionalFormatting sqref="Q96">
    <cfRule type="cellIs" dxfId="12374" priority="2671" operator="equal">
      <formula>TODAY()</formula>
    </cfRule>
  </conditionalFormatting>
  <conditionalFormatting sqref="K96:L96">
    <cfRule type="cellIs" dxfId="12373" priority="2670" operator="lessThan">
      <formula>0</formula>
    </cfRule>
  </conditionalFormatting>
  <conditionalFormatting sqref="G96">
    <cfRule type="cellIs" dxfId="12372" priority="2668" operator="lessThan">
      <formula>N96</formula>
    </cfRule>
    <cfRule type="cellIs" dxfId="12371" priority="2669" operator="greaterThan">
      <formula>P96</formula>
    </cfRule>
  </conditionalFormatting>
  <conditionalFormatting sqref="L96">
    <cfRule type="cellIs" dxfId="12370" priority="2667" operator="lessThan">
      <formula>0</formula>
    </cfRule>
  </conditionalFormatting>
  <conditionalFormatting sqref="Q96">
    <cfRule type="cellIs" dxfId="12369" priority="2666" operator="equal">
      <formula>TODAY()</formula>
    </cfRule>
  </conditionalFormatting>
  <conditionalFormatting sqref="K96:L96">
    <cfRule type="cellIs" dxfId="12368" priority="2665" operator="lessThan">
      <formula>0</formula>
    </cfRule>
  </conditionalFormatting>
  <conditionalFormatting sqref="G96">
    <cfRule type="cellIs" dxfId="12367" priority="2663" operator="lessThan">
      <formula>N96</formula>
    </cfRule>
    <cfRule type="cellIs" dxfId="12366" priority="2664" operator="greaterThan">
      <formula>P96</formula>
    </cfRule>
  </conditionalFormatting>
  <conditionalFormatting sqref="L96">
    <cfRule type="cellIs" dxfId="12365" priority="2662" operator="lessThan">
      <formula>0</formula>
    </cfRule>
  </conditionalFormatting>
  <conditionalFormatting sqref="Q96">
    <cfRule type="cellIs" dxfId="12364" priority="2661" operator="equal">
      <formula>TODAY()</formula>
    </cfRule>
  </conditionalFormatting>
  <conditionalFormatting sqref="K96:L96">
    <cfRule type="cellIs" dxfId="12363" priority="2660" operator="lessThan">
      <formula>0</formula>
    </cfRule>
  </conditionalFormatting>
  <conditionalFormatting sqref="G96">
    <cfRule type="cellIs" dxfId="12362" priority="2658" operator="lessThan">
      <formula>N96</formula>
    </cfRule>
    <cfRule type="cellIs" dxfId="12361" priority="2659" operator="greaterThan">
      <formula>P96</formula>
    </cfRule>
  </conditionalFormatting>
  <conditionalFormatting sqref="L97">
    <cfRule type="cellIs" dxfId="12360" priority="2657" operator="lessThan">
      <formula>0</formula>
    </cfRule>
  </conditionalFormatting>
  <conditionalFormatting sqref="Q97">
    <cfRule type="cellIs" dxfId="12359" priority="2656" operator="equal">
      <formula>TODAY()</formula>
    </cfRule>
  </conditionalFormatting>
  <conditionalFormatting sqref="K97:L97">
    <cfRule type="cellIs" dxfId="12358" priority="2655" operator="lessThan">
      <formula>0</formula>
    </cfRule>
  </conditionalFormatting>
  <conditionalFormatting sqref="G97">
    <cfRule type="cellIs" dxfId="12357" priority="2653" operator="lessThan">
      <formula>N97</formula>
    </cfRule>
    <cfRule type="cellIs" dxfId="12356" priority="2654" operator="greaterThan">
      <formula>P97</formula>
    </cfRule>
  </conditionalFormatting>
  <conditionalFormatting sqref="Q97">
    <cfRule type="cellIs" dxfId="12355" priority="2651" operator="equal">
      <formula>TODAY()</formula>
    </cfRule>
  </conditionalFormatting>
  <conditionalFormatting sqref="L97">
    <cfRule type="cellIs" dxfId="12354" priority="2652" operator="lessThan">
      <formula>0</formula>
    </cfRule>
  </conditionalFormatting>
  <conditionalFormatting sqref="K97:L97">
    <cfRule type="cellIs" dxfId="12353" priority="2650" operator="lessThan">
      <formula>0</formula>
    </cfRule>
  </conditionalFormatting>
  <conditionalFormatting sqref="G97">
    <cfRule type="cellIs" dxfId="12352" priority="2648" operator="lessThan">
      <formula>N97</formula>
    </cfRule>
    <cfRule type="cellIs" dxfId="12351" priority="2649" operator="greaterThan">
      <formula>P97</formula>
    </cfRule>
  </conditionalFormatting>
  <conditionalFormatting sqref="L97">
    <cfRule type="cellIs" dxfId="12350" priority="2647" operator="lessThan">
      <formula>0</formula>
    </cfRule>
  </conditionalFormatting>
  <conditionalFormatting sqref="Q97">
    <cfRule type="cellIs" dxfId="12349" priority="2646" operator="equal">
      <formula>TODAY()</formula>
    </cfRule>
  </conditionalFormatting>
  <conditionalFormatting sqref="K97:L97">
    <cfRule type="cellIs" dxfId="12348" priority="2645" operator="lessThan">
      <formula>0</formula>
    </cfRule>
  </conditionalFormatting>
  <conditionalFormatting sqref="G97">
    <cfRule type="cellIs" dxfId="12347" priority="2643" operator="lessThan">
      <formula>N97</formula>
    </cfRule>
    <cfRule type="cellIs" dxfId="12346" priority="2644" operator="greaterThan">
      <formula>P97</formula>
    </cfRule>
  </conditionalFormatting>
  <conditionalFormatting sqref="L97">
    <cfRule type="cellIs" dxfId="12345" priority="2642" operator="lessThan">
      <formula>0</formula>
    </cfRule>
  </conditionalFormatting>
  <conditionalFormatting sqref="Q97">
    <cfRule type="cellIs" dxfId="12344" priority="2641" operator="equal">
      <formula>TODAY()</formula>
    </cfRule>
  </conditionalFormatting>
  <conditionalFormatting sqref="K97:L97">
    <cfRule type="cellIs" dxfId="12343" priority="2640" operator="lessThan">
      <formula>0</formula>
    </cfRule>
  </conditionalFormatting>
  <conditionalFormatting sqref="G97">
    <cfRule type="cellIs" dxfId="12342" priority="2638" operator="lessThan">
      <formula>N97</formula>
    </cfRule>
    <cfRule type="cellIs" dxfId="12341" priority="2639" operator="greaterThan">
      <formula>P97</formula>
    </cfRule>
  </conditionalFormatting>
  <conditionalFormatting sqref="L97">
    <cfRule type="cellIs" dxfId="12340" priority="2637" operator="lessThan">
      <formula>0</formula>
    </cfRule>
  </conditionalFormatting>
  <conditionalFormatting sqref="Q97">
    <cfRule type="cellIs" dxfId="12339" priority="2636" operator="equal">
      <formula>TODAY()</formula>
    </cfRule>
  </conditionalFormatting>
  <conditionalFormatting sqref="K97:L97">
    <cfRule type="cellIs" dxfId="12338" priority="2635" operator="lessThan">
      <formula>0</formula>
    </cfRule>
  </conditionalFormatting>
  <conditionalFormatting sqref="G97">
    <cfRule type="cellIs" dxfId="12337" priority="2633" operator="lessThan">
      <formula>N97</formula>
    </cfRule>
    <cfRule type="cellIs" dxfId="12336" priority="2634" operator="greaterThan">
      <formula>P97</formula>
    </cfRule>
  </conditionalFormatting>
  <conditionalFormatting sqref="L98">
    <cfRule type="cellIs" dxfId="12335" priority="2607" operator="lessThan">
      <formula>0</formula>
    </cfRule>
  </conditionalFormatting>
  <conditionalFormatting sqref="Q98">
    <cfRule type="cellIs" dxfId="12334" priority="2606" operator="equal">
      <formula>TODAY()</formula>
    </cfRule>
  </conditionalFormatting>
  <conditionalFormatting sqref="K98:L98">
    <cfRule type="cellIs" dxfId="12333" priority="2605" operator="lessThan">
      <formula>0</formula>
    </cfRule>
  </conditionalFormatting>
  <conditionalFormatting sqref="G98">
    <cfRule type="cellIs" dxfId="12332" priority="2603" operator="lessThan">
      <formula>N98</formula>
    </cfRule>
    <cfRule type="cellIs" dxfId="12331" priority="2604" operator="greaterThan">
      <formula>P98</formula>
    </cfRule>
  </conditionalFormatting>
  <conditionalFormatting sqref="L98">
    <cfRule type="cellIs" dxfId="12330" priority="2602" operator="lessThan">
      <formula>0</formula>
    </cfRule>
  </conditionalFormatting>
  <conditionalFormatting sqref="Q98">
    <cfRule type="cellIs" dxfId="12329" priority="2601" operator="equal">
      <formula>TODAY()</formula>
    </cfRule>
  </conditionalFormatting>
  <conditionalFormatting sqref="K98:L98">
    <cfRule type="cellIs" dxfId="12328" priority="2600" operator="lessThan">
      <formula>0</formula>
    </cfRule>
  </conditionalFormatting>
  <conditionalFormatting sqref="G98">
    <cfRule type="cellIs" dxfId="12327" priority="2598" operator="lessThan">
      <formula>N98</formula>
    </cfRule>
    <cfRule type="cellIs" dxfId="12326" priority="2599" operator="greaterThan">
      <formula>P98</formula>
    </cfRule>
  </conditionalFormatting>
  <conditionalFormatting sqref="Q98">
    <cfRule type="cellIs" dxfId="12325" priority="2596" operator="equal">
      <formula>TODAY()</formula>
    </cfRule>
  </conditionalFormatting>
  <conditionalFormatting sqref="Q98">
    <cfRule type="cellIs" dxfId="12324" priority="2591" operator="equal">
      <formula>TODAY()</formula>
    </cfRule>
  </conditionalFormatting>
  <conditionalFormatting sqref="L98">
    <cfRule type="cellIs" dxfId="12323" priority="2597" operator="lessThan">
      <formula>0</formula>
    </cfRule>
  </conditionalFormatting>
  <conditionalFormatting sqref="K98:L98">
    <cfRule type="cellIs" dxfId="12322" priority="2595" operator="lessThan">
      <formula>0</formula>
    </cfRule>
  </conditionalFormatting>
  <conditionalFormatting sqref="G98">
    <cfRule type="cellIs" dxfId="12321" priority="2593" operator="lessThan">
      <formula>N98</formula>
    </cfRule>
    <cfRule type="cellIs" dxfId="12320" priority="2594" operator="greaterThan">
      <formula>P98</formula>
    </cfRule>
  </conditionalFormatting>
  <conditionalFormatting sqref="L98">
    <cfRule type="cellIs" dxfId="12319" priority="2592" operator="lessThan">
      <formula>0</formula>
    </cfRule>
  </conditionalFormatting>
  <conditionalFormatting sqref="K98:L98">
    <cfRule type="cellIs" dxfId="12318" priority="2590" operator="lessThan">
      <formula>0</formula>
    </cfRule>
  </conditionalFormatting>
  <conditionalFormatting sqref="G98">
    <cfRule type="cellIs" dxfId="12317" priority="2588" operator="lessThan">
      <formula>N98</formula>
    </cfRule>
    <cfRule type="cellIs" dxfId="12316" priority="2589" operator="greaterThan">
      <formula>P98</formula>
    </cfRule>
  </conditionalFormatting>
  <conditionalFormatting sqref="L98">
    <cfRule type="cellIs" dxfId="12315" priority="2587" operator="lessThan">
      <formula>0</formula>
    </cfRule>
  </conditionalFormatting>
  <conditionalFormatting sqref="Q98">
    <cfRule type="cellIs" dxfId="12314" priority="2586" operator="equal">
      <formula>TODAY()</formula>
    </cfRule>
  </conditionalFormatting>
  <conditionalFormatting sqref="K98:L98">
    <cfRule type="cellIs" dxfId="12313" priority="2585" operator="lessThan">
      <formula>0</formula>
    </cfRule>
  </conditionalFormatting>
  <conditionalFormatting sqref="G98">
    <cfRule type="cellIs" dxfId="12312" priority="2583" operator="lessThan">
      <formula>N98</formula>
    </cfRule>
    <cfRule type="cellIs" dxfId="12311" priority="2584" operator="greaterThan">
      <formula>P98</formula>
    </cfRule>
  </conditionalFormatting>
  <conditionalFormatting sqref="L98">
    <cfRule type="cellIs" dxfId="12310" priority="2582" operator="lessThan">
      <formula>0</formula>
    </cfRule>
  </conditionalFormatting>
  <conditionalFormatting sqref="Q98">
    <cfRule type="cellIs" dxfId="12309" priority="2581" operator="equal">
      <formula>TODAY()</formula>
    </cfRule>
  </conditionalFormatting>
  <conditionalFormatting sqref="K98:L98">
    <cfRule type="cellIs" dxfId="12308" priority="2580" operator="lessThan">
      <formula>0</formula>
    </cfRule>
  </conditionalFormatting>
  <conditionalFormatting sqref="G98">
    <cfRule type="cellIs" dxfId="12307" priority="2578" operator="lessThan">
      <formula>N98</formula>
    </cfRule>
    <cfRule type="cellIs" dxfId="12306" priority="2579" operator="greaterThan">
      <formula>P98</formula>
    </cfRule>
  </conditionalFormatting>
  <conditionalFormatting sqref="Q98">
    <cfRule type="cellIs" dxfId="12305" priority="2576" operator="equal">
      <formula>TODAY()</formula>
    </cfRule>
  </conditionalFormatting>
  <conditionalFormatting sqref="Q98">
    <cfRule type="cellIs" dxfId="12304" priority="2571" operator="equal">
      <formula>TODAY()</formula>
    </cfRule>
  </conditionalFormatting>
  <conditionalFormatting sqref="L98">
    <cfRule type="cellIs" dxfId="12303" priority="2577" operator="lessThan">
      <formula>0</formula>
    </cfRule>
  </conditionalFormatting>
  <conditionalFormatting sqref="K98:L98">
    <cfRule type="cellIs" dxfId="12302" priority="2575" operator="lessThan">
      <formula>0</formula>
    </cfRule>
  </conditionalFormatting>
  <conditionalFormatting sqref="G98">
    <cfRule type="cellIs" dxfId="12301" priority="2573" operator="lessThan">
      <formula>N98</formula>
    </cfRule>
    <cfRule type="cellIs" dxfId="12300" priority="2574" operator="greaterThan">
      <formula>P98</formula>
    </cfRule>
  </conditionalFormatting>
  <conditionalFormatting sqref="L98">
    <cfRule type="cellIs" dxfId="12299" priority="2572" operator="lessThan">
      <formula>0</formula>
    </cfRule>
  </conditionalFormatting>
  <conditionalFormatting sqref="K98:L98">
    <cfRule type="cellIs" dxfId="12298" priority="2570" operator="lessThan">
      <formula>0</formula>
    </cfRule>
  </conditionalFormatting>
  <conditionalFormatting sqref="G98">
    <cfRule type="cellIs" dxfId="12297" priority="2568" operator="lessThan">
      <formula>N98</formula>
    </cfRule>
    <cfRule type="cellIs" dxfId="12296" priority="2569" operator="greaterThan">
      <formula>P98</formula>
    </cfRule>
  </conditionalFormatting>
  <conditionalFormatting sqref="L87">
    <cfRule type="cellIs" dxfId="12295" priority="2527" operator="lessThan">
      <formula>0</formula>
    </cfRule>
  </conditionalFormatting>
  <conditionalFormatting sqref="Q87">
    <cfRule type="cellIs" dxfId="12294" priority="2526" operator="equal">
      <formula>TODAY()</formula>
    </cfRule>
  </conditionalFormatting>
  <conditionalFormatting sqref="K87:L87">
    <cfRule type="cellIs" dxfId="12293" priority="2525" operator="lessThan">
      <formula>0</formula>
    </cfRule>
  </conditionalFormatting>
  <conditionalFormatting sqref="G87">
    <cfRule type="cellIs" dxfId="12292" priority="2523" operator="lessThan">
      <formula>N87</formula>
    </cfRule>
    <cfRule type="cellIs" dxfId="12291" priority="2524" operator="greaterThan">
      <formula>P87</formula>
    </cfRule>
  </conditionalFormatting>
  <conditionalFormatting sqref="L87">
    <cfRule type="cellIs" dxfId="12290" priority="2522" operator="lessThan">
      <formula>0</formula>
    </cfRule>
  </conditionalFormatting>
  <conditionalFormatting sqref="Q87">
    <cfRule type="cellIs" dxfId="12289" priority="2521" operator="equal">
      <formula>TODAY()</formula>
    </cfRule>
  </conditionalFormatting>
  <conditionalFormatting sqref="K87:L87">
    <cfRule type="cellIs" dxfId="12288" priority="2520" operator="lessThan">
      <formula>0</formula>
    </cfRule>
  </conditionalFormatting>
  <conditionalFormatting sqref="G87">
    <cfRule type="cellIs" dxfId="12287" priority="2518" operator="lessThan">
      <formula>N87</formula>
    </cfRule>
    <cfRule type="cellIs" dxfId="12286" priority="2519" operator="greaterThan">
      <formula>P87</formula>
    </cfRule>
  </conditionalFormatting>
  <conditionalFormatting sqref="Q87">
    <cfRule type="cellIs" dxfId="12285" priority="2516" operator="equal">
      <formula>TODAY()</formula>
    </cfRule>
  </conditionalFormatting>
  <conditionalFormatting sqref="Q87">
    <cfRule type="cellIs" dxfId="12284" priority="2511" operator="equal">
      <formula>TODAY()</formula>
    </cfRule>
  </conditionalFormatting>
  <conditionalFormatting sqref="L87">
    <cfRule type="cellIs" dxfId="12283" priority="2517" operator="lessThan">
      <formula>0</formula>
    </cfRule>
  </conditionalFormatting>
  <conditionalFormatting sqref="K87:L87">
    <cfRule type="cellIs" dxfId="12282" priority="2515" operator="lessThan">
      <formula>0</formula>
    </cfRule>
  </conditionalFormatting>
  <conditionalFormatting sqref="G87">
    <cfRule type="cellIs" dxfId="12281" priority="2513" operator="lessThan">
      <formula>N87</formula>
    </cfRule>
    <cfRule type="cellIs" dxfId="12280" priority="2514" operator="greaterThan">
      <formula>P87</formula>
    </cfRule>
  </conditionalFormatting>
  <conditionalFormatting sqref="L87">
    <cfRule type="cellIs" dxfId="12279" priority="2512" operator="lessThan">
      <formula>0</formula>
    </cfRule>
  </conditionalFormatting>
  <conditionalFormatting sqref="K87:L87">
    <cfRule type="cellIs" dxfId="12278" priority="2510" operator="lessThan">
      <formula>0</formula>
    </cfRule>
  </conditionalFormatting>
  <conditionalFormatting sqref="G87">
    <cfRule type="cellIs" dxfId="12277" priority="2508" operator="lessThan">
      <formula>N87</formula>
    </cfRule>
    <cfRule type="cellIs" dxfId="12276" priority="2509" operator="greaterThan">
      <formula>P87</formula>
    </cfRule>
  </conditionalFormatting>
  <conditionalFormatting sqref="L88">
    <cfRule type="cellIs" dxfId="12275" priority="2507" operator="lessThan">
      <formula>0</formula>
    </cfRule>
  </conditionalFormatting>
  <conditionalFormatting sqref="Q88">
    <cfRule type="cellIs" dxfId="12274" priority="2506" operator="equal">
      <formula>TODAY()</formula>
    </cfRule>
  </conditionalFormatting>
  <conditionalFormatting sqref="K88:L88">
    <cfRule type="cellIs" dxfId="12273" priority="2505" operator="lessThan">
      <formula>0</formula>
    </cfRule>
  </conditionalFormatting>
  <conditionalFormatting sqref="G88">
    <cfRule type="cellIs" dxfId="12272" priority="2503" operator="lessThan">
      <formula>N88</formula>
    </cfRule>
    <cfRule type="cellIs" dxfId="12271" priority="2504" operator="greaterThan">
      <formula>P88</formula>
    </cfRule>
  </conditionalFormatting>
  <conditionalFormatting sqref="L88">
    <cfRule type="cellIs" dxfId="12270" priority="2502" operator="lessThan">
      <formula>0</formula>
    </cfRule>
  </conditionalFormatting>
  <conditionalFormatting sqref="Q88">
    <cfRule type="cellIs" dxfId="12269" priority="2501" operator="equal">
      <formula>TODAY()</formula>
    </cfRule>
  </conditionalFormatting>
  <conditionalFormatting sqref="K88:L88">
    <cfRule type="cellIs" dxfId="12268" priority="2500" operator="lessThan">
      <formula>0</formula>
    </cfRule>
  </conditionalFormatting>
  <conditionalFormatting sqref="G88">
    <cfRule type="cellIs" dxfId="12267" priority="2498" operator="lessThan">
      <formula>N88</formula>
    </cfRule>
    <cfRule type="cellIs" dxfId="12266" priority="2499" operator="greaterThan">
      <formula>P88</formula>
    </cfRule>
  </conditionalFormatting>
  <conditionalFormatting sqref="Q88">
    <cfRule type="cellIs" dxfId="12265" priority="2496" operator="equal">
      <formula>TODAY()</formula>
    </cfRule>
  </conditionalFormatting>
  <conditionalFormatting sqref="Q88">
    <cfRule type="cellIs" dxfId="12264" priority="2491" operator="equal">
      <formula>TODAY()</formula>
    </cfRule>
  </conditionalFormatting>
  <conditionalFormatting sqref="L88">
    <cfRule type="cellIs" dxfId="12263" priority="2497" operator="lessThan">
      <formula>0</formula>
    </cfRule>
  </conditionalFormatting>
  <conditionalFormatting sqref="K88:L88">
    <cfRule type="cellIs" dxfId="12262" priority="2495" operator="lessThan">
      <formula>0</formula>
    </cfRule>
  </conditionalFormatting>
  <conditionalFormatting sqref="G88">
    <cfRule type="cellIs" dxfId="12261" priority="2493" operator="lessThan">
      <formula>N88</formula>
    </cfRule>
    <cfRule type="cellIs" dxfId="12260" priority="2494" operator="greaterThan">
      <formula>P88</formula>
    </cfRule>
  </conditionalFormatting>
  <conditionalFormatting sqref="L88">
    <cfRule type="cellIs" dxfId="12259" priority="2492" operator="lessThan">
      <formula>0</formula>
    </cfRule>
  </conditionalFormatting>
  <conditionalFormatting sqref="K88:L88">
    <cfRule type="cellIs" dxfId="12258" priority="2490" operator="lessThan">
      <formula>0</formula>
    </cfRule>
  </conditionalFormatting>
  <conditionalFormatting sqref="G88">
    <cfRule type="cellIs" dxfId="12257" priority="2488" operator="lessThan">
      <formula>N88</formula>
    </cfRule>
    <cfRule type="cellIs" dxfId="12256" priority="2489" operator="greaterThan">
      <formula>P88</formula>
    </cfRule>
  </conditionalFormatting>
  <conditionalFormatting sqref="L89">
    <cfRule type="cellIs" dxfId="12255" priority="2487" operator="lessThan">
      <formula>0</formula>
    </cfRule>
  </conditionalFormatting>
  <conditionalFormatting sqref="Q89">
    <cfRule type="cellIs" dxfId="12254" priority="2486" operator="equal">
      <formula>TODAY()</formula>
    </cfRule>
  </conditionalFormatting>
  <conditionalFormatting sqref="K89:L89">
    <cfRule type="cellIs" dxfId="12253" priority="2485" operator="lessThan">
      <formula>0</formula>
    </cfRule>
  </conditionalFormatting>
  <conditionalFormatting sqref="G89">
    <cfRule type="cellIs" dxfId="12252" priority="2483" operator="lessThan">
      <formula>N89</formula>
    </cfRule>
    <cfRule type="cellIs" dxfId="12251" priority="2484" operator="greaterThan">
      <formula>P89</formula>
    </cfRule>
  </conditionalFormatting>
  <conditionalFormatting sqref="L89">
    <cfRule type="cellIs" dxfId="12250" priority="2482" operator="lessThan">
      <formula>0</formula>
    </cfRule>
  </conditionalFormatting>
  <conditionalFormatting sqref="Q89">
    <cfRule type="cellIs" dxfId="12249" priority="2481" operator="equal">
      <formula>TODAY()</formula>
    </cfRule>
  </conditionalFormatting>
  <conditionalFormatting sqref="K89:L89">
    <cfRule type="cellIs" dxfId="12248" priority="2480" operator="lessThan">
      <formula>0</formula>
    </cfRule>
  </conditionalFormatting>
  <conditionalFormatting sqref="G89">
    <cfRule type="cellIs" dxfId="12247" priority="2478" operator="lessThan">
      <formula>N89</formula>
    </cfRule>
    <cfRule type="cellIs" dxfId="12246" priority="2479" operator="greaterThan">
      <formula>P89</formula>
    </cfRule>
  </conditionalFormatting>
  <conditionalFormatting sqref="Q89">
    <cfRule type="cellIs" dxfId="12245" priority="2476" operator="equal">
      <formula>TODAY()</formula>
    </cfRule>
  </conditionalFormatting>
  <conditionalFormatting sqref="Q89">
    <cfRule type="cellIs" dxfId="12244" priority="2471" operator="equal">
      <formula>TODAY()</formula>
    </cfRule>
  </conditionalFormatting>
  <conditionalFormatting sqref="L89">
    <cfRule type="cellIs" dxfId="12243" priority="2477" operator="lessThan">
      <formula>0</formula>
    </cfRule>
  </conditionalFormatting>
  <conditionalFormatting sqref="K89:L89">
    <cfRule type="cellIs" dxfId="12242" priority="2475" operator="lessThan">
      <formula>0</formula>
    </cfRule>
  </conditionalFormatting>
  <conditionalFormatting sqref="G89">
    <cfRule type="cellIs" dxfId="12241" priority="2473" operator="lessThan">
      <formula>N89</formula>
    </cfRule>
    <cfRule type="cellIs" dxfId="12240" priority="2474" operator="greaterThan">
      <formula>P89</formula>
    </cfRule>
  </conditionalFormatting>
  <conditionalFormatting sqref="L89">
    <cfRule type="cellIs" dxfId="12239" priority="2472" operator="lessThan">
      <formula>0</formula>
    </cfRule>
  </conditionalFormatting>
  <conditionalFormatting sqref="K89:L89">
    <cfRule type="cellIs" dxfId="12238" priority="2470" operator="lessThan">
      <formula>0</formula>
    </cfRule>
  </conditionalFormatting>
  <conditionalFormatting sqref="G89">
    <cfRule type="cellIs" dxfId="12237" priority="2468" operator="lessThan">
      <formula>N89</formula>
    </cfRule>
    <cfRule type="cellIs" dxfId="12236" priority="2469" operator="greaterThan">
      <formula>P89</formula>
    </cfRule>
  </conditionalFormatting>
  <conditionalFormatting sqref="L87">
    <cfRule type="cellIs" dxfId="12235" priority="2467" operator="lessThan">
      <formula>0</formula>
    </cfRule>
  </conditionalFormatting>
  <conditionalFormatting sqref="Q87">
    <cfRule type="cellIs" dxfId="12234" priority="2466" operator="equal">
      <formula>TODAY()</formula>
    </cfRule>
  </conditionalFormatting>
  <conditionalFormatting sqref="K87:L87">
    <cfRule type="cellIs" dxfId="12233" priority="2465" operator="lessThan">
      <formula>0</formula>
    </cfRule>
  </conditionalFormatting>
  <conditionalFormatting sqref="G87">
    <cfRule type="cellIs" dxfId="12232" priority="2463" operator="lessThan">
      <formula>N87</formula>
    </cfRule>
    <cfRule type="cellIs" dxfId="12231" priority="2464" operator="greaterThan">
      <formula>P87</formula>
    </cfRule>
  </conditionalFormatting>
  <conditionalFormatting sqref="L87">
    <cfRule type="cellIs" dxfId="12230" priority="2462" operator="lessThan">
      <formula>0</formula>
    </cfRule>
  </conditionalFormatting>
  <conditionalFormatting sqref="Q87">
    <cfRule type="cellIs" dxfId="12229" priority="2461" operator="equal">
      <formula>TODAY()</formula>
    </cfRule>
  </conditionalFormatting>
  <conditionalFormatting sqref="K87:L87">
    <cfRule type="cellIs" dxfId="12228" priority="2460" operator="lessThan">
      <formula>0</formula>
    </cfRule>
  </conditionalFormatting>
  <conditionalFormatting sqref="G87">
    <cfRule type="cellIs" dxfId="12227" priority="2458" operator="lessThan">
      <formula>N87</formula>
    </cfRule>
    <cfRule type="cellIs" dxfId="12226" priority="2459" operator="greaterThan">
      <formula>P87</formula>
    </cfRule>
  </conditionalFormatting>
  <conditionalFormatting sqref="Q87">
    <cfRule type="cellIs" dxfId="12225" priority="2456" operator="equal">
      <formula>TODAY()</formula>
    </cfRule>
  </conditionalFormatting>
  <conditionalFormatting sqref="Q87">
    <cfRule type="cellIs" dxfId="12224" priority="2451" operator="equal">
      <formula>TODAY()</formula>
    </cfRule>
  </conditionalFormatting>
  <conditionalFormatting sqref="L87">
    <cfRule type="cellIs" dxfId="12223" priority="2457" operator="lessThan">
      <formula>0</formula>
    </cfRule>
  </conditionalFormatting>
  <conditionalFormatting sqref="K87:L87">
    <cfRule type="cellIs" dxfId="12222" priority="2455" operator="lessThan">
      <formula>0</formula>
    </cfRule>
  </conditionalFormatting>
  <conditionalFormatting sqref="G87">
    <cfRule type="cellIs" dxfId="12221" priority="2453" operator="lessThan">
      <formula>N87</formula>
    </cfRule>
    <cfRule type="cellIs" dxfId="12220" priority="2454" operator="greaterThan">
      <formula>P87</formula>
    </cfRule>
  </conditionalFormatting>
  <conditionalFormatting sqref="L87">
    <cfRule type="cellIs" dxfId="12219" priority="2452" operator="lessThan">
      <formula>0</formula>
    </cfRule>
  </conditionalFormatting>
  <conditionalFormatting sqref="K87:L87">
    <cfRule type="cellIs" dxfId="12218" priority="2450" operator="lessThan">
      <formula>0</formula>
    </cfRule>
  </conditionalFormatting>
  <conditionalFormatting sqref="G87">
    <cfRule type="cellIs" dxfId="12217" priority="2448" operator="lessThan">
      <formula>N87</formula>
    </cfRule>
    <cfRule type="cellIs" dxfId="12216" priority="2449" operator="greaterThan">
      <formula>P87</formula>
    </cfRule>
  </conditionalFormatting>
  <conditionalFormatting sqref="L88">
    <cfRule type="cellIs" dxfId="12215" priority="2447" operator="lessThan">
      <formula>0</formula>
    </cfRule>
  </conditionalFormatting>
  <conditionalFormatting sqref="Q88">
    <cfRule type="cellIs" dxfId="12214" priority="2446" operator="equal">
      <formula>TODAY()</formula>
    </cfRule>
  </conditionalFormatting>
  <conditionalFormatting sqref="K88:L88">
    <cfRule type="cellIs" dxfId="12213" priority="2445" operator="lessThan">
      <formula>0</formula>
    </cfRule>
  </conditionalFormatting>
  <conditionalFormatting sqref="G88">
    <cfRule type="cellIs" dxfId="12212" priority="2443" operator="lessThan">
      <formula>N88</formula>
    </cfRule>
    <cfRule type="cellIs" dxfId="12211" priority="2444" operator="greaterThan">
      <formula>P88</formula>
    </cfRule>
  </conditionalFormatting>
  <conditionalFormatting sqref="L88">
    <cfRule type="cellIs" dxfId="12210" priority="2442" operator="lessThan">
      <formula>0</formula>
    </cfRule>
  </conditionalFormatting>
  <conditionalFormatting sqref="Q88">
    <cfRule type="cellIs" dxfId="12209" priority="2441" operator="equal">
      <formula>TODAY()</formula>
    </cfRule>
  </conditionalFormatting>
  <conditionalFormatting sqref="K88:L88">
    <cfRule type="cellIs" dxfId="12208" priority="2440" operator="lessThan">
      <formula>0</formula>
    </cfRule>
  </conditionalFormatting>
  <conditionalFormatting sqref="G88">
    <cfRule type="cellIs" dxfId="12207" priority="2438" operator="lessThan">
      <formula>N88</formula>
    </cfRule>
    <cfRule type="cellIs" dxfId="12206" priority="2439" operator="greaterThan">
      <formula>P88</formula>
    </cfRule>
  </conditionalFormatting>
  <conditionalFormatting sqref="Q88">
    <cfRule type="cellIs" dxfId="12205" priority="2436" operator="equal">
      <formula>TODAY()</formula>
    </cfRule>
  </conditionalFormatting>
  <conditionalFormatting sqref="Q88">
    <cfRule type="cellIs" dxfId="12204" priority="2431" operator="equal">
      <formula>TODAY()</formula>
    </cfRule>
  </conditionalFormatting>
  <conditionalFormatting sqref="L88">
    <cfRule type="cellIs" dxfId="12203" priority="2437" operator="lessThan">
      <formula>0</formula>
    </cfRule>
  </conditionalFormatting>
  <conditionalFormatting sqref="K88:L88">
    <cfRule type="cellIs" dxfId="12202" priority="2435" operator="lessThan">
      <formula>0</formula>
    </cfRule>
  </conditionalFormatting>
  <conditionalFormatting sqref="G88">
    <cfRule type="cellIs" dxfId="12201" priority="2433" operator="lessThan">
      <formula>N88</formula>
    </cfRule>
    <cfRule type="cellIs" dxfId="12200" priority="2434" operator="greaterThan">
      <formula>P88</formula>
    </cfRule>
  </conditionalFormatting>
  <conditionalFormatting sqref="L88">
    <cfRule type="cellIs" dxfId="12199" priority="2432" operator="lessThan">
      <formula>0</formula>
    </cfRule>
  </conditionalFormatting>
  <conditionalFormatting sqref="K88:L88">
    <cfRule type="cellIs" dxfId="12198" priority="2430" operator="lessThan">
      <formula>0</formula>
    </cfRule>
  </conditionalFormatting>
  <conditionalFormatting sqref="G88">
    <cfRule type="cellIs" dxfId="12197" priority="2428" operator="lessThan">
      <formula>N88</formula>
    </cfRule>
    <cfRule type="cellIs" dxfId="12196" priority="2429" operator="greaterThan">
      <formula>P88</formula>
    </cfRule>
  </conditionalFormatting>
  <conditionalFormatting sqref="L89">
    <cfRule type="cellIs" dxfId="12195" priority="2427" operator="lessThan">
      <formula>0</formula>
    </cfRule>
  </conditionalFormatting>
  <conditionalFormatting sqref="Q89">
    <cfRule type="cellIs" dxfId="12194" priority="2426" operator="equal">
      <formula>TODAY()</formula>
    </cfRule>
  </conditionalFormatting>
  <conditionalFormatting sqref="K89:L89">
    <cfRule type="cellIs" dxfId="12193" priority="2425" operator="lessThan">
      <formula>0</formula>
    </cfRule>
  </conditionalFormatting>
  <conditionalFormatting sqref="G89">
    <cfRule type="cellIs" dxfId="12192" priority="2423" operator="lessThan">
      <formula>N89</formula>
    </cfRule>
    <cfRule type="cellIs" dxfId="12191" priority="2424" operator="greaterThan">
      <formula>P89</formula>
    </cfRule>
  </conditionalFormatting>
  <conditionalFormatting sqref="L89">
    <cfRule type="cellIs" dxfId="12190" priority="2422" operator="lessThan">
      <formula>0</formula>
    </cfRule>
  </conditionalFormatting>
  <conditionalFormatting sqref="Q89">
    <cfRule type="cellIs" dxfId="12189" priority="2421" operator="equal">
      <formula>TODAY()</formula>
    </cfRule>
  </conditionalFormatting>
  <conditionalFormatting sqref="K89:L89">
    <cfRule type="cellIs" dxfId="12188" priority="2420" operator="lessThan">
      <formula>0</formula>
    </cfRule>
  </conditionalFormatting>
  <conditionalFormatting sqref="G89">
    <cfRule type="cellIs" dxfId="12187" priority="2418" operator="lessThan">
      <formula>N89</formula>
    </cfRule>
    <cfRule type="cellIs" dxfId="12186" priority="2419" operator="greaterThan">
      <formula>P89</formula>
    </cfRule>
  </conditionalFormatting>
  <conditionalFormatting sqref="Q89">
    <cfRule type="cellIs" dxfId="12185" priority="2416" operator="equal">
      <formula>TODAY()</formula>
    </cfRule>
  </conditionalFormatting>
  <conditionalFormatting sqref="Q89">
    <cfRule type="cellIs" dxfId="12184" priority="2411" operator="equal">
      <formula>TODAY()</formula>
    </cfRule>
  </conditionalFormatting>
  <conditionalFormatting sqref="L89">
    <cfRule type="cellIs" dxfId="12183" priority="2417" operator="lessThan">
      <formula>0</formula>
    </cfRule>
  </conditionalFormatting>
  <conditionalFormatting sqref="K89:L89">
    <cfRule type="cellIs" dxfId="12182" priority="2415" operator="lessThan">
      <formula>0</formula>
    </cfRule>
  </conditionalFormatting>
  <conditionalFormatting sqref="G89">
    <cfRule type="cellIs" dxfId="12181" priority="2413" operator="lessThan">
      <formula>N89</formula>
    </cfRule>
    <cfRule type="cellIs" dxfId="12180" priority="2414" operator="greaterThan">
      <formula>P89</formula>
    </cfRule>
  </conditionalFormatting>
  <conditionalFormatting sqref="L89">
    <cfRule type="cellIs" dxfId="12179" priority="2412" operator="lessThan">
      <formula>0</formula>
    </cfRule>
  </conditionalFormatting>
  <conditionalFormatting sqref="K89:L89">
    <cfRule type="cellIs" dxfId="12178" priority="2410" operator="lessThan">
      <formula>0</formula>
    </cfRule>
  </conditionalFormatting>
  <conditionalFormatting sqref="G89">
    <cfRule type="cellIs" dxfId="12177" priority="2408" operator="lessThan">
      <formula>N89</formula>
    </cfRule>
    <cfRule type="cellIs" dxfId="12176" priority="2409" operator="greaterThan">
      <formula>P89</formula>
    </cfRule>
  </conditionalFormatting>
  <conditionalFormatting sqref="L90">
    <cfRule type="cellIs" dxfId="12175" priority="2407" operator="lessThan">
      <formula>0</formula>
    </cfRule>
  </conditionalFormatting>
  <conditionalFormatting sqref="Q90">
    <cfRule type="cellIs" dxfId="12174" priority="2406" operator="equal">
      <formula>TODAY()</formula>
    </cfRule>
  </conditionalFormatting>
  <conditionalFormatting sqref="K90:L90">
    <cfRule type="cellIs" dxfId="12173" priority="2405" operator="lessThan">
      <formula>0</formula>
    </cfRule>
  </conditionalFormatting>
  <conditionalFormatting sqref="G90">
    <cfRule type="cellIs" dxfId="12172" priority="2403" operator="lessThan">
      <formula>N90</formula>
    </cfRule>
    <cfRule type="cellIs" dxfId="12171" priority="2404" operator="greaterThan">
      <formula>P90</formula>
    </cfRule>
  </conditionalFormatting>
  <conditionalFormatting sqref="Q90">
    <cfRule type="cellIs" dxfId="12170" priority="2401" operator="equal">
      <formula>TODAY()</formula>
    </cfRule>
  </conditionalFormatting>
  <conditionalFormatting sqref="L90">
    <cfRule type="cellIs" dxfId="12169" priority="2402" operator="lessThan">
      <formula>0</formula>
    </cfRule>
  </conditionalFormatting>
  <conditionalFormatting sqref="K90:L90">
    <cfRule type="cellIs" dxfId="12168" priority="2400" operator="lessThan">
      <formula>0</formula>
    </cfRule>
  </conditionalFormatting>
  <conditionalFormatting sqref="G90">
    <cfRule type="cellIs" dxfId="12167" priority="2398" operator="lessThan">
      <formula>N90</formula>
    </cfRule>
    <cfRule type="cellIs" dxfId="12166" priority="2399" operator="greaterThan">
      <formula>P90</formula>
    </cfRule>
  </conditionalFormatting>
  <conditionalFormatting sqref="L90">
    <cfRule type="cellIs" dxfId="12165" priority="2397" operator="lessThan">
      <formula>0</formula>
    </cfRule>
  </conditionalFormatting>
  <conditionalFormatting sqref="Q90">
    <cfRule type="cellIs" dxfId="12164" priority="2396" operator="equal">
      <formula>TODAY()</formula>
    </cfRule>
  </conditionalFormatting>
  <conditionalFormatting sqref="K90:L90">
    <cfRule type="cellIs" dxfId="12163" priority="2395" operator="lessThan">
      <formula>0</formula>
    </cfRule>
  </conditionalFormatting>
  <conditionalFormatting sqref="G90">
    <cfRule type="cellIs" dxfId="12162" priority="2393" operator="lessThan">
      <formula>N90</formula>
    </cfRule>
    <cfRule type="cellIs" dxfId="12161" priority="2394" operator="greaterThan">
      <formula>P90</formula>
    </cfRule>
  </conditionalFormatting>
  <conditionalFormatting sqref="L90">
    <cfRule type="cellIs" dxfId="12160" priority="2392" operator="lessThan">
      <formula>0</formula>
    </cfRule>
  </conditionalFormatting>
  <conditionalFormatting sqref="Q90">
    <cfRule type="cellIs" dxfId="12159" priority="2391" operator="equal">
      <formula>TODAY()</formula>
    </cfRule>
  </conditionalFormatting>
  <conditionalFormatting sqref="K90:L90">
    <cfRule type="cellIs" dxfId="12158" priority="2390" operator="lessThan">
      <formula>0</formula>
    </cfRule>
  </conditionalFormatting>
  <conditionalFormatting sqref="G90">
    <cfRule type="cellIs" dxfId="12157" priority="2388" operator="lessThan">
      <formula>N90</formula>
    </cfRule>
    <cfRule type="cellIs" dxfId="12156" priority="2389" operator="greaterThan">
      <formula>P90</formula>
    </cfRule>
  </conditionalFormatting>
  <conditionalFormatting sqref="L90">
    <cfRule type="cellIs" dxfId="12155" priority="2387" operator="lessThan">
      <formula>0</formula>
    </cfRule>
  </conditionalFormatting>
  <conditionalFormatting sqref="Q90">
    <cfRule type="cellIs" dxfId="12154" priority="2386" operator="equal">
      <formula>TODAY()</formula>
    </cfRule>
  </conditionalFormatting>
  <conditionalFormatting sqref="K90:L90">
    <cfRule type="cellIs" dxfId="12153" priority="2385" operator="lessThan">
      <formula>0</formula>
    </cfRule>
  </conditionalFormatting>
  <conditionalFormatting sqref="G90">
    <cfRule type="cellIs" dxfId="12152" priority="2383" operator="lessThan">
      <formula>N90</formula>
    </cfRule>
    <cfRule type="cellIs" dxfId="12151" priority="2384" operator="greaterThan">
      <formula>P90</formula>
    </cfRule>
  </conditionalFormatting>
  <conditionalFormatting sqref="L91">
    <cfRule type="cellIs" dxfId="12150" priority="2382" operator="lessThan">
      <formula>0</formula>
    </cfRule>
  </conditionalFormatting>
  <conditionalFormatting sqref="Q91">
    <cfRule type="cellIs" dxfId="12149" priority="2381" operator="equal">
      <formula>TODAY()</formula>
    </cfRule>
  </conditionalFormatting>
  <conditionalFormatting sqref="K91:L91">
    <cfRule type="cellIs" dxfId="12148" priority="2380" operator="lessThan">
      <formula>0</formula>
    </cfRule>
  </conditionalFormatting>
  <conditionalFormatting sqref="G91">
    <cfRule type="cellIs" dxfId="12147" priority="2378" operator="lessThan">
      <formula>N91</formula>
    </cfRule>
    <cfRule type="cellIs" dxfId="12146" priority="2379" operator="greaterThan">
      <formula>P91</formula>
    </cfRule>
  </conditionalFormatting>
  <conditionalFormatting sqref="Q91">
    <cfRule type="cellIs" dxfId="12145" priority="2376" operator="equal">
      <formula>TODAY()</formula>
    </cfRule>
  </conditionalFormatting>
  <conditionalFormatting sqref="L91">
    <cfRule type="cellIs" dxfId="12144" priority="2377" operator="lessThan">
      <formula>0</formula>
    </cfRule>
  </conditionalFormatting>
  <conditionalFormatting sqref="K91:L91">
    <cfRule type="cellIs" dxfId="12143" priority="2375" operator="lessThan">
      <formula>0</formula>
    </cfRule>
  </conditionalFormatting>
  <conditionalFormatting sqref="G91">
    <cfRule type="cellIs" dxfId="12142" priority="2373" operator="lessThan">
      <formula>N91</formula>
    </cfRule>
    <cfRule type="cellIs" dxfId="12141" priority="2374" operator="greaterThan">
      <formula>P91</formula>
    </cfRule>
  </conditionalFormatting>
  <conditionalFormatting sqref="L91">
    <cfRule type="cellIs" dxfId="12140" priority="2372" operator="lessThan">
      <formula>0</formula>
    </cfRule>
  </conditionalFormatting>
  <conditionalFormatting sqref="Q91">
    <cfRule type="cellIs" dxfId="12139" priority="2371" operator="equal">
      <formula>TODAY()</formula>
    </cfRule>
  </conditionalFormatting>
  <conditionalFormatting sqref="K91:L91">
    <cfRule type="cellIs" dxfId="12138" priority="2370" operator="lessThan">
      <formula>0</formula>
    </cfRule>
  </conditionalFormatting>
  <conditionalFormatting sqref="G91">
    <cfRule type="cellIs" dxfId="12137" priority="2368" operator="lessThan">
      <formula>N91</formula>
    </cfRule>
    <cfRule type="cellIs" dxfId="12136" priority="2369" operator="greaterThan">
      <formula>P91</formula>
    </cfRule>
  </conditionalFormatting>
  <conditionalFormatting sqref="L91">
    <cfRule type="cellIs" dxfId="12135" priority="2367" operator="lessThan">
      <formula>0</formula>
    </cfRule>
  </conditionalFormatting>
  <conditionalFormatting sqref="Q91">
    <cfRule type="cellIs" dxfId="12134" priority="2366" operator="equal">
      <formula>TODAY()</formula>
    </cfRule>
  </conditionalFormatting>
  <conditionalFormatting sqref="K91:L91">
    <cfRule type="cellIs" dxfId="12133" priority="2365" operator="lessThan">
      <formula>0</formula>
    </cfRule>
  </conditionalFormatting>
  <conditionalFormatting sqref="G91">
    <cfRule type="cellIs" dxfId="12132" priority="2363" operator="lessThan">
      <formula>N91</formula>
    </cfRule>
    <cfRule type="cellIs" dxfId="12131" priority="2364" operator="greaterThan">
      <formula>P91</formula>
    </cfRule>
  </conditionalFormatting>
  <conditionalFormatting sqref="L91">
    <cfRule type="cellIs" dxfId="12130" priority="2362" operator="lessThan">
      <formula>0</formula>
    </cfRule>
  </conditionalFormatting>
  <conditionalFormatting sqref="Q91">
    <cfRule type="cellIs" dxfId="12129" priority="2361" operator="equal">
      <formula>TODAY()</formula>
    </cfRule>
  </conditionalFormatting>
  <conditionalFormatting sqref="K91:L91">
    <cfRule type="cellIs" dxfId="12128" priority="2360" operator="lessThan">
      <formula>0</formula>
    </cfRule>
  </conditionalFormatting>
  <conditionalFormatting sqref="G91">
    <cfRule type="cellIs" dxfId="12127" priority="2358" operator="lessThan">
      <formula>N91</formula>
    </cfRule>
    <cfRule type="cellIs" dxfId="12126" priority="2359" operator="greaterThan">
      <formula>P91</formula>
    </cfRule>
  </conditionalFormatting>
  <conditionalFormatting sqref="L93">
    <cfRule type="cellIs" dxfId="12125" priority="2297" operator="lessThan">
      <formula>0</formula>
    </cfRule>
  </conditionalFormatting>
  <conditionalFormatting sqref="Q93">
    <cfRule type="cellIs" dxfId="12124" priority="2296" operator="equal">
      <formula>TODAY()</formula>
    </cfRule>
  </conditionalFormatting>
  <conditionalFormatting sqref="K93:L93">
    <cfRule type="cellIs" dxfId="12123" priority="2295" operator="lessThan">
      <formula>0</formula>
    </cfRule>
  </conditionalFormatting>
  <conditionalFormatting sqref="G93">
    <cfRule type="cellIs" dxfId="12122" priority="2293" operator="lessThan">
      <formula>N93</formula>
    </cfRule>
    <cfRule type="cellIs" dxfId="12121" priority="2294" operator="greaterThan">
      <formula>P93</formula>
    </cfRule>
  </conditionalFormatting>
  <conditionalFormatting sqref="Q94">
    <cfRule type="cellIs" dxfId="12120" priority="2291" operator="equal">
      <formula>TODAY()</formula>
    </cfRule>
  </conditionalFormatting>
  <conditionalFormatting sqref="L94">
    <cfRule type="cellIs" dxfId="12119" priority="2292" operator="lessThan">
      <formula>0</formula>
    </cfRule>
  </conditionalFormatting>
  <conditionalFormatting sqref="K94:L94">
    <cfRule type="cellIs" dxfId="12118" priority="2290" operator="lessThan">
      <formula>0</formula>
    </cfRule>
  </conditionalFormatting>
  <conditionalFormatting sqref="G94">
    <cfRule type="cellIs" dxfId="12117" priority="2288" operator="lessThan">
      <formula>N94</formula>
    </cfRule>
    <cfRule type="cellIs" dxfId="12116" priority="2289" operator="greaterThan">
      <formula>P94</formula>
    </cfRule>
  </conditionalFormatting>
  <conditionalFormatting sqref="L94">
    <cfRule type="cellIs" dxfId="12115" priority="2287" operator="lessThan">
      <formula>0</formula>
    </cfRule>
  </conditionalFormatting>
  <conditionalFormatting sqref="Q94">
    <cfRule type="cellIs" dxfId="12114" priority="2286" operator="equal">
      <formula>TODAY()</formula>
    </cfRule>
  </conditionalFormatting>
  <conditionalFormatting sqref="K94:L94">
    <cfRule type="cellIs" dxfId="12113" priority="2285" operator="lessThan">
      <formula>0</formula>
    </cfRule>
  </conditionalFormatting>
  <conditionalFormatting sqref="G94">
    <cfRule type="cellIs" dxfId="12112" priority="2283" operator="lessThan">
      <formula>N94</formula>
    </cfRule>
    <cfRule type="cellIs" dxfId="12111" priority="2284" operator="greaterThan">
      <formula>P94</formula>
    </cfRule>
  </conditionalFormatting>
  <conditionalFormatting sqref="L94">
    <cfRule type="cellIs" dxfId="12110" priority="2282" operator="lessThan">
      <formula>0</formula>
    </cfRule>
  </conditionalFormatting>
  <conditionalFormatting sqref="Q94">
    <cfRule type="cellIs" dxfId="12109" priority="2281" operator="equal">
      <formula>TODAY()</formula>
    </cfRule>
  </conditionalFormatting>
  <conditionalFormatting sqref="K94:L94">
    <cfRule type="cellIs" dxfId="12108" priority="2280" operator="lessThan">
      <formula>0</formula>
    </cfRule>
  </conditionalFormatting>
  <conditionalFormatting sqref="G94">
    <cfRule type="cellIs" dxfId="12107" priority="2278" operator="lessThan">
      <formula>N94</formula>
    </cfRule>
    <cfRule type="cellIs" dxfId="12106" priority="2279" operator="greaterThan">
      <formula>P94</formula>
    </cfRule>
  </conditionalFormatting>
  <conditionalFormatting sqref="L94">
    <cfRule type="cellIs" dxfId="12105" priority="2277" operator="lessThan">
      <formula>0</formula>
    </cfRule>
  </conditionalFormatting>
  <conditionalFormatting sqref="Q94">
    <cfRule type="cellIs" dxfId="12104" priority="2276" operator="equal">
      <formula>TODAY()</formula>
    </cfRule>
  </conditionalFormatting>
  <conditionalFormatting sqref="K94:L94">
    <cfRule type="cellIs" dxfId="12103" priority="2275" operator="lessThan">
      <formula>0</formula>
    </cfRule>
  </conditionalFormatting>
  <conditionalFormatting sqref="G94">
    <cfRule type="cellIs" dxfId="12102" priority="2273" operator="lessThan">
      <formula>N94</formula>
    </cfRule>
    <cfRule type="cellIs" dxfId="12101" priority="2274" operator="greaterThan">
      <formula>P94</formula>
    </cfRule>
  </conditionalFormatting>
  <conditionalFormatting sqref="L93">
    <cfRule type="cellIs" dxfId="12100" priority="2332" operator="lessThan">
      <formula>0</formula>
    </cfRule>
  </conditionalFormatting>
  <conditionalFormatting sqref="Q93">
    <cfRule type="cellIs" dxfId="12099" priority="2331" operator="equal">
      <formula>TODAY()</formula>
    </cfRule>
  </conditionalFormatting>
  <conditionalFormatting sqref="K93:L93">
    <cfRule type="cellIs" dxfId="12098" priority="2330" operator="lessThan">
      <formula>0</formula>
    </cfRule>
  </conditionalFormatting>
  <conditionalFormatting sqref="G93">
    <cfRule type="cellIs" dxfId="12097" priority="2328" operator="lessThan">
      <formula>N93</formula>
    </cfRule>
    <cfRule type="cellIs" dxfId="12096" priority="2329" operator="greaterThan">
      <formula>P93</formula>
    </cfRule>
  </conditionalFormatting>
  <conditionalFormatting sqref="L93">
    <cfRule type="cellIs" dxfId="12095" priority="2327" operator="lessThan">
      <formula>0</formula>
    </cfRule>
  </conditionalFormatting>
  <conditionalFormatting sqref="Q93">
    <cfRule type="cellIs" dxfId="12094" priority="2326" operator="equal">
      <formula>TODAY()</formula>
    </cfRule>
  </conditionalFormatting>
  <conditionalFormatting sqref="K93:L93">
    <cfRule type="cellIs" dxfId="12093" priority="2325" operator="lessThan">
      <formula>0</formula>
    </cfRule>
  </conditionalFormatting>
  <conditionalFormatting sqref="G93">
    <cfRule type="cellIs" dxfId="12092" priority="2323" operator="lessThan">
      <formula>N93</formula>
    </cfRule>
    <cfRule type="cellIs" dxfId="12091" priority="2324" operator="greaterThan">
      <formula>P93</formula>
    </cfRule>
  </conditionalFormatting>
  <conditionalFormatting sqref="Q93">
    <cfRule type="cellIs" dxfId="12090" priority="2321" operator="equal">
      <formula>TODAY()</formula>
    </cfRule>
  </conditionalFormatting>
  <conditionalFormatting sqref="Q93">
    <cfRule type="cellIs" dxfId="12089" priority="2316" operator="equal">
      <formula>TODAY()</formula>
    </cfRule>
  </conditionalFormatting>
  <conditionalFormatting sqref="L93">
    <cfRule type="cellIs" dxfId="12088" priority="2322" operator="lessThan">
      <formula>0</formula>
    </cfRule>
  </conditionalFormatting>
  <conditionalFormatting sqref="K93:L93">
    <cfRule type="cellIs" dxfId="12087" priority="2320" operator="lessThan">
      <formula>0</formula>
    </cfRule>
  </conditionalFormatting>
  <conditionalFormatting sqref="G93">
    <cfRule type="cellIs" dxfId="12086" priority="2318" operator="lessThan">
      <formula>N93</formula>
    </cfRule>
    <cfRule type="cellIs" dxfId="12085" priority="2319" operator="greaterThan">
      <formula>P93</formula>
    </cfRule>
  </conditionalFormatting>
  <conditionalFormatting sqref="L93">
    <cfRule type="cellIs" dxfId="12084" priority="2317" operator="lessThan">
      <formula>0</formula>
    </cfRule>
  </conditionalFormatting>
  <conditionalFormatting sqref="K93:L93">
    <cfRule type="cellIs" dxfId="12083" priority="2315" operator="lessThan">
      <formula>0</formula>
    </cfRule>
  </conditionalFormatting>
  <conditionalFormatting sqref="G93">
    <cfRule type="cellIs" dxfId="12082" priority="2313" operator="lessThan">
      <formula>N93</formula>
    </cfRule>
    <cfRule type="cellIs" dxfId="12081" priority="2314" operator="greaterThan">
      <formula>P93</formula>
    </cfRule>
  </conditionalFormatting>
  <conditionalFormatting sqref="L93">
    <cfRule type="cellIs" dxfId="12080" priority="2312" operator="lessThan">
      <formula>0</formula>
    </cfRule>
  </conditionalFormatting>
  <conditionalFormatting sqref="Q93">
    <cfRule type="cellIs" dxfId="12079" priority="2311" operator="equal">
      <formula>TODAY()</formula>
    </cfRule>
  </conditionalFormatting>
  <conditionalFormatting sqref="K93:L93">
    <cfRule type="cellIs" dxfId="12078" priority="2310" operator="lessThan">
      <formula>0</formula>
    </cfRule>
  </conditionalFormatting>
  <conditionalFormatting sqref="G93">
    <cfRule type="cellIs" dxfId="12077" priority="2308" operator="lessThan">
      <formula>N93</formula>
    </cfRule>
    <cfRule type="cellIs" dxfId="12076" priority="2309" operator="greaterThan">
      <formula>P93</formula>
    </cfRule>
  </conditionalFormatting>
  <conditionalFormatting sqref="L93">
    <cfRule type="cellIs" dxfId="12075" priority="2307" operator="lessThan">
      <formula>0</formula>
    </cfRule>
  </conditionalFormatting>
  <conditionalFormatting sqref="Q93">
    <cfRule type="cellIs" dxfId="12074" priority="2306" operator="equal">
      <formula>TODAY()</formula>
    </cfRule>
  </conditionalFormatting>
  <conditionalFormatting sqref="K93:L93">
    <cfRule type="cellIs" dxfId="12073" priority="2305" operator="lessThan">
      <formula>0</formula>
    </cfRule>
  </conditionalFormatting>
  <conditionalFormatting sqref="G93">
    <cfRule type="cellIs" dxfId="12072" priority="2303" operator="lessThan">
      <formula>N93</formula>
    </cfRule>
    <cfRule type="cellIs" dxfId="12071" priority="2304" operator="greaterThan">
      <formula>P93</formula>
    </cfRule>
  </conditionalFormatting>
  <conditionalFormatting sqref="Q93">
    <cfRule type="cellIs" dxfId="12070" priority="2301" operator="equal">
      <formula>TODAY()</formula>
    </cfRule>
  </conditionalFormatting>
  <conditionalFormatting sqref="L93">
    <cfRule type="cellIs" dxfId="12069" priority="2302" operator="lessThan">
      <formula>0</formula>
    </cfRule>
  </conditionalFormatting>
  <conditionalFormatting sqref="K93:L93">
    <cfRule type="cellIs" dxfId="12068" priority="2300" operator="lessThan">
      <formula>0</formula>
    </cfRule>
  </conditionalFormatting>
  <conditionalFormatting sqref="G93">
    <cfRule type="cellIs" dxfId="12067" priority="2298" operator="lessThan">
      <formula>N93</formula>
    </cfRule>
    <cfRule type="cellIs" dxfId="12066" priority="2299" operator="greaterThan">
      <formula>P93</formula>
    </cfRule>
  </conditionalFormatting>
  <conditionalFormatting sqref="L94">
    <cfRule type="cellIs" dxfId="12065" priority="2272" operator="lessThan">
      <formula>0</formula>
    </cfRule>
  </conditionalFormatting>
  <conditionalFormatting sqref="Q94">
    <cfRule type="cellIs" dxfId="12064" priority="2271" operator="equal">
      <formula>TODAY()</formula>
    </cfRule>
  </conditionalFormatting>
  <conditionalFormatting sqref="K94:L94">
    <cfRule type="cellIs" dxfId="12063" priority="2270" operator="lessThan">
      <formula>0</formula>
    </cfRule>
  </conditionalFormatting>
  <conditionalFormatting sqref="G94">
    <cfRule type="cellIs" dxfId="12062" priority="2268" operator="lessThan">
      <formula>N94</formula>
    </cfRule>
    <cfRule type="cellIs" dxfId="12061" priority="2269" operator="greaterThan">
      <formula>P94</formula>
    </cfRule>
  </conditionalFormatting>
  <conditionalFormatting sqref="L94">
    <cfRule type="cellIs" dxfId="12060" priority="2267" operator="lessThan">
      <formula>0</formula>
    </cfRule>
  </conditionalFormatting>
  <conditionalFormatting sqref="Q94">
    <cfRule type="cellIs" dxfId="12059" priority="2266" operator="equal">
      <formula>TODAY()</formula>
    </cfRule>
  </conditionalFormatting>
  <conditionalFormatting sqref="K94:L94">
    <cfRule type="cellIs" dxfId="12058" priority="2265" operator="lessThan">
      <formula>0</formula>
    </cfRule>
  </conditionalFormatting>
  <conditionalFormatting sqref="G94">
    <cfRule type="cellIs" dxfId="12057" priority="2263" operator="lessThan">
      <formula>N94</formula>
    </cfRule>
    <cfRule type="cellIs" dxfId="12056" priority="2264" operator="greaterThan">
      <formula>P94</formula>
    </cfRule>
  </conditionalFormatting>
  <conditionalFormatting sqref="Q94">
    <cfRule type="cellIs" dxfId="12055" priority="2261" operator="equal">
      <formula>TODAY()</formula>
    </cfRule>
  </conditionalFormatting>
  <conditionalFormatting sqref="Q94">
    <cfRule type="cellIs" dxfId="12054" priority="2256" operator="equal">
      <formula>TODAY()</formula>
    </cfRule>
  </conditionalFormatting>
  <conditionalFormatting sqref="L94">
    <cfRule type="cellIs" dxfId="12053" priority="2262" operator="lessThan">
      <formula>0</formula>
    </cfRule>
  </conditionalFormatting>
  <conditionalFormatting sqref="K94:L94">
    <cfRule type="cellIs" dxfId="12052" priority="2260" operator="lessThan">
      <formula>0</formula>
    </cfRule>
  </conditionalFormatting>
  <conditionalFormatting sqref="G94">
    <cfRule type="cellIs" dxfId="12051" priority="2258" operator="lessThan">
      <formula>N94</formula>
    </cfRule>
    <cfRule type="cellIs" dxfId="12050" priority="2259" operator="greaterThan">
      <formula>P94</formula>
    </cfRule>
  </conditionalFormatting>
  <conditionalFormatting sqref="L94">
    <cfRule type="cellIs" dxfId="12049" priority="2257" operator="lessThan">
      <formula>0</formula>
    </cfRule>
  </conditionalFormatting>
  <conditionalFormatting sqref="K94:L94">
    <cfRule type="cellIs" dxfId="12048" priority="2255" operator="lessThan">
      <formula>0</formula>
    </cfRule>
  </conditionalFormatting>
  <conditionalFormatting sqref="G94">
    <cfRule type="cellIs" dxfId="12047" priority="2253" operator="lessThan">
      <formula>N94</formula>
    </cfRule>
    <cfRule type="cellIs" dxfId="12046" priority="2254" operator="greaterThan">
      <formula>P94</formula>
    </cfRule>
  </conditionalFormatting>
  <conditionalFormatting sqref="O100">
    <cfRule type="cellIs" dxfId="12045" priority="1580" operator="equal">
      <formula>$C$7</formula>
    </cfRule>
  </conditionalFormatting>
  <conditionalFormatting sqref="O100">
    <cfRule type="cellIs" dxfId="12044" priority="1572" operator="equal">
      <formula>$C$7</formula>
    </cfRule>
  </conditionalFormatting>
  <conditionalFormatting sqref="O100">
    <cfRule type="cellIs" dxfId="12043" priority="1564" operator="equal">
      <formula>$C$7</formula>
    </cfRule>
  </conditionalFormatting>
  <conditionalFormatting sqref="O100">
    <cfRule type="cellIs" dxfId="12042" priority="1556" operator="equal">
      <formula>$C$7</formula>
    </cfRule>
  </conditionalFormatting>
  <conditionalFormatting sqref="O100">
    <cfRule type="cellIs" dxfId="12041" priority="1548" operator="equal">
      <formula>$C$7</formula>
    </cfRule>
  </conditionalFormatting>
  <conditionalFormatting sqref="N100 P100">
    <cfRule type="cellIs" dxfId="12040" priority="1650" operator="equal">
      <formula>TODAY()</formula>
    </cfRule>
  </conditionalFormatting>
  <conditionalFormatting sqref="O100">
    <cfRule type="cellIs" dxfId="12039" priority="1633" operator="equal">
      <formula>$C$7</formula>
    </cfRule>
  </conditionalFormatting>
  <conditionalFormatting sqref="O100">
    <cfRule type="cellIs" dxfId="12038" priority="1625" operator="equal">
      <formula>$C$7</formula>
    </cfRule>
  </conditionalFormatting>
  <conditionalFormatting sqref="O100">
    <cfRule type="cellIs" dxfId="12037" priority="1617" operator="equal">
      <formula>$C$7</formula>
    </cfRule>
  </conditionalFormatting>
  <conditionalFormatting sqref="O100">
    <cfRule type="cellIs" dxfId="12036" priority="1609" operator="equal">
      <formula>$C$7</formula>
    </cfRule>
  </conditionalFormatting>
  <conditionalFormatting sqref="O100">
    <cfRule type="cellIs" dxfId="12035" priority="1601" operator="equal">
      <formula>$C$7</formula>
    </cfRule>
  </conditionalFormatting>
  <conditionalFormatting sqref="N100 P100">
    <cfRule type="cellIs" dxfId="12034" priority="1597" operator="equal">
      <formula>TODAY()</formula>
    </cfRule>
  </conditionalFormatting>
  <conditionalFormatting sqref="N100 P100">
    <cfRule type="cellIs" dxfId="12033" priority="1544" operator="equal">
      <formula>TODAY()</formula>
    </cfRule>
  </conditionalFormatting>
  <conditionalFormatting sqref="O100">
    <cfRule type="cellIs" dxfId="12032" priority="1527" operator="equal">
      <formula>$C$7</formula>
    </cfRule>
  </conditionalFormatting>
  <conditionalFormatting sqref="O100">
    <cfRule type="cellIs" dxfId="12031" priority="1519" operator="equal">
      <formula>$C$7</formula>
    </cfRule>
  </conditionalFormatting>
  <conditionalFormatting sqref="O100">
    <cfRule type="cellIs" dxfId="12030" priority="1511" operator="equal">
      <formula>$C$7</formula>
    </cfRule>
  </conditionalFormatting>
  <conditionalFormatting sqref="O100">
    <cfRule type="cellIs" dxfId="12029" priority="1503" operator="equal">
      <formula>$C$7</formula>
    </cfRule>
  </conditionalFormatting>
  <conditionalFormatting sqref="O100">
    <cfRule type="cellIs" dxfId="12028" priority="1495" operator="equal">
      <formula>$C$7</formula>
    </cfRule>
  </conditionalFormatting>
  <conditionalFormatting sqref="N100">
    <cfRule type="cellIs" dxfId="12027" priority="1491" operator="equal">
      <formula>TODAY()</formula>
    </cfRule>
  </conditionalFormatting>
  <conditionalFormatting sqref="P100">
    <cfRule type="cellIs" dxfId="12026" priority="1484" operator="equal">
      <formula>TODAY()</formula>
    </cfRule>
  </conditionalFormatting>
  <conditionalFormatting sqref="P100">
    <cfRule type="cellIs" dxfId="12025" priority="1481" operator="equal">
      <formula>TODAY()</formula>
    </cfRule>
  </conditionalFormatting>
  <conditionalFormatting sqref="L99">
    <cfRule type="cellIs" dxfId="12024" priority="2034" operator="lessThan">
      <formula>0</formula>
    </cfRule>
  </conditionalFormatting>
  <conditionalFormatting sqref="G99">
    <cfRule type="cellIs" dxfId="12023" priority="2032" operator="greaterThan">
      <formula>F99</formula>
    </cfRule>
    <cfRule type="cellIs" dxfId="12022" priority="2033" operator="lessThan">
      <formula>F99</formula>
    </cfRule>
  </conditionalFormatting>
  <conditionalFormatting sqref="M99">
    <cfRule type="cellIs" dxfId="12021" priority="2031" operator="greaterThan">
      <formula>0.1</formula>
    </cfRule>
  </conditionalFormatting>
  <conditionalFormatting sqref="P99">
    <cfRule type="cellIs" dxfId="12020" priority="2030" operator="equal">
      <formula>TODAY()</formula>
    </cfRule>
  </conditionalFormatting>
  <conditionalFormatting sqref="O103">
    <cfRule type="cellIs" dxfId="12019" priority="1991" operator="equal">
      <formula>TODAY()</formula>
    </cfRule>
  </conditionalFormatting>
  <conditionalFormatting sqref="P103 N103">
    <cfRule type="cellIs" dxfId="12018" priority="1994" operator="equal">
      <formula>TODAY()</formula>
    </cfRule>
  </conditionalFormatting>
  <conditionalFormatting sqref="O103">
    <cfRule type="cellIs" dxfId="12017" priority="1983" operator="equal">
      <formula>TODAY()</formula>
    </cfRule>
  </conditionalFormatting>
  <conditionalFormatting sqref="L103">
    <cfRule type="cellIs" dxfId="12016" priority="1997" operator="lessThan">
      <formula>0</formula>
    </cfRule>
  </conditionalFormatting>
  <conditionalFormatting sqref="G103">
    <cfRule type="cellIs" dxfId="12015" priority="1995" operator="greaterThan">
      <formula>F103</formula>
    </cfRule>
    <cfRule type="cellIs" dxfId="12014" priority="1996" operator="lessThan">
      <formula>F103</formula>
    </cfRule>
  </conditionalFormatting>
  <conditionalFormatting sqref="M103">
    <cfRule type="cellIs" dxfId="12013" priority="1993" operator="greaterThan">
      <formula>0.1</formula>
    </cfRule>
  </conditionalFormatting>
  <conditionalFormatting sqref="N103">
    <cfRule type="cellIs" dxfId="12012" priority="1992" operator="equal">
      <formula>$C$7</formula>
    </cfRule>
  </conditionalFormatting>
  <conditionalFormatting sqref="O103">
    <cfRule type="cellIs" dxfId="12011" priority="1990" operator="equal">
      <formula>$C$7</formula>
    </cfRule>
  </conditionalFormatting>
  <conditionalFormatting sqref="L103">
    <cfRule type="cellIs" dxfId="12010" priority="1989" operator="lessThan">
      <formula>0</formula>
    </cfRule>
  </conditionalFormatting>
  <conditionalFormatting sqref="G103">
    <cfRule type="cellIs" dxfId="12009" priority="1987" operator="greaterThan">
      <formula>F103</formula>
    </cfRule>
    <cfRule type="cellIs" dxfId="12008" priority="1988" operator="lessThan">
      <formula>F103</formula>
    </cfRule>
  </conditionalFormatting>
  <conditionalFormatting sqref="P103 N103">
    <cfRule type="cellIs" dxfId="12007" priority="1986" operator="equal">
      <formula>TODAY()</formula>
    </cfRule>
  </conditionalFormatting>
  <conditionalFormatting sqref="M103">
    <cfRule type="cellIs" dxfId="12006" priority="1985" operator="greaterThan">
      <formula>0.1</formula>
    </cfRule>
  </conditionalFormatting>
  <conditionalFormatting sqref="N103">
    <cfRule type="cellIs" dxfId="12005" priority="1984" operator="equal">
      <formula>$C$7</formula>
    </cfRule>
  </conditionalFormatting>
  <conditionalFormatting sqref="O103">
    <cfRule type="cellIs" dxfId="12004" priority="1982" operator="equal">
      <formula>$C$7</formula>
    </cfRule>
  </conditionalFormatting>
  <conditionalFormatting sqref="P103 N103">
    <cfRule type="cellIs" dxfId="12003" priority="1978" operator="equal">
      <formula>TODAY()</formula>
    </cfRule>
  </conditionalFormatting>
  <conditionalFormatting sqref="O103">
    <cfRule type="cellIs" dxfId="12002" priority="1967" operator="equal">
      <formula>TODAY()</formula>
    </cfRule>
  </conditionalFormatting>
  <conditionalFormatting sqref="O103">
    <cfRule type="cellIs" dxfId="12001" priority="1975" operator="equal">
      <formula>TODAY()</formula>
    </cfRule>
  </conditionalFormatting>
  <conditionalFormatting sqref="L103">
    <cfRule type="cellIs" dxfId="12000" priority="1981" operator="lessThan">
      <formula>0</formula>
    </cfRule>
  </conditionalFormatting>
  <conditionalFormatting sqref="G103">
    <cfRule type="cellIs" dxfId="11999" priority="1979" operator="greaterThan">
      <formula>F103</formula>
    </cfRule>
    <cfRule type="cellIs" dxfId="11998" priority="1980" operator="lessThan">
      <formula>F103</formula>
    </cfRule>
  </conditionalFormatting>
  <conditionalFormatting sqref="M103">
    <cfRule type="cellIs" dxfId="11997" priority="1977" operator="greaterThan">
      <formula>0.1</formula>
    </cfRule>
  </conditionalFormatting>
  <conditionalFormatting sqref="N103">
    <cfRule type="cellIs" dxfId="11996" priority="1976" operator="equal">
      <formula>$C$7</formula>
    </cfRule>
  </conditionalFormatting>
  <conditionalFormatting sqref="O103">
    <cfRule type="cellIs" dxfId="11995" priority="1974" operator="equal">
      <formula>$C$7</formula>
    </cfRule>
  </conditionalFormatting>
  <conditionalFormatting sqref="L103">
    <cfRule type="cellIs" dxfId="11994" priority="1973" operator="lessThan">
      <formula>0</formula>
    </cfRule>
  </conditionalFormatting>
  <conditionalFormatting sqref="G103">
    <cfRule type="cellIs" dxfId="11993" priority="1971" operator="greaterThan">
      <formula>F103</formula>
    </cfRule>
    <cfRule type="cellIs" dxfId="11992" priority="1972" operator="lessThan">
      <formula>F103</formula>
    </cfRule>
  </conditionalFormatting>
  <conditionalFormatting sqref="P103 N103">
    <cfRule type="cellIs" dxfId="11991" priority="1970" operator="equal">
      <formula>TODAY()</formula>
    </cfRule>
  </conditionalFormatting>
  <conditionalFormatting sqref="M103">
    <cfRule type="cellIs" dxfId="11990" priority="1969" operator="greaterThan">
      <formula>0.1</formula>
    </cfRule>
  </conditionalFormatting>
  <conditionalFormatting sqref="N103">
    <cfRule type="cellIs" dxfId="11989" priority="1968" operator="equal">
      <formula>$C$7</formula>
    </cfRule>
  </conditionalFormatting>
  <conditionalFormatting sqref="O103">
    <cfRule type="cellIs" dxfId="11988" priority="1966" operator="equal">
      <formula>$C$7</formula>
    </cfRule>
  </conditionalFormatting>
  <conditionalFormatting sqref="N103 P103">
    <cfRule type="cellIs" dxfId="11987" priority="1922" operator="equal">
      <formula>TODAY()</formula>
    </cfRule>
  </conditionalFormatting>
  <conditionalFormatting sqref="N103 P103">
    <cfRule type="cellIs" dxfId="11986" priority="1930" operator="equal">
      <formula>TODAY()</formula>
    </cfRule>
  </conditionalFormatting>
  <conditionalFormatting sqref="O103">
    <cfRule type="cellIs" dxfId="11985" priority="1919" operator="equal">
      <formula>TODAY()</formula>
    </cfRule>
  </conditionalFormatting>
  <conditionalFormatting sqref="O103">
    <cfRule type="cellIs" dxfId="11984" priority="1927" operator="equal">
      <formula>TODAY()</formula>
    </cfRule>
  </conditionalFormatting>
  <conditionalFormatting sqref="L103">
    <cfRule type="cellIs" dxfId="11983" priority="1933" operator="lessThan">
      <formula>0</formula>
    </cfRule>
  </conditionalFormatting>
  <conditionalFormatting sqref="G103">
    <cfRule type="cellIs" dxfId="11982" priority="1931" operator="greaterThan">
      <formula>F103</formula>
    </cfRule>
    <cfRule type="cellIs" dxfId="11981" priority="1932" operator="lessThan">
      <formula>F103</formula>
    </cfRule>
  </conditionalFormatting>
  <conditionalFormatting sqref="M103">
    <cfRule type="cellIs" dxfId="11980" priority="1929" operator="greaterThan">
      <formula>0.1</formula>
    </cfRule>
  </conditionalFormatting>
  <conditionalFormatting sqref="N103">
    <cfRule type="cellIs" dxfId="11979" priority="1928" operator="equal">
      <formula>$C$7</formula>
    </cfRule>
  </conditionalFormatting>
  <conditionalFormatting sqref="O103">
    <cfRule type="cellIs" dxfId="11978" priority="1926" operator="equal">
      <formula>$C$7</formula>
    </cfRule>
  </conditionalFormatting>
  <conditionalFormatting sqref="L103">
    <cfRule type="cellIs" dxfId="11977" priority="1925" operator="lessThan">
      <formula>0</formula>
    </cfRule>
  </conditionalFormatting>
  <conditionalFormatting sqref="G103">
    <cfRule type="cellIs" dxfId="11976" priority="1923" operator="greaterThan">
      <formula>F103</formula>
    </cfRule>
    <cfRule type="cellIs" dxfId="11975" priority="1924" operator="lessThan">
      <formula>F103</formula>
    </cfRule>
  </conditionalFormatting>
  <conditionalFormatting sqref="M103">
    <cfRule type="cellIs" dxfId="11974" priority="1921" operator="greaterThan">
      <formula>0.1</formula>
    </cfRule>
  </conditionalFormatting>
  <conditionalFormatting sqref="N103">
    <cfRule type="cellIs" dxfId="11973" priority="1920" operator="equal">
      <formula>$C$7</formula>
    </cfRule>
  </conditionalFormatting>
  <conditionalFormatting sqref="O103">
    <cfRule type="cellIs" dxfId="11972" priority="1918" operator="equal">
      <formula>$C$7</formula>
    </cfRule>
  </conditionalFormatting>
  <conditionalFormatting sqref="N103 P103">
    <cfRule type="cellIs" dxfId="11971" priority="1914" operator="equal">
      <formula>TODAY()</formula>
    </cfRule>
  </conditionalFormatting>
  <conditionalFormatting sqref="O103">
    <cfRule type="cellIs" dxfId="11970" priority="1903" operator="equal">
      <formula>TODAY()</formula>
    </cfRule>
  </conditionalFormatting>
  <conditionalFormatting sqref="O103">
    <cfRule type="cellIs" dxfId="11969" priority="1911" operator="equal">
      <formula>TODAY()</formula>
    </cfRule>
  </conditionalFormatting>
  <conditionalFormatting sqref="L103">
    <cfRule type="cellIs" dxfId="11968" priority="1917" operator="lessThan">
      <formula>0</formula>
    </cfRule>
  </conditionalFormatting>
  <conditionalFormatting sqref="G103">
    <cfRule type="cellIs" dxfId="11967" priority="1915" operator="greaterThan">
      <formula>F103</formula>
    </cfRule>
    <cfRule type="cellIs" dxfId="11966" priority="1916" operator="lessThan">
      <formula>F103</formula>
    </cfRule>
  </conditionalFormatting>
  <conditionalFormatting sqref="M103">
    <cfRule type="cellIs" dxfId="11965" priority="1913" operator="greaterThan">
      <formula>0.1</formula>
    </cfRule>
  </conditionalFormatting>
  <conditionalFormatting sqref="N103">
    <cfRule type="cellIs" dxfId="11964" priority="1912" operator="equal">
      <formula>$C$7</formula>
    </cfRule>
  </conditionalFormatting>
  <conditionalFormatting sqref="O103">
    <cfRule type="cellIs" dxfId="11963" priority="1910" operator="equal">
      <formula>$C$7</formula>
    </cfRule>
  </conditionalFormatting>
  <conditionalFormatting sqref="L103">
    <cfRule type="cellIs" dxfId="11962" priority="1909" operator="lessThan">
      <formula>0</formula>
    </cfRule>
  </conditionalFormatting>
  <conditionalFormatting sqref="G103">
    <cfRule type="cellIs" dxfId="11961" priority="1907" operator="greaterThan">
      <formula>F103</formula>
    </cfRule>
    <cfRule type="cellIs" dxfId="11960" priority="1908" operator="lessThan">
      <formula>F103</formula>
    </cfRule>
  </conditionalFormatting>
  <conditionalFormatting sqref="N103 P103">
    <cfRule type="cellIs" dxfId="11959" priority="1906" operator="equal">
      <formula>TODAY()</formula>
    </cfRule>
  </conditionalFormatting>
  <conditionalFormatting sqref="M103">
    <cfRule type="cellIs" dxfId="11958" priority="1905" operator="greaterThan">
      <formula>0.1</formula>
    </cfRule>
  </conditionalFormatting>
  <conditionalFormatting sqref="N103">
    <cfRule type="cellIs" dxfId="11957" priority="1904" operator="equal">
      <formula>$C$7</formula>
    </cfRule>
  </conditionalFormatting>
  <conditionalFormatting sqref="O103">
    <cfRule type="cellIs" dxfId="11956" priority="1902" operator="equal">
      <formula>$C$7</formula>
    </cfRule>
  </conditionalFormatting>
  <conditionalFormatting sqref="N103 P103">
    <cfRule type="cellIs" dxfId="11955" priority="1898" operator="equal">
      <formula>TODAY()</formula>
    </cfRule>
  </conditionalFormatting>
  <conditionalFormatting sqref="O103">
    <cfRule type="cellIs" dxfId="11954" priority="1887" operator="equal">
      <formula>TODAY()</formula>
    </cfRule>
  </conditionalFormatting>
  <conditionalFormatting sqref="O103">
    <cfRule type="cellIs" dxfId="11953" priority="1895" operator="equal">
      <formula>TODAY()</formula>
    </cfRule>
  </conditionalFormatting>
  <conditionalFormatting sqref="L103">
    <cfRule type="cellIs" dxfId="11952" priority="1901" operator="lessThan">
      <formula>0</formula>
    </cfRule>
  </conditionalFormatting>
  <conditionalFormatting sqref="G103">
    <cfRule type="cellIs" dxfId="11951" priority="1899" operator="greaterThan">
      <formula>F103</formula>
    </cfRule>
    <cfRule type="cellIs" dxfId="11950" priority="1900" operator="lessThan">
      <formula>F103</formula>
    </cfRule>
  </conditionalFormatting>
  <conditionalFormatting sqref="M103">
    <cfRule type="cellIs" dxfId="11949" priority="1897" operator="greaterThan">
      <formula>0.1</formula>
    </cfRule>
  </conditionalFormatting>
  <conditionalFormatting sqref="N103">
    <cfRule type="cellIs" dxfId="11948" priority="1896" operator="equal">
      <formula>$C$7</formula>
    </cfRule>
  </conditionalFormatting>
  <conditionalFormatting sqref="O103">
    <cfRule type="cellIs" dxfId="11947" priority="1894" operator="equal">
      <formula>$C$7</formula>
    </cfRule>
  </conditionalFormatting>
  <conditionalFormatting sqref="L103">
    <cfRule type="cellIs" dxfId="11946" priority="1893" operator="lessThan">
      <formula>0</formula>
    </cfRule>
  </conditionalFormatting>
  <conditionalFormatting sqref="G103">
    <cfRule type="cellIs" dxfId="11945" priority="1891" operator="greaterThan">
      <formula>F103</formula>
    </cfRule>
    <cfRule type="cellIs" dxfId="11944" priority="1892" operator="lessThan">
      <formula>F103</formula>
    </cfRule>
  </conditionalFormatting>
  <conditionalFormatting sqref="N103 P103">
    <cfRule type="cellIs" dxfId="11943" priority="1890" operator="equal">
      <formula>TODAY()</formula>
    </cfRule>
  </conditionalFormatting>
  <conditionalFormatting sqref="M103">
    <cfRule type="cellIs" dxfId="11942" priority="1889" operator="greaterThan">
      <formula>0.1</formula>
    </cfRule>
  </conditionalFormatting>
  <conditionalFormatting sqref="N103">
    <cfRule type="cellIs" dxfId="11941" priority="1888" operator="equal">
      <formula>$C$7</formula>
    </cfRule>
  </conditionalFormatting>
  <conditionalFormatting sqref="O103">
    <cfRule type="cellIs" dxfId="11940" priority="1886" operator="equal">
      <formula>$C$7</formula>
    </cfRule>
  </conditionalFormatting>
  <conditionalFormatting sqref="N103 P103">
    <cfRule type="cellIs" dxfId="11939" priority="1874" operator="equal">
      <formula>TODAY()</formula>
    </cfRule>
  </conditionalFormatting>
  <conditionalFormatting sqref="N103 P103">
    <cfRule type="cellIs" dxfId="11938" priority="1882" operator="equal">
      <formula>TODAY()</formula>
    </cfRule>
  </conditionalFormatting>
  <conditionalFormatting sqref="O103">
    <cfRule type="cellIs" dxfId="11937" priority="1871" operator="equal">
      <formula>TODAY()</formula>
    </cfRule>
  </conditionalFormatting>
  <conditionalFormatting sqref="O103">
    <cfRule type="cellIs" dxfId="11936" priority="1879" operator="equal">
      <formula>TODAY()</formula>
    </cfRule>
  </conditionalFormatting>
  <conditionalFormatting sqref="L103">
    <cfRule type="cellIs" dxfId="11935" priority="1885" operator="lessThan">
      <formula>0</formula>
    </cfRule>
  </conditionalFormatting>
  <conditionalFormatting sqref="G103">
    <cfRule type="cellIs" dxfId="11934" priority="1883" operator="greaterThan">
      <formula>F103</formula>
    </cfRule>
    <cfRule type="cellIs" dxfId="11933" priority="1884" operator="lessThan">
      <formula>F103</formula>
    </cfRule>
  </conditionalFormatting>
  <conditionalFormatting sqref="M103">
    <cfRule type="cellIs" dxfId="11932" priority="1881" operator="greaterThan">
      <formula>0.1</formula>
    </cfRule>
  </conditionalFormatting>
  <conditionalFormatting sqref="N103">
    <cfRule type="cellIs" dxfId="11931" priority="1880" operator="equal">
      <formula>$C$7</formula>
    </cfRule>
  </conditionalFormatting>
  <conditionalFormatting sqref="O103">
    <cfRule type="cellIs" dxfId="11930" priority="1878" operator="equal">
      <formula>$C$7</formula>
    </cfRule>
  </conditionalFormatting>
  <conditionalFormatting sqref="L103">
    <cfRule type="cellIs" dxfId="11929" priority="1877" operator="lessThan">
      <formula>0</formula>
    </cfRule>
  </conditionalFormatting>
  <conditionalFormatting sqref="G103">
    <cfRule type="cellIs" dxfId="11928" priority="1875" operator="greaterThan">
      <formula>F103</formula>
    </cfRule>
    <cfRule type="cellIs" dxfId="11927" priority="1876" operator="lessThan">
      <formula>F103</formula>
    </cfRule>
  </conditionalFormatting>
  <conditionalFormatting sqref="M103">
    <cfRule type="cellIs" dxfId="11926" priority="1873" operator="greaterThan">
      <formula>0.1</formula>
    </cfRule>
  </conditionalFormatting>
  <conditionalFormatting sqref="N103">
    <cfRule type="cellIs" dxfId="11925" priority="1872" operator="equal">
      <formula>$C$7</formula>
    </cfRule>
  </conditionalFormatting>
  <conditionalFormatting sqref="O103">
    <cfRule type="cellIs" dxfId="11924" priority="1870" operator="equal">
      <formula>$C$7</formula>
    </cfRule>
  </conditionalFormatting>
  <conditionalFormatting sqref="N103 P103">
    <cfRule type="cellIs" dxfId="11923" priority="1866" operator="equal">
      <formula>TODAY()</formula>
    </cfRule>
  </conditionalFormatting>
  <conditionalFormatting sqref="O103">
    <cfRule type="cellIs" dxfId="11922" priority="1855" operator="equal">
      <formula>TODAY()</formula>
    </cfRule>
  </conditionalFormatting>
  <conditionalFormatting sqref="O103">
    <cfRule type="cellIs" dxfId="11921" priority="1863" operator="equal">
      <formula>TODAY()</formula>
    </cfRule>
  </conditionalFormatting>
  <conditionalFormatting sqref="L103">
    <cfRule type="cellIs" dxfId="11920" priority="1869" operator="lessThan">
      <formula>0</formula>
    </cfRule>
  </conditionalFormatting>
  <conditionalFormatting sqref="G103">
    <cfRule type="cellIs" dxfId="11919" priority="1867" operator="greaterThan">
      <formula>F103</formula>
    </cfRule>
    <cfRule type="cellIs" dxfId="11918" priority="1868" operator="lessThan">
      <formula>F103</formula>
    </cfRule>
  </conditionalFormatting>
  <conditionalFormatting sqref="M103">
    <cfRule type="cellIs" dxfId="11917" priority="1865" operator="greaterThan">
      <formula>0.1</formula>
    </cfRule>
  </conditionalFormatting>
  <conditionalFormatting sqref="N103">
    <cfRule type="cellIs" dxfId="11916" priority="1864" operator="equal">
      <formula>$C$7</formula>
    </cfRule>
  </conditionalFormatting>
  <conditionalFormatting sqref="O103">
    <cfRule type="cellIs" dxfId="11915" priority="1862" operator="equal">
      <formula>$C$7</formula>
    </cfRule>
  </conditionalFormatting>
  <conditionalFormatting sqref="L103">
    <cfRule type="cellIs" dxfId="11914" priority="1861" operator="lessThan">
      <formula>0</formula>
    </cfRule>
  </conditionalFormatting>
  <conditionalFormatting sqref="G103">
    <cfRule type="cellIs" dxfId="11913" priority="1859" operator="greaterThan">
      <formula>F103</formula>
    </cfRule>
    <cfRule type="cellIs" dxfId="11912" priority="1860" operator="lessThan">
      <formula>F103</formula>
    </cfRule>
  </conditionalFormatting>
  <conditionalFormatting sqref="N103 P103">
    <cfRule type="cellIs" dxfId="11911" priority="1858" operator="equal">
      <formula>TODAY()</formula>
    </cfRule>
  </conditionalFormatting>
  <conditionalFormatting sqref="M103">
    <cfRule type="cellIs" dxfId="11910" priority="1857" operator="greaterThan">
      <formula>0.1</formula>
    </cfRule>
  </conditionalFormatting>
  <conditionalFormatting sqref="N103">
    <cfRule type="cellIs" dxfId="11909" priority="1856" operator="equal">
      <formula>$C$7</formula>
    </cfRule>
  </conditionalFormatting>
  <conditionalFormatting sqref="O103">
    <cfRule type="cellIs" dxfId="11908" priority="1854" operator="equal">
      <formula>$C$7</formula>
    </cfRule>
  </conditionalFormatting>
  <conditionalFormatting sqref="N103 P103">
    <cfRule type="cellIs" dxfId="11907" priority="1850" operator="equal">
      <formula>TODAY()</formula>
    </cfRule>
  </conditionalFormatting>
  <conditionalFormatting sqref="O103">
    <cfRule type="cellIs" dxfId="11906" priority="1839" operator="equal">
      <formula>TODAY()</formula>
    </cfRule>
  </conditionalFormatting>
  <conditionalFormatting sqref="O103">
    <cfRule type="cellIs" dxfId="11905" priority="1847" operator="equal">
      <formula>TODAY()</formula>
    </cfRule>
  </conditionalFormatting>
  <conditionalFormatting sqref="L103">
    <cfRule type="cellIs" dxfId="11904" priority="1853" operator="lessThan">
      <formula>0</formula>
    </cfRule>
  </conditionalFormatting>
  <conditionalFormatting sqref="G103">
    <cfRule type="cellIs" dxfId="11903" priority="1851" operator="greaterThan">
      <formula>F103</formula>
    </cfRule>
    <cfRule type="cellIs" dxfId="11902" priority="1852" operator="lessThan">
      <formula>F103</formula>
    </cfRule>
  </conditionalFormatting>
  <conditionalFormatting sqref="M103">
    <cfRule type="cellIs" dxfId="11901" priority="1849" operator="greaterThan">
      <formula>0.1</formula>
    </cfRule>
  </conditionalFormatting>
  <conditionalFormatting sqref="N103">
    <cfRule type="cellIs" dxfId="11900" priority="1848" operator="equal">
      <formula>$C$7</formula>
    </cfRule>
  </conditionalFormatting>
  <conditionalFormatting sqref="O103">
    <cfRule type="cellIs" dxfId="11899" priority="1846" operator="equal">
      <formula>$C$7</formula>
    </cfRule>
  </conditionalFormatting>
  <conditionalFormatting sqref="L103">
    <cfRule type="cellIs" dxfId="11898" priority="1845" operator="lessThan">
      <formula>0</formula>
    </cfRule>
  </conditionalFormatting>
  <conditionalFormatting sqref="G103">
    <cfRule type="cellIs" dxfId="11897" priority="1843" operator="greaterThan">
      <formula>F103</formula>
    </cfRule>
    <cfRule type="cellIs" dxfId="11896" priority="1844" operator="lessThan">
      <formula>F103</formula>
    </cfRule>
  </conditionalFormatting>
  <conditionalFormatting sqref="N103 P103">
    <cfRule type="cellIs" dxfId="11895" priority="1842" operator="equal">
      <formula>TODAY()</formula>
    </cfRule>
  </conditionalFormatting>
  <conditionalFormatting sqref="M103">
    <cfRule type="cellIs" dxfId="11894" priority="1841" operator="greaterThan">
      <formula>0.1</formula>
    </cfRule>
  </conditionalFormatting>
  <conditionalFormatting sqref="N103">
    <cfRule type="cellIs" dxfId="11893" priority="1840" operator="equal">
      <formula>$C$7</formula>
    </cfRule>
  </conditionalFormatting>
  <conditionalFormatting sqref="O103">
    <cfRule type="cellIs" dxfId="11892" priority="1838" operator="equal">
      <formula>$C$7</formula>
    </cfRule>
  </conditionalFormatting>
  <conditionalFormatting sqref="P103 N103">
    <cfRule type="cellIs" dxfId="11891" priority="1834" operator="equal">
      <formula>TODAY()</formula>
    </cfRule>
  </conditionalFormatting>
  <conditionalFormatting sqref="O103">
    <cfRule type="cellIs" dxfId="11890" priority="1823" operator="equal">
      <formula>TODAY()</formula>
    </cfRule>
  </conditionalFormatting>
  <conditionalFormatting sqref="O103">
    <cfRule type="cellIs" dxfId="11889" priority="1831" operator="equal">
      <formula>TODAY()</formula>
    </cfRule>
  </conditionalFormatting>
  <conditionalFormatting sqref="L103">
    <cfRule type="cellIs" dxfId="11888" priority="1837" operator="lessThan">
      <formula>0</formula>
    </cfRule>
  </conditionalFormatting>
  <conditionalFormatting sqref="G103">
    <cfRule type="cellIs" dxfId="11887" priority="1835" operator="greaterThan">
      <formula>F103</formula>
    </cfRule>
    <cfRule type="cellIs" dxfId="11886" priority="1836" operator="lessThan">
      <formula>F103</formula>
    </cfRule>
  </conditionalFormatting>
  <conditionalFormatting sqref="M103">
    <cfRule type="cellIs" dxfId="11885" priority="1833" operator="greaterThan">
      <formula>0.1</formula>
    </cfRule>
  </conditionalFormatting>
  <conditionalFormatting sqref="N103">
    <cfRule type="cellIs" dxfId="11884" priority="1832" operator="equal">
      <formula>$C$7</formula>
    </cfRule>
  </conditionalFormatting>
  <conditionalFormatting sqref="O103">
    <cfRule type="cellIs" dxfId="11883" priority="1830" operator="equal">
      <formula>$C$7</formula>
    </cfRule>
  </conditionalFormatting>
  <conditionalFormatting sqref="L103">
    <cfRule type="cellIs" dxfId="11882" priority="1829" operator="lessThan">
      <formula>0</formula>
    </cfRule>
  </conditionalFormatting>
  <conditionalFormatting sqref="G103">
    <cfRule type="cellIs" dxfId="11881" priority="1827" operator="greaterThan">
      <formula>F103</formula>
    </cfRule>
    <cfRule type="cellIs" dxfId="11880" priority="1828" operator="lessThan">
      <formula>F103</formula>
    </cfRule>
  </conditionalFormatting>
  <conditionalFormatting sqref="P103 N103">
    <cfRule type="cellIs" dxfId="11879" priority="1826" operator="equal">
      <formula>TODAY()</formula>
    </cfRule>
  </conditionalFormatting>
  <conditionalFormatting sqref="M103">
    <cfRule type="cellIs" dxfId="11878" priority="1825" operator="greaterThan">
      <formula>0.1</formula>
    </cfRule>
  </conditionalFormatting>
  <conditionalFormatting sqref="N103">
    <cfRule type="cellIs" dxfId="11877" priority="1824" operator="equal">
      <formula>$C$7</formula>
    </cfRule>
  </conditionalFormatting>
  <conditionalFormatting sqref="O103">
    <cfRule type="cellIs" dxfId="11876" priority="1822" operator="equal">
      <formula>$C$7</formula>
    </cfRule>
  </conditionalFormatting>
  <conditionalFormatting sqref="P103 N103">
    <cfRule type="cellIs" dxfId="11875" priority="1818" operator="equal">
      <formula>TODAY()</formula>
    </cfRule>
  </conditionalFormatting>
  <conditionalFormatting sqref="O103">
    <cfRule type="cellIs" dxfId="11874" priority="1807" operator="equal">
      <formula>TODAY()</formula>
    </cfRule>
  </conditionalFormatting>
  <conditionalFormatting sqref="O103">
    <cfRule type="cellIs" dxfId="11873" priority="1815" operator="equal">
      <formula>TODAY()</formula>
    </cfRule>
  </conditionalFormatting>
  <conditionalFormatting sqref="L103">
    <cfRule type="cellIs" dxfId="11872" priority="1821" operator="lessThan">
      <formula>0</formula>
    </cfRule>
  </conditionalFormatting>
  <conditionalFormatting sqref="G103">
    <cfRule type="cellIs" dxfId="11871" priority="1819" operator="greaterThan">
      <formula>F103</formula>
    </cfRule>
    <cfRule type="cellIs" dxfId="11870" priority="1820" operator="lessThan">
      <formula>F103</formula>
    </cfRule>
  </conditionalFormatting>
  <conditionalFormatting sqref="M103">
    <cfRule type="cellIs" dxfId="11869" priority="1817" operator="greaterThan">
      <formula>0.1</formula>
    </cfRule>
  </conditionalFormatting>
  <conditionalFormatting sqref="N103">
    <cfRule type="cellIs" dxfId="11868" priority="1816" operator="equal">
      <formula>$C$7</formula>
    </cfRule>
  </conditionalFormatting>
  <conditionalFormatting sqref="O103">
    <cfRule type="cellIs" dxfId="11867" priority="1814" operator="equal">
      <formula>$C$7</formula>
    </cfRule>
  </conditionalFormatting>
  <conditionalFormatting sqref="L103">
    <cfRule type="cellIs" dxfId="11866" priority="1813" operator="lessThan">
      <formula>0</formula>
    </cfRule>
  </conditionalFormatting>
  <conditionalFormatting sqref="G103">
    <cfRule type="cellIs" dxfId="11865" priority="1811" operator="greaterThan">
      <formula>F103</formula>
    </cfRule>
    <cfRule type="cellIs" dxfId="11864" priority="1812" operator="lessThan">
      <formula>F103</formula>
    </cfRule>
  </conditionalFormatting>
  <conditionalFormatting sqref="P103 N103">
    <cfRule type="cellIs" dxfId="11863" priority="1810" operator="equal">
      <formula>TODAY()</formula>
    </cfRule>
  </conditionalFormatting>
  <conditionalFormatting sqref="M103">
    <cfRule type="cellIs" dxfId="11862" priority="1809" operator="greaterThan">
      <formula>0.1</formula>
    </cfRule>
  </conditionalFormatting>
  <conditionalFormatting sqref="N103">
    <cfRule type="cellIs" dxfId="11861" priority="1808" operator="equal">
      <formula>$C$7</formula>
    </cfRule>
  </conditionalFormatting>
  <conditionalFormatting sqref="O103">
    <cfRule type="cellIs" dxfId="11860" priority="1806" operator="equal">
      <formula>$C$7</formula>
    </cfRule>
  </conditionalFormatting>
  <conditionalFormatting sqref="O101">
    <cfRule type="cellIs" dxfId="11859" priority="1199" operator="equal">
      <formula>$C$7</formula>
    </cfRule>
  </conditionalFormatting>
  <conditionalFormatting sqref="O101">
    <cfRule type="cellIs" dxfId="11858" priority="1191" operator="equal">
      <formula>$C$7</formula>
    </cfRule>
  </conditionalFormatting>
  <conditionalFormatting sqref="O101">
    <cfRule type="cellIs" dxfId="11857" priority="1183" operator="equal">
      <formula>$C$7</formula>
    </cfRule>
  </conditionalFormatting>
  <conditionalFormatting sqref="O101">
    <cfRule type="cellIs" dxfId="11856" priority="1175" operator="equal">
      <formula>$C$7</formula>
    </cfRule>
  </conditionalFormatting>
  <conditionalFormatting sqref="O101">
    <cfRule type="cellIs" dxfId="11855" priority="1167" operator="equal">
      <formula>$C$7</formula>
    </cfRule>
  </conditionalFormatting>
  <conditionalFormatting sqref="O101">
    <cfRule type="cellIs" dxfId="11854" priority="1159" operator="equal">
      <formula>$C$7</formula>
    </cfRule>
  </conditionalFormatting>
  <conditionalFormatting sqref="O100">
    <cfRule type="cellIs" dxfId="11853" priority="1686" operator="equal">
      <formula>$C$7</formula>
    </cfRule>
  </conditionalFormatting>
  <conditionalFormatting sqref="O100">
    <cfRule type="cellIs" dxfId="11852" priority="1678" operator="equal">
      <formula>$C$7</formula>
    </cfRule>
  </conditionalFormatting>
  <conditionalFormatting sqref="O100">
    <cfRule type="cellIs" dxfId="11851" priority="1670" operator="equal">
      <formula>$C$7</formula>
    </cfRule>
  </conditionalFormatting>
  <conditionalFormatting sqref="O100">
    <cfRule type="cellIs" dxfId="11850" priority="1662" operator="equal">
      <formula>$C$7</formula>
    </cfRule>
  </conditionalFormatting>
  <conditionalFormatting sqref="O100">
    <cfRule type="cellIs" dxfId="11849" priority="1654" operator="equal">
      <formula>$C$7</formula>
    </cfRule>
  </conditionalFormatting>
  <conditionalFormatting sqref="O100">
    <cfRule type="cellIs" dxfId="11848" priority="1646" operator="equal">
      <formula>$C$7</formula>
    </cfRule>
  </conditionalFormatting>
  <conditionalFormatting sqref="N100 P100">
    <cfRule type="cellIs" dxfId="11847" priority="1629" operator="equal">
      <formula>TODAY()</formula>
    </cfRule>
  </conditionalFormatting>
  <conditionalFormatting sqref="O100">
    <cfRule type="cellIs" dxfId="11846" priority="1618" operator="equal">
      <formula>TODAY()</formula>
    </cfRule>
  </conditionalFormatting>
  <conditionalFormatting sqref="O100">
    <cfRule type="cellIs" dxfId="11845" priority="1626" operator="equal">
      <formula>TODAY()</formula>
    </cfRule>
  </conditionalFormatting>
  <conditionalFormatting sqref="L100">
    <cfRule type="cellIs" dxfId="11844" priority="1632" operator="lessThan">
      <formula>0</formula>
    </cfRule>
  </conditionalFormatting>
  <conditionalFormatting sqref="G100">
    <cfRule type="cellIs" dxfId="11843" priority="1630" operator="greaterThan">
      <formula>F100</formula>
    </cfRule>
    <cfRule type="cellIs" dxfId="11842" priority="1631" operator="lessThan">
      <formula>F100</formula>
    </cfRule>
  </conditionalFormatting>
  <conditionalFormatting sqref="M100">
    <cfRule type="cellIs" dxfId="11841" priority="1628" operator="greaterThan">
      <formula>0.1</formula>
    </cfRule>
  </conditionalFormatting>
  <conditionalFormatting sqref="N100">
    <cfRule type="cellIs" dxfId="11840" priority="1627" operator="equal">
      <formula>$C$7</formula>
    </cfRule>
  </conditionalFormatting>
  <conditionalFormatting sqref="L100">
    <cfRule type="cellIs" dxfId="11839" priority="1624" operator="lessThan">
      <formula>0</formula>
    </cfRule>
  </conditionalFormatting>
  <conditionalFormatting sqref="G100">
    <cfRule type="cellIs" dxfId="11838" priority="1622" operator="greaterThan">
      <formula>F100</formula>
    </cfRule>
    <cfRule type="cellIs" dxfId="11837" priority="1623" operator="lessThan">
      <formula>F100</formula>
    </cfRule>
  </conditionalFormatting>
  <conditionalFormatting sqref="N100 P100">
    <cfRule type="cellIs" dxfId="11836" priority="1621" operator="equal">
      <formula>TODAY()</formula>
    </cfRule>
  </conditionalFormatting>
  <conditionalFormatting sqref="M100">
    <cfRule type="cellIs" dxfId="11835" priority="1620" operator="greaterThan">
      <formula>0.1</formula>
    </cfRule>
  </conditionalFormatting>
  <conditionalFormatting sqref="N100">
    <cfRule type="cellIs" dxfId="11834" priority="1619" operator="equal">
      <formula>$C$7</formula>
    </cfRule>
  </conditionalFormatting>
  <conditionalFormatting sqref="N100 P100">
    <cfRule type="cellIs" dxfId="11833" priority="1613" operator="equal">
      <formula>TODAY()</formula>
    </cfRule>
  </conditionalFormatting>
  <conditionalFormatting sqref="O100">
    <cfRule type="cellIs" dxfId="11832" priority="1602" operator="equal">
      <formula>TODAY()</formula>
    </cfRule>
  </conditionalFormatting>
  <conditionalFormatting sqref="O100">
    <cfRule type="cellIs" dxfId="11831" priority="1610" operator="equal">
      <formula>TODAY()</formula>
    </cfRule>
  </conditionalFormatting>
  <conditionalFormatting sqref="L100">
    <cfRule type="cellIs" dxfId="11830" priority="1616" operator="lessThan">
      <formula>0</formula>
    </cfRule>
  </conditionalFormatting>
  <conditionalFormatting sqref="G100">
    <cfRule type="cellIs" dxfId="11829" priority="1614" operator="greaterThan">
      <formula>F100</formula>
    </cfRule>
    <cfRule type="cellIs" dxfId="11828" priority="1615" operator="lessThan">
      <formula>F100</formula>
    </cfRule>
  </conditionalFormatting>
  <conditionalFormatting sqref="M100">
    <cfRule type="cellIs" dxfId="11827" priority="1612" operator="greaterThan">
      <formula>0.1</formula>
    </cfRule>
  </conditionalFormatting>
  <conditionalFormatting sqref="N100">
    <cfRule type="cellIs" dxfId="11826" priority="1611" operator="equal">
      <formula>$C$7</formula>
    </cfRule>
  </conditionalFormatting>
  <conditionalFormatting sqref="L100">
    <cfRule type="cellIs" dxfId="11825" priority="1608" operator="lessThan">
      <formula>0</formula>
    </cfRule>
  </conditionalFormatting>
  <conditionalFormatting sqref="G100">
    <cfRule type="cellIs" dxfId="11824" priority="1606" operator="greaterThan">
      <formula>F100</formula>
    </cfRule>
    <cfRule type="cellIs" dxfId="11823" priority="1607" operator="lessThan">
      <formula>F100</formula>
    </cfRule>
  </conditionalFormatting>
  <conditionalFormatting sqref="N100 P100">
    <cfRule type="cellIs" dxfId="11822" priority="1605" operator="equal">
      <formula>TODAY()</formula>
    </cfRule>
  </conditionalFormatting>
  <conditionalFormatting sqref="M100">
    <cfRule type="cellIs" dxfId="11821" priority="1604" operator="greaterThan">
      <formula>0.1</formula>
    </cfRule>
  </conditionalFormatting>
  <conditionalFormatting sqref="N100">
    <cfRule type="cellIs" dxfId="11820" priority="1603" operator="equal">
      <formula>$C$7</formula>
    </cfRule>
  </conditionalFormatting>
  <conditionalFormatting sqref="O100">
    <cfRule type="cellIs" dxfId="11819" priority="1594" operator="equal">
      <formula>TODAY()</formula>
    </cfRule>
  </conditionalFormatting>
  <conditionalFormatting sqref="L100">
    <cfRule type="cellIs" dxfId="11818" priority="1600" operator="lessThan">
      <formula>0</formula>
    </cfRule>
  </conditionalFormatting>
  <conditionalFormatting sqref="G100">
    <cfRule type="cellIs" dxfId="11817" priority="1598" operator="greaterThan">
      <formula>F100</formula>
    </cfRule>
    <cfRule type="cellIs" dxfId="11816" priority="1599" operator="lessThan">
      <formula>F100</formula>
    </cfRule>
  </conditionalFormatting>
  <conditionalFormatting sqref="M100">
    <cfRule type="cellIs" dxfId="11815" priority="1596" operator="greaterThan">
      <formula>0.1</formula>
    </cfRule>
  </conditionalFormatting>
  <conditionalFormatting sqref="N100">
    <cfRule type="cellIs" dxfId="11814" priority="1595" operator="equal">
      <formula>$C$7</formula>
    </cfRule>
  </conditionalFormatting>
  <conditionalFormatting sqref="O100">
    <cfRule type="cellIs" dxfId="11813" priority="1593" operator="equal">
      <formula>$C$7</formula>
    </cfRule>
  </conditionalFormatting>
  <conditionalFormatting sqref="L100">
    <cfRule type="cellIs" dxfId="11812" priority="1592" operator="lessThan">
      <formula>0</formula>
    </cfRule>
  </conditionalFormatting>
  <conditionalFormatting sqref="N100 P100">
    <cfRule type="cellIs" dxfId="11811" priority="1584" operator="equal">
      <formula>TODAY()</formula>
    </cfRule>
  </conditionalFormatting>
  <conditionalFormatting sqref="O100">
    <cfRule type="cellIs" dxfId="11810" priority="1581" operator="equal">
      <formula>TODAY()</formula>
    </cfRule>
  </conditionalFormatting>
  <conditionalFormatting sqref="L100">
    <cfRule type="cellIs" dxfId="11809" priority="1698" operator="lessThan">
      <formula>0</formula>
    </cfRule>
  </conditionalFormatting>
  <conditionalFormatting sqref="Q100">
    <cfRule type="cellIs" dxfId="11808" priority="1697" operator="equal">
      <formula>TODAY()</formula>
    </cfRule>
  </conditionalFormatting>
  <conditionalFormatting sqref="K100:L100">
    <cfRule type="cellIs" dxfId="11807" priority="1696" operator="lessThan">
      <formula>0</formula>
    </cfRule>
  </conditionalFormatting>
  <conditionalFormatting sqref="G100">
    <cfRule type="cellIs" dxfId="11806" priority="1694" operator="lessThan">
      <formula>N100</formula>
    </cfRule>
    <cfRule type="cellIs" dxfId="11805" priority="1695" operator="greaterThan">
      <formula>P100</formula>
    </cfRule>
  </conditionalFormatting>
  <conditionalFormatting sqref="N100 P100">
    <cfRule type="cellIs" dxfId="11804" priority="1690" operator="equal">
      <formula>TODAY()</formula>
    </cfRule>
  </conditionalFormatting>
  <conditionalFormatting sqref="O100">
    <cfRule type="cellIs" dxfId="11803" priority="1679" operator="equal">
      <formula>TODAY()</formula>
    </cfRule>
  </conditionalFormatting>
  <conditionalFormatting sqref="O100">
    <cfRule type="cellIs" dxfId="11802" priority="1687" operator="equal">
      <formula>TODAY()</formula>
    </cfRule>
  </conditionalFormatting>
  <conditionalFormatting sqref="L100">
    <cfRule type="cellIs" dxfId="11801" priority="1693" operator="lessThan">
      <formula>0</formula>
    </cfRule>
  </conditionalFormatting>
  <conditionalFormatting sqref="G100">
    <cfRule type="cellIs" dxfId="11800" priority="1691" operator="greaterThan">
      <formula>F100</formula>
    </cfRule>
    <cfRule type="cellIs" dxfId="11799" priority="1692" operator="lessThan">
      <formula>F100</formula>
    </cfRule>
  </conditionalFormatting>
  <conditionalFormatting sqref="M100">
    <cfRule type="cellIs" dxfId="11798" priority="1689" operator="greaterThan">
      <formula>0.1</formula>
    </cfRule>
  </conditionalFormatting>
  <conditionalFormatting sqref="N100">
    <cfRule type="cellIs" dxfId="11797" priority="1688" operator="equal">
      <formula>$C$7</formula>
    </cfRule>
  </conditionalFormatting>
  <conditionalFormatting sqref="L100">
    <cfRule type="cellIs" dxfId="11796" priority="1685" operator="lessThan">
      <formula>0</formula>
    </cfRule>
  </conditionalFormatting>
  <conditionalFormatting sqref="G100">
    <cfRule type="cellIs" dxfId="11795" priority="1683" operator="greaterThan">
      <formula>F100</formula>
    </cfRule>
    <cfRule type="cellIs" dxfId="11794" priority="1684" operator="lessThan">
      <formula>F100</formula>
    </cfRule>
  </conditionalFormatting>
  <conditionalFormatting sqref="N100 P100">
    <cfRule type="cellIs" dxfId="11793" priority="1682" operator="equal">
      <formula>TODAY()</formula>
    </cfRule>
  </conditionalFormatting>
  <conditionalFormatting sqref="M100">
    <cfRule type="cellIs" dxfId="11792" priority="1681" operator="greaterThan">
      <formula>0.1</formula>
    </cfRule>
  </conditionalFormatting>
  <conditionalFormatting sqref="N100">
    <cfRule type="cellIs" dxfId="11791" priority="1680" operator="equal">
      <formula>$C$7</formula>
    </cfRule>
  </conditionalFormatting>
  <conditionalFormatting sqref="N100 P100">
    <cfRule type="cellIs" dxfId="11790" priority="1674" operator="equal">
      <formula>TODAY()</formula>
    </cfRule>
  </conditionalFormatting>
  <conditionalFormatting sqref="O100">
    <cfRule type="cellIs" dxfId="11789" priority="1663" operator="equal">
      <formula>TODAY()</formula>
    </cfRule>
  </conditionalFormatting>
  <conditionalFormatting sqref="O100">
    <cfRule type="cellIs" dxfId="11788" priority="1671" operator="equal">
      <formula>TODAY()</formula>
    </cfRule>
  </conditionalFormatting>
  <conditionalFormatting sqref="L100">
    <cfRule type="cellIs" dxfId="11787" priority="1677" operator="lessThan">
      <formula>0</formula>
    </cfRule>
  </conditionalFormatting>
  <conditionalFormatting sqref="G100">
    <cfRule type="cellIs" dxfId="11786" priority="1675" operator="greaterThan">
      <formula>F100</formula>
    </cfRule>
    <cfRule type="cellIs" dxfId="11785" priority="1676" operator="lessThan">
      <formula>F100</formula>
    </cfRule>
  </conditionalFormatting>
  <conditionalFormatting sqref="M100">
    <cfRule type="cellIs" dxfId="11784" priority="1673" operator="greaterThan">
      <formula>0.1</formula>
    </cfRule>
  </conditionalFormatting>
  <conditionalFormatting sqref="N100">
    <cfRule type="cellIs" dxfId="11783" priority="1672" operator="equal">
      <formula>$C$7</formula>
    </cfRule>
  </conditionalFormatting>
  <conditionalFormatting sqref="L100">
    <cfRule type="cellIs" dxfId="11782" priority="1669" operator="lessThan">
      <formula>0</formula>
    </cfRule>
  </conditionalFormatting>
  <conditionalFormatting sqref="G100">
    <cfRule type="cellIs" dxfId="11781" priority="1667" operator="greaterThan">
      <formula>F100</formula>
    </cfRule>
    <cfRule type="cellIs" dxfId="11780" priority="1668" operator="lessThan">
      <formula>F100</formula>
    </cfRule>
  </conditionalFormatting>
  <conditionalFormatting sqref="N100 P100">
    <cfRule type="cellIs" dxfId="11779" priority="1666" operator="equal">
      <formula>TODAY()</formula>
    </cfRule>
  </conditionalFormatting>
  <conditionalFormatting sqref="M100">
    <cfRule type="cellIs" dxfId="11778" priority="1665" operator="greaterThan">
      <formula>0.1</formula>
    </cfRule>
  </conditionalFormatting>
  <conditionalFormatting sqref="N100">
    <cfRule type="cellIs" dxfId="11777" priority="1664" operator="equal">
      <formula>$C$7</formula>
    </cfRule>
  </conditionalFormatting>
  <conditionalFormatting sqref="N100 P100">
    <cfRule type="cellIs" dxfId="11776" priority="1658" operator="equal">
      <formula>TODAY()</formula>
    </cfRule>
  </conditionalFormatting>
  <conditionalFormatting sqref="O100">
    <cfRule type="cellIs" dxfId="11775" priority="1647" operator="equal">
      <formula>TODAY()</formula>
    </cfRule>
  </conditionalFormatting>
  <conditionalFormatting sqref="O100">
    <cfRule type="cellIs" dxfId="11774" priority="1655" operator="equal">
      <formula>TODAY()</formula>
    </cfRule>
  </conditionalFormatting>
  <conditionalFormatting sqref="L100">
    <cfRule type="cellIs" dxfId="11773" priority="1661" operator="lessThan">
      <formula>0</formula>
    </cfRule>
  </conditionalFormatting>
  <conditionalFormatting sqref="G100">
    <cfRule type="cellIs" dxfId="11772" priority="1659" operator="greaterThan">
      <formula>F100</formula>
    </cfRule>
    <cfRule type="cellIs" dxfId="11771" priority="1660" operator="lessThan">
      <formula>F100</formula>
    </cfRule>
  </conditionalFormatting>
  <conditionalFormatting sqref="M100">
    <cfRule type="cellIs" dxfId="11770" priority="1657" operator="greaterThan">
      <formula>0.1</formula>
    </cfRule>
  </conditionalFormatting>
  <conditionalFormatting sqref="N100">
    <cfRule type="cellIs" dxfId="11769" priority="1656" operator="equal">
      <formula>$C$7</formula>
    </cfRule>
  </conditionalFormatting>
  <conditionalFormatting sqref="L100">
    <cfRule type="cellIs" dxfId="11768" priority="1653" operator="lessThan">
      <formula>0</formula>
    </cfRule>
  </conditionalFormatting>
  <conditionalFormatting sqref="G100">
    <cfRule type="cellIs" dxfId="11767" priority="1651" operator="greaterThan">
      <formula>F100</formula>
    </cfRule>
    <cfRule type="cellIs" dxfId="11766" priority="1652" operator="lessThan">
      <formula>F100</formula>
    </cfRule>
  </conditionalFormatting>
  <conditionalFormatting sqref="M100">
    <cfRule type="cellIs" dxfId="11765" priority="1649" operator="greaterThan">
      <formula>0.1</formula>
    </cfRule>
  </conditionalFormatting>
  <conditionalFormatting sqref="N100">
    <cfRule type="cellIs" dxfId="11764" priority="1648" operator="equal">
      <formula>$C$7</formula>
    </cfRule>
  </conditionalFormatting>
  <conditionalFormatting sqref="L100">
    <cfRule type="cellIs" dxfId="11763" priority="1645" operator="lessThan">
      <formula>0</formula>
    </cfRule>
  </conditionalFormatting>
  <conditionalFormatting sqref="Q100">
    <cfRule type="cellIs" dxfId="11762" priority="1644" operator="equal">
      <formula>TODAY()</formula>
    </cfRule>
  </conditionalFormatting>
  <conditionalFormatting sqref="K100:L100">
    <cfRule type="cellIs" dxfId="11761" priority="1643" operator="lessThan">
      <formula>0</formula>
    </cfRule>
  </conditionalFormatting>
  <conditionalFormatting sqref="G100">
    <cfRule type="cellIs" dxfId="11760" priority="1641" operator="lessThan">
      <formula>N100</formula>
    </cfRule>
    <cfRule type="cellIs" dxfId="11759" priority="1642" operator="greaterThan">
      <formula>P100</formula>
    </cfRule>
  </conditionalFormatting>
  <conditionalFormatting sqref="N100 P100">
    <cfRule type="cellIs" dxfId="11758" priority="1637" operator="equal">
      <formula>TODAY()</formula>
    </cfRule>
  </conditionalFormatting>
  <conditionalFormatting sqref="O100">
    <cfRule type="cellIs" dxfId="11757" priority="1634" operator="equal">
      <formula>TODAY()</formula>
    </cfRule>
  </conditionalFormatting>
  <conditionalFormatting sqref="L100">
    <cfRule type="cellIs" dxfId="11756" priority="1640" operator="lessThan">
      <formula>0</formula>
    </cfRule>
  </conditionalFormatting>
  <conditionalFormatting sqref="G100">
    <cfRule type="cellIs" dxfId="11755" priority="1638" operator="greaterThan">
      <formula>F100</formula>
    </cfRule>
    <cfRule type="cellIs" dxfId="11754" priority="1639" operator="lessThan">
      <formula>F100</formula>
    </cfRule>
  </conditionalFormatting>
  <conditionalFormatting sqref="M100">
    <cfRule type="cellIs" dxfId="11753" priority="1636" operator="greaterThan">
      <formula>0.1</formula>
    </cfRule>
  </conditionalFormatting>
  <conditionalFormatting sqref="N100">
    <cfRule type="cellIs" dxfId="11752" priority="1635" operator="equal">
      <formula>$C$7</formula>
    </cfRule>
  </conditionalFormatting>
  <conditionalFormatting sqref="Q100">
    <cfRule type="cellIs" dxfId="11751" priority="1591" operator="equal">
      <formula>TODAY()</formula>
    </cfRule>
  </conditionalFormatting>
  <conditionalFormatting sqref="K100:L100">
    <cfRule type="cellIs" dxfId="11750" priority="1590" operator="lessThan">
      <formula>0</formula>
    </cfRule>
  </conditionalFormatting>
  <conditionalFormatting sqref="G100">
    <cfRule type="cellIs" dxfId="11749" priority="1588" operator="lessThan">
      <formula>N100</formula>
    </cfRule>
    <cfRule type="cellIs" dxfId="11748" priority="1589" operator="greaterThan">
      <formula>P100</formula>
    </cfRule>
  </conditionalFormatting>
  <conditionalFormatting sqref="O100">
    <cfRule type="cellIs" dxfId="11747" priority="1573" operator="equal">
      <formula>TODAY()</formula>
    </cfRule>
  </conditionalFormatting>
  <conditionalFormatting sqref="L100">
    <cfRule type="cellIs" dxfId="11746" priority="1587" operator="lessThan">
      <formula>0</formula>
    </cfRule>
  </conditionalFormatting>
  <conditionalFormatting sqref="G100">
    <cfRule type="cellIs" dxfId="11745" priority="1585" operator="greaterThan">
      <formula>F100</formula>
    </cfRule>
    <cfRule type="cellIs" dxfId="11744" priority="1586" operator="lessThan">
      <formula>F100</formula>
    </cfRule>
  </conditionalFormatting>
  <conditionalFormatting sqref="M100">
    <cfRule type="cellIs" dxfId="11743" priority="1583" operator="greaterThan">
      <formula>0.1</formula>
    </cfRule>
  </conditionalFormatting>
  <conditionalFormatting sqref="N100">
    <cfRule type="cellIs" dxfId="11742" priority="1582" operator="equal">
      <formula>$C$7</formula>
    </cfRule>
  </conditionalFormatting>
  <conditionalFormatting sqref="L100">
    <cfRule type="cellIs" dxfId="11741" priority="1579" operator="lessThan">
      <formula>0</formula>
    </cfRule>
  </conditionalFormatting>
  <conditionalFormatting sqref="G100">
    <cfRule type="cellIs" dxfId="11740" priority="1577" operator="greaterThan">
      <formula>F100</formula>
    </cfRule>
    <cfRule type="cellIs" dxfId="11739" priority="1578" operator="lessThan">
      <formula>F100</formula>
    </cfRule>
  </conditionalFormatting>
  <conditionalFormatting sqref="N100 P100">
    <cfRule type="cellIs" dxfId="11738" priority="1576" operator="equal">
      <formula>TODAY()</formula>
    </cfRule>
  </conditionalFormatting>
  <conditionalFormatting sqref="M100">
    <cfRule type="cellIs" dxfId="11737" priority="1575" operator="greaterThan">
      <formula>0.1</formula>
    </cfRule>
  </conditionalFormatting>
  <conditionalFormatting sqref="N100">
    <cfRule type="cellIs" dxfId="11736" priority="1574" operator="equal">
      <formula>$C$7</formula>
    </cfRule>
  </conditionalFormatting>
  <conditionalFormatting sqref="N100 P100">
    <cfRule type="cellIs" dxfId="11735" priority="1568" operator="equal">
      <formula>TODAY()</formula>
    </cfRule>
  </conditionalFormatting>
  <conditionalFormatting sqref="O100">
    <cfRule type="cellIs" dxfId="11734" priority="1557" operator="equal">
      <formula>TODAY()</formula>
    </cfRule>
  </conditionalFormatting>
  <conditionalFormatting sqref="O100">
    <cfRule type="cellIs" dxfId="11733" priority="1565" operator="equal">
      <formula>TODAY()</formula>
    </cfRule>
  </conditionalFormatting>
  <conditionalFormatting sqref="L100">
    <cfRule type="cellIs" dxfId="11732" priority="1571" operator="lessThan">
      <formula>0</formula>
    </cfRule>
  </conditionalFormatting>
  <conditionalFormatting sqref="G100">
    <cfRule type="cellIs" dxfId="11731" priority="1569" operator="greaterThan">
      <formula>F100</formula>
    </cfRule>
    <cfRule type="cellIs" dxfId="11730" priority="1570" operator="lessThan">
      <formula>F100</formula>
    </cfRule>
  </conditionalFormatting>
  <conditionalFormatting sqref="M100">
    <cfRule type="cellIs" dxfId="11729" priority="1567" operator="greaterThan">
      <formula>0.1</formula>
    </cfRule>
  </conditionalFormatting>
  <conditionalFormatting sqref="N100">
    <cfRule type="cellIs" dxfId="11728" priority="1566" operator="equal">
      <formula>$C$7</formula>
    </cfRule>
  </conditionalFormatting>
  <conditionalFormatting sqref="L100">
    <cfRule type="cellIs" dxfId="11727" priority="1563" operator="lessThan">
      <formula>0</formula>
    </cfRule>
  </conditionalFormatting>
  <conditionalFormatting sqref="G100">
    <cfRule type="cellIs" dxfId="11726" priority="1561" operator="greaterThan">
      <formula>F100</formula>
    </cfRule>
    <cfRule type="cellIs" dxfId="11725" priority="1562" operator="lessThan">
      <formula>F100</formula>
    </cfRule>
  </conditionalFormatting>
  <conditionalFormatting sqref="N100 P100">
    <cfRule type="cellIs" dxfId="11724" priority="1560" operator="equal">
      <formula>TODAY()</formula>
    </cfRule>
  </conditionalFormatting>
  <conditionalFormatting sqref="M100">
    <cfRule type="cellIs" dxfId="11723" priority="1559" operator="greaterThan">
      <formula>0.1</formula>
    </cfRule>
  </conditionalFormatting>
  <conditionalFormatting sqref="N100">
    <cfRule type="cellIs" dxfId="11722" priority="1558" operator="equal">
      <formula>$C$7</formula>
    </cfRule>
  </conditionalFormatting>
  <conditionalFormatting sqref="N100 P100">
    <cfRule type="cellIs" dxfId="11721" priority="1552" operator="equal">
      <formula>TODAY()</formula>
    </cfRule>
  </conditionalFormatting>
  <conditionalFormatting sqref="O100">
    <cfRule type="cellIs" dxfId="11720" priority="1541" operator="equal">
      <formula>TODAY()</formula>
    </cfRule>
  </conditionalFormatting>
  <conditionalFormatting sqref="O100">
    <cfRule type="cellIs" dxfId="11719" priority="1549" operator="equal">
      <formula>TODAY()</formula>
    </cfRule>
  </conditionalFormatting>
  <conditionalFormatting sqref="L100">
    <cfRule type="cellIs" dxfId="11718" priority="1555" operator="lessThan">
      <formula>0</formula>
    </cfRule>
  </conditionalFormatting>
  <conditionalFormatting sqref="G100">
    <cfRule type="cellIs" dxfId="11717" priority="1553" operator="greaterThan">
      <formula>F100</formula>
    </cfRule>
    <cfRule type="cellIs" dxfId="11716" priority="1554" operator="lessThan">
      <formula>F100</formula>
    </cfRule>
  </conditionalFormatting>
  <conditionalFormatting sqref="M100">
    <cfRule type="cellIs" dxfId="11715" priority="1551" operator="greaterThan">
      <formula>0.1</formula>
    </cfRule>
  </conditionalFormatting>
  <conditionalFormatting sqref="N100">
    <cfRule type="cellIs" dxfId="11714" priority="1550" operator="equal">
      <formula>$C$7</formula>
    </cfRule>
  </conditionalFormatting>
  <conditionalFormatting sqref="L100">
    <cfRule type="cellIs" dxfId="11713" priority="1547" operator="lessThan">
      <formula>0</formula>
    </cfRule>
  </conditionalFormatting>
  <conditionalFormatting sqref="G100">
    <cfRule type="cellIs" dxfId="11712" priority="1545" operator="greaterThan">
      <formula>F100</formula>
    </cfRule>
    <cfRule type="cellIs" dxfId="11711" priority="1546" operator="lessThan">
      <formula>F100</formula>
    </cfRule>
  </conditionalFormatting>
  <conditionalFormatting sqref="M100">
    <cfRule type="cellIs" dxfId="11710" priority="1543" operator="greaterThan">
      <formula>0.1</formula>
    </cfRule>
  </conditionalFormatting>
  <conditionalFormatting sqref="N100">
    <cfRule type="cellIs" dxfId="11709" priority="1542" operator="equal">
      <formula>$C$7</formula>
    </cfRule>
  </conditionalFormatting>
  <conditionalFormatting sqref="O100">
    <cfRule type="cellIs" dxfId="11708" priority="1540" operator="equal">
      <formula>$C$7</formula>
    </cfRule>
  </conditionalFormatting>
  <conditionalFormatting sqref="L100">
    <cfRule type="cellIs" dxfId="11707" priority="1539" operator="lessThan">
      <formula>0</formula>
    </cfRule>
  </conditionalFormatting>
  <conditionalFormatting sqref="Q100">
    <cfRule type="cellIs" dxfId="11706" priority="1538" operator="equal">
      <formula>TODAY()</formula>
    </cfRule>
  </conditionalFormatting>
  <conditionalFormatting sqref="K100:L100">
    <cfRule type="cellIs" dxfId="11705" priority="1537" operator="lessThan">
      <formula>0</formula>
    </cfRule>
  </conditionalFormatting>
  <conditionalFormatting sqref="G100">
    <cfRule type="cellIs" dxfId="11704" priority="1535" operator="lessThan">
      <formula>N100</formula>
    </cfRule>
    <cfRule type="cellIs" dxfId="11703" priority="1536" operator="greaterThan">
      <formula>P100</formula>
    </cfRule>
  </conditionalFormatting>
  <conditionalFormatting sqref="N100">
    <cfRule type="cellIs" dxfId="11702" priority="1531" operator="equal">
      <formula>TODAY()</formula>
    </cfRule>
  </conditionalFormatting>
  <conditionalFormatting sqref="O100">
    <cfRule type="cellIs" dxfId="11701" priority="1520" operator="equal">
      <formula>TODAY()</formula>
    </cfRule>
  </conditionalFormatting>
  <conditionalFormatting sqref="O100">
    <cfRule type="cellIs" dxfId="11700" priority="1528" operator="equal">
      <formula>TODAY()</formula>
    </cfRule>
  </conditionalFormatting>
  <conditionalFormatting sqref="L100">
    <cfRule type="cellIs" dxfId="11699" priority="1534" operator="lessThan">
      <formula>0</formula>
    </cfRule>
  </conditionalFormatting>
  <conditionalFormatting sqref="G100">
    <cfRule type="cellIs" dxfId="11698" priority="1532" operator="greaterThan">
      <formula>F100</formula>
    </cfRule>
    <cfRule type="cellIs" dxfId="11697" priority="1533" operator="lessThan">
      <formula>F100</formula>
    </cfRule>
  </conditionalFormatting>
  <conditionalFormatting sqref="M100">
    <cfRule type="cellIs" dxfId="11696" priority="1530" operator="greaterThan">
      <formula>0.1</formula>
    </cfRule>
  </conditionalFormatting>
  <conditionalFormatting sqref="N100">
    <cfRule type="cellIs" dxfId="11695" priority="1529" operator="equal">
      <formula>$C$7</formula>
    </cfRule>
  </conditionalFormatting>
  <conditionalFormatting sqref="L100">
    <cfRule type="cellIs" dxfId="11694" priority="1526" operator="lessThan">
      <formula>0</formula>
    </cfRule>
  </conditionalFormatting>
  <conditionalFormatting sqref="G100">
    <cfRule type="cellIs" dxfId="11693" priority="1524" operator="greaterThan">
      <formula>F100</formula>
    </cfRule>
    <cfRule type="cellIs" dxfId="11692" priority="1525" operator="lessThan">
      <formula>F100</formula>
    </cfRule>
  </conditionalFormatting>
  <conditionalFormatting sqref="N100">
    <cfRule type="cellIs" dxfId="11691" priority="1523" operator="equal">
      <formula>TODAY()</formula>
    </cfRule>
  </conditionalFormatting>
  <conditionalFormatting sqref="M100">
    <cfRule type="cellIs" dxfId="11690" priority="1522" operator="greaterThan">
      <formula>0.1</formula>
    </cfRule>
  </conditionalFormatting>
  <conditionalFormatting sqref="N100">
    <cfRule type="cellIs" dxfId="11689" priority="1521" operator="equal">
      <formula>$C$7</formula>
    </cfRule>
  </conditionalFormatting>
  <conditionalFormatting sqref="N100">
    <cfRule type="cellIs" dxfId="11688" priority="1515" operator="equal">
      <formula>TODAY()</formula>
    </cfRule>
  </conditionalFormatting>
  <conditionalFormatting sqref="O100">
    <cfRule type="cellIs" dxfId="11687" priority="1504" operator="equal">
      <formula>TODAY()</formula>
    </cfRule>
  </conditionalFormatting>
  <conditionalFormatting sqref="O100">
    <cfRule type="cellIs" dxfId="11686" priority="1512" operator="equal">
      <formula>TODAY()</formula>
    </cfRule>
  </conditionalFormatting>
  <conditionalFormatting sqref="L100">
    <cfRule type="cellIs" dxfId="11685" priority="1518" operator="lessThan">
      <formula>0</formula>
    </cfRule>
  </conditionalFormatting>
  <conditionalFormatting sqref="G100">
    <cfRule type="cellIs" dxfId="11684" priority="1516" operator="greaterThan">
      <formula>F100</formula>
    </cfRule>
    <cfRule type="cellIs" dxfId="11683" priority="1517" operator="lessThan">
      <formula>F100</formula>
    </cfRule>
  </conditionalFormatting>
  <conditionalFormatting sqref="M100">
    <cfRule type="cellIs" dxfId="11682" priority="1514" operator="greaterThan">
      <formula>0.1</formula>
    </cfRule>
  </conditionalFormatting>
  <conditionalFormatting sqref="N100">
    <cfRule type="cellIs" dxfId="11681" priority="1513" operator="equal">
      <formula>$C$7</formula>
    </cfRule>
  </conditionalFormatting>
  <conditionalFormatting sqref="L100">
    <cfRule type="cellIs" dxfId="11680" priority="1510" operator="lessThan">
      <formula>0</formula>
    </cfRule>
  </conditionalFormatting>
  <conditionalFormatting sqref="G100">
    <cfRule type="cellIs" dxfId="11679" priority="1508" operator="greaterThan">
      <formula>F100</formula>
    </cfRule>
    <cfRule type="cellIs" dxfId="11678" priority="1509" operator="lessThan">
      <formula>F100</formula>
    </cfRule>
  </conditionalFormatting>
  <conditionalFormatting sqref="N100">
    <cfRule type="cellIs" dxfId="11677" priority="1507" operator="equal">
      <formula>TODAY()</formula>
    </cfRule>
  </conditionalFormatting>
  <conditionalFormatting sqref="M100">
    <cfRule type="cellIs" dxfId="11676" priority="1506" operator="greaterThan">
      <formula>0.1</formula>
    </cfRule>
  </conditionalFormatting>
  <conditionalFormatting sqref="N100">
    <cfRule type="cellIs" dxfId="11675" priority="1505" operator="equal">
      <formula>$C$7</formula>
    </cfRule>
  </conditionalFormatting>
  <conditionalFormatting sqref="N100">
    <cfRule type="cellIs" dxfId="11674" priority="1499" operator="equal">
      <formula>TODAY()</formula>
    </cfRule>
  </conditionalFormatting>
  <conditionalFormatting sqref="O100">
    <cfRule type="cellIs" dxfId="11673" priority="1488" operator="equal">
      <formula>TODAY()</formula>
    </cfRule>
  </conditionalFormatting>
  <conditionalFormatting sqref="O100">
    <cfRule type="cellIs" dxfId="11672" priority="1496" operator="equal">
      <formula>TODAY()</formula>
    </cfRule>
  </conditionalFormatting>
  <conditionalFormatting sqref="L100">
    <cfRule type="cellIs" dxfId="11671" priority="1502" operator="lessThan">
      <formula>0</formula>
    </cfRule>
  </conditionalFormatting>
  <conditionalFormatting sqref="G100">
    <cfRule type="cellIs" dxfId="11670" priority="1500" operator="greaterThan">
      <formula>F100</formula>
    </cfRule>
    <cfRule type="cellIs" dxfId="11669" priority="1501" operator="lessThan">
      <formula>F100</formula>
    </cfRule>
  </conditionalFormatting>
  <conditionalFormatting sqref="M100">
    <cfRule type="cellIs" dxfId="11668" priority="1498" operator="greaterThan">
      <formula>0.1</formula>
    </cfRule>
  </conditionalFormatting>
  <conditionalFormatting sqref="N100">
    <cfRule type="cellIs" dxfId="11667" priority="1497" operator="equal">
      <formula>$C$7</formula>
    </cfRule>
  </conditionalFormatting>
  <conditionalFormatting sqref="L100">
    <cfRule type="cellIs" dxfId="11666" priority="1494" operator="lessThan">
      <formula>0</formula>
    </cfRule>
  </conditionalFormatting>
  <conditionalFormatting sqref="G100">
    <cfRule type="cellIs" dxfId="11665" priority="1492" operator="greaterThan">
      <formula>F100</formula>
    </cfRule>
    <cfRule type="cellIs" dxfId="11664" priority="1493" operator="lessThan">
      <formula>F100</formula>
    </cfRule>
  </conditionalFormatting>
  <conditionalFormatting sqref="M100">
    <cfRule type="cellIs" dxfId="11663" priority="1490" operator="greaterThan">
      <formula>0.1</formula>
    </cfRule>
  </conditionalFormatting>
  <conditionalFormatting sqref="N100">
    <cfRule type="cellIs" dxfId="11662" priority="1489" operator="equal">
      <formula>$C$7</formula>
    </cfRule>
  </conditionalFormatting>
  <conditionalFormatting sqref="O100">
    <cfRule type="cellIs" dxfId="11661" priority="1487" operator="equal">
      <formula>$C$7</formula>
    </cfRule>
  </conditionalFormatting>
  <conditionalFormatting sqref="P100">
    <cfRule type="cellIs" dxfId="11660" priority="1486" operator="equal">
      <formula>TODAY()</formula>
    </cfRule>
  </conditionalFormatting>
  <conditionalFormatting sqref="P100">
    <cfRule type="cellIs" dxfId="11659" priority="1485" operator="equal">
      <formula>TODAY()</formula>
    </cfRule>
  </conditionalFormatting>
  <conditionalFormatting sqref="P100">
    <cfRule type="cellIs" dxfId="11658" priority="1483" operator="equal">
      <formula>TODAY()</formula>
    </cfRule>
  </conditionalFormatting>
  <conditionalFormatting sqref="P100">
    <cfRule type="cellIs" dxfId="11657" priority="1482" operator="equal">
      <formula>TODAY()</formula>
    </cfRule>
  </conditionalFormatting>
  <conditionalFormatting sqref="N101">
    <cfRule type="cellIs" dxfId="11656" priority="1257" operator="equal">
      <formula>$C$7</formula>
    </cfRule>
  </conditionalFormatting>
  <conditionalFormatting sqref="N101">
    <cfRule type="cellIs" dxfId="11655" priority="1249" operator="equal">
      <formula>$C$7</formula>
    </cfRule>
  </conditionalFormatting>
  <conditionalFormatting sqref="N101">
    <cfRule type="cellIs" dxfId="11654" priority="1241" operator="equal">
      <formula>$C$7</formula>
    </cfRule>
  </conditionalFormatting>
  <conditionalFormatting sqref="N101">
    <cfRule type="cellIs" dxfId="11653" priority="1233" operator="equal">
      <formula>$C$7</formula>
    </cfRule>
  </conditionalFormatting>
  <conditionalFormatting sqref="N101 P101">
    <cfRule type="cellIs" dxfId="11652" priority="1259" operator="equal">
      <formula>TODAY()</formula>
    </cfRule>
  </conditionalFormatting>
  <conditionalFormatting sqref="O101">
    <cfRule type="cellIs" dxfId="11651" priority="1248" operator="equal">
      <formula>TODAY()</formula>
    </cfRule>
  </conditionalFormatting>
  <conditionalFormatting sqref="O101">
    <cfRule type="cellIs" dxfId="11650" priority="1256" operator="equal">
      <formula>TODAY()</formula>
    </cfRule>
  </conditionalFormatting>
  <conditionalFormatting sqref="L101">
    <cfRule type="cellIs" dxfId="11649" priority="1262" operator="lessThan">
      <formula>0</formula>
    </cfRule>
  </conditionalFormatting>
  <conditionalFormatting sqref="G101">
    <cfRule type="cellIs" dxfId="11648" priority="1260" operator="greaterThan">
      <formula>F101</formula>
    </cfRule>
    <cfRule type="cellIs" dxfId="11647" priority="1261" operator="lessThan">
      <formula>F101</formula>
    </cfRule>
  </conditionalFormatting>
  <conditionalFormatting sqref="M101">
    <cfRule type="cellIs" dxfId="11646" priority="1258" operator="greaterThan">
      <formula>0.1</formula>
    </cfRule>
  </conditionalFormatting>
  <conditionalFormatting sqref="O101">
    <cfRule type="cellIs" dxfId="11645" priority="1255" operator="equal">
      <formula>$C$7</formula>
    </cfRule>
  </conditionalFormatting>
  <conditionalFormatting sqref="L101">
    <cfRule type="cellIs" dxfId="11644" priority="1254" operator="lessThan">
      <formula>0</formula>
    </cfRule>
  </conditionalFormatting>
  <conditionalFormatting sqref="G101">
    <cfRule type="cellIs" dxfId="11643" priority="1252" operator="greaterThan">
      <formula>F101</formula>
    </cfRule>
    <cfRule type="cellIs" dxfId="11642" priority="1253" operator="lessThan">
      <formula>F101</formula>
    </cfRule>
  </conditionalFormatting>
  <conditionalFormatting sqref="N101 P101">
    <cfRule type="cellIs" dxfId="11641" priority="1251" operator="equal">
      <formula>TODAY()</formula>
    </cfRule>
  </conditionalFormatting>
  <conditionalFormatting sqref="M101">
    <cfRule type="cellIs" dxfId="11640" priority="1250" operator="greaterThan">
      <formula>0.1</formula>
    </cfRule>
  </conditionalFormatting>
  <conditionalFormatting sqref="O101">
    <cfRule type="cellIs" dxfId="11639" priority="1247" operator="equal">
      <formula>$C$7</formula>
    </cfRule>
  </conditionalFormatting>
  <conditionalFormatting sqref="P101 N101">
    <cfRule type="cellIs" dxfId="11638" priority="1243" operator="equal">
      <formula>TODAY()</formula>
    </cfRule>
  </conditionalFormatting>
  <conditionalFormatting sqref="O101">
    <cfRule type="cellIs" dxfId="11637" priority="1232" operator="equal">
      <formula>TODAY()</formula>
    </cfRule>
  </conditionalFormatting>
  <conditionalFormatting sqref="O101">
    <cfRule type="cellIs" dxfId="11636" priority="1240" operator="equal">
      <formula>TODAY()</formula>
    </cfRule>
  </conditionalFormatting>
  <conditionalFormatting sqref="L101">
    <cfRule type="cellIs" dxfId="11635" priority="1246" operator="lessThan">
      <formula>0</formula>
    </cfRule>
  </conditionalFormatting>
  <conditionalFormatting sqref="G101">
    <cfRule type="cellIs" dxfId="11634" priority="1244" operator="greaterThan">
      <formula>F101</formula>
    </cfRule>
    <cfRule type="cellIs" dxfId="11633" priority="1245" operator="lessThan">
      <formula>F101</formula>
    </cfRule>
  </conditionalFormatting>
  <conditionalFormatting sqref="M101">
    <cfRule type="cellIs" dxfId="11632" priority="1242" operator="greaterThan">
      <formula>0.1</formula>
    </cfRule>
  </conditionalFormatting>
  <conditionalFormatting sqref="O101">
    <cfRule type="cellIs" dxfId="11631" priority="1239" operator="equal">
      <formula>$C$7</formula>
    </cfRule>
  </conditionalFormatting>
  <conditionalFormatting sqref="L101">
    <cfRule type="cellIs" dxfId="11630" priority="1238" operator="lessThan">
      <formula>0</formula>
    </cfRule>
  </conditionalFormatting>
  <conditionalFormatting sqref="G101">
    <cfRule type="cellIs" dxfId="11629" priority="1236" operator="greaterThan">
      <formula>F101</formula>
    </cfRule>
    <cfRule type="cellIs" dxfId="11628" priority="1237" operator="lessThan">
      <formula>F101</formula>
    </cfRule>
  </conditionalFormatting>
  <conditionalFormatting sqref="P101 N101">
    <cfRule type="cellIs" dxfId="11627" priority="1235" operator="equal">
      <formula>TODAY()</formula>
    </cfRule>
  </conditionalFormatting>
  <conditionalFormatting sqref="M101">
    <cfRule type="cellIs" dxfId="11626" priority="1234" operator="greaterThan">
      <formula>0.1</formula>
    </cfRule>
  </conditionalFormatting>
  <conditionalFormatting sqref="O101">
    <cfRule type="cellIs" dxfId="11625" priority="1231" operator="equal">
      <formula>$C$7</formula>
    </cfRule>
  </conditionalFormatting>
  <conditionalFormatting sqref="P101 N101">
    <cfRule type="cellIs" dxfId="11624" priority="1227" operator="equal">
      <formula>TODAY()</formula>
    </cfRule>
  </conditionalFormatting>
  <conditionalFormatting sqref="O101">
    <cfRule type="cellIs" dxfId="11623" priority="1216" operator="equal">
      <formula>TODAY()</formula>
    </cfRule>
  </conditionalFormatting>
  <conditionalFormatting sqref="O101">
    <cfRule type="cellIs" dxfId="11622" priority="1224" operator="equal">
      <formula>TODAY()</formula>
    </cfRule>
  </conditionalFormatting>
  <conditionalFormatting sqref="L101">
    <cfRule type="cellIs" dxfId="11621" priority="1230" operator="lessThan">
      <formula>0</formula>
    </cfRule>
  </conditionalFormatting>
  <conditionalFormatting sqref="G101">
    <cfRule type="cellIs" dxfId="11620" priority="1228" operator="greaterThan">
      <formula>F101</formula>
    </cfRule>
    <cfRule type="cellIs" dxfId="11619" priority="1229" operator="lessThan">
      <formula>F101</formula>
    </cfRule>
  </conditionalFormatting>
  <conditionalFormatting sqref="M101">
    <cfRule type="cellIs" dxfId="11618" priority="1226" operator="greaterThan">
      <formula>0.1</formula>
    </cfRule>
  </conditionalFormatting>
  <conditionalFormatting sqref="N101">
    <cfRule type="cellIs" dxfId="11617" priority="1225" operator="equal">
      <formula>$C$7</formula>
    </cfRule>
  </conditionalFormatting>
  <conditionalFormatting sqref="O101">
    <cfRule type="cellIs" dxfId="11616" priority="1223" operator="equal">
      <formula>$C$7</formula>
    </cfRule>
  </conditionalFormatting>
  <conditionalFormatting sqref="L101">
    <cfRule type="cellIs" dxfId="11615" priority="1222" operator="lessThan">
      <formula>0</formula>
    </cfRule>
  </conditionalFormatting>
  <conditionalFormatting sqref="G101">
    <cfRule type="cellIs" dxfId="11614" priority="1220" operator="greaterThan">
      <formula>F101</formula>
    </cfRule>
    <cfRule type="cellIs" dxfId="11613" priority="1221" operator="lessThan">
      <formula>F101</formula>
    </cfRule>
  </conditionalFormatting>
  <conditionalFormatting sqref="P101 N101">
    <cfRule type="cellIs" dxfId="11612" priority="1219" operator="equal">
      <formula>TODAY()</formula>
    </cfRule>
  </conditionalFormatting>
  <conditionalFormatting sqref="M101">
    <cfRule type="cellIs" dxfId="11611" priority="1218" operator="greaterThan">
      <formula>0.1</formula>
    </cfRule>
  </conditionalFormatting>
  <conditionalFormatting sqref="N101">
    <cfRule type="cellIs" dxfId="11610" priority="1217" operator="equal">
      <formula>$C$7</formula>
    </cfRule>
  </conditionalFormatting>
  <conditionalFormatting sqref="O101">
    <cfRule type="cellIs" dxfId="11609" priority="1215" operator="equal">
      <formula>$C$7</formula>
    </cfRule>
  </conditionalFormatting>
  <conditionalFormatting sqref="P101 N101">
    <cfRule type="cellIs" dxfId="11608" priority="1211" operator="equal">
      <formula>TODAY()</formula>
    </cfRule>
  </conditionalFormatting>
  <conditionalFormatting sqref="O101">
    <cfRule type="cellIs" dxfId="11607" priority="1200" operator="equal">
      <formula>TODAY()</formula>
    </cfRule>
  </conditionalFormatting>
  <conditionalFormatting sqref="O101">
    <cfRule type="cellIs" dxfId="11606" priority="1208" operator="equal">
      <formula>TODAY()</formula>
    </cfRule>
  </conditionalFormatting>
  <conditionalFormatting sqref="L101">
    <cfRule type="cellIs" dxfId="11605" priority="1214" operator="lessThan">
      <formula>0</formula>
    </cfRule>
  </conditionalFormatting>
  <conditionalFormatting sqref="G101">
    <cfRule type="cellIs" dxfId="11604" priority="1212" operator="greaterThan">
      <formula>F101</formula>
    </cfRule>
    <cfRule type="cellIs" dxfId="11603" priority="1213" operator="lessThan">
      <formula>F101</formula>
    </cfRule>
  </conditionalFormatting>
  <conditionalFormatting sqref="M101">
    <cfRule type="cellIs" dxfId="11602" priority="1210" operator="greaterThan">
      <formula>0.1</formula>
    </cfRule>
  </conditionalFormatting>
  <conditionalFormatting sqref="N101">
    <cfRule type="cellIs" dxfId="11601" priority="1209" operator="equal">
      <formula>$C$7</formula>
    </cfRule>
  </conditionalFormatting>
  <conditionalFormatting sqref="O101">
    <cfRule type="cellIs" dxfId="11600" priority="1207" operator="equal">
      <formula>$C$7</formula>
    </cfRule>
  </conditionalFormatting>
  <conditionalFormatting sqref="L101">
    <cfRule type="cellIs" dxfId="11599" priority="1206" operator="lessThan">
      <formula>0</formula>
    </cfRule>
  </conditionalFormatting>
  <conditionalFormatting sqref="G101">
    <cfRule type="cellIs" dxfId="11598" priority="1204" operator="greaterThan">
      <formula>F101</formula>
    </cfRule>
    <cfRule type="cellIs" dxfId="11597" priority="1205" operator="lessThan">
      <formula>F101</formula>
    </cfRule>
  </conditionalFormatting>
  <conditionalFormatting sqref="P101 N101">
    <cfRule type="cellIs" dxfId="11596" priority="1203" operator="equal">
      <formula>TODAY()</formula>
    </cfRule>
  </conditionalFormatting>
  <conditionalFormatting sqref="M101">
    <cfRule type="cellIs" dxfId="11595" priority="1202" operator="greaterThan">
      <formula>0.1</formula>
    </cfRule>
  </conditionalFormatting>
  <conditionalFormatting sqref="N101">
    <cfRule type="cellIs" dxfId="11594" priority="1201" operator="equal">
      <formula>$C$7</formula>
    </cfRule>
  </conditionalFormatting>
  <conditionalFormatting sqref="L101">
    <cfRule type="cellIs" dxfId="11593" priority="1198" operator="lessThan">
      <formula>0</formula>
    </cfRule>
  </conditionalFormatting>
  <conditionalFormatting sqref="P101 N101">
    <cfRule type="cellIs" dxfId="11592" priority="1195" operator="equal">
      <formula>TODAY()</formula>
    </cfRule>
  </conditionalFormatting>
  <conditionalFormatting sqref="O101">
    <cfRule type="cellIs" dxfId="11591" priority="1184" operator="equal">
      <formula>TODAY()</formula>
    </cfRule>
  </conditionalFormatting>
  <conditionalFormatting sqref="O101">
    <cfRule type="cellIs" dxfId="11590" priority="1192" operator="equal">
      <formula>TODAY()</formula>
    </cfRule>
  </conditionalFormatting>
  <conditionalFormatting sqref="G101">
    <cfRule type="cellIs" dxfId="11589" priority="1196" operator="greaterThan">
      <formula>F101</formula>
    </cfRule>
    <cfRule type="cellIs" dxfId="11588" priority="1197" operator="lessThan">
      <formula>F101</formula>
    </cfRule>
  </conditionalFormatting>
  <conditionalFormatting sqref="M101">
    <cfRule type="cellIs" dxfId="11587" priority="1194" operator="greaterThan">
      <formula>0.1</formula>
    </cfRule>
  </conditionalFormatting>
  <conditionalFormatting sqref="N101">
    <cfRule type="cellIs" dxfId="11586" priority="1193" operator="equal">
      <formula>$C$7</formula>
    </cfRule>
  </conditionalFormatting>
  <conditionalFormatting sqref="L101">
    <cfRule type="cellIs" dxfId="11585" priority="1190" operator="lessThan">
      <formula>0</formula>
    </cfRule>
  </conditionalFormatting>
  <conditionalFormatting sqref="G101">
    <cfRule type="cellIs" dxfId="11584" priority="1188" operator="greaterThan">
      <formula>F101</formula>
    </cfRule>
    <cfRule type="cellIs" dxfId="11583" priority="1189" operator="lessThan">
      <formula>F101</formula>
    </cfRule>
  </conditionalFormatting>
  <conditionalFormatting sqref="P101 N101">
    <cfRule type="cellIs" dxfId="11582" priority="1187" operator="equal">
      <formula>TODAY()</formula>
    </cfRule>
  </conditionalFormatting>
  <conditionalFormatting sqref="M101">
    <cfRule type="cellIs" dxfId="11581" priority="1186" operator="greaterThan">
      <formula>0.1</formula>
    </cfRule>
  </conditionalFormatting>
  <conditionalFormatting sqref="N101">
    <cfRule type="cellIs" dxfId="11580" priority="1185" operator="equal">
      <formula>$C$7</formula>
    </cfRule>
  </conditionalFormatting>
  <conditionalFormatting sqref="O101">
    <cfRule type="cellIs" dxfId="11579" priority="1176" operator="equal">
      <formula>TODAY()</formula>
    </cfRule>
  </conditionalFormatting>
  <conditionalFormatting sqref="P101 N101">
    <cfRule type="cellIs" dxfId="11578" priority="1179" operator="equal">
      <formula>TODAY()</formula>
    </cfRule>
  </conditionalFormatting>
  <conditionalFormatting sqref="O101">
    <cfRule type="cellIs" dxfId="11577" priority="1168" operator="equal">
      <formula>TODAY()</formula>
    </cfRule>
  </conditionalFormatting>
  <conditionalFormatting sqref="L101">
    <cfRule type="cellIs" dxfId="11576" priority="1182" operator="lessThan">
      <formula>0</formula>
    </cfRule>
  </conditionalFormatting>
  <conditionalFormatting sqref="G101">
    <cfRule type="cellIs" dxfId="11575" priority="1180" operator="greaterThan">
      <formula>F101</formula>
    </cfRule>
    <cfRule type="cellIs" dxfId="11574" priority="1181" operator="lessThan">
      <formula>F101</formula>
    </cfRule>
  </conditionalFormatting>
  <conditionalFormatting sqref="M101">
    <cfRule type="cellIs" dxfId="11573" priority="1178" operator="greaterThan">
      <formula>0.1</formula>
    </cfRule>
  </conditionalFormatting>
  <conditionalFormatting sqref="N101">
    <cfRule type="cellIs" dxfId="11572" priority="1177" operator="equal">
      <formula>$C$7</formula>
    </cfRule>
  </conditionalFormatting>
  <conditionalFormatting sqref="L101">
    <cfRule type="cellIs" dxfId="11571" priority="1174" operator="lessThan">
      <formula>0</formula>
    </cfRule>
  </conditionalFormatting>
  <conditionalFormatting sqref="G101">
    <cfRule type="cellIs" dxfId="11570" priority="1172" operator="greaterThan">
      <formula>F101</formula>
    </cfRule>
    <cfRule type="cellIs" dxfId="11569" priority="1173" operator="lessThan">
      <formula>F101</formula>
    </cfRule>
  </conditionalFormatting>
  <conditionalFormatting sqref="P101 N101">
    <cfRule type="cellIs" dxfId="11568" priority="1171" operator="equal">
      <formula>TODAY()</formula>
    </cfRule>
  </conditionalFormatting>
  <conditionalFormatting sqref="M101">
    <cfRule type="cellIs" dxfId="11567" priority="1170" operator="greaterThan">
      <formula>0.1</formula>
    </cfRule>
  </conditionalFormatting>
  <conditionalFormatting sqref="N101">
    <cfRule type="cellIs" dxfId="11566" priority="1169" operator="equal">
      <formula>$C$7</formula>
    </cfRule>
  </conditionalFormatting>
  <conditionalFormatting sqref="P101 N101">
    <cfRule type="cellIs" dxfId="11565" priority="1163" operator="equal">
      <formula>TODAY()</formula>
    </cfRule>
  </conditionalFormatting>
  <conditionalFormatting sqref="O101">
    <cfRule type="cellIs" dxfId="11564" priority="1152" operator="equal">
      <formula>TODAY()</formula>
    </cfRule>
  </conditionalFormatting>
  <conditionalFormatting sqref="O101">
    <cfRule type="cellIs" dxfId="11563" priority="1160" operator="equal">
      <formula>TODAY()</formula>
    </cfRule>
  </conditionalFormatting>
  <conditionalFormatting sqref="L101">
    <cfRule type="cellIs" dxfId="11562" priority="1166" operator="lessThan">
      <formula>0</formula>
    </cfRule>
  </conditionalFormatting>
  <conditionalFormatting sqref="G101">
    <cfRule type="cellIs" dxfId="11561" priority="1164" operator="greaterThan">
      <formula>F101</formula>
    </cfRule>
    <cfRule type="cellIs" dxfId="11560" priority="1165" operator="lessThan">
      <formula>F101</formula>
    </cfRule>
  </conditionalFormatting>
  <conditionalFormatting sqref="M101">
    <cfRule type="cellIs" dxfId="11559" priority="1162" operator="greaterThan">
      <formula>0.1</formula>
    </cfRule>
  </conditionalFormatting>
  <conditionalFormatting sqref="N101">
    <cfRule type="cellIs" dxfId="11558" priority="1161" operator="equal">
      <formula>$C$7</formula>
    </cfRule>
  </conditionalFormatting>
  <conditionalFormatting sqref="L101">
    <cfRule type="cellIs" dxfId="11557" priority="1158" operator="lessThan">
      <formula>0</formula>
    </cfRule>
  </conditionalFormatting>
  <conditionalFormatting sqref="G101">
    <cfRule type="cellIs" dxfId="11556" priority="1156" operator="greaterThan">
      <formula>F101</formula>
    </cfRule>
    <cfRule type="cellIs" dxfId="11555" priority="1157" operator="lessThan">
      <formula>F101</formula>
    </cfRule>
  </conditionalFormatting>
  <conditionalFormatting sqref="P101 N101">
    <cfRule type="cellIs" dxfId="11554" priority="1155" operator="equal">
      <formula>TODAY()</formula>
    </cfRule>
  </conditionalFormatting>
  <conditionalFormatting sqref="M101">
    <cfRule type="cellIs" dxfId="11553" priority="1154" operator="greaterThan">
      <formula>0.1</formula>
    </cfRule>
  </conditionalFormatting>
  <conditionalFormatting sqref="N101">
    <cfRule type="cellIs" dxfId="11552" priority="1153" operator="equal">
      <formula>$C$7</formula>
    </cfRule>
  </conditionalFormatting>
  <conditionalFormatting sqref="O101">
    <cfRule type="cellIs" dxfId="11551" priority="1151" operator="equal">
      <formula>$C$7</formula>
    </cfRule>
  </conditionalFormatting>
  <conditionalFormatting sqref="N101 P101">
    <cfRule type="cellIs" dxfId="11550" priority="1147" operator="equal">
      <formula>TODAY()</formula>
    </cfRule>
  </conditionalFormatting>
  <conditionalFormatting sqref="O101">
    <cfRule type="cellIs" dxfId="11549" priority="1136" operator="equal">
      <formula>TODAY()</formula>
    </cfRule>
  </conditionalFormatting>
  <conditionalFormatting sqref="O101">
    <cfRule type="cellIs" dxfId="11548" priority="1144" operator="equal">
      <formula>TODAY()</formula>
    </cfRule>
  </conditionalFormatting>
  <conditionalFormatting sqref="L101">
    <cfRule type="cellIs" dxfId="11547" priority="1150" operator="lessThan">
      <formula>0</formula>
    </cfRule>
  </conditionalFormatting>
  <conditionalFormatting sqref="G101">
    <cfRule type="cellIs" dxfId="11546" priority="1148" operator="greaterThan">
      <formula>F101</formula>
    </cfRule>
    <cfRule type="cellIs" dxfId="11545" priority="1149" operator="lessThan">
      <formula>F101</formula>
    </cfRule>
  </conditionalFormatting>
  <conditionalFormatting sqref="M101">
    <cfRule type="cellIs" dxfId="11544" priority="1146" operator="greaterThan">
      <formula>0.1</formula>
    </cfRule>
  </conditionalFormatting>
  <conditionalFormatting sqref="N101">
    <cfRule type="cellIs" dxfId="11543" priority="1145" operator="equal">
      <formula>$C$7</formula>
    </cfRule>
  </conditionalFormatting>
  <conditionalFormatting sqref="O101">
    <cfRule type="cellIs" dxfId="11542" priority="1143" operator="equal">
      <formula>$C$7</formula>
    </cfRule>
  </conditionalFormatting>
  <conditionalFormatting sqref="L101">
    <cfRule type="cellIs" dxfId="11541" priority="1142" operator="lessThan">
      <formula>0</formula>
    </cfRule>
  </conditionalFormatting>
  <conditionalFormatting sqref="G101">
    <cfRule type="cellIs" dxfId="11540" priority="1140" operator="greaterThan">
      <formula>F101</formula>
    </cfRule>
    <cfRule type="cellIs" dxfId="11539" priority="1141" operator="lessThan">
      <formula>F101</formula>
    </cfRule>
  </conditionalFormatting>
  <conditionalFormatting sqref="N101 P101">
    <cfRule type="cellIs" dxfId="11538" priority="1139" operator="equal">
      <formula>TODAY()</formula>
    </cfRule>
  </conditionalFormatting>
  <conditionalFormatting sqref="M101">
    <cfRule type="cellIs" dxfId="11537" priority="1138" operator="greaterThan">
      <formula>0.1</formula>
    </cfRule>
  </conditionalFormatting>
  <conditionalFormatting sqref="N101">
    <cfRule type="cellIs" dxfId="11536" priority="1137" operator="equal">
      <formula>$C$7</formula>
    </cfRule>
  </conditionalFormatting>
  <conditionalFormatting sqref="O101">
    <cfRule type="cellIs" dxfId="11535" priority="1135" operator="equal">
      <formula>$C$7</formula>
    </cfRule>
  </conditionalFormatting>
  <conditionalFormatting sqref="P101 N101">
    <cfRule type="cellIs" dxfId="11534" priority="1131" operator="equal">
      <formula>TODAY()</formula>
    </cfRule>
  </conditionalFormatting>
  <conditionalFormatting sqref="O101">
    <cfRule type="cellIs" dxfId="11533" priority="1120" operator="equal">
      <formula>TODAY()</formula>
    </cfRule>
  </conditionalFormatting>
  <conditionalFormatting sqref="O101">
    <cfRule type="cellIs" dxfId="11532" priority="1128" operator="equal">
      <formula>TODAY()</formula>
    </cfRule>
  </conditionalFormatting>
  <conditionalFormatting sqref="L101">
    <cfRule type="cellIs" dxfId="11531" priority="1134" operator="lessThan">
      <formula>0</formula>
    </cfRule>
  </conditionalFormatting>
  <conditionalFormatting sqref="G101">
    <cfRule type="cellIs" dxfId="11530" priority="1132" operator="greaterThan">
      <formula>F101</formula>
    </cfRule>
    <cfRule type="cellIs" dxfId="11529" priority="1133" operator="lessThan">
      <formula>F101</formula>
    </cfRule>
  </conditionalFormatting>
  <conditionalFormatting sqref="M101">
    <cfRule type="cellIs" dxfId="11528" priority="1130" operator="greaterThan">
      <formula>0.1</formula>
    </cfRule>
  </conditionalFormatting>
  <conditionalFormatting sqref="N101">
    <cfRule type="cellIs" dxfId="11527" priority="1129" operator="equal">
      <formula>$C$7</formula>
    </cfRule>
  </conditionalFormatting>
  <conditionalFormatting sqref="O101">
    <cfRule type="cellIs" dxfId="11526" priority="1127" operator="equal">
      <formula>$C$7</formula>
    </cfRule>
  </conditionalFormatting>
  <conditionalFormatting sqref="L101">
    <cfRule type="cellIs" dxfId="11525" priority="1126" operator="lessThan">
      <formula>0</formula>
    </cfRule>
  </conditionalFormatting>
  <conditionalFormatting sqref="G101">
    <cfRule type="cellIs" dxfId="11524" priority="1124" operator="greaterThan">
      <formula>F101</formula>
    </cfRule>
    <cfRule type="cellIs" dxfId="11523" priority="1125" operator="lessThan">
      <formula>F101</formula>
    </cfRule>
  </conditionalFormatting>
  <conditionalFormatting sqref="P101 N101">
    <cfRule type="cellIs" dxfId="11522" priority="1123" operator="equal">
      <formula>TODAY()</formula>
    </cfRule>
  </conditionalFormatting>
  <conditionalFormatting sqref="M101">
    <cfRule type="cellIs" dxfId="11521" priority="1122" operator="greaterThan">
      <formula>0.1</formula>
    </cfRule>
  </conditionalFormatting>
  <conditionalFormatting sqref="N101">
    <cfRule type="cellIs" dxfId="11520" priority="1121" operator="equal">
      <formula>$C$7</formula>
    </cfRule>
  </conditionalFormatting>
  <conditionalFormatting sqref="O101">
    <cfRule type="cellIs" dxfId="11519" priority="1119" operator="equal">
      <formula>$C$7</formula>
    </cfRule>
  </conditionalFormatting>
  <conditionalFormatting sqref="P101 N101">
    <cfRule type="cellIs" dxfId="11518" priority="1115" operator="equal">
      <formula>TODAY()</formula>
    </cfRule>
  </conditionalFormatting>
  <conditionalFormatting sqref="O101">
    <cfRule type="cellIs" dxfId="11517" priority="1104" operator="equal">
      <formula>TODAY()</formula>
    </cfRule>
  </conditionalFormatting>
  <conditionalFormatting sqref="O101">
    <cfRule type="cellIs" dxfId="11516" priority="1112" operator="equal">
      <formula>TODAY()</formula>
    </cfRule>
  </conditionalFormatting>
  <conditionalFormatting sqref="L101">
    <cfRule type="cellIs" dxfId="11515" priority="1118" operator="lessThan">
      <formula>0</formula>
    </cfRule>
  </conditionalFormatting>
  <conditionalFormatting sqref="G101">
    <cfRule type="cellIs" dxfId="11514" priority="1116" operator="greaterThan">
      <formula>F101</formula>
    </cfRule>
    <cfRule type="cellIs" dxfId="11513" priority="1117" operator="lessThan">
      <formula>F101</formula>
    </cfRule>
  </conditionalFormatting>
  <conditionalFormatting sqref="M101">
    <cfRule type="cellIs" dxfId="11512" priority="1114" operator="greaterThan">
      <formula>0.1</formula>
    </cfRule>
  </conditionalFormatting>
  <conditionalFormatting sqref="N101">
    <cfRule type="cellIs" dxfId="11511" priority="1113" operator="equal">
      <formula>$C$7</formula>
    </cfRule>
  </conditionalFormatting>
  <conditionalFormatting sqref="O101">
    <cfRule type="cellIs" dxfId="11510" priority="1111" operator="equal">
      <formula>$C$7</formula>
    </cfRule>
  </conditionalFormatting>
  <conditionalFormatting sqref="L101">
    <cfRule type="cellIs" dxfId="11509" priority="1110" operator="lessThan">
      <formula>0</formula>
    </cfRule>
  </conditionalFormatting>
  <conditionalFormatting sqref="G101">
    <cfRule type="cellIs" dxfId="11508" priority="1108" operator="greaterThan">
      <formula>F101</formula>
    </cfRule>
    <cfRule type="cellIs" dxfId="11507" priority="1109" operator="lessThan">
      <formula>F101</formula>
    </cfRule>
  </conditionalFormatting>
  <conditionalFormatting sqref="P101 N101">
    <cfRule type="cellIs" dxfId="11506" priority="1107" operator="equal">
      <formula>TODAY()</formula>
    </cfRule>
  </conditionalFormatting>
  <conditionalFormatting sqref="M101">
    <cfRule type="cellIs" dxfId="11505" priority="1106" operator="greaterThan">
      <formula>0.1</formula>
    </cfRule>
  </conditionalFormatting>
  <conditionalFormatting sqref="N101">
    <cfRule type="cellIs" dxfId="11504" priority="1105" operator="equal">
      <formula>$C$7</formula>
    </cfRule>
  </conditionalFormatting>
  <conditionalFormatting sqref="O101">
    <cfRule type="cellIs" dxfId="11503" priority="1103" operator="equal">
      <formula>$C$7</formula>
    </cfRule>
  </conditionalFormatting>
  <conditionalFormatting sqref="P101 N101">
    <cfRule type="cellIs" dxfId="11502" priority="1099" operator="equal">
      <formula>TODAY()</formula>
    </cfRule>
  </conditionalFormatting>
  <conditionalFormatting sqref="O101">
    <cfRule type="cellIs" dxfId="11501" priority="1088" operator="equal">
      <formula>TODAY()</formula>
    </cfRule>
  </conditionalFormatting>
  <conditionalFormatting sqref="O101">
    <cfRule type="cellIs" dxfId="11500" priority="1096" operator="equal">
      <formula>TODAY()</formula>
    </cfRule>
  </conditionalFormatting>
  <conditionalFormatting sqref="L101">
    <cfRule type="cellIs" dxfId="11499" priority="1102" operator="lessThan">
      <formula>0</formula>
    </cfRule>
  </conditionalFormatting>
  <conditionalFormatting sqref="G101">
    <cfRule type="cellIs" dxfId="11498" priority="1100" operator="greaterThan">
      <formula>F101</formula>
    </cfRule>
    <cfRule type="cellIs" dxfId="11497" priority="1101" operator="lessThan">
      <formula>F101</formula>
    </cfRule>
  </conditionalFormatting>
  <conditionalFormatting sqref="M101">
    <cfRule type="cellIs" dxfId="11496" priority="1098" operator="greaterThan">
      <formula>0.1</formula>
    </cfRule>
  </conditionalFormatting>
  <conditionalFormatting sqref="N101">
    <cfRule type="cellIs" dxfId="11495" priority="1097" operator="equal">
      <formula>$C$7</formula>
    </cfRule>
  </conditionalFormatting>
  <conditionalFormatting sqref="O101">
    <cfRule type="cellIs" dxfId="11494" priority="1095" operator="equal">
      <formula>$C$7</formula>
    </cfRule>
  </conditionalFormatting>
  <conditionalFormatting sqref="L101">
    <cfRule type="cellIs" dxfId="11493" priority="1094" operator="lessThan">
      <formula>0</formula>
    </cfRule>
  </conditionalFormatting>
  <conditionalFormatting sqref="G101">
    <cfRule type="cellIs" dxfId="11492" priority="1092" operator="greaterThan">
      <formula>F101</formula>
    </cfRule>
    <cfRule type="cellIs" dxfId="11491" priority="1093" operator="lessThan">
      <formula>F101</formula>
    </cfRule>
  </conditionalFormatting>
  <conditionalFormatting sqref="P101 N101">
    <cfRule type="cellIs" dxfId="11490" priority="1091" operator="equal">
      <formula>TODAY()</formula>
    </cfRule>
  </conditionalFormatting>
  <conditionalFormatting sqref="M101">
    <cfRule type="cellIs" dxfId="11489" priority="1090" operator="greaterThan">
      <formula>0.1</formula>
    </cfRule>
  </conditionalFormatting>
  <conditionalFormatting sqref="N101">
    <cfRule type="cellIs" dxfId="11488" priority="1089" operator="equal">
      <formula>$C$7</formula>
    </cfRule>
  </conditionalFormatting>
  <conditionalFormatting sqref="O101">
    <cfRule type="cellIs" dxfId="11487" priority="1087" operator="equal">
      <formula>$C$7</formula>
    </cfRule>
  </conditionalFormatting>
  <conditionalFormatting sqref="L101">
    <cfRule type="cellIs" dxfId="11486" priority="1086" operator="lessThan">
      <formula>0</formula>
    </cfRule>
  </conditionalFormatting>
  <conditionalFormatting sqref="P101 N101">
    <cfRule type="cellIs" dxfId="11485" priority="1083" operator="equal">
      <formula>TODAY()</formula>
    </cfRule>
  </conditionalFormatting>
  <conditionalFormatting sqref="O101">
    <cfRule type="cellIs" dxfId="11484" priority="1072" operator="equal">
      <formula>TODAY()</formula>
    </cfRule>
  </conditionalFormatting>
  <conditionalFormatting sqref="O101">
    <cfRule type="cellIs" dxfId="11483" priority="1080" operator="equal">
      <formula>TODAY()</formula>
    </cfRule>
  </conditionalFormatting>
  <conditionalFormatting sqref="G101">
    <cfRule type="cellIs" dxfId="11482" priority="1084" operator="greaterThan">
      <formula>F101</formula>
    </cfRule>
    <cfRule type="cellIs" dxfId="11481" priority="1085" operator="lessThan">
      <formula>F101</formula>
    </cfRule>
  </conditionalFormatting>
  <conditionalFormatting sqref="M101">
    <cfRule type="cellIs" dxfId="11480" priority="1082" operator="greaterThan">
      <formula>0.1</formula>
    </cfRule>
  </conditionalFormatting>
  <conditionalFormatting sqref="N101">
    <cfRule type="cellIs" dxfId="11479" priority="1081" operator="equal">
      <formula>$C$7</formula>
    </cfRule>
  </conditionalFormatting>
  <conditionalFormatting sqref="O101">
    <cfRule type="cellIs" dxfId="11478" priority="1079" operator="equal">
      <formula>$C$7</formula>
    </cfRule>
  </conditionalFormatting>
  <conditionalFormatting sqref="L101">
    <cfRule type="cellIs" dxfId="11477" priority="1078" operator="lessThan">
      <formula>0</formula>
    </cfRule>
  </conditionalFormatting>
  <conditionalFormatting sqref="G101">
    <cfRule type="cellIs" dxfId="11476" priority="1076" operator="greaterThan">
      <formula>F101</formula>
    </cfRule>
    <cfRule type="cellIs" dxfId="11475" priority="1077" operator="lessThan">
      <formula>F101</formula>
    </cfRule>
  </conditionalFormatting>
  <conditionalFormatting sqref="P101 N101">
    <cfRule type="cellIs" dxfId="11474" priority="1075" operator="equal">
      <formula>TODAY()</formula>
    </cfRule>
  </conditionalFormatting>
  <conditionalFormatting sqref="M101">
    <cfRule type="cellIs" dxfId="11473" priority="1074" operator="greaterThan">
      <formula>0.1</formula>
    </cfRule>
  </conditionalFormatting>
  <conditionalFormatting sqref="N101">
    <cfRule type="cellIs" dxfId="11472" priority="1073" operator="equal">
      <formula>$C$7</formula>
    </cfRule>
  </conditionalFormatting>
  <conditionalFormatting sqref="O101">
    <cfRule type="cellIs" dxfId="11471" priority="1071" operator="equal">
      <formula>$C$7</formula>
    </cfRule>
  </conditionalFormatting>
  <conditionalFormatting sqref="O101">
    <cfRule type="cellIs" dxfId="11470" priority="1064" operator="equal">
      <formula>TODAY()</formula>
    </cfRule>
  </conditionalFormatting>
  <conditionalFormatting sqref="P101 N101">
    <cfRule type="cellIs" dxfId="11469" priority="1067" operator="equal">
      <formula>TODAY()</formula>
    </cfRule>
  </conditionalFormatting>
  <conditionalFormatting sqref="O101">
    <cfRule type="cellIs" dxfId="11468" priority="1056" operator="equal">
      <formula>TODAY()</formula>
    </cfRule>
  </conditionalFormatting>
  <conditionalFormatting sqref="L101">
    <cfRule type="cellIs" dxfId="11467" priority="1070" operator="lessThan">
      <formula>0</formula>
    </cfRule>
  </conditionalFormatting>
  <conditionalFormatting sqref="G101">
    <cfRule type="cellIs" dxfId="11466" priority="1068" operator="greaterThan">
      <formula>F101</formula>
    </cfRule>
    <cfRule type="cellIs" dxfId="11465" priority="1069" operator="lessThan">
      <formula>F101</formula>
    </cfRule>
  </conditionalFormatting>
  <conditionalFormatting sqref="M101">
    <cfRule type="cellIs" dxfId="11464" priority="1066" operator="greaterThan">
      <formula>0.1</formula>
    </cfRule>
  </conditionalFormatting>
  <conditionalFormatting sqref="N101">
    <cfRule type="cellIs" dxfId="11463" priority="1065" operator="equal">
      <formula>$C$7</formula>
    </cfRule>
  </conditionalFormatting>
  <conditionalFormatting sqref="O101">
    <cfRule type="cellIs" dxfId="11462" priority="1063" operator="equal">
      <formula>$C$7</formula>
    </cfRule>
  </conditionalFormatting>
  <conditionalFormatting sqref="L101">
    <cfRule type="cellIs" dxfId="11461" priority="1062" operator="lessThan">
      <formula>0</formula>
    </cfRule>
  </conditionalFormatting>
  <conditionalFormatting sqref="G101">
    <cfRule type="cellIs" dxfId="11460" priority="1060" operator="greaterThan">
      <formula>F101</formula>
    </cfRule>
    <cfRule type="cellIs" dxfId="11459" priority="1061" operator="lessThan">
      <formula>F101</formula>
    </cfRule>
  </conditionalFormatting>
  <conditionalFormatting sqref="P101 N101">
    <cfRule type="cellIs" dxfId="11458" priority="1059" operator="equal">
      <formula>TODAY()</formula>
    </cfRule>
  </conditionalFormatting>
  <conditionalFormatting sqref="M101">
    <cfRule type="cellIs" dxfId="11457" priority="1058" operator="greaterThan">
      <formula>0.1</formula>
    </cfRule>
  </conditionalFormatting>
  <conditionalFormatting sqref="N101">
    <cfRule type="cellIs" dxfId="11456" priority="1057" operator="equal">
      <formula>$C$7</formula>
    </cfRule>
  </conditionalFormatting>
  <conditionalFormatting sqref="O101">
    <cfRule type="cellIs" dxfId="11455" priority="1055" operator="equal">
      <formula>$C$7</formula>
    </cfRule>
  </conditionalFormatting>
  <conditionalFormatting sqref="P101 N101">
    <cfRule type="cellIs" dxfId="11454" priority="1051" operator="equal">
      <formula>TODAY()</formula>
    </cfRule>
  </conditionalFormatting>
  <conditionalFormatting sqref="O101">
    <cfRule type="cellIs" dxfId="11453" priority="1040" operator="equal">
      <formula>TODAY()</formula>
    </cfRule>
  </conditionalFormatting>
  <conditionalFormatting sqref="O101">
    <cfRule type="cellIs" dxfId="11452" priority="1048" operator="equal">
      <formula>TODAY()</formula>
    </cfRule>
  </conditionalFormatting>
  <conditionalFormatting sqref="L101">
    <cfRule type="cellIs" dxfId="11451" priority="1054" operator="lessThan">
      <formula>0</formula>
    </cfRule>
  </conditionalFormatting>
  <conditionalFormatting sqref="G101">
    <cfRule type="cellIs" dxfId="11450" priority="1052" operator="greaterThan">
      <formula>F101</formula>
    </cfRule>
    <cfRule type="cellIs" dxfId="11449" priority="1053" operator="lessThan">
      <formula>F101</formula>
    </cfRule>
  </conditionalFormatting>
  <conditionalFormatting sqref="M101">
    <cfRule type="cellIs" dxfId="11448" priority="1050" operator="greaterThan">
      <formula>0.1</formula>
    </cfRule>
  </conditionalFormatting>
  <conditionalFormatting sqref="N101">
    <cfRule type="cellIs" dxfId="11447" priority="1049" operator="equal">
      <formula>$C$7</formula>
    </cfRule>
  </conditionalFormatting>
  <conditionalFormatting sqref="O101">
    <cfRule type="cellIs" dxfId="11446" priority="1047" operator="equal">
      <formula>$C$7</formula>
    </cfRule>
  </conditionalFormatting>
  <conditionalFormatting sqref="L101">
    <cfRule type="cellIs" dxfId="11445" priority="1046" operator="lessThan">
      <formula>0</formula>
    </cfRule>
  </conditionalFormatting>
  <conditionalFormatting sqref="G101">
    <cfRule type="cellIs" dxfId="11444" priority="1044" operator="greaterThan">
      <formula>F101</formula>
    </cfRule>
    <cfRule type="cellIs" dxfId="11443" priority="1045" operator="lessThan">
      <formula>F101</formula>
    </cfRule>
  </conditionalFormatting>
  <conditionalFormatting sqref="P101 N101">
    <cfRule type="cellIs" dxfId="11442" priority="1043" operator="equal">
      <formula>TODAY()</formula>
    </cfRule>
  </conditionalFormatting>
  <conditionalFormatting sqref="M101">
    <cfRule type="cellIs" dxfId="11441" priority="1042" operator="greaterThan">
      <formula>0.1</formula>
    </cfRule>
  </conditionalFormatting>
  <conditionalFormatting sqref="N101">
    <cfRule type="cellIs" dxfId="11440" priority="1041" operator="equal">
      <formula>$C$7</formula>
    </cfRule>
  </conditionalFormatting>
  <conditionalFormatting sqref="O101">
    <cfRule type="cellIs" dxfId="11439" priority="1039" operator="equal">
      <formula>$C$7</formula>
    </cfRule>
  </conditionalFormatting>
  <conditionalFormatting sqref="L101">
    <cfRule type="cellIs" dxfId="11438" priority="1038" operator="lessThan">
      <formula>0</formula>
    </cfRule>
  </conditionalFormatting>
  <conditionalFormatting sqref="Q101">
    <cfRule type="cellIs" dxfId="11437" priority="1037" operator="equal">
      <formula>TODAY()</formula>
    </cfRule>
  </conditionalFormatting>
  <conditionalFormatting sqref="K101:L101">
    <cfRule type="cellIs" dxfId="11436" priority="1036" operator="lessThan">
      <formula>0</formula>
    </cfRule>
  </conditionalFormatting>
  <conditionalFormatting sqref="G101">
    <cfRule type="cellIs" dxfId="11435" priority="1034" operator="lessThan">
      <formula>N101</formula>
    </cfRule>
    <cfRule type="cellIs" dxfId="11434" priority="1035" operator="greaterThan">
      <formula>P101</formula>
    </cfRule>
  </conditionalFormatting>
  <conditionalFormatting sqref="N101 P101">
    <cfRule type="cellIs" dxfId="11433" priority="1030" operator="equal">
      <formula>TODAY()</formula>
    </cfRule>
  </conditionalFormatting>
  <conditionalFormatting sqref="O101">
    <cfRule type="cellIs" dxfId="11432" priority="1019" operator="equal">
      <formula>TODAY()</formula>
    </cfRule>
  </conditionalFormatting>
  <conditionalFormatting sqref="O101">
    <cfRule type="cellIs" dxfId="11431" priority="1027" operator="equal">
      <formula>TODAY()</formula>
    </cfRule>
  </conditionalFormatting>
  <conditionalFormatting sqref="L101">
    <cfRule type="cellIs" dxfId="11430" priority="1033" operator="lessThan">
      <formula>0</formula>
    </cfRule>
  </conditionalFormatting>
  <conditionalFormatting sqref="G101">
    <cfRule type="cellIs" dxfId="11429" priority="1031" operator="greaterThan">
      <formula>F101</formula>
    </cfRule>
    <cfRule type="cellIs" dxfId="11428" priority="1032" operator="lessThan">
      <formula>F101</formula>
    </cfRule>
  </conditionalFormatting>
  <conditionalFormatting sqref="M101">
    <cfRule type="cellIs" dxfId="11427" priority="1029" operator="greaterThan">
      <formula>0.1</formula>
    </cfRule>
  </conditionalFormatting>
  <conditionalFormatting sqref="N101">
    <cfRule type="cellIs" dxfId="11426" priority="1028" operator="equal">
      <formula>$C$7</formula>
    </cfRule>
  </conditionalFormatting>
  <conditionalFormatting sqref="O101">
    <cfRule type="cellIs" dxfId="11425" priority="1026" operator="equal">
      <formula>$C$7</formula>
    </cfRule>
  </conditionalFormatting>
  <conditionalFormatting sqref="L101">
    <cfRule type="cellIs" dxfId="11424" priority="1025" operator="lessThan">
      <formula>0</formula>
    </cfRule>
  </conditionalFormatting>
  <conditionalFormatting sqref="G101">
    <cfRule type="cellIs" dxfId="11423" priority="1023" operator="greaterThan">
      <formula>F101</formula>
    </cfRule>
    <cfRule type="cellIs" dxfId="11422" priority="1024" operator="lessThan">
      <formula>F101</formula>
    </cfRule>
  </conditionalFormatting>
  <conditionalFormatting sqref="N101 P101">
    <cfRule type="cellIs" dxfId="11421" priority="1022" operator="equal">
      <formula>TODAY()</formula>
    </cfRule>
  </conditionalFormatting>
  <conditionalFormatting sqref="M101">
    <cfRule type="cellIs" dxfId="11420" priority="1021" operator="greaterThan">
      <formula>0.1</formula>
    </cfRule>
  </conditionalFormatting>
  <conditionalFormatting sqref="N101">
    <cfRule type="cellIs" dxfId="11419" priority="1020" operator="equal">
      <formula>$C$7</formula>
    </cfRule>
  </conditionalFormatting>
  <conditionalFormatting sqref="O101">
    <cfRule type="cellIs" dxfId="11418" priority="1018" operator="equal">
      <formula>$C$7</formula>
    </cfRule>
  </conditionalFormatting>
  <conditionalFormatting sqref="N101 P101">
    <cfRule type="cellIs" dxfId="11417" priority="1014" operator="equal">
      <formula>TODAY()</formula>
    </cfRule>
  </conditionalFormatting>
  <conditionalFormatting sqref="O101">
    <cfRule type="cellIs" dxfId="11416" priority="1003" operator="equal">
      <formula>TODAY()</formula>
    </cfRule>
  </conditionalFormatting>
  <conditionalFormatting sqref="O101">
    <cfRule type="cellIs" dxfId="11415" priority="1011" operator="equal">
      <formula>TODAY()</formula>
    </cfRule>
  </conditionalFormatting>
  <conditionalFormatting sqref="L101">
    <cfRule type="cellIs" dxfId="11414" priority="1017" operator="lessThan">
      <formula>0</formula>
    </cfRule>
  </conditionalFormatting>
  <conditionalFormatting sqref="G101">
    <cfRule type="cellIs" dxfId="11413" priority="1015" operator="greaterThan">
      <formula>F101</formula>
    </cfRule>
    <cfRule type="cellIs" dxfId="11412" priority="1016" operator="lessThan">
      <formula>F101</formula>
    </cfRule>
  </conditionalFormatting>
  <conditionalFormatting sqref="M101">
    <cfRule type="cellIs" dxfId="11411" priority="1013" operator="greaterThan">
      <formula>0.1</formula>
    </cfRule>
  </conditionalFormatting>
  <conditionalFormatting sqref="N101">
    <cfRule type="cellIs" dxfId="11410" priority="1012" operator="equal">
      <formula>$C$7</formula>
    </cfRule>
  </conditionalFormatting>
  <conditionalFormatting sqref="O101">
    <cfRule type="cellIs" dxfId="11409" priority="1010" operator="equal">
      <formula>$C$7</formula>
    </cfRule>
  </conditionalFormatting>
  <conditionalFormatting sqref="L101">
    <cfRule type="cellIs" dxfId="11408" priority="1009" operator="lessThan">
      <formula>0</formula>
    </cfRule>
  </conditionalFormatting>
  <conditionalFormatting sqref="G101">
    <cfRule type="cellIs" dxfId="11407" priority="1007" operator="greaterThan">
      <formula>F101</formula>
    </cfRule>
    <cfRule type="cellIs" dxfId="11406" priority="1008" operator="lessThan">
      <formula>F101</formula>
    </cfRule>
  </conditionalFormatting>
  <conditionalFormatting sqref="N101 P101">
    <cfRule type="cellIs" dxfId="11405" priority="1006" operator="equal">
      <formula>TODAY()</formula>
    </cfRule>
  </conditionalFormatting>
  <conditionalFormatting sqref="M101">
    <cfRule type="cellIs" dxfId="11404" priority="1005" operator="greaterThan">
      <formula>0.1</formula>
    </cfRule>
  </conditionalFormatting>
  <conditionalFormatting sqref="N101">
    <cfRule type="cellIs" dxfId="11403" priority="1004" operator="equal">
      <formula>$C$7</formula>
    </cfRule>
  </conditionalFormatting>
  <conditionalFormatting sqref="O101">
    <cfRule type="cellIs" dxfId="11402" priority="1002" operator="equal">
      <formula>$C$7</formula>
    </cfRule>
  </conditionalFormatting>
  <conditionalFormatting sqref="N101 P101">
    <cfRule type="cellIs" dxfId="11401" priority="998" operator="equal">
      <formula>TODAY()</formula>
    </cfRule>
  </conditionalFormatting>
  <conditionalFormatting sqref="O101">
    <cfRule type="cellIs" dxfId="11400" priority="987" operator="equal">
      <formula>TODAY()</formula>
    </cfRule>
  </conditionalFormatting>
  <conditionalFormatting sqref="O101">
    <cfRule type="cellIs" dxfId="11399" priority="995" operator="equal">
      <formula>TODAY()</formula>
    </cfRule>
  </conditionalFormatting>
  <conditionalFormatting sqref="L101">
    <cfRule type="cellIs" dxfId="11398" priority="1001" operator="lessThan">
      <formula>0</formula>
    </cfRule>
  </conditionalFormatting>
  <conditionalFormatting sqref="G101">
    <cfRule type="cellIs" dxfId="11397" priority="999" operator="greaterThan">
      <formula>F101</formula>
    </cfRule>
    <cfRule type="cellIs" dxfId="11396" priority="1000" operator="lessThan">
      <formula>F101</formula>
    </cfRule>
  </conditionalFormatting>
  <conditionalFormatting sqref="M101">
    <cfRule type="cellIs" dxfId="11395" priority="997" operator="greaterThan">
      <formula>0.1</formula>
    </cfRule>
  </conditionalFormatting>
  <conditionalFormatting sqref="N101">
    <cfRule type="cellIs" dxfId="11394" priority="996" operator="equal">
      <formula>$C$7</formula>
    </cfRule>
  </conditionalFormatting>
  <conditionalFormatting sqref="O101">
    <cfRule type="cellIs" dxfId="11393" priority="994" operator="equal">
      <formula>$C$7</formula>
    </cfRule>
  </conditionalFormatting>
  <conditionalFormatting sqref="L101">
    <cfRule type="cellIs" dxfId="11392" priority="993" operator="lessThan">
      <formula>0</formula>
    </cfRule>
  </conditionalFormatting>
  <conditionalFormatting sqref="G101">
    <cfRule type="cellIs" dxfId="11391" priority="991" operator="greaterThan">
      <formula>F101</formula>
    </cfRule>
    <cfRule type="cellIs" dxfId="11390" priority="992" operator="lessThan">
      <formula>F101</formula>
    </cfRule>
  </conditionalFormatting>
  <conditionalFormatting sqref="N101 P101">
    <cfRule type="cellIs" dxfId="11389" priority="990" operator="equal">
      <formula>TODAY()</formula>
    </cfRule>
  </conditionalFormatting>
  <conditionalFormatting sqref="M101">
    <cfRule type="cellIs" dxfId="11388" priority="989" operator="greaterThan">
      <formula>0.1</formula>
    </cfRule>
  </conditionalFormatting>
  <conditionalFormatting sqref="N101">
    <cfRule type="cellIs" dxfId="11387" priority="988" operator="equal">
      <formula>$C$7</formula>
    </cfRule>
  </conditionalFormatting>
  <conditionalFormatting sqref="O101">
    <cfRule type="cellIs" dxfId="11386" priority="986" operator="equal">
      <formula>$C$7</formula>
    </cfRule>
  </conditionalFormatting>
  <conditionalFormatting sqref="L101">
    <cfRule type="cellIs" dxfId="11385" priority="985" operator="lessThan">
      <formula>0</formula>
    </cfRule>
  </conditionalFormatting>
  <conditionalFormatting sqref="Q101">
    <cfRule type="cellIs" dxfId="11384" priority="984" operator="equal">
      <formula>TODAY()</formula>
    </cfRule>
  </conditionalFormatting>
  <conditionalFormatting sqref="K101:L101">
    <cfRule type="cellIs" dxfId="11383" priority="983" operator="lessThan">
      <formula>0</formula>
    </cfRule>
  </conditionalFormatting>
  <conditionalFormatting sqref="G101">
    <cfRule type="cellIs" dxfId="11382" priority="981" operator="lessThan">
      <formula>N101</formula>
    </cfRule>
    <cfRule type="cellIs" dxfId="11381" priority="982" operator="greaterThan">
      <formula>P101</formula>
    </cfRule>
  </conditionalFormatting>
  <conditionalFormatting sqref="N101 P101">
    <cfRule type="cellIs" dxfId="11380" priority="977" operator="equal">
      <formula>TODAY()</formula>
    </cfRule>
  </conditionalFormatting>
  <conditionalFormatting sqref="O101">
    <cfRule type="cellIs" dxfId="11379" priority="966" operator="equal">
      <formula>TODAY()</formula>
    </cfRule>
  </conditionalFormatting>
  <conditionalFormatting sqref="O101">
    <cfRule type="cellIs" dxfId="11378" priority="974" operator="equal">
      <formula>TODAY()</formula>
    </cfRule>
  </conditionalFormatting>
  <conditionalFormatting sqref="L101">
    <cfRule type="cellIs" dxfId="11377" priority="980" operator="lessThan">
      <formula>0</formula>
    </cfRule>
  </conditionalFormatting>
  <conditionalFormatting sqref="G101">
    <cfRule type="cellIs" dxfId="11376" priority="978" operator="greaterThan">
      <formula>F101</formula>
    </cfRule>
    <cfRule type="cellIs" dxfId="11375" priority="979" operator="lessThan">
      <formula>F101</formula>
    </cfRule>
  </conditionalFormatting>
  <conditionalFormatting sqref="M101">
    <cfRule type="cellIs" dxfId="11374" priority="976" operator="greaterThan">
      <formula>0.1</formula>
    </cfRule>
  </conditionalFormatting>
  <conditionalFormatting sqref="N101">
    <cfRule type="cellIs" dxfId="11373" priority="975" operator="equal">
      <formula>$C$7</formula>
    </cfRule>
  </conditionalFormatting>
  <conditionalFormatting sqref="O101">
    <cfRule type="cellIs" dxfId="11372" priority="973" operator="equal">
      <formula>$C$7</formula>
    </cfRule>
  </conditionalFormatting>
  <conditionalFormatting sqref="L101">
    <cfRule type="cellIs" dxfId="11371" priority="972" operator="lessThan">
      <formula>0</formula>
    </cfRule>
  </conditionalFormatting>
  <conditionalFormatting sqref="G101">
    <cfRule type="cellIs" dxfId="11370" priority="970" operator="greaterThan">
      <formula>F101</formula>
    </cfRule>
    <cfRule type="cellIs" dxfId="11369" priority="971" operator="lessThan">
      <formula>F101</formula>
    </cfRule>
  </conditionalFormatting>
  <conditionalFormatting sqref="N101 P101">
    <cfRule type="cellIs" dxfId="11368" priority="969" operator="equal">
      <formula>TODAY()</formula>
    </cfRule>
  </conditionalFormatting>
  <conditionalFormatting sqref="M101">
    <cfRule type="cellIs" dxfId="11367" priority="968" operator="greaterThan">
      <formula>0.1</formula>
    </cfRule>
  </conditionalFormatting>
  <conditionalFormatting sqref="N101">
    <cfRule type="cellIs" dxfId="11366" priority="967" operator="equal">
      <formula>$C$7</formula>
    </cfRule>
  </conditionalFormatting>
  <conditionalFormatting sqref="O101">
    <cfRule type="cellIs" dxfId="11365" priority="965" operator="equal">
      <formula>$C$7</formula>
    </cfRule>
  </conditionalFormatting>
  <conditionalFormatting sqref="N101 P101">
    <cfRule type="cellIs" dxfId="11364" priority="961" operator="equal">
      <formula>TODAY()</formula>
    </cfRule>
  </conditionalFormatting>
  <conditionalFormatting sqref="O101">
    <cfRule type="cellIs" dxfId="11363" priority="950" operator="equal">
      <formula>TODAY()</formula>
    </cfRule>
  </conditionalFormatting>
  <conditionalFormatting sqref="O101">
    <cfRule type="cellIs" dxfId="11362" priority="958" operator="equal">
      <formula>TODAY()</formula>
    </cfRule>
  </conditionalFormatting>
  <conditionalFormatting sqref="L101">
    <cfRule type="cellIs" dxfId="11361" priority="964" operator="lessThan">
      <formula>0</formula>
    </cfRule>
  </conditionalFormatting>
  <conditionalFormatting sqref="G101">
    <cfRule type="cellIs" dxfId="11360" priority="962" operator="greaterThan">
      <formula>F101</formula>
    </cfRule>
    <cfRule type="cellIs" dxfId="11359" priority="963" operator="lessThan">
      <formula>F101</formula>
    </cfRule>
  </conditionalFormatting>
  <conditionalFormatting sqref="M101">
    <cfRule type="cellIs" dxfId="11358" priority="960" operator="greaterThan">
      <formula>0.1</formula>
    </cfRule>
  </conditionalFormatting>
  <conditionalFormatting sqref="N101">
    <cfRule type="cellIs" dxfId="11357" priority="959" operator="equal">
      <formula>$C$7</formula>
    </cfRule>
  </conditionalFormatting>
  <conditionalFormatting sqref="O101">
    <cfRule type="cellIs" dxfId="11356" priority="957" operator="equal">
      <formula>$C$7</formula>
    </cfRule>
  </conditionalFormatting>
  <conditionalFormatting sqref="L101">
    <cfRule type="cellIs" dxfId="11355" priority="956" operator="lessThan">
      <formula>0</formula>
    </cfRule>
  </conditionalFormatting>
  <conditionalFormatting sqref="G101">
    <cfRule type="cellIs" dxfId="11354" priority="954" operator="greaterThan">
      <formula>F101</formula>
    </cfRule>
    <cfRule type="cellIs" dxfId="11353" priority="955" operator="lessThan">
      <formula>F101</formula>
    </cfRule>
  </conditionalFormatting>
  <conditionalFormatting sqref="N101 P101">
    <cfRule type="cellIs" dxfId="11352" priority="953" operator="equal">
      <formula>TODAY()</formula>
    </cfRule>
  </conditionalFormatting>
  <conditionalFormatting sqref="M101">
    <cfRule type="cellIs" dxfId="11351" priority="952" operator="greaterThan">
      <formula>0.1</formula>
    </cfRule>
  </conditionalFormatting>
  <conditionalFormatting sqref="N101">
    <cfRule type="cellIs" dxfId="11350" priority="951" operator="equal">
      <formula>$C$7</formula>
    </cfRule>
  </conditionalFormatting>
  <conditionalFormatting sqref="O101">
    <cfRule type="cellIs" dxfId="11349" priority="949" operator="equal">
      <formula>$C$7</formula>
    </cfRule>
  </conditionalFormatting>
  <conditionalFormatting sqref="N101 P101">
    <cfRule type="cellIs" dxfId="11348" priority="945" operator="equal">
      <formula>TODAY()</formula>
    </cfRule>
  </conditionalFormatting>
  <conditionalFormatting sqref="O101">
    <cfRule type="cellIs" dxfId="11347" priority="934" operator="equal">
      <formula>TODAY()</formula>
    </cfRule>
  </conditionalFormatting>
  <conditionalFormatting sqref="O101">
    <cfRule type="cellIs" dxfId="11346" priority="942" operator="equal">
      <formula>TODAY()</formula>
    </cfRule>
  </conditionalFormatting>
  <conditionalFormatting sqref="L101">
    <cfRule type="cellIs" dxfId="11345" priority="948" operator="lessThan">
      <formula>0</formula>
    </cfRule>
  </conditionalFormatting>
  <conditionalFormatting sqref="G101">
    <cfRule type="cellIs" dxfId="11344" priority="946" operator="greaterThan">
      <formula>F101</formula>
    </cfRule>
    <cfRule type="cellIs" dxfId="11343" priority="947" operator="lessThan">
      <formula>F101</formula>
    </cfRule>
  </conditionalFormatting>
  <conditionalFormatting sqref="M101">
    <cfRule type="cellIs" dxfId="11342" priority="944" operator="greaterThan">
      <formula>0.1</formula>
    </cfRule>
  </conditionalFormatting>
  <conditionalFormatting sqref="N101">
    <cfRule type="cellIs" dxfId="11341" priority="943" operator="equal">
      <formula>$C$7</formula>
    </cfRule>
  </conditionalFormatting>
  <conditionalFormatting sqref="O101">
    <cfRule type="cellIs" dxfId="11340" priority="941" operator="equal">
      <formula>$C$7</formula>
    </cfRule>
  </conditionalFormatting>
  <conditionalFormatting sqref="L101">
    <cfRule type="cellIs" dxfId="11339" priority="940" operator="lessThan">
      <formula>0</formula>
    </cfRule>
  </conditionalFormatting>
  <conditionalFormatting sqref="G101">
    <cfRule type="cellIs" dxfId="11338" priority="938" operator="greaterThan">
      <formula>F101</formula>
    </cfRule>
    <cfRule type="cellIs" dxfId="11337" priority="939" operator="lessThan">
      <formula>F101</formula>
    </cfRule>
  </conditionalFormatting>
  <conditionalFormatting sqref="N101 P101">
    <cfRule type="cellIs" dxfId="11336" priority="937" operator="equal">
      <formula>TODAY()</formula>
    </cfRule>
  </conditionalFormatting>
  <conditionalFormatting sqref="M101">
    <cfRule type="cellIs" dxfId="11335" priority="936" operator="greaterThan">
      <formula>0.1</formula>
    </cfRule>
  </conditionalFormatting>
  <conditionalFormatting sqref="N101">
    <cfRule type="cellIs" dxfId="11334" priority="935" operator="equal">
      <formula>$C$7</formula>
    </cfRule>
  </conditionalFormatting>
  <conditionalFormatting sqref="O101">
    <cfRule type="cellIs" dxfId="11333" priority="933" operator="equal">
      <formula>$C$7</formula>
    </cfRule>
  </conditionalFormatting>
  <conditionalFormatting sqref="L101">
    <cfRule type="cellIs" dxfId="11332" priority="932" operator="lessThan">
      <formula>0</formula>
    </cfRule>
  </conditionalFormatting>
  <conditionalFormatting sqref="Q101">
    <cfRule type="cellIs" dxfId="11331" priority="931" operator="equal">
      <formula>TODAY()</formula>
    </cfRule>
  </conditionalFormatting>
  <conditionalFormatting sqref="K101:L101">
    <cfRule type="cellIs" dxfId="11330" priority="930" operator="lessThan">
      <formula>0</formula>
    </cfRule>
  </conditionalFormatting>
  <conditionalFormatting sqref="G101">
    <cfRule type="cellIs" dxfId="11329" priority="928" operator="lessThan">
      <formula>N101</formula>
    </cfRule>
    <cfRule type="cellIs" dxfId="11328" priority="929" operator="greaterThan">
      <formula>P101</formula>
    </cfRule>
  </conditionalFormatting>
  <conditionalFormatting sqref="N101 P101">
    <cfRule type="cellIs" dxfId="11327" priority="924" operator="equal">
      <formula>TODAY()</formula>
    </cfRule>
  </conditionalFormatting>
  <conditionalFormatting sqref="O101">
    <cfRule type="cellIs" dxfId="11326" priority="913" operator="equal">
      <formula>TODAY()</formula>
    </cfRule>
  </conditionalFormatting>
  <conditionalFormatting sqref="O101">
    <cfRule type="cellIs" dxfId="11325" priority="921" operator="equal">
      <formula>TODAY()</formula>
    </cfRule>
  </conditionalFormatting>
  <conditionalFormatting sqref="L101">
    <cfRule type="cellIs" dxfId="11324" priority="927" operator="lessThan">
      <formula>0</formula>
    </cfRule>
  </conditionalFormatting>
  <conditionalFormatting sqref="G101">
    <cfRule type="cellIs" dxfId="11323" priority="925" operator="greaterThan">
      <formula>F101</formula>
    </cfRule>
    <cfRule type="cellIs" dxfId="11322" priority="926" operator="lessThan">
      <formula>F101</formula>
    </cfRule>
  </conditionalFormatting>
  <conditionalFormatting sqref="M101">
    <cfRule type="cellIs" dxfId="11321" priority="923" operator="greaterThan">
      <formula>0.1</formula>
    </cfRule>
  </conditionalFormatting>
  <conditionalFormatting sqref="N101">
    <cfRule type="cellIs" dxfId="11320" priority="922" operator="equal">
      <formula>$C$7</formula>
    </cfRule>
  </conditionalFormatting>
  <conditionalFormatting sqref="O101">
    <cfRule type="cellIs" dxfId="11319" priority="920" operator="equal">
      <formula>$C$7</formula>
    </cfRule>
  </conditionalFormatting>
  <conditionalFormatting sqref="L101">
    <cfRule type="cellIs" dxfId="11318" priority="919" operator="lessThan">
      <formula>0</formula>
    </cfRule>
  </conditionalFormatting>
  <conditionalFormatting sqref="G101">
    <cfRule type="cellIs" dxfId="11317" priority="917" operator="greaterThan">
      <formula>F101</formula>
    </cfRule>
    <cfRule type="cellIs" dxfId="11316" priority="918" operator="lessThan">
      <formula>F101</formula>
    </cfRule>
  </conditionalFormatting>
  <conditionalFormatting sqref="N101 P101">
    <cfRule type="cellIs" dxfId="11315" priority="916" operator="equal">
      <formula>TODAY()</formula>
    </cfRule>
  </conditionalFormatting>
  <conditionalFormatting sqref="M101">
    <cfRule type="cellIs" dxfId="11314" priority="915" operator="greaterThan">
      <formula>0.1</formula>
    </cfRule>
  </conditionalFormatting>
  <conditionalFormatting sqref="N101">
    <cfRule type="cellIs" dxfId="11313" priority="914" operator="equal">
      <formula>$C$7</formula>
    </cfRule>
  </conditionalFormatting>
  <conditionalFormatting sqref="O101">
    <cfRule type="cellIs" dxfId="11312" priority="912" operator="equal">
      <formula>$C$7</formula>
    </cfRule>
  </conditionalFormatting>
  <conditionalFormatting sqref="N101 P101">
    <cfRule type="cellIs" dxfId="11311" priority="908" operator="equal">
      <formula>TODAY()</formula>
    </cfRule>
  </conditionalFormatting>
  <conditionalFormatting sqref="O101">
    <cfRule type="cellIs" dxfId="11310" priority="897" operator="equal">
      <formula>TODAY()</formula>
    </cfRule>
  </conditionalFormatting>
  <conditionalFormatting sqref="O101">
    <cfRule type="cellIs" dxfId="11309" priority="905" operator="equal">
      <formula>TODAY()</formula>
    </cfRule>
  </conditionalFormatting>
  <conditionalFormatting sqref="L101">
    <cfRule type="cellIs" dxfId="11308" priority="911" operator="lessThan">
      <formula>0</formula>
    </cfRule>
  </conditionalFormatting>
  <conditionalFormatting sqref="G101">
    <cfRule type="cellIs" dxfId="11307" priority="909" operator="greaterThan">
      <formula>F101</formula>
    </cfRule>
    <cfRule type="cellIs" dxfId="11306" priority="910" operator="lessThan">
      <formula>F101</formula>
    </cfRule>
  </conditionalFormatting>
  <conditionalFormatting sqref="M101">
    <cfRule type="cellIs" dxfId="11305" priority="907" operator="greaterThan">
      <formula>0.1</formula>
    </cfRule>
  </conditionalFormatting>
  <conditionalFormatting sqref="N101">
    <cfRule type="cellIs" dxfId="11304" priority="906" operator="equal">
      <formula>$C$7</formula>
    </cfRule>
  </conditionalFormatting>
  <conditionalFormatting sqref="O101">
    <cfRule type="cellIs" dxfId="11303" priority="904" operator="equal">
      <formula>$C$7</formula>
    </cfRule>
  </conditionalFormatting>
  <conditionalFormatting sqref="L101">
    <cfRule type="cellIs" dxfId="11302" priority="903" operator="lessThan">
      <formula>0</formula>
    </cfRule>
  </conditionalFormatting>
  <conditionalFormatting sqref="G101">
    <cfRule type="cellIs" dxfId="11301" priority="901" operator="greaterThan">
      <formula>F101</formula>
    </cfRule>
    <cfRule type="cellIs" dxfId="11300" priority="902" operator="lessThan">
      <formula>F101</formula>
    </cfRule>
  </conditionalFormatting>
  <conditionalFormatting sqref="N101 P101">
    <cfRule type="cellIs" dxfId="11299" priority="900" operator="equal">
      <formula>TODAY()</formula>
    </cfRule>
  </conditionalFormatting>
  <conditionalFormatting sqref="M101">
    <cfRule type="cellIs" dxfId="11298" priority="899" operator="greaterThan">
      <formula>0.1</formula>
    </cfRule>
  </conditionalFormatting>
  <conditionalFormatting sqref="N101">
    <cfRule type="cellIs" dxfId="11297" priority="898" operator="equal">
      <formula>$C$7</formula>
    </cfRule>
  </conditionalFormatting>
  <conditionalFormatting sqref="O101">
    <cfRule type="cellIs" dxfId="11296" priority="896" operator="equal">
      <formula>$C$7</formula>
    </cfRule>
  </conditionalFormatting>
  <conditionalFormatting sqref="N101 P101">
    <cfRule type="cellIs" dxfId="11295" priority="892" operator="equal">
      <formula>TODAY()</formula>
    </cfRule>
  </conditionalFormatting>
  <conditionalFormatting sqref="O101">
    <cfRule type="cellIs" dxfId="11294" priority="881" operator="equal">
      <formula>TODAY()</formula>
    </cfRule>
  </conditionalFormatting>
  <conditionalFormatting sqref="O101">
    <cfRule type="cellIs" dxfId="11293" priority="889" operator="equal">
      <formula>TODAY()</formula>
    </cfRule>
  </conditionalFormatting>
  <conditionalFormatting sqref="L101">
    <cfRule type="cellIs" dxfId="11292" priority="895" operator="lessThan">
      <formula>0</formula>
    </cfRule>
  </conditionalFormatting>
  <conditionalFormatting sqref="G101">
    <cfRule type="cellIs" dxfId="11291" priority="893" operator="greaterThan">
      <formula>F101</formula>
    </cfRule>
    <cfRule type="cellIs" dxfId="11290" priority="894" operator="lessThan">
      <formula>F101</formula>
    </cfRule>
  </conditionalFormatting>
  <conditionalFormatting sqref="M101">
    <cfRule type="cellIs" dxfId="11289" priority="891" operator="greaterThan">
      <formula>0.1</formula>
    </cfRule>
  </conditionalFormatting>
  <conditionalFormatting sqref="N101">
    <cfRule type="cellIs" dxfId="11288" priority="890" operator="equal">
      <formula>$C$7</formula>
    </cfRule>
  </conditionalFormatting>
  <conditionalFormatting sqref="O101">
    <cfRule type="cellIs" dxfId="11287" priority="888" operator="equal">
      <formula>$C$7</formula>
    </cfRule>
  </conditionalFormatting>
  <conditionalFormatting sqref="L101">
    <cfRule type="cellIs" dxfId="11286" priority="887" operator="lessThan">
      <formula>0</formula>
    </cfRule>
  </conditionalFormatting>
  <conditionalFormatting sqref="G101">
    <cfRule type="cellIs" dxfId="11285" priority="885" operator="greaterThan">
      <formula>F101</formula>
    </cfRule>
    <cfRule type="cellIs" dxfId="11284" priority="886" operator="lessThan">
      <formula>F101</formula>
    </cfRule>
  </conditionalFormatting>
  <conditionalFormatting sqref="N101 P101">
    <cfRule type="cellIs" dxfId="11283" priority="884" operator="equal">
      <formula>TODAY()</formula>
    </cfRule>
  </conditionalFormatting>
  <conditionalFormatting sqref="M101">
    <cfRule type="cellIs" dxfId="11282" priority="883" operator="greaterThan">
      <formula>0.1</formula>
    </cfRule>
  </conditionalFormatting>
  <conditionalFormatting sqref="N101">
    <cfRule type="cellIs" dxfId="11281" priority="882" operator="equal">
      <formula>$C$7</formula>
    </cfRule>
  </conditionalFormatting>
  <conditionalFormatting sqref="O101">
    <cfRule type="cellIs" dxfId="11280" priority="880" operator="equal">
      <formula>$C$7</formula>
    </cfRule>
  </conditionalFormatting>
  <conditionalFormatting sqref="O101">
    <cfRule type="cellIs" dxfId="11279" priority="867" operator="equal">
      <formula>$C$7</formula>
    </cfRule>
  </conditionalFormatting>
  <conditionalFormatting sqref="O101">
    <cfRule type="cellIs" dxfId="11278" priority="859" operator="equal">
      <formula>$C$7</formula>
    </cfRule>
  </conditionalFormatting>
  <conditionalFormatting sqref="O101">
    <cfRule type="cellIs" dxfId="11277" priority="851" operator="equal">
      <formula>$C$7</formula>
    </cfRule>
  </conditionalFormatting>
  <conditionalFormatting sqref="O101">
    <cfRule type="cellIs" dxfId="11276" priority="843" operator="equal">
      <formula>$C$7</formula>
    </cfRule>
  </conditionalFormatting>
  <conditionalFormatting sqref="O101">
    <cfRule type="cellIs" dxfId="11275" priority="835" operator="equal">
      <formula>$C$7</formula>
    </cfRule>
  </conditionalFormatting>
  <conditionalFormatting sqref="O101">
    <cfRule type="cellIs" dxfId="11274" priority="827" operator="equal">
      <formula>$C$7</formula>
    </cfRule>
  </conditionalFormatting>
  <conditionalFormatting sqref="N101 P101">
    <cfRule type="cellIs" dxfId="11273" priority="810" operator="equal">
      <formula>TODAY()</formula>
    </cfRule>
  </conditionalFormatting>
  <conditionalFormatting sqref="O101">
    <cfRule type="cellIs" dxfId="11272" priority="799" operator="equal">
      <formula>TODAY()</formula>
    </cfRule>
  </conditionalFormatting>
  <conditionalFormatting sqref="O101">
    <cfRule type="cellIs" dxfId="11271" priority="807" operator="equal">
      <formula>TODAY()</formula>
    </cfRule>
  </conditionalFormatting>
  <conditionalFormatting sqref="L101">
    <cfRule type="cellIs" dxfId="11270" priority="813" operator="lessThan">
      <formula>0</formula>
    </cfRule>
  </conditionalFormatting>
  <conditionalFormatting sqref="G101">
    <cfRule type="cellIs" dxfId="11269" priority="811" operator="greaterThan">
      <formula>F101</formula>
    </cfRule>
    <cfRule type="cellIs" dxfId="11268" priority="812" operator="lessThan">
      <formula>F101</formula>
    </cfRule>
  </conditionalFormatting>
  <conditionalFormatting sqref="M101">
    <cfRule type="cellIs" dxfId="11267" priority="809" operator="greaterThan">
      <formula>0.1</formula>
    </cfRule>
  </conditionalFormatting>
  <conditionalFormatting sqref="N101">
    <cfRule type="cellIs" dxfId="11266" priority="808" operator="equal">
      <formula>$C$7</formula>
    </cfRule>
  </conditionalFormatting>
  <conditionalFormatting sqref="O101">
    <cfRule type="cellIs" dxfId="11265" priority="806" operator="equal">
      <formula>$C$7</formula>
    </cfRule>
  </conditionalFormatting>
  <conditionalFormatting sqref="L101">
    <cfRule type="cellIs" dxfId="11264" priority="805" operator="lessThan">
      <formula>0</formula>
    </cfRule>
  </conditionalFormatting>
  <conditionalFormatting sqref="G101">
    <cfRule type="cellIs" dxfId="11263" priority="803" operator="greaterThan">
      <formula>F101</formula>
    </cfRule>
    <cfRule type="cellIs" dxfId="11262" priority="804" operator="lessThan">
      <formula>F101</formula>
    </cfRule>
  </conditionalFormatting>
  <conditionalFormatting sqref="N101 P101">
    <cfRule type="cellIs" dxfId="11261" priority="802" operator="equal">
      <formula>TODAY()</formula>
    </cfRule>
  </conditionalFormatting>
  <conditionalFormatting sqref="M101">
    <cfRule type="cellIs" dxfId="11260" priority="801" operator="greaterThan">
      <formula>0.1</formula>
    </cfRule>
  </conditionalFormatting>
  <conditionalFormatting sqref="N101">
    <cfRule type="cellIs" dxfId="11259" priority="800" operator="equal">
      <formula>$C$7</formula>
    </cfRule>
  </conditionalFormatting>
  <conditionalFormatting sqref="O101">
    <cfRule type="cellIs" dxfId="11258" priority="798" operator="equal">
      <formula>$C$7</formula>
    </cfRule>
  </conditionalFormatting>
  <conditionalFormatting sqref="N101 P101">
    <cfRule type="cellIs" dxfId="11257" priority="794" operator="equal">
      <formula>TODAY()</formula>
    </cfRule>
  </conditionalFormatting>
  <conditionalFormatting sqref="O101">
    <cfRule type="cellIs" dxfId="11256" priority="783" operator="equal">
      <formula>TODAY()</formula>
    </cfRule>
  </conditionalFormatting>
  <conditionalFormatting sqref="O101">
    <cfRule type="cellIs" dxfId="11255" priority="791" operator="equal">
      <formula>TODAY()</formula>
    </cfRule>
  </conditionalFormatting>
  <conditionalFormatting sqref="L101">
    <cfRule type="cellIs" dxfId="11254" priority="797" operator="lessThan">
      <formula>0</formula>
    </cfRule>
  </conditionalFormatting>
  <conditionalFormatting sqref="G101">
    <cfRule type="cellIs" dxfId="11253" priority="795" operator="greaterThan">
      <formula>F101</formula>
    </cfRule>
    <cfRule type="cellIs" dxfId="11252" priority="796" operator="lessThan">
      <formula>F101</formula>
    </cfRule>
  </conditionalFormatting>
  <conditionalFormatting sqref="M101">
    <cfRule type="cellIs" dxfId="11251" priority="793" operator="greaterThan">
      <formula>0.1</formula>
    </cfRule>
  </conditionalFormatting>
  <conditionalFormatting sqref="N101">
    <cfRule type="cellIs" dxfId="11250" priority="792" operator="equal">
      <formula>$C$7</formula>
    </cfRule>
  </conditionalFormatting>
  <conditionalFormatting sqref="O101">
    <cfRule type="cellIs" dxfId="11249" priority="790" operator="equal">
      <formula>$C$7</formula>
    </cfRule>
  </conditionalFormatting>
  <conditionalFormatting sqref="L101">
    <cfRule type="cellIs" dxfId="11248" priority="789" operator="lessThan">
      <formula>0</formula>
    </cfRule>
  </conditionalFormatting>
  <conditionalFormatting sqref="G101">
    <cfRule type="cellIs" dxfId="11247" priority="787" operator="greaterThan">
      <formula>F101</formula>
    </cfRule>
    <cfRule type="cellIs" dxfId="11246" priority="788" operator="lessThan">
      <formula>F101</formula>
    </cfRule>
  </conditionalFormatting>
  <conditionalFormatting sqref="N101 P101">
    <cfRule type="cellIs" dxfId="11245" priority="786" operator="equal">
      <formula>TODAY()</formula>
    </cfRule>
  </conditionalFormatting>
  <conditionalFormatting sqref="M101">
    <cfRule type="cellIs" dxfId="11244" priority="785" operator="greaterThan">
      <formula>0.1</formula>
    </cfRule>
  </conditionalFormatting>
  <conditionalFormatting sqref="N101">
    <cfRule type="cellIs" dxfId="11243" priority="784" operator="equal">
      <formula>$C$7</formula>
    </cfRule>
  </conditionalFormatting>
  <conditionalFormatting sqref="O101">
    <cfRule type="cellIs" dxfId="11242" priority="782" operator="equal">
      <formula>$C$7</formula>
    </cfRule>
  </conditionalFormatting>
  <conditionalFormatting sqref="N101 P101">
    <cfRule type="cellIs" dxfId="11241" priority="778" operator="equal">
      <formula>TODAY()</formula>
    </cfRule>
  </conditionalFormatting>
  <conditionalFormatting sqref="O101">
    <cfRule type="cellIs" dxfId="11240" priority="775" operator="equal">
      <formula>TODAY()</formula>
    </cfRule>
  </conditionalFormatting>
  <conditionalFormatting sqref="L101">
    <cfRule type="cellIs" dxfId="11239" priority="781" operator="lessThan">
      <formula>0</formula>
    </cfRule>
  </conditionalFormatting>
  <conditionalFormatting sqref="G101">
    <cfRule type="cellIs" dxfId="11238" priority="779" operator="greaterThan">
      <formula>F101</formula>
    </cfRule>
    <cfRule type="cellIs" dxfId="11237" priority="780" operator="lessThan">
      <formula>F101</formula>
    </cfRule>
  </conditionalFormatting>
  <conditionalFormatting sqref="M101">
    <cfRule type="cellIs" dxfId="11236" priority="777" operator="greaterThan">
      <formula>0.1</formula>
    </cfRule>
  </conditionalFormatting>
  <conditionalFormatting sqref="N101">
    <cfRule type="cellIs" dxfId="11235" priority="776" operator="equal">
      <formula>$C$7</formula>
    </cfRule>
  </conditionalFormatting>
  <conditionalFormatting sqref="O101">
    <cfRule type="cellIs" dxfId="11234" priority="774" operator="equal">
      <formula>$C$7</formula>
    </cfRule>
  </conditionalFormatting>
  <conditionalFormatting sqref="L101">
    <cfRule type="cellIs" dxfId="11233" priority="773" operator="lessThan">
      <formula>0</formula>
    </cfRule>
  </conditionalFormatting>
  <conditionalFormatting sqref="N101 P101">
    <cfRule type="cellIs" dxfId="11232" priority="765" operator="equal">
      <formula>TODAY()</formula>
    </cfRule>
  </conditionalFormatting>
  <conditionalFormatting sqref="O101">
    <cfRule type="cellIs" dxfId="11231" priority="762" operator="equal">
      <formula>TODAY()</formula>
    </cfRule>
  </conditionalFormatting>
  <conditionalFormatting sqref="L101">
    <cfRule type="cellIs" dxfId="11230" priority="879" operator="lessThan">
      <formula>0</formula>
    </cfRule>
  </conditionalFormatting>
  <conditionalFormatting sqref="Q101">
    <cfRule type="cellIs" dxfId="11229" priority="878" operator="equal">
      <formula>TODAY()</formula>
    </cfRule>
  </conditionalFormatting>
  <conditionalFormatting sqref="K101:L101">
    <cfRule type="cellIs" dxfId="11228" priority="877" operator="lessThan">
      <formula>0</formula>
    </cfRule>
  </conditionalFormatting>
  <conditionalFormatting sqref="G101">
    <cfRule type="cellIs" dxfId="11227" priority="875" operator="lessThan">
      <formula>N101</formula>
    </cfRule>
    <cfRule type="cellIs" dxfId="11226" priority="876" operator="greaterThan">
      <formula>P101</formula>
    </cfRule>
  </conditionalFormatting>
  <conditionalFormatting sqref="N101 P101">
    <cfRule type="cellIs" dxfId="11225" priority="871" operator="equal">
      <formula>TODAY()</formula>
    </cfRule>
  </conditionalFormatting>
  <conditionalFormatting sqref="O101">
    <cfRule type="cellIs" dxfId="11224" priority="860" operator="equal">
      <formula>TODAY()</formula>
    </cfRule>
  </conditionalFormatting>
  <conditionalFormatting sqref="O101">
    <cfRule type="cellIs" dxfId="11223" priority="868" operator="equal">
      <formula>TODAY()</formula>
    </cfRule>
  </conditionalFormatting>
  <conditionalFormatting sqref="L101">
    <cfRule type="cellIs" dxfId="11222" priority="874" operator="lessThan">
      <formula>0</formula>
    </cfRule>
  </conditionalFormatting>
  <conditionalFormatting sqref="G101">
    <cfRule type="cellIs" dxfId="11221" priority="872" operator="greaterThan">
      <formula>F101</formula>
    </cfRule>
    <cfRule type="cellIs" dxfId="11220" priority="873" operator="lessThan">
      <formula>F101</formula>
    </cfRule>
  </conditionalFormatting>
  <conditionalFormatting sqref="M101">
    <cfRule type="cellIs" dxfId="11219" priority="870" operator="greaterThan">
      <formula>0.1</formula>
    </cfRule>
  </conditionalFormatting>
  <conditionalFormatting sqref="N101">
    <cfRule type="cellIs" dxfId="11218" priority="869" operator="equal">
      <formula>$C$7</formula>
    </cfRule>
  </conditionalFormatting>
  <conditionalFormatting sqref="L101">
    <cfRule type="cellIs" dxfId="11217" priority="866" operator="lessThan">
      <formula>0</formula>
    </cfRule>
  </conditionalFormatting>
  <conditionalFormatting sqref="G101">
    <cfRule type="cellIs" dxfId="11216" priority="864" operator="greaterThan">
      <formula>F101</formula>
    </cfRule>
    <cfRule type="cellIs" dxfId="11215" priority="865" operator="lessThan">
      <formula>F101</formula>
    </cfRule>
  </conditionalFormatting>
  <conditionalFormatting sqref="N101 P101">
    <cfRule type="cellIs" dxfId="11214" priority="863" operator="equal">
      <formula>TODAY()</formula>
    </cfRule>
  </conditionalFormatting>
  <conditionalFormatting sqref="M101">
    <cfRule type="cellIs" dxfId="11213" priority="862" operator="greaterThan">
      <formula>0.1</formula>
    </cfRule>
  </conditionalFormatting>
  <conditionalFormatting sqref="N101">
    <cfRule type="cellIs" dxfId="11212" priority="861" operator="equal">
      <formula>$C$7</formula>
    </cfRule>
  </conditionalFormatting>
  <conditionalFormatting sqref="N101 P101">
    <cfRule type="cellIs" dxfId="11211" priority="855" operator="equal">
      <formula>TODAY()</formula>
    </cfRule>
  </conditionalFormatting>
  <conditionalFormatting sqref="O101">
    <cfRule type="cellIs" dxfId="11210" priority="844" operator="equal">
      <formula>TODAY()</formula>
    </cfRule>
  </conditionalFormatting>
  <conditionalFormatting sqref="O101">
    <cfRule type="cellIs" dxfId="11209" priority="852" operator="equal">
      <formula>TODAY()</formula>
    </cfRule>
  </conditionalFormatting>
  <conditionalFormatting sqref="L101">
    <cfRule type="cellIs" dxfId="11208" priority="858" operator="lessThan">
      <formula>0</formula>
    </cfRule>
  </conditionalFormatting>
  <conditionalFormatting sqref="G101">
    <cfRule type="cellIs" dxfId="11207" priority="856" operator="greaterThan">
      <formula>F101</formula>
    </cfRule>
    <cfRule type="cellIs" dxfId="11206" priority="857" operator="lessThan">
      <formula>F101</formula>
    </cfRule>
  </conditionalFormatting>
  <conditionalFormatting sqref="M101">
    <cfRule type="cellIs" dxfId="11205" priority="854" operator="greaterThan">
      <formula>0.1</formula>
    </cfRule>
  </conditionalFormatting>
  <conditionalFormatting sqref="N101">
    <cfRule type="cellIs" dxfId="11204" priority="853" operator="equal">
      <formula>$C$7</formula>
    </cfRule>
  </conditionalFormatting>
  <conditionalFormatting sqref="L101">
    <cfRule type="cellIs" dxfId="11203" priority="850" operator="lessThan">
      <formula>0</formula>
    </cfRule>
  </conditionalFormatting>
  <conditionalFormatting sqref="G101">
    <cfRule type="cellIs" dxfId="11202" priority="848" operator="greaterThan">
      <formula>F101</formula>
    </cfRule>
    <cfRule type="cellIs" dxfId="11201" priority="849" operator="lessThan">
      <formula>F101</formula>
    </cfRule>
  </conditionalFormatting>
  <conditionalFormatting sqref="N101 P101">
    <cfRule type="cellIs" dxfId="11200" priority="847" operator="equal">
      <formula>TODAY()</formula>
    </cfRule>
  </conditionalFormatting>
  <conditionalFormatting sqref="M101">
    <cfRule type="cellIs" dxfId="11199" priority="846" operator="greaterThan">
      <formula>0.1</formula>
    </cfRule>
  </conditionalFormatting>
  <conditionalFormatting sqref="N101">
    <cfRule type="cellIs" dxfId="11198" priority="845" operator="equal">
      <formula>$C$7</formula>
    </cfRule>
  </conditionalFormatting>
  <conditionalFormatting sqref="N101 P101">
    <cfRule type="cellIs" dxfId="11197" priority="839" operator="equal">
      <formula>TODAY()</formula>
    </cfRule>
  </conditionalFormatting>
  <conditionalFormatting sqref="O101">
    <cfRule type="cellIs" dxfId="11196" priority="828" operator="equal">
      <formula>TODAY()</formula>
    </cfRule>
  </conditionalFormatting>
  <conditionalFormatting sqref="O101">
    <cfRule type="cellIs" dxfId="11195" priority="836" operator="equal">
      <formula>TODAY()</formula>
    </cfRule>
  </conditionalFormatting>
  <conditionalFormatting sqref="L101">
    <cfRule type="cellIs" dxfId="11194" priority="842" operator="lessThan">
      <formula>0</formula>
    </cfRule>
  </conditionalFormatting>
  <conditionalFormatting sqref="G101">
    <cfRule type="cellIs" dxfId="11193" priority="840" operator="greaterThan">
      <formula>F101</formula>
    </cfRule>
    <cfRule type="cellIs" dxfId="11192" priority="841" operator="lessThan">
      <formula>F101</formula>
    </cfRule>
  </conditionalFormatting>
  <conditionalFormatting sqref="M101">
    <cfRule type="cellIs" dxfId="11191" priority="838" operator="greaterThan">
      <formula>0.1</formula>
    </cfRule>
  </conditionalFormatting>
  <conditionalFormatting sqref="N101">
    <cfRule type="cellIs" dxfId="11190" priority="837" operator="equal">
      <formula>$C$7</formula>
    </cfRule>
  </conditionalFormatting>
  <conditionalFormatting sqref="L101">
    <cfRule type="cellIs" dxfId="11189" priority="834" operator="lessThan">
      <formula>0</formula>
    </cfRule>
  </conditionalFormatting>
  <conditionalFormatting sqref="G101">
    <cfRule type="cellIs" dxfId="11188" priority="832" operator="greaterThan">
      <formula>F101</formula>
    </cfRule>
    <cfRule type="cellIs" dxfId="11187" priority="833" operator="lessThan">
      <formula>F101</formula>
    </cfRule>
  </conditionalFormatting>
  <conditionalFormatting sqref="N101 P101">
    <cfRule type="cellIs" dxfId="11186" priority="831" operator="equal">
      <formula>TODAY()</formula>
    </cfRule>
  </conditionalFormatting>
  <conditionalFormatting sqref="M101">
    <cfRule type="cellIs" dxfId="11185" priority="830" operator="greaterThan">
      <formula>0.1</formula>
    </cfRule>
  </conditionalFormatting>
  <conditionalFormatting sqref="N101">
    <cfRule type="cellIs" dxfId="11184" priority="829" operator="equal">
      <formula>$C$7</formula>
    </cfRule>
  </conditionalFormatting>
  <conditionalFormatting sqref="L101">
    <cfRule type="cellIs" dxfId="11183" priority="826" operator="lessThan">
      <formula>0</formula>
    </cfRule>
  </conditionalFormatting>
  <conditionalFormatting sqref="Q101">
    <cfRule type="cellIs" dxfId="11182" priority="825" operator="equal">
      <formula>TODAY()</formula>
    </cfRule>
  </conditionalFormatting>
  <conditionalFormatting sqref="K101:L101">
    <cfRule type="cellIs" dxfId="11181" priority="824" operator="lessThan">
      <formula>0</formula>
    </cfRule>
  </conditionalFormatting>
  <conditionalFormatting sqref="G101">
    <cfRule type="cellIs" dxfId="11180" priority="822" operator="lessThan">
      <formula>N101</formula>
    </cfRule>
    <cfRule type="cellIs" dxfId="11179" priority="823" operator="greaterThan">
      <formula>P101</formula>
    </cfRule>
  </conditionalFormatting>
  <conditionalFormatting sqref="N101 P101">
    <cfRule type="cellIs" dxfId="11178" priority="818" operator="equal">
      <formula>TODAY()</formula>
    </cfRule>
  </conditionalFormatting>
  <conditionalFormatting sqref="O101">
    <cfRule type="cellIs" dxfId="11177" priority="815" operator="equal">
      <formula>TODAY()</formula>
    </cfRule>
  </conditionalFormatting>
  <conditionalFormatting sqref="L101">
    <cfRule type="cellIs" dxfId="11176" priority="821" operator="lessThan">
      <formula>0</formula>
    </cfRule>
  </conditionalFormatting>
  <conditionalFormatting sqref="G101">
    <cfRule type="cellIs" dxfId="11175" priority="819" operator="greaterThan">
      <formula>F101</formula>
    </cfRule>
    <cfRule type="cellIs" dxfId="11174" priority="820" operator="lessThan">
      <formula>F101</formula>
    </cfRule>
  </conditionalFormatting>
  <conditionalFormatting sqref="M101">
    <cfRule type="cellIs" dxfId="11173" priority="817" operator="greaterThan">
      <formula>0.1</formula>
    </cfRule>
  </conditionalFormatting>
  <conditionalFormatting sqref="N101">
    <cfRule type="cellIs" dxfId="11172" priority="816" operator="equal">
      <formula>$C$7</formula>
    </cfRule>
  </conditionalFormatting>
  <conditionalFormatting sqref="O101">
    <cfRule type="cellIs" dxfId="11171" priority="814" operator="equal">
      <formula>$C$7</formula>
    </cfRule>
  </conditionalFormatting>
  <conditionalFormatting sqref="Q101">
    <cfRule type="cellIs" dxfId="11170" priority="772" operator="equal">
      <formula>TODAY()</formula>
    </cfRule>
  </conditionalFormatting>
  <conditionalFormatting sqref="K101:L101">
    <cfRule type="cellIs" dxfId="11169" priority="771" operator="lessThan">
      <formula>0</formula>
    </cfRule>
  </conditionalFormatting>
  <conditionalFormatting sqref="G101">
    <cfRule type="cellIs" dxfId="11168" priority="769" operator="lessThan">
      <formula>N101</formula>
    </cfRule>
    <cfRule type="cellIs" dxfId="11167" priority="770" operator="greaterThan">
      <formula>P101</formula>
    </cfRule>
  </conditionalFormatting>
  <conditionalFormatting sqref="O101">
    <cfRule type="cellIs" dxfId="11166" priority="754" operator="equal">
      <formula>TODAY()</formula>
    </cfRule>
  </conditionalFormatting>
  <conditionalFormatting sqref="L101">
    <cfRule type="cellIs" dxfId="11165" priority="768" operator="lessThan">
      <formula>0</formula>
    </cfRule>
  </conditionalFormatting>
  <conditionalFormatting sqref="G101">
    <cfRule type="cellIs" dxfId="11164" priority="766" operator="greaterThan">
      <formula>F101</formula>
    </cfRule>
    <cfRule type="cellIs" dxfId="11163" priority="767" operator="lessThan">
      <formula>F101</formula>
    </cfRule>
  </conditionalFormatting>
  <conditionalFormatting sqref="M101">
    <cfRule type="cellIs" dxfId="11162" priority="764" operator="greaterThan">
      <formula>0.1</formula>
    </cfRule>
  </conditionalFormatting>
  <conditionalFormatting sqref="N101">
    <cfRule type="cellIs" dxfId="11161" priority="763" operator="equal">
      <formula>$C$7</formula>
    </cfRule>
  </conditionalFormatting>
  <conditionalFormatting sqref="O101">
    <cfRule type="cellIs" dxfId="11160" priority="761" operator="equal">
      <formula>$C$7</formula>
    </cfRule>
  </conditionalFormatting>
  <conditionalFormatting sqref="L101">
    <cfRule type="cellIs" dxfId="11159" priority="760" operator="lessThan">
      <formula>0</formula>
    </cfRule>
  </conditionalFormatting>
  <conditionalFormatting sqref="G101">
    <cfRule type="cellIs" dxfId="11158" priority="758" operator="greaterThan">
      <formula>F101</formula>
    </cfRule>
    <cfRule type="cellIs" dxfId="11157" priority="759" operator="lessThan">
      <formula>F101</formula>
    </cfRule>
  </conditionalFormatting>
  <conditionalFormatting sqref="N101 P101">
    <cfRule type="cellIs" dxfId="11156" priority="757" operator="equal">
      <formula>TODAY()</formula>
    </cfRule>
  </conditionalFormatting>
  <conditionalFormatting sqref="M101">
    <cfRule type="cellIs" dxfId="11155" priority="756" operator="greaterThan">
      <formula>0.1</formula>
    </cfRule>
  </conditionalFormatting>
  <conditionalFormatting sqref="N101">
    <cfRule type="cellIs" dxfId="11154" priority="755" operator="equal">
      <formula>$C$7</formula>
    </cfRule>
  </conditionalFormatting>
  <conditionalFormatting sqref="O101">
    <cfRule type="cellIs" dxfId="11153" priority="753" operator="equal">
      <formula>$C$7</formula>
    </cfRule>
  </conditionalFormatting>
  <conditionalFormatting sqref="N101 P101">
    <cfRule type="cellIs" dxfId="11152" priority="749" operator="equal">
      <formula>TODAY()</formula>
    </cfRule>
  </conditionalFormatting>
  <conditionalFormatting sqref="O101">
    <cfRule type="cellIs" dxfId="11151" priority="738" operator="equal">
      <formula>TODAY()</formula>
    </cfRule>
  </conditionalFormatting>
  <conditionalFormatting sqref="O101">
    <cfRule type="cellIs" dxfId="11150" priority="746" operator="equal">
      <formula>TODAY()</formula>
    </cfRule>
  </conditionalFormatting>
  <conditionalFormatting sqref="L101">
    <cfRule type="cellIs" dxfId="11149" priority="752" operator="lessThan">
      <formula>0</formula>
    </cfRule>
  </conditionalFormatting>
  <conditionalFormatting sqref="G101">
    <cfRule type="cellIs" dxfId="11148" priority="750" operator="greaterThan">
      <formula>F101</formula>
    </cfRule>
    <cfRule type="cellIs" dxfId="11147" priority="751" operator="lessThan">
      <formula>F101</formula>
    </cfRule>
  </conditionalFormatting>
  <conditionalFormatting sqref="M101">
    <cfRule type="cellIs" dxfId="11146" priority="748" operator="greaterThan">
      <formula>0.1</formula>
    </cfRule>
  </conditionalFormatting>
  <conditionalFormatting sqref="N101">
    <cfRule type="cellIs" dxfId="11145" priority="747" operator="equal">
      <formula>$C$7</formula>
    </cfRule>
  </conditionalFormatting>
  <conditionalFormatting sqref="O101">
    <cfRule type="cellIs" dxfId="11144" priority="745" operator="equal">
      <formula>$C$7</formula>
    </cfRule>
  </conditionalFormatting>
  <conditionalFormatting sqref="L101">
    <cfRule type="cellIs" dxfId="11143" priority="744" operator="lessThan">
      <formula>0</formula>
    </cfRule>
  </conditionalFormatting>
  <conditionalFormatting sqref="G101">
    <cfRule type="cellIs" dxfId="11142" priority="742" operator="greaterThan">
      <formula>F101</formula>
    </cfRule>
    <cfRule type="cellIs" dxfId="11141" priority="743" operator="lessThan">
      <formula>F101</formula>
    </cfRule>
  </conditionalFormatting>
  <conditionalFormatting sqref="N101 P101">
    <cfRule type="cellIs" dxfId="11140" priority="741" operator="equal">
      <formula>TODAY()</formula>
    </cfRule>
  </conditionalFormatting>
  <conditionalFormatting sqref="M101">
    <cfRule type="cellIs" dxfId="11139" priority="740" operator="greaterThan">
      <formula>0.1</formula>
    </cfRule>
  </conditionalFormatting>
  <conditionalFormatting sqref="N101">
    <cfRule type="cellIs" dxfId="11138" priority="739" operator="equal">
      <formula>$C$7</formula>
    </cfRule>
  </conditionalFormatting>
  <conditionalFormatting sqref="O101">
    <cfRule type="cellIs" dxfId="11137" priority="737" operator="equal">
      <formula>$C$7</formula>
    </cfRule>
  </conditionalFormatting>
  <conditionalFormatting sqref="N101 P101">
    <cfRule type="cellIs" dxfId="11136" priority="733" operator="equal">
      <formula>TODAY()</formula>
    </cfRule>
  </conditionalFormatting>
  <conditionalFormatting sqref="O101">
    <cfRule type="cellIs" dxfId="11135" priority="722" operator="equal">
      <formula>TODAY()</formula>
    </cfRule>
  </conditionalFormatting>
  <conditionalFormatting sqref="O101">
    <cfRule type="cellIs" dxfId="11134" priority="730" operator="equal">
      <formula>TODAY()</formula>
    </cfRule>
  </conditionalFormatting>
  <conditionalFormatting sqref="L101">
    <cfRule type="cellIs" dxfId="11133" priority="736" operator="lessThan">
      <formula>0</formula>
    </cfRule>
  </conditionalFormatting>
  <conditionalFormatting sqref="G101">
    <cfRule type="cellIs" dxfId="11132" priority="734" operator="greaterThan">
      <formula>F101</formula>
    </cfRule>
    <cfRule type="cellIs" dxfId="11131" priority="735" operator="lessThan">
      <formula>F101</formula>
    </cfRule>
  </conditionalFormatting>
  <conditionalFormatting sqref="M101">
    <cfRule type="cellIs" dxfId="11130" priority="732" operator="greaterThan">
      <formula>0.1</formula>
    </cfRule>
  </conditionalFormatting>
  <conditionalFormatting sqref="N101">
    <cfRule type="cellIs" dxfId="11129" priority="731" operator="equal">
      <formula>$C$7</formula>
    </cfRule>
  </conditionalFormatting>
  <conditionalFormatting sqref="O101">
    <cfRule type="cellIs" dxfId="11128" priority="729" operator="equal">
      <formula>$C$7</formula>
    </cfRule>
  </conditionalFormatting>
  <conditionalFormatting sqref="L101">
    <cfRule type="cellIs" dxfId="11127" priority="728" operator="lessThan">
      <formula>0</formula>
    </cfRule>
  </conditionalFormatting>
  <conditionalFormatting sqref="G101">
    <cfRule type="cellIs" dxfId="11126" priority="726" operator="greaterThan">
      <formula>F101</formula>
    </cfRule>
    <cfRule type="cellIs" dxfId="11125" priority="727" operator="lessThan">
      <formula>F101</formula>
    </cfRule>
  </conditionalFormatting>
  <conditionalFormatting sqref="N101 P101">
    <cfRule type="cellIs" dxfId="11124" priority="725" operator="equal">
      <formula>TODAY()</formula>
    </cfRule>
  </conditionalFormatting>
  <conditionalFormatting sqref="M101">
    <cfRule type="cellIs" dxfId="11123" priority="724" operator="greaterThan">
      <formula>0.1</formula>
    </cfRule>
  </conditionalFormatting>
  <conditionalFormatting sqref="N101">
    <cfRule type="cellIs" dxfId="11122" priority="723" operator="equal">
      <formula>$C$7</formula>
    </cfRule>
  </conditionalFormatting>
  <conditionalFormatting sqref="O101">
    <cfRule type="cellIs" dxfId="11121" priority="721" operator="equal">
      <formula>$C$7</formula>
    </cfRule>
  </conditionalFormatting>
  <conditionalFormatting sqref="L101">
    <cfRule type="cellIs" dxfId="11120" priority="720" operator="lessThan">
      <formula>0</formula>
    </cfRule>
  </conditionalFormatting>
  <conditionalFormatting sqref="Q101">
    <cfRule type="cellIs" dxfId="11119" priority="719" operator="equal">
      <formula>TODAY()</formula>
    </cfRule>
  </conditionalFormatting>
  <conditionalFormatting sqref="K101:L101">
    <cfRule type="cellIs" dxfId="11118" priority="718" operator="lessThan">
      <formula>0</formula>
    </cfRule>
  </conditionalFormatting>
  <conditionalFormatting sqref="G101">
    <cfRule type="cellIs" dxfId="11117" priority="716" operator="lessThan">
      <formula>N101</formula>
    </cfRule>
    <cfRule type="cellIs" dxfId="11116" priority="717" operator="greaterThan">
      <formula>P101</formula>
    </cfRule>
  </conditionalFormatting>
  <conditionalFormatting sqref="N101">
    <cfRule type="cellIs" dxfId="11115" priority="712" operator="equal">
      <formula>TODAY()</formula>
    </cfRule>
  </conditionalFormatting>
  <conditionalFormatting sqref="O101">
    <cfRule type="cellIs" dxfId="11114" priority="701" operator="equal">
      <formula>TODAY()</formula>
    </cfRule>
  </conditionalFormatting>
  <conditionalFormatting sqref="O101">
    <cfRule type="cellIs" dxfId="11113" priority="709" operator="equal">
      <formula>TODAY()</formula>
    </cfRule>
  </conditionalFormatting>
  <conditionalFormatting sqref="L101">
    <cfRule type="cellIs" dxfId="11112" priority="715" operator="lessThan">
      <formula>0</formula>
    </cfRule>
  </conditionalFormatting>
  <conditionalFormatting sqref="G101">
    <cfRule type="cellIs" dxfId="11111" priority="713" operator="greaterThan">
      <formula>F101</formula>
    </cfRule>
    <cfRule type="cellIs" dxfId="11110" priority="714" operator="lessThan">
      <formula>F101</formula>
    </cfRule>
  </conditionalFormatting>
  <conditionalFormatting sqref="M101">
    <cfRule type="cellIs" dxfId="11109" priority="711" operator="greaterThan">
      <formula>0.1</formula>
    </cfRule>
  </conditionalFormatting>
  <conditionalFormatting sqref="N101">
    <cfRule type="cellIs" dxfId="11108" priority="710" operator="equal">
      <formula>$C$7</formula>
    </cfRule>
  </conditionalFormatting>
  <conditionalFormatting sqref="O101">
    <cfRule type="cellIs" dxfId="11107" priority="708" operator="equal">
      <formula>$C$7</formula>
    </cfRule>
  </conditionalFormatting>
  <conditionalFormatting sqref="L101">
    <cfRule type="cellIs" dxfId="11106" priority="707" operator="lessThan">
      <formula>0</formula>
    </cfRule>
  </conditionalFormatting>
  <conditionalFormatting sqref="G101">
    <cfRule type="cellIs" dxfId="11105" priority="705" operator="greaterThan">
      <formula>F101</formula>
    </cfRule>
    <cfRule type="cellIs" dxfId="11104" priority="706" operator="lessThan">
      <formula>F101</formula>
    </cfRule>
  </conditionalFormatting>
  <conditionalFormatting sqref="N101">
    <cfRule type="cellIs" dxfId="11103" priority="704" operator="equal">
      <formula>TODAY()</formula>
    </cfRule>
  </conditionalFormatting>
  <conditionalFormatting sqref="M101">
    <cfRule type="cellIs" dxfId="11102" priority="703" operator="greaterThan">
      <formula>0.1</formula>
    </cfRule>
  </conditionalFormatting>
  <conditionalFormatting sqref="N101">
    <cfRule type="cellIs" dxfId="11101" priority="702" operator="equal">
      <formula>$C$7</formula>
    </cfRule>
  </conditionalFormatting>
  <conditionalFormatting sqref="O101">
    <cfRule type="cellIs" dxfId="11100" priority="700" operator="equal">
      <formula>$C$7</formula>
    </cfRule>
  </conditionalFormatting>
  <conditionalFormatting sqref="N101">
    <cfRule type="cellIs" dxfId="11099" priority="696" operator="equal">
      <formula>TODAY()</formula>
    </cfRule>
  </conditionalFormatting>
  <conditionalFormatting sqref="O101">
    <cfRule type="cellIs" dxfId="11098" priority="685" operator="equal">
      <formula>TODAY()</formula>
    </cfRule>
  </conditionalFormatting>
  <conditionalFormatting sqref="O101">
    <cfRule type="cellIs" dxfId="11097" priority="693" operator="equal">
      <formula>TODAY()</formula>
    </cfRule>
  </conditionalFormatting>
  <conditionalFormatting sqref="L101">
    <cfRule type="cellIs" dxfId="11096" priority="699" operator="lessThan">
      <formula>0</formula>
    </cfRule>
  </conditionalFormatting>
  <conditionalFormatting sqref="G101">
    <cfRule type="cellIs" dxfId="11095" priority="697" operator="greaterThan">
      <formula>F101</formula>
    </cfRule>
    <cfRule type="cellIs" dxfId="11094" priority="698" operator="lessThan">
      <formula>F101</formula>
    </cfRule>
  </conditionalFormatting>
  <conditionalFormatting sqref="M101">
    <cfRule type="cellIs" dxfId="11093" priority="695" operator="greaterThan">
      <formula>0.1</formula>
    </cfRule>
  </conditionalFormatting>
  <conditionalFormatting sqref="N101">
    <cfRule type="cellIs" dxfId="11092" priority="694" operator="equal">
      <formula>$C$7</formula>
    </cfRule>
  </conditionalFormatting>
  <conditionalFormatting sqref="O101">
    <cfRule type="cellIs" dxfId="11091" priority="692" operator="equal">
      <formula>$C$7</formula>
    </cfRule>
  </conditionalFormatting>
  <conditionalFormatting sqref="L101">
    <cfRule type="cellIs" dxfId="11090" priority="691" operator="lessThan">
      <formula>0</formula>
    </cfRule>
  </conditionalFormatting>
  <conditionalFormatting sqref="G101">
    <cfRule type="cellIs" dxfId="11089" priority="689" operator="greaterThan">
      <formula>F101</formula>
    </cfRule>
    <cfRule type="cellIs" dxfId="11088" priority="690" operator="lessThan">
      <formula>F101</formula>
    </cfRule>
  </conditionalFormatting>
  <conditionalFormatting sqref="N101">
    <cfRule type="cellIs" dxfId="11087" priority="688" operator="equal">
      <formula>TODAY()</formula>
    </cfRule>
  </conditionalFormatting>
  <conditionalFormatting sqref="M101">
    <cfRule type="cellIs" dxfId="11086" priority="687" operator="greaterThan">
      <formula>0.1</formula>
    </cfRule>
  </conditionalFormatting>
  <conditionalFormatting sqref="N101">
    <cfRule type="cellIs" dxfId="11085" priority="686" operator="equal">
      <formula>$C$7</formula>
    </cfRule>
  </conditionalFormatting>
  <conditionalFormatting sqref="O101">
    <cfRule type="cellIs" dxfId="11084" priority="684" operator="equal">
      <formula>$C$7</formula>
    </cfRule>
  </conditionalFormatting>
  <conditionalFormatting sqref="N101">
    <cfRule type="cellIs" dxfId="11083" priority="680" operator="equal">
      <formula>TODAY()</formula>
    </cfRule>
  </conditionalFormatting>
  <conditionalFormatting sqref="O101">
    <cfRule type="cellIs" dxfId="11082" priority="669" operator="equal">
      <formula>TODAY()</formula>
    </cfRule>
  </conditionalFormatting>
  <conditionalFormatting sqref="O101">
    <cfRule type="cellIs" dxfId="11081" priority="677" operator="equal">
      <formula>TODAY()</formula>
    </cfRule>
  </conditionalFormatting>
  <conditionalFormatting sqref="L101">
    <cfRule type="cellIs" dxfId="11080" priority="683" operator="lessThan">
      <formula>0</formula>
    </cfRule>
  </conditionalFormatting>
  <conditionalFormatting sqref="G101">
    <cfRule type="cellIs" dxfId="11079" priority="681" operator="greaterThan">
      <formula>F101</formula>
    </cfRule>
    <cfRule type="cellIs" dxfId="11078" priority="682" operator="lessThan">
      <formula>F101</formula>
    </cfRule>
  </conditionalFormatting>
  <conditionalFormatting sqref="M101">
    <cfRule type="cellIs" dxfId="11077" priority="679" operator="greaterThan">
      <formula>0.1</formula>
    </cfRule>
  </conditionalFormatting>
  <conditionalFormatting sqref="N101">
    <cfRule type="cellIs" dxfId="11076" priority="678" operator="equal">
      <formula>$C$7</formula>
    </cfRule>
  </conditionalFormatting>
  <conditionalFormatting sqref="O101">
    <cfRule type="cellIs" dxfId="11075" priority="676" operator="equal">
      <formula>$C$7</formula>
    </cfRule>
  </conditionalFormatting>
  <conditionalFormatting sqref="L101">
    <cfRule type="cellIs" dxfId="11074" priority="675" operator="lessThan">
      <formula>0</formula>
    </cfRule>
  </conditionalFormatting>
  <conditionalFormatting sqref="G101">
    <cfRule type="cellIs" dxfId="11073" priority="673" operator="greaterThan">
      <formula>F101</formula>
    </cfRule>
    <cfRule type="cellIs" dxfId="11072" priority="674" operator="lessThan">
      <formula>F101</formula>
    </cfRule>
  </conditionalFormatting>
  <conditionalFormatting sqref="N101">
    <cfRule type="cellIs" dxfId="11071" priority="672" operator="equal">
      <formula>TODAY()</formula>
    </cfRule>
  </conditionalFormatting>
  <conditionalFormatting sqref="M101">
    <cfRule type="cellIs" dxfId="11070" priority="671" operator="greaterThan">
      <formula>0.1</formula>
    </cfRule>
  </conditionalFormatting>
  <conditionalFormatting sqref="N101">
    <cfRule type="cellIs" dxfId="11069" priority="670" operator="equal">
      <formula>$C$7</formula>
    </cfRule>
  </conditionalFormatting>
  <conditionalFormatting sqref="O101">
    <cfRule type="cellIs" dxfId="11068" priority="668" operator="equal">
      <formula>$C$7</formula>
    </cfRule>
  </conditionalFormatting>
  <conditionalFormatting sqref="P101">
    <cfRule type="cellIs" dxfId="11067" priority="667" operator="equal">
      <formula>TODAY()</formula>
    </cfRule>
  </conditionalFormatting>
  <conditionalFormatting sqref="P101">
    <cfRule type="cellIs" dxfId="11066" priority="666" operator="equal">
      <formula>TODAY()</formula>
    </cfRule>
  </conditionalFormatting>
  <conditionalFormatting sqref="P101">
    <cfRule type="cellIs" dxfId="11065" priority="665" operator="equal">
      <formula>TODAY()</formula>
    </cfRule>
  </conditionalFormatting>
  <conditionalFormatting sqref="P101">
    <cfRule type="cellIs" dxfId="11064" priority="664" operator="equal">
      <formula>TODAY()</formula>
    </cfRule>
  </conditionalFormatting>
  <conditionalFormatting sqref="P101">
    <cfRule type="cellIs" dxfId="11063" priority="663" operator="equal">
      <formula>TODAY()</formula>
    </cfRule>
  </conditionalFormatting>
  <conditionalFormatting sqref="P101">
    <cfRule type="cellIs" dxfId="11062" priority="662" operator="equal">
      <formula>TODAY()</formula>
    </cfRule>
  </conditionalFormatting>
  <conditionalFormatting sqref="Q92">
    <cfRule type="cellIs" dxfId="11061" priority="660" operator="equal">
      <formula>TODAY()</formula>
    </cfRule>
  </conditionalFormatting>
  <conditionalFormatting sqref="G92">
    <cfRule type="cellIs" dxfId="11060" priority="657" operator="lessThan">
      <formula>N92</formula>
    </cfRule>
    <cfRule type="cellIs" dxfId="11059" priority="658" operator="greaterThan">
      <formula>P92</formula>
    </cfRule>
  </conditionalFormatting>
  <conditionalFormatting sqref="L92">
    <cfRule type="cellIs" dxfId="11058" priority="661" operator="lessThan">
      <formula>0</formula>
    </cfRule>
  </conditionalFormatting>
  <conditionalFormatting sqref="K92:L92">
    <cfRule type="cellIs" dxfId="11057" priority="659" operator="lessThan">
      <formula>0</formula>
    </cfRule>
  </conditionalFormatting>
  <conditionalFormatting sqref="G92">
    <cfRule type="cellIs" dxfId="11056" priority="652" operator="lessThan">
      <formula>N92</formula>
    </cfRule>
    <cfRule type="cellIs" dxfId="11055" priority="653" operator="greaterThan">
      <formula>P92</formula>
    </cfRule>
  </conditionalFormatting>
  <conditionalFormatting sqref="L92">
    <cfRule type="cellIs" dxfId="11054" priority="656" operator="lessThan">
      <formula>0</formula>
    </cfRule>
  </conditionalFormatting>
  <conditionalFormatting sqref="Q92">
    <cfRule type="cellIs" dxfId="11053" priority="655" operator="equal">
      <formula>TODAY()</formula>
    </cfRule>
  </conditionalFormatting>
  <conditionalFormatting sqref="K92:L92">
    <cfRule type="cellIs" dxfId="11052" priority="654" operator="lessThan">
      <formula>0</formula>
    </cfRule>
  </conditionalFormatting>
  <conditionalFormatting sqref="G92">
    <cfRule type="cellIs" dxfId="11051" priority="647" operator="lessThan">
      <formula>N92</formula>
    </cfRule>
    <cfRule type="cellIs" dxfId="11050" priority="648" operator="greaterThan">
      <formula>P92</formula>
    </cfRule>
  </conditionalFormatting>
  <conditionalFormatting sqref="L92">
    <cfRule type="cellIs" dxfId="11049" priority="651" operator="lessThan">
      <formula>0</formula>
    </cfRule>
  </conditionalFormatting>
  <conditionalFormatting sqref="Q92">
    <cfRule type="cellIs" dxfId="11048" priority="650" operator="equal">
      <formula>TODAY()</formula>
    </cfRule>
  </conditionalFormatting>
  <conditionalFormatting sqref="K92:L92">
    <cfRule type="cellIs" dxfId="11047" priority="649" operator="lessThan">
      <formula>0</formula>
    </cfRule>
  </conditionalFormatting>
  <conditionalFormatting sqref="G92">
    <cfRule type="cellIs" dxfId="11046" priority="642" operator="lessThan">
      <formula>N92</formula>
    </cfRule>
    <cfRule type="cellIs" dxfId="11045" priority="643" operator="greaterThan">
      <formula>P92</formula>
    </cfRule>
  </conditionalFormatting>
  <conditionalFormatting sqref="L92">
    <cfRule type="cellIs" dxfId="11044" priority="646" operator="lessThan">
      <formula>0</formula>
    </cfRule>
  </conditionalFormatting>
  <conditionalFormatting sqref="Q92">
    <cfRule type="cellIs" dxfId="11043" priority="645" operator="equal">
      <formula>TODAY()</formula>
    </cfRule>
  </conditionalFormatting>
  <conditionalFormatting sqref="K92:L92">
    <cfRule type="cellIs" dxfId="11042" priority="644" operator="lessThan">
      <formula>0</formula>
    </cfRule>
  </conditionalFormatting>
  <conditionalFormatting sqref="L92">
    <cfRule type="cellIs" dxfId="11041" priority="641" operator="lessThan">
      <formula>0</formula>
    </cfRule>
  </conditionalFormatting>
  <conditionalFormatting sqref="Q92">
    <cfRule type="cellIs" dxfId="11040" priority="640" operator="equal">
      <formula>TODAY()</formula>
    </cfRule>
  </conditionalFormatting>
  <conditionalFormatting sqref="K92:L92">
    <cfRule type="cellIs" dxfId="11039" priority="639" operator="lessThan">
      <formula>0</formula>
    </cfRule>
  </conditionalFormatting>
  <conditionalFormatting sqref="G92">
    <cfRule type="cellIs" dxfId="11038" priority="637" operator="lessThan">
      <formula>N92</formula>
    </cfRule>
    <cfRule type="cellIs" dxfId="11037" priority="638" operator="greaterThan">
      <formula>P92</formula>
    </cfRule>
  </conditionalFormatting>
  <conditionalFormatting sqref="L92">
    <cfRule type="cellIs" dxfId="11036" priority="636" operator="lessThan">
      <formula>0</formula>
    </cfRule>
  </conditionalFormatting>
  <conditionalFormatting sqref="Q92">
    <cfRule type="cellIs" dxfId="11035" priority="635" operator="equal">
      <formula>TODAY()</formula>
    </cfRule>
  </conditionalFormatting>
  <conditionalFormatting sqref="K92:L92">
    <cfRule type="cellIs" dxfId="11034" priority="634" operator="lessThan">
      <formula>0</formula>
    </cfRule>
  </conditionalFormatting>
  <conditionalFormatting sqref="G92">
    <cfRule type="cellIs" dxfId="11033" priority="632" operator="lessThan">
      <formula>N92</formula>
    </cfRule>
    <cfRule type="cellIs" dxfId="11032" priority="633" operator="greaterThan">
      <formula>P92</formula>
    </cfRule>
  </conditionalFormatting>
  <conditionalFormatting sqref="Q92">
    <cfRule type="cellIs" dxfId="11031" priority="630" operator="equal">
      <formula>TODAY()</formula>
    </cfRule>
  </conditionalFormatting>
  <conditionalFormatting sqref="Q92">
    <cfRule type="cellIs" dxfId="11030" priority="625" operator="equal">
      <formula>TODAY()</formula>
    </cfRule>
  </conditionalFormatting>
  <conditionalFormatting sqref="L92">
    <cfRule type="cellIs" dxfId="11029" priority="631" operator="lessThan">
      <formula>0</formula>
    </cfRule>
  </conditionalFormatting>
  <conditionalFormatting sqref="K92:L92">
    <cfRule type="cellIs" dxfId="11028" priority="629" operator="lessThan">
      <formula>0</formula>
    </cfRule>
  </conditionalFormatting>
  <conditionalFormatting sqref="G92">
    <cfRule type="cellIs" dxfId="11027" priority="627" operator="lessThan">
      <formula>N92</formula>
    </cfRule>
    <cfRule type="cellIs" dxfId="11026" priority="628" operator="greaterThan">
      <formula>P92</formula>
    </cfRule>
  </conditionalFormatting>
  <conditionalFormatting sqref="L92">
    <cfRule type="cellIs" dxfId="11025" priority="626" operator="lessThan">
      <formula>0</formula>
    </cfRule>
  </conditionalFormatting>
  <conditionalFormatting sqref="K92:L92">
    <cfRule type="cellIs" dxfId="11024" priority="624" operator="lessThan">
      <formula>0</formula>
    </cfRule>
  </conditionalFormatting>
  <conditionalFormatting sqref="G92">
    <cfRule type="cellIs" dxfId="11023" priority="622" operator="lessThan">
      <formula>N92</formula>
    </cfRule>
    <cfRule type="cellIs" dxfId="11022" priority="623" operator="greaterThan">
      <formula>P92</formula>
    </cfRule>
  </conditionalFormatting>
  <conditionalFormatting sqref="L92">
    <cfRule type="cellIs" dxfId="11021" priority="621" operator="lessThan">
      <formula>0</formula>
    </cfRule>
  </conditionalFormatting>
  <conditionalFormatting sqref="Q92">
    <cfRule type="cellIs" dxfId="11020" priority="620" operator="equal">
      <formula>TODAY()</formula>
    </cfRule>
  </conditionalFormatting>
  <conditionalFormatting sqref="K92:L92">
    <cfRule type="cellIs" dxfId="11019" priority="619" operator="lessThan">
      <formula>0</formula>
    </cfRule>
  </conditionalFormatting>
  <conditionalFormatting sqref="G92">
    <cfRule type="cellIs" dxfId="11018" priority="617" operator="lessThan">
      <formula>N92</formula>
    </cfRule>
    <cfRule type="cellIs" dxfId="11017" priority="618" operator="greaterThan">
      <formula>P92</formula>
    </cfRule>
  </conditionalFormatting>
  <conditionalFormatting sqref="L92">
    <cfRule type="cellIs" dxfId="11016" priority="616" operator="lessThan">
      <formula>0</formula>
    </cfRule>
  </conditionalFormatting>
  <conditionalFormatting sqref="Q92">
    <cfRule type="cellIs" dxfId="11015" priority="615" operator="equal">
      <formula>TODAY()</formula>
    </cfRule>
  </conditionalFormatting>
  <conditionalFormatting sqref="K92:L92">
    <cfRule type="cellIs" dxfId="11014" priority="614" operator="lessThan">
      <formula>0</formula>
    </cfRule>
  </conditionalFormatting>
  <conditionalFormatting sqref="G92">
    <cfRule type="cellIs" dxfId="11013" priority="612" operator="lessThan">
      <formula>N92</formula>
    </cfRule>
    <cfRule type="cellIs" dxfId="11012" priority="613" operator="greaterThan">
      <formula>P92</formula>
    </cfRule>
  </conditionalFormatting>
  <conditionalFormatting sqref="Q92">
    <cfRule type="cellIs" dxfId="11011" priority="610" operator="equal">
      <formula>TODAY()</formula>
    </cfRule>
  </conditionalFormatting>
  <conditionalFormatting sqref="Q92">
    <cfRule type="cellIs" dxfId="11010" priority="605" operator="equal">
      <formula>TODAY()</formula>
    </cfRule>
  </conditionalFormatting>
  <conditionalFormatting sqref="L92">
    <cfRule type="cellIs" dxfId="11009" priority="611" operator="lessThan">
      <formula>0</formula>
    </cfRule>
  </conditionalFormatting>
  <conditionalFormatting sqref="K92:L92">
    <cfRule type="cellIs" dxfId="11008" priority="609" operator="lessThan">
      <formula>0</formula>
    </cfRule>
  </conditionalFormatting>
  <conditionalFormatting sqref="G92">
    <cfRule type="cellIs" dxfId="11007" priority="607" operator="lessThan">
      <formula>N92</formula>
    </cfRule>
    <cfRule type="cellIs" dxfId="11006" priority="608" operator="greaterThan">
      <formula>P92</formula>
    </cfRule>
  </conditionalFormatting>
  <conditionalFormatting sqref="L92">
    <cfRule type="cellIs" dxfId="11005" priority="606" operator="lessThan">
      <formula>0</formula>
    </cfRule>
  </conditionalFormatting>
  <conditionalFormatting sqref="K92:L92">
    <cfRule type="cellIs" dxfId="11004" priority="604" operator="lessThan">
      <formula>0</formula>
    </cfRule>
  </conditionalFormatting>
  <conditionalFormatting sqref="G92">
    <cfRule type="cellIs" dxfId="11003" priority="602" operator="lessThan">
      <formula>N92</formula>
    </cfRule>
    <cfRule type="cellIs" dxfId="11002" priority="603" operator="greaterThan">
      <formula>P92</formula>
    </cfRule>
  </conditionalFormatting>
  <conditionalFormatting sqref="N102">
    <cfRule type="cellIs" dxfId="11001" priority="596" operator="equal">
      <formula>$C$7</formula>
    </cfRule>
  </conditionalFormatting>
  <conditionalFormatting sqref="N102">
    <cfRule type="cellIs" dxfId="11000" priority="588" operator="equal">
      <formula>$C$7</formula>
    </cfRule>
  </conditionalFormatting>
  <conditionalFormatting sqref="N102">
    <cfRule type="cellIs" dxfId="10999" priority="580" operator="equal">
      <formula>$C$7</formula>
    </cfRule>
  </conditionalFormatting>
  <conditionalFormatting sqref="N102">
    <cfRule type="cellIs" dxfId="10998" priority="572" operator="equal">
      <formula>$C$7</formula>
    </cfRule>
  </conditionalFormatting>
  <conditionalFormatting sqref="N102 P102">
    <cfRule type="cellIs" dxfId="10997" priority="598" operator="equal">
      <formula>TODAY()</formula>
    </cfRule>
  </conditionalFormatting>
  <conditionalFormatting sqref="O102">
    <cfRule type="cellIs" dxfId="10996" priority="587" operator="equal">
      <formula>TODAY()</formula>
    </cfRule>
  </conditionalFormatting>
  <conditionalFormatting sqref="O102">
    <cfRule type="cellIs" dxfId="10995" priority="595" operator="equal">
      <formula>TODAY()</formula>
    </cfRule>
  </conditionalFormatting>
  <conditionalFormatting sqref="L102">
    <cfRule type="cellIs" dxfId="10994" priority="601" operator="lessThan">
      <formula>0</formula>
    </cfRule>
  </conditionalFormatting>
  <conditionalFormatting sqref="G102">
    <cfRule type="cellIs" dxfId="10993" priority="599" operator="greaterThan">
      <formula>F102</formula>
    </cfRule>
    <cfRule type="cellIs" dxfId="10992" priority="600" operator="lessThan">
      <formula>F102</formula>
    </cfRule>
  </conditionalFormatting>
  <conditionalFormatting sqref="M102">
    <cfRule type="cellIs" dxfId="10991" priority="597" operator="greaterThan">
      <formula>0.1</formula>
    </cfRule>
  </conditionalFormatting>
  <conditionalFormatting sqref="O102">
    <cfRule type="cellIs" dxfId="10990" priority="594" operator="equal">
      <formula>$C$7</formula>
    </cfRule>
  </conditionalFormatting>
  <conditionalFormatting sqref="L102">
    <cfRule type="cellIs" dxfId="10989" priority="593" operator="lessThan">
      <formula>0</formula>
    </cfRule>
  </conditionalFormatting>
  <conditionalFormatting sqref="G102">
    <cfRule type="cellIs" dxfId="10988" priority="591" operator="greaterThan">
      <formula>F102</formula>
    </cfRule>
    <cfRule type="cellIs" dxfId="10987" priority="592" operator="lessThan">
      <formula>F102</formula>
    </cfRule>
  </conditionalFormatting>
  <conditionalFormatting sqref="N102 P102">
    <cfRule type="cellIs" dxfId="10986" priority="590" operator="equal">
      <formula>TODAY()</formula>
    </cfRule>
  </conditionalFormatting>
  <conditionalFormatting sqref="M102">
    <cfRule type="cellIs" dxfId="10985" priority="589" operator="greaterThan">
      <formula>0.1</formula>
    </cfRule>
  </conditionalFormatting>
  <conditionalFormatting sqref="O102">
    <cfRule type="cellIs" dxfId="10984" priority="586" operator="equal">
      <formula>$C$7</formula>
    </cfRule>
  </conditionalFormatting>
  <conditionalFormatting sqref="P102 N102">
    <cfRule type="cellIs" dxfId="10983" priority="582" operator="equal">
      <formula>TODAY()</formula>
    </cfRule>
  </conditionalFormatting>
  <conditionalFormatting sqref="O102">
    <cfRule type="cellIs" dxfId="10982" priority="571" operator="equal">
      <formula>TODAY()</formula>
    </cfRule>
  </conditionalFormatting>
  <conditionalFormatting sqref="O102">
    <cfRule type="cellIs" dxfId="10981" priority="579" operator="equal">
      <formula>TODAY()</formula>
    </cfRule>
  </conditionalFormatting>
  <conditionalFormatting sqref="L102">
    <cfRule type="cellIs" dxfId="10980" priority="585" operator="lessThan">
      <formula>0</formula>
    </cfRule>
  </conditionalFormatting>
  <conditionalFormatting sqref="G102">
    <cfRule type="cellIs" dxfId="10979" priority="583" operator="greaterThan">
      <formula>F102</formula>
    </cfRule>
    <cfRule type="cellIs" dxfId="10978" priority="584" operator="lessThan">
      <formula>F102</formula>
    </cfRule>
  </conditionalFormatting>
  <conditionalFormatting sqref="M102">
    <cfRule type="cellIs" dxfId="10977" priority="581" operator="greaterThan">
      <formula>0.1</formula>
    </cfRule>
  </conditionalFormatting>
  <conditionalFormatting sqref="O102">
    <cfRule type="cellIs" dxfId="10976" priority="578" operator="equal">
      <formula>$C$7</formula>
    </cfRule>
  </conditionalFormatting>
  <conditionalFormatting sqref="L102">
    <cfRule type="cellIs" dxfId="10975" priority="577" operator="lessThan">
      <formula>0</formula>
    </cfRule>
  </conditionalFormatting>
  <conditionalFormatting sqref="G102">
    <cfRule type="cellIs" dxfId="10974" priority="575" operator="greaterThan">
      <formula>F102</formula>
    </cfRule>
    <cfRule type="cellIs" dxfId="10973" priority="576" operator="lessThan">
      <formula>F102</formula>
    </cfRule>
  </conditionalFormatting>
  <conditionalFormatting sqref="P102 N102">
    <cfRule type="cellIs" dxfId="10972" priority="574" operator="equal">
      <formula>TODAY()</formula>
    </cfRule>
  </conditionalFormatting>
  <conditionalFormatting sqref="M102">
    <cfRule type="cellIs" dxfId="10971" priority="573" operator="greaterThan">
      <formula>0.1</formula>
    </cfRule>
  </conditionalFormatting>
  <conditionalFormatting sqref="O102">
    <cfRule type="cellIs" dxfId="10970" priority="570" operator="equal">
      <formula>$C$7</formula>
    </cfRule>
  </conditionalFormatting>
  <conditionalFormatting sqref="P102 N102">
    <cfRule type="cellIs" dxfId="10969" priority="566" operator="equal">
      <formula>TODAY()</formula>
    </cfRule>
  </conditionalFormatting>
  <conditionalFormatting sqref="O102">
    <cfRule type="cellIs" dxfId="10968" priority="555" operator="equal">
      <formula>TODAY()</formula>
    </cfRule>
  </conditionalFormatting>
  <conditionalFormatting sqref="O102">
    <cfRule type="cellIs" dxfId="10967" priority="563" operator="equal">
      <formula>TODAY()</formula>
    </cfRule>
  </conditionalFormatting>
  <conditionalFormatting sqref="L102">
    <cfRule type="cellIs" dxfId="10966" priority="569" operator="lessThan">
      <formula>0</formula>
    </cfRule>
  </conditionalFormatting>
  <conditionalFormatting sqref="G102">
    <cfRule type="cellIs" dxfId="10965" priority="567" operator="greaterThan">
      <formula>F102</formula>
    </cfRule>
    <cfRule type="cellIs" dxfId="10964" priority="568" operator="lessThan">
      <formula>F102</formula>
    </cfRule>
  </conditionalFormatting>
  <conditionalFormatting sqref="M102">
    <cfRule type="cellIs" dxfId="10963" priority="565" operator="greaterThan">
      <formula>0.1</formula>
    </cfRule>
  </conditionalFormatting>
  <conditionalFormatting sqref="N102">
    <cfRule type="cellIs" dxfId="10962" priority="564" operator="equal">
      <formula>$C$7</formula>
    </cfRule>
  </conditionalFormatting>
  <conditionalFormatting sqref="O102">
    <cfRule type="cellIs" dxfId="10961" priority="562" operator="equal">
      <formula>$C$7</formula>
    </cfRule>
  </conditionalFormatting>
  <conditionalFormatting sqref="L102">
    <cfRule type="cellIs" dxfId="10960" priority="561" operator="lessThan">
      <formula>0</formula>
    </cfRule>
  </conditionalFormatting>
  <conditionalFormatting sqref="G102">
    <cfRule type="cellIs" dxfId="10959" priority="559" operator="greaterThan">
      <formula>F102</formula>
    </cfRule>
    <cfRule type="cellIs" dxfId="10958" priority="560" operator="lessThan">
      <formula>F102</formula>
    </cfRule>
  </conditionalFormatting>
  <conditionalFormatting sqref="P102 N102">
    <cfRule type="cellIs" dxfId="10957" priority="558" operator="equal">
      <formula>TODAY()</formula>
    </cfRule>
  </conditionalFormatting>
  <conditionalFormatting sqref="M102">
    <cfRule type="cellIs" dxfId="10956" priority="557" operator="greaterThan">
      <formula>0.1</formula>
    </cfRule>
  </conditionalFormatting>
  <conditionalFormatting sqref="N102">
    <cfRule type="cellIs" dxfId="10955" priority="556" operator="equal">
      <formula>$C$7</formula>
    </cfRule>
  </conditionalFormatting>
  <conditionalFormatting sqref="O102">
    <cfRule type="cellIs" dxfId="10954" priority="554" operator="equal">
      <formula>$C$7</formula>
    </cfRule>
  </conditionalFormatting>
  <conditionalFormatting sqref="P102 N102">
    <cfRule type="cellIs" dxfId="10953" priority="550" operator="equal">
      <formula>TODAY()</formula>
    </cfRule>
  </conditionalFormatting>
  <conditionalFormatting sqref="O102">
    <cfRule type="cellIs" dxfId="10952" priority="539" operator="equal">
      <formula>TODAY()</formula>
    </cfRule>
  </conditionalFormatting>
  <conditionalFormatting sqref="O102">
    <cfRule type="cellIs" dxfId="10951" priority="547" operator="equal">
      <formula>TODAY()</formula>
    </cfRule>
  </conditionalFormatting>
  <conditionalFormatting sqref="L102">
    <cfRule type="cellIs" dxfId="10950" priority="553" operator="lessThan">
      <formula>0</formula>
    </cfRule>
  </conditionalFormatting>
  <conditionalFormatting sqref="G102">
    <cfRule type="cellIs" dxfId="10949" priority="551" operator="greaterThan">
      <formula>F102</formula>
    </cfRule>
    <cfRule type="cellIs" dxfId="10948" priority="552" operator="lessThan">
      <formula>F102</formula>
    </cfRule>
  </conditionalFormatting>
  <conditionalFormatting sqref="M102">
    <cfRule type="cellIs" dxfId="10947" priority="549" operator="greaterThan">
      <formula>0.1</formula>
    </cfRule>
  </conditionalFormatting>
  <conditionalFormatting sqref="N102">
    <cfRule type="cellIs" dxfId="10946" priority="548" operator="equal">
      <formula>$C$7</formula>
    </cfRule>
  </conditionalFormatting>
  <conditionalFormatting sqref="O102">
    <cfRule type="cellIs" dxfId="10945" priority="546" operator="equal">
      <formula>$C$7</formula>
    </cfRule>
  </conditionalFormatting>
  <conditionalFormatting sqref="L102">
    <cfRule type="cellIs" dxfId="10944" priority="545" operator="lessThan">
      <formula>0</formula>
    </cfRule>
  </conditionalFormatting>
  <conditionalFormatting sqref="G102">
    <cfRule type="cellIs" dxfId="10943" priority="543" operator="greaterThan">
      <formula>F102</formula>
    </cfRule>
    <cfRule type="cellIs" dxfId="10942" priority="544" operator="lessThan">
      <formula>F102</formula>
    </cfRule>
  </conditionalFormatting>
  <conditionalFormatting sqref="P102 N102">
    <cfRule type="cellIs" dxfId="10941" priority="542" operator="equal">
      <formula>TODAY()</formula>
    </cfRule>
  </conditionalFormatting>
  <conditionalFormatting sqref="M102">
    <cfRule type="cellIs" dxfId="10940" priority="541" operator="greaterThan">
      <formula>0.1</formula>
    </cfRule>
  </conditionalFormatting>
  <conditionalFormatting sqref="N102">
    <cfRule type="cellIs" dxfId="10939" priority="540" operator="equal">
      <formula>$C$7</formula>
    </cfRule>
  </conditionalFormatting>
  <conditionalFormatting sqref="O102">
    <cfRule type="cellIs" dxfId="10938" priority="538" operator="equal">
      <formula>$C$7</formula>
    </cfRule>
  </conditionalFormatting>
  <conditionalFormatting sqref="L102">
    <cfRule type="cellIs" dxfId="10937" priority="537" operator="lessThan">
      <formula>0</formula>
    </cfRule>
  </conditionalFormatting>
  <conditionalFormatting sqref="P102 N102">
    <cfRule type="cellIs" dxfId="10936" priority="534" operator="equal">
      <formula>TODAY()</formula>
    </cfRule>
  </conditionalFormatting>
  <conditionalFormatting sqref="O102">
    <cfRule type="cellIs" dxfId="10935" priority="523" operator="equal">
      <formula>TODAY()</formula>
    </cfRule>
  </conditionalFormatting>
  <conditionalFormatting sqref="O102">
    <cfRule type="cellIs" dxfId="10934" priority="531" operator="equal">
      <formula>TODAY()</formula>
    </cfRule>
  </conditionalFormatting>
  <conditionalFormatting sqref="G102">
    <cfRule type="cellIs" dxfId="10933" priority="535" operator="greaterThan">
      <formula>F102</formula>
    </cfRule>
    <cfRule type="cellIs" dxfId="10932" priority="536" operator="lessThan">
      <formula>F102</formula>
    </cfRule>
  </conditionalFormatting>
  <conditionalFormatting sqref="M102">
    <cfRule type="cellIs" dxfId="10931" priority="533" operator="greaterThan">
      <formula>0.1</formula>
    </cfRule>
  </conditionalFormatting>
  <conditionalFormatting sqref="N102">
    <cfRule type="cellIs" dxfId="10930" priority="532" operator="equal">
      <formula>$C$7</formula>
    </cfRule>
  </conditionalFormatting>
  <conditionalFormatting sqref="O102">
    <cfRule type="cellIs" dxfId="10929" priority="530" operator="equal">
      <formula>$C$7</formula>
    </cfRule>
  </conditionalFormatting>
  <conditionalFormatting sqref="L102">
    <cfRule type="cellIs" dxfId="10928" priority="529" operator="lessThan">
      <formula>0</formula>
    </cfRule>
  </conditionalFormatting>
  <conditionalFormatting sqref="G102">
    <cfRule type="cellIs" dxfId="10927" priority="527" operator="greaterThan">
      <formula>F102</formula>
    </cfRule>
    <cfRule type="cellIs" dxfId="10926" priority="528" operator="lessThan">
      <formula>F102</formula>
    </cfRule>
  </conditionalFormatting>
  <conditionalFormatting sqref="P102 N102">
    <cfRule type="cellIs" dxfId="10925" priority="526" operator="equal">
      <formula>TODAY()</formula>
    </cfRule>
  </conditionalFormatting>
  <conditionalFormatting sqref="M102">
    <cfRule type="cellIs" dxfId="10924" priority="525" operator="greaterThan">
      <formula>0.1</formula>
    </cfRule>
  </conditionalFormatting>
  <conditionalFormatting sqref="N102">
    <cfRule type="cellIs" dxfId="10923" priority="524" operator="equal">
      <formula>$C$7</formula>
    </cfRule>
  </conditionalFormatting>
  <conditionalFormatting sqref="O102">
    <cfRule type="cellIs" dxfId="10922" priority="522" operator="equal">
      <formula>$C$7</formula>
    </cfRule>
  </conditionalFormatting>
  <conditionalFormatting sqref="O102">
    <cfRule type="cellIs" dxfId="10921" priority="515" operator="equal">
      <formula>TODAY()</formula>
    </cfRule>
  </conditionalFormatting>
  <conditionalFormatting sqref="P102 N102">
    <cfRule type="cellIs" dxfId="10920" priority="518" operator="equal">
      <formula>TODAY()</formula>
    </cfRule>
  </conditionalFormatting>
  <conditionalFormatting sqref="O102">
    <cfRule type="cellIs" dxfId="10919" priority="507" operator="equal">
      <formula>TODAY()</formula>
    </cfRule>
  </conditionalFormatting>
  <conditionalFormatting sqref="L102">
    <cfRule type="cellIs" dxfId="10918" priority="521" operator="lessThan">
      <formula>0</formula>
    </cfRule>
  </conditionalFormatting>
  <conditionalFormatting sqref="G102">
    <cfRule type="cellIs" dxfId="10917" priority="519" operator="greaterThan">
      <formula>F102</formula>
    </cfRule>
    <cfRule type="cellIs" dxfId="10916" priority="520" operator="lessThan">
      <formula>F102</formula>
    </cfRule>
  </conditionalFormatting>
  <conditionalFormatting sqref="M102">
    <cfRule type="cellIs" dxfId="10915" priority="517" operator="greaterThan">
      <formula>0.1</formula>
    </cfRule>
  </conditionalFormatting>
  <conditionalFormatting sqref="N102">
    <cfRule type="cellIs" dxfId="10914" priority="516" operator="equal">
      <formula>$C$7</formula>
    </cfRule>
  </conditionalFormatting>
  <conditionalFormatting sqref="O102">
    <cfRule type="cellIs" dxfId="10913" priority="514" operator="equal">
      <formula>$C$7</formula>
    </cfRule>
  </conditionalFormatting>
  <conditionalFormatting sqref="L102">
    <cfRule type="cellIs" dxfId="10912" priority="513" operator="lessThan">
      <formula>0</formula>
    </cfRule>
  </conditionalFormatting>
  <conditionalFormatting sqref="G102">
    <cfRule type="cellIs" dxfId="10911" priority="511" operator="greaterThan">
      <formula>F102</formula>
    </cfRule>
    <cfRule type="cellIs" dxfId="10910" priority="512" operator="lessThan">
      <formula>F102</formula>
    </cfRule>
  </conditionalFormatting>
  <conditionalFormatting sqref="P102 N102">
    <cfRule type="cellIs" dxfId="10909" priority="510" operator="equal">
      <formula>TODAY()</formula>
    </cfRule>
  </conditionalFormatting>
  <conditionalFormatting sqref="M102">
    <cfRule type="cellIs" dxfId="10908" priority="509" operator="greaterThan">
      <formula>0.1</formula>
    </cfRule>
  </conditionalFormatting>
  <conditionalFormatting sqref="N102">
    <cfRule type="cellIs" dxfId="10907" priority="508" operator="equal">
      <formula>$C$7</formula>
    </cfRule>
  </conditionalFormatting>
  <conditionalFormatting sqref="O102">
    <cfRule type="cellIs" dxfId="10906" priority="506" operator="equal">
      <formula>$C$7</formula>
    </cfRule>
  </conditionalFormatting>
  <conditionalFormatting sqref="P102 N102">
    <cfRule type="cellIs" dxfId="10905" priority="502" operator="equal">
      <formula>TODAY()</formula>
    </cfRule>
  </conditionalFormatting>
  <conditionalFormatting sqref="O102">
    <cfRule type="cellIs" dxfId="10904" priority="491" operator="equal">
      <formula>TODAY()</formula>
    </cfRule>
  </conditionalFormatting>
  <conditionalFormatting sqref="O102">
    <cfRule type="cellIs" dxfId="10903" priority="499" operator="equal">
      <formula>TODAY()</formula>
    </cfRule>
  </conditionalFormatting>
  <conditionalFormatting sqref="L102">
    <cfRule type="cellIs" dxfId="10902" priority="505" operator="lessThan">
      <formula>0</formula>
    </cfRule>
  </conditionalFormatting>
  <conditionalFormatting sqref="G102">
    <cfRule type="cellIs" dxfId="10901" priority="503" operator="greaterThan">
      <formula>F102</formula>
    </cfRule>
    <cfRule type="cellIs" dxfId="10900" priority="504" operator="lessThan">
      <formula>F102</formula>
    </cfRule>
  </conditionalFormatting>
  <conditionalFormatting sqref="M102">
    <cfRule type="cellIs" dxfId="10899" priority="501" operator="greaterThan">
      <formula>0.1</formula>
    </cfRule>
  </conditionalFormatting>
  <conditionalFormatting sqref="N102">
    <cfRule type="cellIs" dxfId="10898" priority="500" operator="equal">
      <formula>$C$7</formula>
    </cfRule>
  </conditionalFormatting>
  <conditionalFormatting sqref="O102">
    <cfRule type="cellIs" dxfId="10897" priority="498" operator="equal">
      <formula>$C$7</formula>
    </cfRule>
  </conditionalFormatting>
  <conditionalFormatting sqref="L102">
    <cfRule type="cellIs" dxfId="10896" priority="497" operator="lessThan">
      <formula>0</formula>
    </cfRule>
  </conditionalFormatting>
  <conditionalFormatting sqref="G102">
    <cfRule type="cellIs" dxfId="10895" priority="495" operator="greaterThan">
      <formula>F102</formula>
    </cfRule>
    <cfRule type="cellIs" dxfId="10894" priority="496" operator="lessThan">
      <formula>F102</formula>
    </cfRule>
  </conditionalFormatting>
  <conditionalFormatting sqref="P102 N102">
    <cfRule type="cellIs" dxfId="10893" priority="494" operator="equal">
      <formula>TODAY()</formula>
    </cfRule>
  </conditionalFormatting>
  <conditionalFormatting sqref="M102">
    <cfRule type="cellIs" dxfId="10892" priority="493" operator="greaterThan">
      <formula>0.1</formula>
    </cfRule>
  </conditionalFormatting>
  <conditionalFormatting sqref="N102">
    <cfRule type="cellIs" dxfId="10891" priority="492" operator="equal">
      <formula>$C$7</formula>
    </cfRule>
  </conditionalFormatting>
  <conditionalFormatting sqref="O102">
    <cfRule type="cellIs" dxfId="10890" priority="490" operator="equal">
      <formula>$C$7</formula>
    </cfRule>
  </conditionalFormatting>
  <conditionalFormatting sqref="N102 P102">
    <cfRule type="cellIs" dxfId="10889" priority="486" operator="equal">
      <formula>TODAY()</formula>
    </cfRule>
  </conditionalFormatting>
  <conditionalFormatting sqref="O102">
    <cfRule type="cellIs" dxfId="10888" priority="475" operator="equal">
      <formula>TODAY()</formula>
    </cfRule>
  </conditionalFormatting>
  <conditionalFormatting sqref="O102">
    <cfRule type="cellIs" dxfId="10887" priority="483" operator="equal">
      <formula>TODAY()</formula>
    </cfRule>
  </conditionalFormatting>
  <conditionalFormatting sqref="L102">
    <cfRule type="cellIs" dxfId="10886" priority="489" operator="lessThan">
      <formula>0</formula>
    </cfRule>
  </conditionalFormatting>
  <conditionalFormatting sqref="G102">
    <cfRule type="cellIs" dxfId="10885" priority="487" operator="greaterThan">
      <formula>F102</formula>
    </cfRule>
    <cfRule type="cellIs" dxfId="10884" priority="488" operator="lessThan">
      <formula>F102</formula>
    </cfRule>
  </conditionalFormatting>
  <conditionalFormatting sqref="M102">
    <cfRule type="cellIs" dxfId="10883" priority="485" operator="greaterThan">
      <formula>0.1</formula>
    </cfRule>
  </conditionalFormatting>
  <conditionalFormatting sqref="N102">
    <cfRule type="cellIs" dxfId="10882" priority="484" operator="equal">
      <formula>$C$7</formula>
    </cfRule>
  </conditionalFormatting>
  <conditionalFormatting sqref="O102">
    <cfRule type="cellIs" dxfId="10881" priority="482" operator="equal">
      <formula>$C$7</formula>
    </cfRule>
  </conditionalFormatting>
  <conditionalFormatting sqref="L102">
    <cfRule type="cellIs" dxfId="10880" priority="481" operator="lessThan">
      <formula>0</formula>
    </cfRule>
  </conditionalFormatting>
  <conditionalFormatting sqref="G102">
    <cfRule type="cellIs" dxfId="10879" priority="479" operator="greaterThan">
      <formula>F102</formula>
    </cfRule>
    <cfRule type="cellIs" dxfId="10878" priority="480" operator="lessThan">
      <formula>F102</formula>
    </cfRule>
  </conditionalFormatting>
  <conditionalFormatting sqref="N102 P102">
    <cfRule type="cellIs" dxfId="10877" priority="478" operator="equal">
      <formula>TODAY()</formula>
    </cfRule>
  </conditionalFormatting>
  <conditionalFormatting sqref="M102">
    <cfRule type="cellIs" dxfId="10876" priority="477" operator="greaterThan">
      <formula>0.1</formula>
    </cfRule>
  </conditionalFormatting>
  <conditionalFormatting sqref="N102">
    <cfRule type="cellIs" dxfId="10875" priority="476" operator="equal">
      <formula>$C$7</formula>
    </cfRule>
  </conditionalFormatting>
  <conditionalFormatting sqref="O102">
    <cfRule type="cellIs" dxfId="10874" priority="474" operator="equal">
      <formula>$C$7</formula>
    </cfRule>
  </conditionalFormatting>
  <conditionalFormatting sqref="P102 N102">
    <cfRule type="cellIs" dxfId="10873" priority="470" operator="equal">
      <formula>TODAY()</formula>
    </cfRule>
  </conditionalFormatting>
  <conditionalFormatting sqref="O102">
    <cfRule type="cellIs" dxfId="10872" priority="459" operator="equal">
      <formula>TODAY()</formula>
    </cfRule>
  </conditionalFormatting>
  <conditionalFormatting sqref="O102">
    <cfRule type="cellIs" dxfId="10871" priority="467" operator="equal">
      <formula>TODAY()</formula>
    </cfRule>
  </conditionalFormatting>
  <conditionalFormatting sqref="L102">
    <cfRule type="cellIs" dxfId="10870" priority="473" operator="lessThan">
      <formula>0</formula>
    </cfRule>
  </conditionalFormatting>
  <conditionalFormatting sqref="G102">
    <cfRule type="cellIs" dxfId="10869" priority="471" operator="greaterThan">
      <formula>F102</formula>
    </cfRule>
    <cfRule type="cellIs" dxfId="10868" priority="472" operator="lessThan">
      <formula>F102</formula>
    </cfRule>
  </conditionalFormatting>
  <conditionalFormatting sqref="M102">
    <cfRule type="cellIs" dxfId="10867" priority="469" operator="greaterThan">
      <formula>0.1</formula>
    </cfRule>
  </conditionalFormatting>
  <conditionalFormatting sqref="N102">
    <cfRule type="cellIs" dxfId="10866" priority="468" operator="equal">
      <formula>$C$7</formula>
    </cfRule>
  </conditionalFormatting>
  <conditionalFormatting sqref="O102">
    <cfRule type="cellIs" dxfId="10865" priority="466" operator="equal">
      <formula>$C$7</formula>
    </cfRule>
  </conditionalFormatting>
  <conditionalFormatting sqref="L102">
    <cfRule type="cellIs" dxfId="10864" priority="465" operator="lessThan">
      <formula>0</formula>
    </cfRule>
  </conditionalFormatting>
  <conditionalFormatting sqref="G102">
    <cfRule type="cellIs" dxfId="10863" priority="463" operator="greaterThan">
      <formula>F102</formula>
    </cfRule>
    <cfRule type="cellIs" dxfId="10862" priority="464" operator="lessThan">
      <formula>F102</formula>
    </cfRule>
  </conditionalFormatting>
  <conditionalFormatting sqref="P102 N102">
    <cfRule type="cellIs" dxfId="10861" priority="462" operator="equal">
      <formula>TODAY()</formula>
    </cfRule>
  </conditionalFormatting>
  <conditionalFormatting sqref="M102">
    <cfRule type="cellIs" dxfId="10860" priority="461" operator="greaterThan">
      <formula>0.1</formula>
    </cfRule>
  </conditionalFormatting>
  <conditionalFormatting sqref="N102">
    <cfRule type="cellIs" dxfId="10859" priority="460" operator="equal">
      <formula>$C$7</formula>
    </cfRule>
  </conditionalFormatting>
  <conditionalFormatting sqref="O102">
    <cfRule type="cellIs" dxfId="10858" priority="458" operator="equal">
      <formula>$C$7</formula>
    </cfRule>
  </conditionalFormatting>
  <conditionalFormatting sqref="P102 N102">
    <cfRule type="cellIs" dxfId="10857" priority="454" operator="equal">
      <formula>TODAY()</formula>
    </cfRule>
  </conditionalFormatting>
  <conditionalFormatting sqref="O102">
    <cfRule type="cellIs" dxfId="10856" priority="443" operator="equal">
      <formula>TODAY()</formula>
    </cfRule>
  </conditionalFormatting>
  <conditionalFormatting sqref="O102">
    <cfRule type="cellIs" dxfId="10855" priority="451" operator="equal">
      <formula>TODAY()</formula>
    </cfRule>
  </conditionalFormatting>
  <conditionalFormatting sqref="L102">
    <cfRule type="cellIs" dxfId="10854" priority="457" operator="lessThan">
      <formula>0</formula>
    </cfRule>
  </conditionalFormatting>
  <conditionalFormatting sqref="G102">
    <cfRule type="cellIs" dxfId="10853" priority="455" operator="greaterThan">
      <formula>F102</formula>
    </cfRule>
    <cfRule type="cellIs" dxfId="10852" priority="456" operator="lessThan">
      <formula>F102</formula>
    </cfRule>
  </conditionalFormatting>
  <conditionalFormatting sqref="M102">
    <cfRule type="cellIs" dxfId="10851" priority="453" operator="greaterThan">
      <formula>0.1</formula>
    </cfRule>
  </conditionalFormatting>
  <conditionalFormatting sqref="N102">
    <cfRule type="cellIs" dxfId="10850" priority="452" operator="equal">
      <formula>$C$7</formula>
    </cfRule>
  </conditionalFormatting>
  <conditionalFormatting sqref="O102">
    <cfRule type="cellIs" dxfId="10849" priority="450" operator="equal">
      <formula>$C$7</formula>
    </cfRule>
  </conditionalFormatting>
  <conditionalFormatting sqref="L102">
    <cfRule type="cellIs" dxfId="10848" priority="449" operator="lessThan">
      <formula>0</formula>
    </cfRule>
  </conditionalFormatting>
  <conditionalFormatting sqref="G102">
    <cfRule type="cellIs" dxfId="10847" priority="447" operator="greaterThan">
      <formula>F102</formula>
    </cfRule>
    <cfRule type="cellIs" dxfId="10846" priority="448" operator="lessThan">
      <formula>F102</formula>
    </cfRule>
  </conditionalFormatting>
  <conditionalFormatting sqref="P102 N102">
    <cfRule type="cellIs" dxfId="10845" priority="446" operator="equal">
      <formula>TODAY()</formula>
    </cfRule>
  </conditionalFormatting>
  <conditionalFormatting sqref="M102">
    <cfRule type="cellIs" dxfId="10844" priority="445" operator="greaterThan">
      <formula>0.1</formula>
    </cfRule>
  </conditionalFormatting>
  <conditionalFormatting sqref="N102">
    <cfRule type="cellIs" dxfId="10843" priority="444" operator="equal">
      <formula>$C$7</formula>
    </cfRule>
  </conditionalFormatting>
  <conditionalFormatting sqref="O102">
    <cfRule type="cellIs" dxfId="10842" priority="442" operator="equal">
      <formula>$C$7</formula>
    </cfRule>
  </conditionalFormatting>
  <conditionalFormatting sqref="P102 N102">
    <cfRule type="cellIs" dxfId="10841" priority="438" operator="equal">
      <formula>TODAY()</formula>
    </cfRule>
  </conditionalFormatting>
  <conditionalFormatting sqref="O102">
    <cfRule type="cellIs" dxfId="10840" priority="427" operator="equal">
      <formula>TODAY()</formula>
    </cfRule>
  </conditionalFormatting>
  <conditionalFormatting sqref="O102">
    <cfRule type="cellIs" dxfId="10839" priority="435" operator="equal">
      <formula>TODAY()</formula>
    </cfRule>
  </conditionalFormatting>
  <conditionalFormatting sqref="L102">
    <cfRule type="cellIs" dxfId="10838" priority="441" operator="lessThan">
      <formula>0</formula>
    </cfRule>
  </conditionalFormatting>
  <conditionalFormatting sqref="G102">
    <cfRule type="cellIs" dxfId="10837" priority="439" operator="greaterThan">
      <formula>F102</formula>
    </cfRule>
    <cfRule type="cellIs" dxfId="10836" priority="440" operator="lessThan">
      <formula>F102</formula>
    </cfRule>
  </conditionalFormatting>
  <conditionalFormatting sqref="M102">
    <cfRule type="cellIs" dxfId="10835" priority="437" operator="greaterThan">
      <formula>0.1</formula>
    </cfRule>
  </conditionalFormatting>
  <conditionalFormatting sqref="N102">
    <cfRule type="cellIs" dxfId="10834" priority="436" operator="equal">
      <formula>$C$7</formula>
    </cfRule>
  </conditionalFormatting>
  <conditionalFormatting sqref="O102">
    <cfRule type="cellIs" dxfId="10833" priority="434" operator="equal">
      <formula>$C$7</formula>
    </cfRule>
  </conditionalFormatting>
  <conditionalFormatting sqref="L102">
    <cfRule type="cellIs" dxfId="10832" priority="433" operator="lessThan">
      <formula>0</formula>
    </cfRule>
  </conditionalFormatting>
  <conditionalFormatting sqref="G102">
    <cfRule type="cellIs" dxfId="10831" priority="431" operator="greaterThan">
      <formula>F102</formula>
    </cfRule>
    <cfRule type="cellIs" dxfId="10830" priority="432" operator="lessThan">
      <formula>F102</formula>
    </cfRule>
  </conditionalFormatting>
  <conditionalFormatting sqref="P102 N102">
    <cfRule type="cellIs" dxfId="10829" priority="430" operator="equal">
      <formula>TODAY()</formula>
    </cfRule>
  </conditionalFormatting>
  <conditionalFormatting sqref="M102">
    <cfRule type="cellIs" dxfId="10828" priority="429" operator="greaterThan">
      <formula>0.1</formula>
    </cfRule>
  </conditionalFormatting>
  <conditionalFormatting sqref="N102">
    <cfRule type="cellIs" dxfId="10827" priority="428" operator="equal">
      <formula>$C$7</formula>
    </cfRule>
  </conditionalFormatting>
  <conditionalFormatting sqref="O102">
    <cfRule type="cellIs" dxfId="10826" priority="426" operator="equal">
      <formula>$C$7</formula>
    </cfRule>
  </conditionalFormatting>
  <conditionalFormatting sqref="L102">
    <cfRule type="cellIs" dxfId="10825" priority="425" operator="lessThan">
      <formula>0</formula>
    </cfRule>
  </conditionalFormatting>
  <conditionalFormatting sqref="P102 N102">
    <cfRule type="cellIs" dxfId="10824" priority="422" operator="equal">
      <formula>TODAY()</formula>
    </cfRule>
  </conditionalFormatting>
  <conditionalFormatting sqref="O102">
    <cfRule type="cellIs" dxfId="10823" priority="411" operator="equal">
      <formula>TODAY()</formula>
    </cfRule>
  </conditionalFormatting>
  <conditionalFormatting sqref="O102">
    <cfRule type="cellIs" dxfId="10822" priority="419" operator="equal">
      <formula>TODAY()</formula>
    </cfRule>
  </conditionalFormatting>
  <conditionalFormatting sqref="G102">
    <cfRule type="cellIs" dxfId="10821" priority="423" operator="greaterThan">
      <formula>F102</formula>
    </cfRule>
    <cfRule type="cellIs" dxfId="10820" priority="424" operator="lessThan">
      <formula>F102</formula>
    </cfRule>
  </conditionalFormatting>
  <conditionalFormatting sqref="M102">
    <cfRule type="cellIs" dxfId="10819" priority="421" operator="greaterThan">
      <formula>0.1</formula>
    </cfRule>
  </conditionalFormatting>
  <conditionalFormatting sqref="N102">
    <cfRule type="cellIs" dxfId="10818" priority="420" operator="equal">
      <formula>$C$7</formula>
    </cfRule>
  </conditionalFormatting>
  <conditionalFormatting sqref="O102">
    <cfRule type="cellIs" dxfId="10817" priority="418" operator="equal">
      <formula>$C$7</formula>
    </cfRule>
  </conditionalFormatting>
  <conditionalFormatting sqref="L102">
    <cfRule type="cellIs" dxfId="10816" priority="417" operator="lessThan">
      <formula>0</formula>
    </cfRule>
  </conditionalFormatting>
  <conditionalFormatting sqref="G102">
    <cfRule type="cellIs" dxfId="10815" priority="415" operator="greaterThan">
      <formula>F102</formula>
    </cfRule>
    <cfRule type="cellIs" dxfId="10814" priority="416" operator="lessThan">
      <formula>F102</formula>
    </cfRule>
  </conditionalFormatting>
  <conditionalFormatting sqref="P102 N102">
    <cfRule type="cellIs" dxfId="10813" priority="414" operator="equal">
      <formula>TODAY()</formula>
    </cfRule>
  </conditionalFormatting>
  <conditionalFormatting sqref="M102">
    <cfRule type="cellIs" dxfId="10812" priority="413" operator="greaterThan">
      <formula>0.1</formula>
    </cfRule>
  </conditionalFormatting>
  <conditionalFormatting sqref="N102">
    <cfRule type="cellIs" dxfId="10811" priority="412" operator="equal">
      <formula>$C$7</formula>
    </cfRule>
  </conditionalFormatting>
  <conditionalFormatting sqref="O102">
    <cfRule type="cellIs" dxfId="10810" priority="410" operator="equal">
      <formula>$C$7</formula>
    </cfRule>
  </conditionalFormatting>
  <conditionalFormatting sqref="O102">
    <cfRule type="cellIs" dxfId="10809" priority="403" operator="equal">
      <formula>TODAY()</formula>
    </cfRule>
  </conditionalFormatting>
  <conditionalFormatting sqref="P102 N102">
    <cfRule type="cellIs" dxfId="10808" priority="406" operator="equal">
      <formula>TODAY()</formula>
    </cfRule>
  </conditionalFormatting>
  <conditionalFormatting sqref="O102">
    <cfRule type="cellIs" dxfId="10807" priority="395" operator="equal">
      <formula>TODAY()</formula>
    </cfRule>
  </conditionalFormatting>
  <conditionalFormatting sqref="L102">
    <cfRule type="cellIs" dxfId="10806" priority="409" operator="lessThan">
      <formula>0</formula>
    </cfRule>
  </conditionalFormatting>
  <conditionalFormatting sqref="G102">
    <cfRule type="cellIs" dxfId="10805" priority="407" operator="greaterThan">
      <formula>F102</formula>
    </cfRule>
    <cfRule type="cellIs" dxfId="10804" priority="408" operator="lessThan">
      <formula>F102</formula>
    </cfRule>
  </conditionalFormatting>
  <conditionalFormatting sqref="M102">
    <cfRule type="cellIs" dxfId="10803" priority="405" operator="greaterThan">
      <formula>0.1</formula>
    </cfRule>
  </conditionalFormatting>
  <conditionalFormatting sqref="N102">
    <cfRule type="cellIs" dxfId="10802" priority="404" operator="equal">
      <formula>$C$7</formula>
    </cfRule>
  </conditionalFormatting>
  <conditionalFormatting sqref="O102">
    <cfRule type="cellIs" dxfId="10801" priority="402" operator="equal">
      <formula>$C$7</formula>
    </cfRule>
  </conditionalFormatting>
  <conditionalFormatting sqref="L102">
    <cfRule type="cellIs" dxfId="10800" priority="401" operator="lessThan">
      <formula>0</formula>
    </cfRule>
  </conditionalFormatting>
  <conditionalFormatting sqref="G102">
    <cfRule type="cellIs" dxfId="10799" priority="399" operator="greaterThan">
      <formula>F102</formula>
    </cfRule>
    <cfRule type="cellIs" dxfId="10798" priority="400" operator="lessThan">
      <formula>F102</formula>
    </cfRule>
  </conditionalFormatting>
  <conditionalFormatting sqref="P102 N102">
    <cfRule type="cellIs" dxfId="10797" priority="398" operator="equal">
      <formula>TODAY()</formula>
    </cfRule>
  </conditionalFormatting>
  <conditionalFormatting sqref="M102">
    <cfRule type="cellIs" dxfId="10796" priority="397" operator="greaterThan">
      <formula>0.1</formula>
    </cfRule>
  </conditionalFormatting>
  <conditionalFormatting sqref="N102">
    <cfRule type="cellIs" dxfId="10795" priority="396" operator="equal">
      <formula>$C$7</formula>
    </cfRule>
  </conditionalFormatting>
  <conditionalFormatting sqref="O102">
    <cfRule type="cellIs" dxfId="10794" priority="394" operator="equal">
      <formula>$C$7</formula>
    </cfRule>
  </conditionalFormatting>
  <conditionalFormatting sqref="P102 N102">
    <cfRule type="cellIs" dxfId="10793" priority="390" operator="equal">
      <formula>TODAY()</formula>
    </cfRule>
  </conditionalFormatting>
  <conditionalFormatting sqref="O102">
    <cfRule type="cellIs" dxfId="10792" priority="379" operator="equal">
      <formula>TODAY()</formula>
    </cfRule>
  </conditionalFormatting>
  <conditionalFormatting sqref="O102">
    <cfRule type="cellIs" dxfId="10791" priority="387" operator="equal">
      <formula>TODAY()</formula>
    </cfRule>
  </conditionalFormatting>
  <conditionalFormatting sqref="L102">
    <cfRule type="cellIs" dxfId="10790" priority="393" operator="lessThan">
      <formula>0</formula>
    </cfRule>
  </conditionalFormatting>
  <conditionalFormatting sqref="G102">
    <cfRule type="cellIs" dxfId="10789" priority="391" operator="greaterThan">
      <formula>F102</formula>
    </cfRule>
    <cfRule type="cellIs" dxfId="10788" priority="392" operator="lessThan">
      <formula>F102</formula>
    </cfRule>
  </conditionalFormatting>
  <conditionalFormatting sqref="M102">
    <cfRule type="cellIs" dxfId="10787" priority="389" operator="greaterThan">
      <formula>0.1</formula>
    </cfRule>
  </conditionalFormatting>
  <conditionalFormatting sqref="N102">
    <cfRule type="cellIs" dxfId="10786" priority="388" operator="equal">
      <formula>$C$7</formula>
    </cfRule>
  </conditionalFormatting>
  <conditionalFormatting sqref="O102">
    <cfRule type="cellIs" dxfId="10785" priority="386" operator="equal">
      <formula>$C$7</formula>
    </cfRule>
  </conditionalFormatting>
  <conditionalFormatting sqref="L102">
    <cfRule type="cellIs" dxfId="10784" priority="385" operator="lessThan">
      <formula>0</formula>
    </cfRule>
  </conditionalFormatting>
  <conditionalFormatting sqref="G102">
    <cfRule type="cellIs" dxfId="10783" priority="383" operator="greaterThan">
      <formula>F102</formula>
    </cfRule>
    <cfRule type="cellIs" dxfId="10782" priority="384" operator="lessThan">
      <formula>F102</formula>
    </cfRule>
  </conditionalFormatting>
  <conditionalFormatting sqref="P102 N102">
    <cfRule type="cellIs" dxfId="10781" priority="382" operator="equal">
      <formula>TODAY()</formula>
    </cfRule>
  </conditionalFormatting>
  <conditionalFormatting sqref="M102">
    <cfRule type="cellIs" dxfId="10780" priority="381" operator="greaterThan">
      <formula>0.1</formula>
    </cfRule>
  </conditionalFormatting>
  <conditionalFormatting sqref="N102">
    <cfRule type="cellIs" dxfId="10779" priority="380" operator="equal">
      <formula>$C$7</formula>
    </cfRule>
  </conditionalFormatting>
  <conditionalFormatting sqref="O102">
    <cfRule type="cellIs" dxfId="10778" priority="378" operator="equal">
      <formula>$C$7</formula>
    </cfRule>
  </conditionalFormatting>
  <conditionalFormatting sqref="L102">
    <cfRule type="cellIs" dxfId="10777" priority="377" operator="lessThan">
      <formula>0</formula>
    </cfRule>
  </conditionalFormatting>
  <conditionalFormatting sqref="Q102">
    <cfRule type="cellIs" dxfId="10776" priority="376" operator="equal">
      <formula>TODAY()</formula>
    </cfRule>
  </conditionalFormatting>
  <conditionalFormatting sqref="K102:L102">
    <cfRule type="cellIs" dxfId="10775" priority="375" operator="lessThan">
      <formula>0</formula>
    </cfRule>
  </conditionalFormatting>
  <conditionalFormatting sqref="G102">
    <cfRule type="cellIs" dxfId="10774" priority="373" operator="lessThan">
      <formula>N102</formula>
    </cfRule>
    <cfRule type="cellIs" dxfId="10773" priority="374" operator="greaterThan">
      <formula>P102</formula>
    </cfRule>
  </conditionalFormatting>
  <conditionalFormatting sqref="N102 P102">
    <cfRule type="cellIs" dxfId="10772" priority="369" operator="equal">
      <formula>TODAY()</formula>
    </cfRule>
  </conditionalFormatting>
  <conditionalFormatting sqref="O102">
    <cfRule type="cellIs" dxfId="10771" priority="358" operator="equal">
      <formula>TODAY()</formula>
    </cfRule>
  </conditionalFormatting>
  <conditionalFormatting sqref="O102">
    <cfRule type="cellIs" dxfId="10770" priority="366" operator="equal">
      <formula>TODAY()</formula>
    </cfRule>
  </conditionalFormatting>
  <conditionalFormatting sqref="L102">
    <cfRule type="cellIs" dxfId="10769" priority="372" operator="lessThan">
      <formula>0</formula>
    </cfRule>
  </conditionalFormatting>
  <conditionalFormatting sqref="G102">
    <cfRule type="cellIs" dxfId="10768" priority="370" operator="greaterThan">
      <formula>F102</formula>
    </cfRule>
    <cfRule type="cellIs" dxfId="10767" priority="371" operator="lessThan">
      <formula>F102</formula>
    </cfRule>
  </conditionalFormatting>
  <conditionalFormatting sqref="M102">
    <cfRule type="cellIs" dxfId="10766" priority="368" operator="greaterThan">
      <formula>0.1</formula>
    </cfRule>
  </conditionalFormatting>
  <conditionalFormatting sqref="N102">
    <cfRule type="cellIs" dxfId="10765" priority="367" operator="equal">
      <formula>$C$7</formula>
    </cfRule>
  </conditionalFormatting>
  <conditionalFormatting sqref="O102">
    <cfRule type="cellIs" dxfId="10764" priority="365" operator="equal">
      <formula>$C$7</formula>
    </cfRule>
  </conditionalFormatting>
  <conditionalFormatting sqref="L102">
    <cfRule type="cellIs" dxfId="10763" priority="364" operator="lessThan">
      <formula>0</formula>
    </cfRule>
  </conditionalFormatting>
  <conditionalFormatting sqref="G102">
    <cfRule type="cellIs" dxfId="10762" priority="362" operator="greaterThan">
      <formula>F102</formula>
    </cfRule>
    <cfRule type="cellIs" dxfId="10761" priority="363" operator="lessThan">
      <formula>F102</formula>
    </cfRule>
  </conditionalFormatting>
  <conditionalFormatting sqref="N102 P102">
    <cfRule type="cellIs" dxfId="10760" priority="361" operator="equal">
      <formula>TODAY()</formula>
    </cfRule>
  </conditionalFormatting>
  <conditionalFormatting sqref="M102">
    <cfRule type="cellIs" dxfId="10759" priority="360" operator="greaterThan">
      <formula>0.1</formula>
    </cfRule>
  </conditionalFormatting>
  <conditionalFormatting sqref="N102">
    <cfRule type="cellIs" dxfId="10758" priority="359" operator="equal">
      <formula>$C$7</formula>
    </cfRule>
  </conditionalFormatting>
  <conditionalFormatting sqref="O102">
    <cfRule type="cellIs" dxfId="10757" priority="357" operator="equal">
      <formula>$C$7</formula>
    </cfRule>
  </conditionalFormatting>
  <conditionalFormatting sqref="N102 P102">
    <cfRule type="cellIs" dxfId="10756" priority="353" operator="equal">
      <formula>TODAY()</formula>
    </cfRule>
  </conditionalFormatting>
  <conditionalFormatting sqref="O102">
    <cfRule type="cellIs" dxfId="10755" priority="342" operator="equal">
      <formula>TODAY()</formula>
    </cfRule>
  </conditionalFormatting>
  <conditionalFormatting sqref="O102">
    <cfRule type="cellIs" dxfId="10754" priority="350" operator="equal">
      <formula>TODAY()</formula>
    </cfRule>
  </conditionalFormatting>
  <conditionalFormatting sqref="L102">
    <cfRule type="cellIs" dxfId="10753" priority="356" operator="lessThan">
      <formula>0</formula>
    </cfRule>
  </conditionalFormatting>
  <conditionalFormatting sqref="G102">
    <cfRule type="cellIs" dxfId="10752" priority="354" operator="greaterThan">
      <formula>F102</formula>
    </cfRule>
    <cfRule type="cellIs" dxfId="10751" priority="355" operator="lessThan">
      <formula>F102</formula>
    </cfRule>
  </conditionalFormatting>
  <conditionalFormatting sqref="M102">
    <cfRule type="cellIs" dxfId="10750" priority="352" operator="greaterThan">
      <formula>0.1</formula>
    </cfRule>
  </conditionalFormatting>
  <conditionalFormatting sqref="N102">
    <cfRule type="cellIs" dxfId="10749" priority="351" operator="equal">
      <formula>$C$7</formula>
    </cfRule>
  </conditionalFormatting>
  <conditionalFormatting sqref="O102">
    <cfRule type="cellIs" dxfId="10748" priority="349" operator="equal">
      <formula>$C$7</formula>
    </cfRule>
  </conditionalFormatting>
  <conditionalFormatting sqref="L102">
    <cfRule type="cellIs" dxfId="10747" priority="348" operator="lessThan">
      <formula>0</formula>
    </cfRule>
  </conditionalFormatting>
  <conditionalFormatting sqref="G102">
    <cfRule type="cellIs" dxfId="10746" priority="346" operator="greaterThan">
      <formula>F102</formula>
    </cfRule>
    <cfRule type="cellIs" dxfId="10745" priority="347" operator="lessThan">
      <formula>F102</formula>
    </cfRule>
  </conditionalFormatting>
  <conditionalFormatting sqref="N102 P102">
    <cfRule type="cellIs" dxfId="10744" priority="345" operator="equal">
      <formula>TODAY()</formula>
    </cfRule>
  </conditionalFormatting>
  <conditionalFormatting sqref="M102">
    <cfRule type="cellIs" dxfId="10743" priority="344" operator="greaterThan">
      <formula>0.1</formula>
    </cfRule>
  </conditionalFormatting>
  <conditionalFormatting sqref="N102">
    <cfRule type="cellIs" dxfId="10742" priority="343" operator="equal">
      <formula>$C$7</formula>
    </cfRule>
  </conditionalFormatting>
  <conditionalFormatting sqref="O102">
    <cfRule type="cellIs" dxfId="10741" priority="341" operator="equal">
      <formula>$C$7</formula>
    </cfRule>
  </conditionalFormatting>
  <conditionalFormatting sqref="N102 P102">
    <cfRule type="cellIs" dxfId="10740" priority="337" operator="equal">
      <formula>TODAY()</formula>
    </cfRule>
  </conditionalFormatting>
  <conditionalFormatting sqref="O102">
    <cfRule type="cellIs" dxfId="10739" priority="326" operator="equal">
      <formula>TODAY()</formula>
    </cfRule>
  </conditionalFormatting>
  <conditionalFormatting sqref="O102">
    <cfRule type="cellIs" dxfId="10738" priority="334" operator="equal">
      <formula>TODAY()</formula>
    </cfRule>
  </conditionalFormatting>
  <conditionalFormatting sqref="L102">
    <cfRule type="cellIs" dxfId="10737" priority="340" operator="lessThan">
      <formula>0</formula>
    </cfRule>
  </conditionalFormatting>
  <conditionalFormatting sqref="G102">
    <cfRule type="cellIs" dxfId="10736" priority="338" operator="greaterThan">
      <formula>F102</formula>
    </cfRule>
    <cfRule type="cellIs" dxfId="10735" priority="339" operator="lessThan">
      <formula>F102</formula>
    </cfRule>
  </conditionalFormatting>
  <conditionalFormatting sqref="M102">
    <cfRule type="cellIs" dxfId="10734" priority="336" operator="greaterThan">
      <formula>0.1</formula>
    </cfRule>
  </conditionalFormatting>
  <conditionalFormatting sqref="N102">
    <cfRule type="cellIs" dxfId="10733" priority="335" operator="equal">
      <formula>$C$7</formula>
    </cfRule>
  </conditionalFormatting>
  <conditionalFormatting sqref="O102">
    <cfRule type="cellIs" dxfId="10732" priority="333" operator="equal">
      <formula>$C$7</formula>
    </cfRule>
  </conditionalFormatting>
  <conditionalFormatting sqref="L102">
    <cfRule type="cellIs" dxfId="10731" priority="332" operator="lessThan">
      <formula>0</formula>
    </cfRule>
  </conditionalFormatting>
  <conditionalFormatting sqref="G102">
    <cfRule type="cellIs" dxfId="10730" priority="330" operator="greaterThan">
      <formula>F102</formula>
    </cfRule>
    <cfRule type="cellIs" dxfId="10729" priority="331" operator="lessThan">
      <formula>F102</formula>
    </cfRule>
  </conditionalFormatting>
  <conditionalFormatting sqref="N102 P102">
    <cfRule type="cellIs" dxfId="10728" priority="329" operator="equal">
      <formula>TODAY()</formula>
    </cfRule>
  </conditionalFormatting>
  <conditionalFormatting sqref="M102">
    <cfRule type="cellIs" dxfId="10727" priority="328" operator="greaterThan">
      <formula>0.1</formula>
    </cfRule>
  </conditionalFormatting>
  <conditionalFormatting sqref="N102">
    <cfRule type="cellIs" dxfId="10726" priority="327" operator="equal">
      <formula>$C$7</formula>
    </cfRule>
  </conditionalFormatting>
  <conditionalFormatting sqref="O102">
    <cfRule type="cellIs" dxfId="10725" priority="325" operator="equal">
      <formula>$C$7</formula>
    </cfRule>
  </conditionalFormatting>
  <conditionalFormatting sqref="L102">
    <cfRule type="cellIs" dxfId="10724" priority="324" operator="lessThan">
      <formula>0</formula>
    </cfRule>
  </conditionalFormatting>
  <conditionalFormatting sqref="Q102">
    <cfRule type="cellIs" dxfId="10723" priority="323" operator="equal">
      <formula>TODAY()</formula>
    </cfRule>
  </conditionalFormatting>
  <conditionalFormatting sqref="K102:L102">
    <cfRule type="cellIs" dxfId="10722" priority="322" operator="lessThan">
      <formula>0</formula>
    </cfRule>
  </conditionalFormatting>
  <conditionalFormatting sqref="G102">
    <cfRule type="cellIs" dxfId="10721" priority="320" operator="lessThan">
      <formula>N102</formula>
    </cfRule>
    <cfRule type="cellIs" dxfId="10720" priority="321" operator="greaterThan">
      <formula>P102</formula>
    </cfRule>
  </conditionalFormatting>
  <conditionalFormatting sqref="N102 P102">
    <cfRule type="cellIs" dxfId="10719" priority="316" operator="equal">
      <formula>TODAY()</formula>
    </cfRule>
  </conditionalFormatting>
  <conditionalFormatting sqref="O102">
    <cfRule type="cellIs" dxfId="10718" priority="305" operator="equal">
      <formula>TODAY()</formula>
    </cfRule>
  </conditionalFormatting>
  <conditionalFormatting sqref="O102">
    <cfRule type="cellIs" dxfId="10717" priority="313" operator="equal">
      <formula>TODAY()</formula>
    </cfRule>
  </conditionalFormatting>
  <conditionalFormatting sqref="L102">
    <cfRule type="cellIs" dxfId="10716" priority="319" operator="lessThan">
      <formula>0</formula>
    </cfRule>
  </conditionalFormatting>
  <conditionalFormatting sqref="G102">
    <cfRule type="cellIs" dxfId="10715" priority="317" operator="greaterThan">
      <formula>F102</formula>
    </cfRule>
    <cfRule type="cellIs" dxfId="10714" priority="318" operator="lessThan">
      <formula>F102</formula>
    </cfRule>
  </conditionalFormatting>
  <conditionalFormatting sqref="M102">
    <cfRule type="cellIs" dxfId="10713" priority="315" operator="greaterThan">
      <formula>0.1</formula>
    </cfRule>
  </conditionalFormatting>
  <conditionalFormatting sqref="N102">
    <cfRule type="cellIs" dxfId="10712" priority="314" operator="equal">
      <formula>$C$7</formula>
    </cfRule>
  </conditionalFormatting>
  <conditionalFormatting sqref="O102">
    <cfRule type="cellIs" dxfId="10711" priority="312" operator="equal">
      <formula>$C$7</formula>
    </cfRule>
  </conditionalFormatting>
  <conditionalFormatting sqref="L102">
    <cfRule type="cellIs" dxfId="10710" priority="311" operator="lessThan">
      <formula>0</formula>
    </cfRule>
  </conditionalFormatting>
  <conditionalFormatting sqref="G102">
    <cfRule type="cellIs" dxfId="10709" priority="309" operator="greaterThan">
      <formula>F102</formula>
    </cfRule>
    <cfRule type="cellIs" dxfId="10708" priority="310" operator="lessThan">
      <formula>F102</formula>
    </cfRule>
  </conditionalFormatting>
  <conditionalFormatting sqref="N102 P102">
    <cfRule type="cellIs" dxfId="10707" priority="308" operator="equal">
      <formula>TODAY()</formula>
    </cfRule>
  </conditionalFormatting>
  <conditionalFormatting sqref="M102">
    <cfRule type="cellIs" dxfId="10706" priority="307" operator="greaterThan">
      <formula>0.1</formula>
    </cfRule>
  </conditionalFormatting>
  <conditionalFormatting sqref="N102">
    <cfRule type="cellIs" dxfId="10705" priority="306" operator="equal">
      <formula>$C$7</formula>
    </cfRule>
  </conditionalFormatting>
  <conditionalFormatting sqref="O102">
    <cfRule type="cellIs" dxfId="10704" priority="304" operator="equal">
      <formula>$C$7</formula>
    </cfRule>
  </conditionalFormatting>
  <conditionalFormatting sqref="N102 P102">
    <cfRule type="cellIs" dxfId="10703" priority="300" operator="equal">
      <formula>TODAY()</formula>
    </cfRule>
  </conditionalFormatting>
  <conditionalFormatting sqref="O102">
    <cfRule type="cellIs" dxfId="10702" priority="289" operator="equal">
      <formula>TODAY()</formula>
    </cfRule>
  </conditionalFormatting>
  <conditionalFormatting sqref="O102">
    <cfRule type="cellIs" dxfId="10701" priority="297" operator="equal">
      <formula>TODAY()</formula>
    </cfRule>
  </conditionalFormatting>
  <conditionalFormatting sqref="L102">
    <cfRule type="cellIs" dxfId="10700" priority="303" operator="lessThan">
      <formula>0</formula>
    </cfRule>
  </conditionalFormatting>
  <conditionalFormatting sqref="G102">
    <cfRule type="cellIs" dxfId="10699" priority="301" operator="greaterThan">
      <formula>F102</formula>
    </cfRule>
    <cfRule type="cellIs" dxfId="10698" priority="302" operator="lessThan">
      <formula>F102</formula>
    </cfRule>
  </conditionalFormatting>
  <conditionalFormatting sqref="M102">
    <cfRule type="cellIs" dxfId="10697" priority="299" operator="greaterThan">
      <formula>0.1</formula>
    </cfRule>
  </conditionalFormatting>
  <conditionalFormatting sqref="N102">
    <cfRule type="cellIs" dxfId="10696" priority="298" operator="equal">
      <formula>$C$7</formula>
    </cfRule>
  </conditionalFormatting>
  <conditionalFormatting sqref="O102">
    <cfRule type="cellIs" dxfId="10695" priority="296" operator="equal">
      <formula>$C$7</formula>
    </cfRule>
  </conditionalFormatting>
  <conditionalFormatting sqref="L102">
    <cfRule type="cellIs" dxfId="10694" priority="295" operator="lessThan">
      <formula>0</formula>
    </cfRule>
  </conditionalFormatting>
  <conditionalFormatting sqref="G102">
    <cfRule type="cellIs" dxfId="10693" priority="293" operator="greaterThan">
      <formula>F102</formula>
    </cfRule>
    <cfRule type="cellIs" dxfId="10692" priority="294" operator="lessThan">
      <formula>F102</formula>
    </cfRule>
  </conditionalFormatting>
  <conditionalFormatting sqref="N102 P102">
    <cfRule type="cellIs" dxfId="10691" priority="292" operator="equal">
      <formula>TODAY()</formula>
    </cfRule>
  </conditionalFormatting>
  <conditionalFormatting sqref="M102">
    <cfRule type="cellIs" dxfId="10690" priority="291" operator="greaterThan">
      <formula>0.1</formula>
    </cfRule>
  </conditionalFormatting>
  <conditionalFormatting sqref="N102">
    <cfRule type="cellIs" dxfId="10689" priority="290" operator="equal">
      <formula>$C$7</formula>
    </cfRule>
  </conditionalFormatting>
  <conditionalFormatting sqref="O102">
    <cfRule type="cellIs" dxfId="10688" priority="288" operator="equal">
      <formula>$C$7</formula>
    </cfRule>
  </conditionalFormatting>
  <conditionalFormatting sqref="N102 P102">
    <cfRule type="cellIs" dxfId="10687" priority="284" operator="equal">
      <formula>TODAY()</formula>
    </cfRule>
  </conditionalFormatting>
  <conditionalFormatting sqref="O102">
    <cfRule type="cellIs" dxfId="10686" priority="273" operator="equal">
      <formula>TODAY()</formula>
    </cfRule>
  </conditionalFormatting>
  <conditionalFormatting sqref="O102">
    <cfRule type="cellIs" dxfId="10685" priority="281" operator="equal">
      <formula>TODAY()</formula>
    </cfRule>
  </conditionalFormatting>
  <conditionalFormatting sqref="L102">
    <cfRule type="cellIs" dxfId="10684" priority="287" operator="lessThan">
      <formula>0</formula>
    </cfRule>
  </conditionalFormatting>
  <conditionalFormatting sqref="G102">
    <cfRule type="cellIs" dxfId="10683" priority="285" operator="greaterThan">
      <formula>F102</formula>
    </cfRule>
    <cfRule type="cellIs" dxfId="10682" priority="286" operator="lessThan">
      <formula>F102</formula>
    </cfRule>
  </conditionalFormatting>
  <conditionalFormatting sqref="M102">
    <cfRule type="cellIs" dxfId="10681" priority="283" operator="greaterThan">
      <formula>0.1</formula>
    </cfRule>
  </conditionalFormatting>
  <conditionalFormatting sqref="N102">
    <cfRule type="cellIs" dxfId="10680" priority="282" operator="equal">
      <formula>$C$7</formula>
    </cfRule>
  </conditionalFormatting>
  <conditionalFormatting sqref="O102">
    <cfRule type="cellIs" dxfId="10679" priority="280" operator="equal">
      <formula>$C$7</formula>
    </cfRule>
  </conditionalFormatting>
  <conditionalFormatting sqref="L102">
    <cfRule type="cellIs" dxfId="10678" priority="279" operator="lessThan">
      <formula>0</formula>
    </cfRule>
  </conditionalFormatting>
  <conditionalFormatting sqref="G102">
    <cfRule type="cellIs" dxfId="10677" priority="277" operator="greaterThan">
      <formula>F102</formula>
    </cfRule>
    <cfRule type="cellIs" dxfId="10676" priority="278" operator="lessThan">
      <formula>F102</formula>
    </cfRule>
  </conditionalFormatting>
  <conditionalFormatting sqref="N102 P102">
    <cfRule type="cellIs" dxfId="10675" priority="276" operator="equal">
      <formula>TODAY()</formula>
    </cfRule>
  </conditionalFormatting>
  <conditionalFormatting sqref="M102">
    <cfRule type="cellIs" dxfId="10674" priority="275" operator="greaterThan">
      <formula>0.1</formula>
    </cfRule>
  </conditionalFormatting>
  <conditionalFormatting sqref="N102">
    <cfRule type="cellIs" dxfId="10673" priority="274" operator="equal">
      <formula>$C$7</formula>
    </cfRule>
  </conditionalFormatting>
  <conditionalFormatting sqref="O102">
    <cfRule type="cellIs" dxfId="10672" priority="272" operator="equal">
      <formula>$C$7</formula>
    </cfRule>
  </conditionalFormatting>
  <conditionalFormatting sqref="L102">
    <cfRule type="cellIs" dxfId="10671" priority="271" operator="lessThan">
      <formula>0</formula>
    </cfRule>
  </conditionalFormatting>
  <conditionalFormatting sqref="Q102">
    <cfRule type="cellIs" dxfId="10670" priority="270" operator="equal">
      <formula>TODAY()</formula>
    </cfRule>
  </conditionalFormatting>
  <conditionalFormatting sqref="K102:L102">
    <cfRule type="cellIs" dxfId="10669" priority="269" operator="lessThan">
      <formula>0</formula>
    </cfRule>
  </conditionalFormatting>
  <conditionalFormatting sqref="G102">
    <cfRule type="cellIs" dxfId="10668" priority="267" operator="lessThan">
      <formula>N102</formula>
    </cfRule>
    <cfRule type="cellIs" dxfId="10667" priority="268" operator="greaterThan">
      <formula>P102</formula>
    </cfRule>
  </conditionalFormatting>
  <conditionalFormatting sqref="N102 P102">
    <cfRule type="cellIs" dxfId="10666" priority="263" operator="equal">
      <formula>TODAY()</formula>
    </cfRule>
  </conditionalFormatting>
  <conditionalFormatting sqref="O102">
    <cfRule type="cellIs" dxfId="10665" priority="252" operator="equal">
      <formula>TODAY()</formula>
    </cfRule>
  </conditionalFormatting>
  <conditionalFormatting sqref="O102">
    <cfRule type="cellIs" dxfId="10664" priority="260" operator="equal">
      <formula>TODAY()</formula>
    </cfRule>
  </conditionalFormatting>
  <conditionalFormatting sqref="L102">
    <cfRule type="cellIs" dxfId="10663" priority="266" operator="lessThan">
      <formula>0</formula>
    </cfRule>
  </conditionalFormatting>
  <conditionalFormatting sqref="G102">
    <cfRule type="cellIs" dxfId="10662" priority="264" operator="greaterThan">
      <formula>F102</formula>
    </cfRule>
    <cfRule type="cellIs" dxfId="10661" priority="265" operator="lessThan">
      <formula>F102</formula>
    </cfRule>
  </conditionalFormatting>
  <conditionalFormatting sqref="M102">
    <cfRule type="cellIs" dxfId="10660" priority="262" operator="greaterThan">
      <formula>0.1</formula>
    </cfRule>
  </conditionalFormatting>
  <conditionalFormatting sqref="N102">
    <cfRule type="cellIs" dxfId="10659" priority="261" operator="equal">
      <formula>$C$7</formula>
    </cfRule>
  </conditionalFormatting>
  <conditionalFormatting sqref="O102">
    <cfRule type="cellIs" dxfId="10658" priority="259" operator="equal">
      <formula>$C$7</formula>
    </cfRule>
  </conditionalFormatting>
  <conditionalFormatting sqref="L102">
    <cfRule type="cellIs" dxfId="10657" priority="258" operator="lessThan">
      <formula>0</formula>
    </cfRule>
  </conditionalFormatting>
  <conditionalFormatting sqref="G102">
    <cfRule type="cellIs" dxfId="10656" priority="256" operator="greaterThan">
      <formula>F102</formula>
    </cfRule>
    <cfRule type="cellIs" dxfId="10655" priority="257" operator="lessThan">
      <formula>F102</formula>
    </cfRule>
  </conditionalFormatting>
  <conditionalFormatting sqref="N102 P102">
    <cfRule type="cellIs" dxfId="10654" priority="255" operator="equal">
      <formula>TODAY()</formula>
    </cfRule>
  </conditionalFormatting>
  <conditionalFormatting sqref="M102">
    <cfRule type="cellIs" dxfId="10653" priority="254" operator="greaterThan">
      <formula>0.1</formula>
    </cfRule>
  </conditionalFormatting>
  <conditionalFormatting sqref="N102">
    <cfRule type="cellIs" dxfId="10652" priority="253" operator="equal">
      <formula>$C$7</formula>
    </cfRule>
  </conditionalFormatting>
  <conditionalFormatting sqref="O102">
    <cfRule type="cellIs" dxfId="10651" priority="251" operator="equal">
      <formula>$C$7</formula>
    </cfRule>
  </conditionalFormatting>
  <conditionalFormatting sqref="N102 P102">
    <cfRule type="cellIs" dxfId="10650" priority="247" operator="equal">
      <formula>TODAY()</formula>
    </cfRule>
  </conditionalFormatting>
  <conditionalFormatting sqref="O102">
    <cfRule type="cellIs" dxfId="10649" priority="236" operator="equal">
      <formula>TODAY()</formula>
    </cfRule>
  </conditionalFormatting>
  <conditionalFormatting sqref="O102">
    <cfRule type="cellIs" dxfId="10648" priority="244" operator="equal">
      <formula>TODAY()</formula>
    </cfRule>
  </conditionalFormatting>
  <conditionalFormatting sqref="L102">
    <cfRule type="cellIs" dxfId="10647" priority="250" operator="lessThan">
      <formula>0</formula>
    </cfRule>
  </conditionalFormatting>
  <conditionalFormatting sqref="G102">
    <cfRule type="cellIs" dxfId="10646" priority="248" operator="greaterThan">
      <formula>F102</formula>
    </cfRule>
    <cfRule type="cellIs" dxfId="10645" priority="249" operator="lessThan">
      <formula>F102</formula>
    </cfRule>
  </conditionalFormatting>
  <conditionalFormatting sqref="M102">
    <cfRule type="cellIs" dxfId="10644" priority="246" operator="greaterThan">
      <formula>0.1</formula>
    </cfRule>
  </conditionalFormatting>
  <conditionalFormatting sqref="N102">
    <cfRule type="cellIs" dxfId="10643" priority="245" operator="equal">
      <formula>$C$7</formula>
    </cfRule>
  </conditionalFormatting>
  <conditionalFormatting sqref="O102">
    <cfRule type="cellIs" dxfId="10642" priority="243" operator="equal">
      <formula>$C$7</formula>
    </cfRule>
  </conditionalFormatting>
  <conditionalFormatting sqref="L102">
    <cfRule type="cellIs" dxfId="10641" priority="242" operator="lessThan">
      <formula>0</formula>
    </cfRule>
  </conditionalFormatting>
  <conditionalFormatting sqref="G102">
    <cfRule type="cellIs" dxfId="10640" priority="240" operator="greaterThan">
      <formula>F102</formula>
    </cfRule>
    <cfRule type="cellIs" dxfId="10639" priority="241" operator="lessThan">
      <formula>F102</formula>
    </cfRule>
  </conditionalFormatting>
  <conditionalFormatting sqref="N102 P102">
    <cfRule type="cellIs" dxfId="10638" priority="239" operator="equal">
      <formula>TODAY()</formula>
    </cfRule>
  </conditionalFormatting>
  <conditionalFormatting sqref="M102">
    <cfRule type="cellIs" dxfId="10637" priority="238" operator="greaterThan">
      <formula>0.1</formula>
    </cfRule>
  </conditionalFormatting>
  <conditionalFormatting sqref="N102">
    <cfRule type="cellIs" dxfId="10636" priority="237" operator="equal">
      <formula>$C$7</formula>
    </cfRule>
  </conditionalFormatting>
  <conditionalFormatting sqref="O102">
    <cfRule type="cellIs" dxfId="10635" priority="235" operator="equal">
      <formula>$C$7</formula>
    </cfRule>
  </conditionalFormatting>
  <conditionalFormatting sqref="N102 P102">
    <cfRule type="cellIs" dxfId="10634" priority="231" operator="equal">
      <formula>TODAY()</formula>
    </cfRule>
  </conditionalFormatting>
  <conditionalFormatting sqref="O102">
    <cfRule type="cellIs" dxfId="10633" priority="220" operator="equal">
      <formula>TODAY()</formula>
    </cfRule>
  </conditionalFormatting>
  <conditionalFormatting sqref="O102">
    <cfRule type="cellIs" dxfId="10632" priority="228" operator="equal">
      <formula>TODAY()</formula>
    </cfRule>
  </conditionalFormatting>
  <conditionalFormatting sqref="L102">
    <cfRule type="cellIs" dxfId="10631" priority="234" operator="lessThan">
      <formula>0</formula>
    </cfRule>
  </conditionalFormatting>
  <conditionalFormatting sqref="G102">
    <cfRule type="cellIs" dxfId="10630" priority="232" operator="greaterThan">
      <formula>F102</formula>
    </cfRule>
    <cfRule type="cellIs" dxfId="10629" priority="233" operator="lessThan">
      <formula>F102</formula>
    </cfRule>
  </conditionalFormatting>
  <conditionalFormatting sqref="M102">
    <cfRule type="cellIs" dxfId="10628" priority="230" operator="greaterThan">
      <formula>0.1</formula>
    </cfRule>
  </conditionalFormatting>
  <conditionalFormatting sqref="N102">
    <cfRule type="cellIs" dxfId="10627" priority="229" operator="equal">
      <formula>$C$7</formula>
    </cfRule>
  </conditionalFormatting>
  <conditionalFormatting sqref="O102">
    <cfRule type="cellIs" dxfId="10626" priority="227" operator="equal">
      <formula>$C$7</formula>
    </cfRule>
  </conditionalFormatting>
  <conditionalFormatting sqref="L102">
    <cfRule type="cellIs" dxfId="10625" priority="226" operator="lessThan">
      <formula>0</formula>
    </cfRule>
  </conditionalFormatting>
  <conditionalFormatting sqref="G102">
    <cfRule type="cellIs" dxfId="10624" priority="224" operator="greaterThan">
      <formula>F102</formula>
    </cfRule>
    <cfRule type="cellIs" dxfId="10623" priority="225" operator="lessThan">
      <formula>F102</formula>
    </cfRule>
  </conditionalFormatting>
  <conditionalFormatting sqref="N102 P102">
    <cfRule type="cellIs" dxfId="10622" priority="223" operator="equal">
      <formula>TODAY()</formula>
    </cfRule>
  </conditionalFormatting>
  <conditionalFormatting sqref="M102">
    <cfRule type="cellIs" dxfId="10621" priority="222" operator="greaterThan">
      <formula>0.1</formula>
    </cfRule>
  </conditionalFormatting>
  <conditionalFormatting sqref="N102">
    <cfRule type="cellIs" dxfId="10620" priority="221" operator="equal">
      <formula>$C$7</formula>
    </cfRule>
  </conditionalFormatting>
  <conditionalFormatting sqref="O102">
    <cfRule type="cellIs" dxfId="10619" priority="219" operator="equal">
      <formula>$C$7</formula>
    </cfRule>
  </conditionalFormatting>
  <conditionalFormatting sqref="O102">
    <cfRule type="cellIs" dxfId="10618" priority="206" operator="equal">
      <formula>$C$7</formula>
    </cfRule>
  </conditionalFormatting>
  <conditionalFormatting sqref="O102">
    <cfRule type="cellIs" dxfId="10617" priority="198" operator="equal">
      <formula>$C$7</formula>
    </cfRule>
  </conditionalFormatting>
  <conditionalFormatting sqref="O102">
    <cfRule type="cellIs" dxfId="10616" priority="190" operator="equal">
      <formula>$C$7</formula>
    </cfRule>
  </conditionalFormatting>
  <conditionalFormatting sqref="O102">
    <cfRule type="cellIs" dxfId="10615" priority="182" operator="equal">
      <formula>$C$7</formula>
    </cfRule>
  </conditionalFormatting>
  <conditionalFormatting sqref="O102">
    <cfRule type="cellIs" dxfId="10614" priority="174" operator="equal">
      <formula>$C$7</formula>
    </cfRule>
  </conditionalFormatting>
  <conditionalFormatting sqref="O102">
    <cfRule type="cellIs" dxfId="10613" priority="166" operator="equal">
      <formula>$C$7</formula>
    </cfRule>
  </conditionalFormatting>
  <conditionalFormatting sqref="N102 P102">
    <cfRule type="cellIs" dxfId="10612" priority="149" operator="equal">
      <formula>TODAY()</formula>
    </cfRule>
  </conditionalFormatting>
  <conditionalFormatting sqref="O102">
    <cfRule type="cellIs" dxfId="10611" priority="138" operator="equal">
      <formula>TODAY()</formula>
    </cfRule>
  </conditionalFormatting>
  <conditionalFormatting sqref="O102">
    <cfRule type="cellIs" dxfId="10610" priority="146" operator="equal">
      <formula>TODAY()</formula>
    </cfRule>
  </conditionalFormatting>
  <conditionalFormatting sqref="L102">
    <cfRule type="cellIs" dxfId="10609" priority="152" operator="lessThan">
      <formula>0</formula>
    </cfRule>
  </conditionalFormatting>
  <conditionalFormatting sqref="G102">
    <cfRule type="cellIs" dxfId="10608" priority="150" operator="greaterThan">
      <formula>F102</formula>
    </cfRule>
    <cfRule type="cellIs" dxfId="10607" priority="151" operator="lessThan">
      <formula>F102</formula>
    </cfRule>
  </conditionalFormatting>
  <conditionalFormatting sqref="M102">
    <cfRule type="cellIs" dxfId="10606" priority="148" operator="greaterThan">
      <formula>0.1</formula>
    </cfRule>
  </conditionalFormatting>
  <conditionalFormatting sqref="N102">
    <cfRule type="cellIs" dxfId="10605" priority="147" operator="equal">
      <formula>$C$7</formula>
    </cfRule>
  </conditionalFormatting>
  <conditionalFormatting sqref="O102">
    <cfRule type="cellIs" dxfId="10604" priority="145" operator="equal">
      <formula>$C$7</formula>
    </cfRule>
  </conditionalFormatting>
  <conditionalFormatting sqref="L102">
    <cfRule type="cellIs" dxfId="10603" priority="144" operator="lessThan">
      <formula>0</formula>
    </cfRule>
  </conditionalFormatting>
  <conditionalFormatting sqref="G102">
    <cfRule type="cellIs" dxfId="10602" priority="142" operator="greaterThan">
      <formula>F102</formula>
    </cfRule>
    <cfRule type="cellIs" dxfId="10601" priority="143" operator="lessThan">
      <formula>F102</formula>
    </cfRule>
  </conditionalFormatting>
  <conditionalFormatting sqref="N102 P102">
    <cfRule type="cellIs" dxfId="10600" priority="141" operator="equal">
      <formula>TODAY()</formula>
    </cfRule>
  </conditionalFormatting>
  <conditionalFormatting sqref="M102">
    <cfRule type="cellIs" dxfId="10599" priority="140" operator="greaterThan">
      <formula>0.1</formula>
    </cfRule>
  </conditionalFormatting>
  <conditionalFormatting sqref="N102">
    <cfRule type="cellIs" dxfId="10598" priority="139" operator="equal">
      <formula>$C$7</formula>
    </cfRule>
  </conditionalFormatting>
  <conditionalFormatting sqref="O102">
    <cfRule type="cellIs" dxfId="10597" priority="137" operator="equal">
      <formula>$C$7</formula>
    </cfRule>
  </conditionalFormatting>
  <conditionalFormatting sqref="N102 P102">
    <cfRule type="cellIs" dxfId="10596" priority="133" operator="equal">
      <formula>TODAY()</formula>
    </cfRule>
  </conditionalFormatting>
  <conditionalFormatting sqref="O102">
    <cfRule type="cellIs" dxfId="10595" priority="122" operator="equal">
      <formula>TODAY()</formula>
    </cfRule>
  </conditionalFormatting>
  <conditionalFormatting sqref="O102">
    <cfRule type="cellIs" dxfId="10594" priority="130" operator="equal">
      <formula>TODAY()</formula>
    </cfRule>
  </conditionalFormatting>
  <conditionalFormatting sqref="L102">
    <cfRule type="cellIs" dxfId="10593" priority="136" operator="lessThan">
      <formula>0</formula>
    </cfRule>
  </conditionalFormatting>
  <conditionalFormatting sqref="G102">
    <cfRule type="cellIs" dxfId="10592" priority="134" operator="greaterThan">
      <formula>F102</formula>
    </cfRule>
    <cfRule type="cellIs" dxfId="10591" priority="135" operator="lessThan">
      <formula>F102</formula>
    </cfRule>
  </conditionalFormatting>
  <conditionalFormatting sqref="M102">
    <cfRule type="cellIs" dxfId="10590" priority="132" operator="greaterThan">
      <formula>0.1</formula>
    </cfRule>
  </conditionalFormatting>
  <conditionalFormatting sqref="N102">
    <cfRule type="cellIs" dxfId="10589" priority="131" operator="equal">
      <formula>$C$7</formula>
    </cfRule>
  </conditionalFormatting>
  <conditionalFormatting sqref="O102">
    <cfRule type="cellIs" dxfId="10588" priority="129" operator="equal">
      <formula>$C$7</formula>
    </cfRule>
  </conditionalFormatting>
  <conditionalFormatting sqref="L102">
    <cfRule type="cellIs" dxfId="10587" priority="128" operator="lessThan">
      <formula>0</formula>
    </cfRule>
  </conditionalFormatting>
  <conditionalFormatting sqref="G102">
    <cfRule type="cellIs" dxfId="10586" priority="126" operator="greaterThan">
      <formula>F102</formula>
    </cfRule>
    <cfRule type="cellIs" dxfId="10585" priority="127" operator="lessThan">
      <formula>F102</formula>
    </cfRule>
  </conditionalFormatting>
  <conditionalFormatting sqref="N102 P102">
    <cfRule type="cellIs" dxfId="10584" priority="125" operator="equal">
      <formula>TODAY()</formula>
    </cfRule>
  </conditionalFormatting>
  <conditionalFormatting sqref="M102">
    <cfRule type="cellIs" dxfId="10583" priority="124" operator="greaterThan">
      <formula>0.1</formula>
    </cfRule>
  </conditionalFormatting>
  <conditionalFormatting sqref="N102">
    <cfRule type="cellIs" dxfId="10582" priority="123" operator="equal">
      <formula>$C$7</formula>
    </cfRule>
  </conditionalFormatting>
  <conditionalFormatting sqref="O102">
    <cfRule type="cellIs" dxfId="10581" priority="121" operator="equal">
      <formula>$C$7</formula>
    </cfRule>
  </conditionalFormatting>
  <conditionalFormatting sqref="N102 P102">
    <cfRule type="cellIs" dxfId="10580" priority="117" operator="equal">
      <formula>TODAY()</formula>
    </cfRule>
  </conditionalFormatting>
  <conditionalFormatting sqref="O102">
    <cfRule type="cellIs" dxfId="10579" priority="114" operator="equal">
      <formula>TODAY()</formula>
    </cfRule>
  </conditionalFormatting>
  <conditionalFormatting sqref="L102">
    <cfRule type="cellIs" dxfId="10578" priority="120" operator="lessThan">
      <formula>0</formula>
    </cfRule>
  </conditionalFormatting>
  <conditionalFormatting sqref="G102">
    <cfRule type="cellIs" dxfId="10577" priority="118" operator="greaterThan">
      <formula>F102</formula>
    </cfRule>
    <cfRule type="cellIs" dxfId="10576" priority="119" operator="lessThan">
      <formula>F102</formula>
    </cfRule>
  </conditionalFormatting>
  <conditionalFormatting sqref="M102">
    <cfRule type="cellIs" dxfId="10575" priority="116" operator="greaterThan">
      <formula>0.1</formula>
    </cfRule>
  </conditionalFormatting>
  <conditionalFormatting sqref="N102">
    <cfRule type="cellIs" dxfId="10574" priority="115" operator="equal">
      <formula>$C$7</formula>
    </cfRule>
  </conditionalFormatting>
  <conditionalFormatting sqref="O102">
    <cfRule type="cellIs" dxfId="10573" priority="113" operator="equal">
      <formula>$C$7</formula>
    </cfRule>
  </conditionalFormatting>
  <conditionalFormatting sqref="L102">
    <cfRule type="cellIs" dxfId="10572" priority="112" operator="lessThan">
      <formula>0</formula>
    </cfRule>
  </conditionalFormatting>
  <conditionalFormatting sqref="N102 P102">
    <cfRule type="cellIs" dxfId="10571" priority="104" operator="equal">
      <formula>TODAY()</formula>
    </cfRule>
  </conditionalFormatting>
  <conditionalFormatting sqref="O102">
    <cfRule type="cellIs" dxfId="10570" priority="101" operator="equal">
      <formula>TODAY()</formula>
    </cfRule>
  </conditionalFormatting>
  <conditionalFormatting sqref="L102">
    <cfRule type="cellIs" dxfId="10569" priority="218" operator="lessThan">
      <formula>0</formula>
    </cfRule>
  </conditionalFormatting>
  <conditionalFormatting sqref="Q102">
    <cfRule type="cellIs" dxfId="10568" priority="217" operator="equal">
      <formula>TODAY()</formula>
    </cfRule>
  </conditionalFormatting>
  <conditionalFormatting sqref="K102:L102">
    <cfRule type="cellIs" dxfId="10567" priority="216" operator="lessThan">
      <formula>0</formula>
    </cfRule>
  </conditionalFormatting>
  <conditionalFormatting sqref="G102">
    <cfRule type="cellIs" dxfId="10566" priority="214" operator="lessThan">
      <formula>N102</formula>
    </cfRule>
    <cfRule type="cellIs" dxfId="10565" priority="215" operator="greaterThan">
      <formula>P102</formula>
    </cfRule>
  </conditionalFormatting>
  <conditionalFormatting sqref="N102 P102">
    <cfRule type="cellIs" dxfId="10564" priority="210" operator="equal">
      <formula>TODAY()</formula>
    </cfRule>
  </conditionalFormatting>
  <conditionalFormatting sqref="O102">
    <cfRule type="cellIs" dxfId="10563" priority="199" operator="equal">
      <formula>TODAY()</formula>
    </cfRule>
  </conditionalFormatting>
  <conditionalFormatting sqref="O102">
    <cfRule type="cellIs" dxfId="10562" priority="207" operator="equal">
      <formula>TODAY()</formula>
    </cfRule>
  </conditionalFormatting>
  <conditionalFormatting sqref="L102">
    <cfRule type="cellIs" dxfId="10561" priority="213" operator="lessThan">
      <formula>0</formula>
    </cfRule>
  </conditionalFormatting>
  <conditionalFormatting sqref="G102">
    <cfRule type="cellIs" dxfId="10560" priority="211" operator="greaterThan">
      <formula>F102</formula>
    </cfRule>
    <cfRule type="cellIs" dxfId="10559" priority="212" operator="lessThan">
      <formula>F102</formula>
    </cfRule>
  </conditionalFormatting>
  <conditionalFormatting sqref="M102">
    <cfRule type="cellIs" dxfId="10558" priority="209" operator="greaterThan">
      <formula>0.1</formula>
    </cfRule>
  </conditionalFormatting>
  <conditionalFormatting sqref="N102">
    <cfRule type="cellIs" dxfId="10557" priority="208" operator="equal">
      <formula>$C$7</formula>
    </cfRule>
  </conditionalFormatting>
  <conditionalFormatting sqref="L102">
    <cfRule type="cellIs" dxfId="10556" priority="205" operator="lessThan">
      <formula>0</formula>
    </cfRule>
  </conditionalFormatting>
  <conditionalFormatting sqref="G102">
    <cfRule type="cellIs" dxfId="10555" priority="203" operator="greaterThan">
      <formula>F102</formula>
    </cfRule>
    <cfRule type="cellIs" dxfId="10554" priority="204" operator="lessThan">
      <formula>F102</formula>
    </cfRule>
  </conditionalFormatting>
  <conditionalFormatting sqref="N102 P102">
    <cfRule type="cellIs" dxfId="10553" priority="202" operator="equal">
      <formula>TODAY()</formula>
    </cfRule>
  </conditionalFormatting>
  <conditionalFormatting sqref="M102">
    <cfRule type="cellIs" dxfId="10552" priority="201" operator="greaterThan">
      <formula>0.1</formula>
    </cfRule>
  </conditionalFormatting>
  <conditionalFormatting sqref="N102">
    <cfRule type="cellIs" dxfId="10551" priority="200" operator="equal">
      <formula>$C$7</formula>
    </cfRule>
  </conditionalFormatting>
  <conditionalFormatting sqref="N102 P102">
    <cfRule type="cellIs" dxfId="10550" priority="194" operator="equal">
      <formula>TODAY()</formula>
    </cfRule>
  </conditionalFormatting>
  <conditionalFormatting sqref="O102">
    <cfRule type="cellIs" dxfId="10549" priority="183" operator="equal">
      <formula>TODAY()</formula>
    </cfRule>
  </conditionalFormatting>
  <conditionalFormatting sqref="O102">
    <cfRule type="cellIs" dxfId="10548" priority="191" operator="equal">
      <formula>TODAY()</formula>
    </cfRule>
  </conditionalFormatting>
  <conditionalFormatting sqref="L102">
    <cfRule type="cellIs" dxfId="10547" priority="197" operator="lessThan">
      <formula>0</formula>
    </cfRule>
  </conditionalFormatting>
  <conditionalFormatting sqref="G102">
    <cfRule type="cellIs" dxfId="10546" priority="195" operator="greaterThan">
      <formula>F102</formula>
    </cfRule>
    <cfRule type="cellIs" dxfId="10545" priority="196" operator="lessThan">
      <formula>F102</formula>
    </cfRule>
  </conditionalFormatting>
  <conditionalFormatting sqref="M102">
    <cfRule type="cellIs" dxfId="10544" priority="193" operator="greaterThan">
      <formula>0.1</formula>
    </cfRule>
  </conditionalFormatting>
  <conditionalFormatting sqref="N102">
    <cfRule type="cellIs" dxfId="10543" priority="192" operator="equal">
      <formula>$C$7</formula>
    </cfRule>
  </conditionalFormatting>
  <conditionalFormatting sqref="L102">
    <cfRule type="cellIs" dxfId="10542" priority="189" operator="lessThan">
      <formula>0</formula>
    </cfRule>
  </conditionalFormatting>
  <conditionalFormatting sqref="G102">
    <cfRule type="cellIs" dxfId="10541" priority="187" operator="greaterThan">
      <formula>F102</formula>
    </cfRule>
    <cfRule type="cellIs" dxfId="10540" priority="188" operator="lessThan">
      <formula>F102</formula>
    </cfRule>
  </conditionalFormatting>
  <conditionalFormatting sqref="N102 P102">
    <cfRule type="cellIs" dxfId="10539" priority="186" operator="equal">
      <formula>TODAY()</formula>
    </cfRule>
  </conditionalFormatting>
  <conditionalFormatting sqref="M102">
    <cfRule type="cellIs" dxfId="10538" priority="185" operator="greaterThan">
      <formula>0.1</formula>
    </cfRule>
  </conditionalFormatting>
  <conditionalFormatting sqref="N102">
    <cfRule type="cellIs" dxfId="10537" priority="184" operator="equal">
      <formula>$C$7</formula>
    </cfRule>
  </conditionalFormatting>
  <conditionalFormatting sqref="N102 P102">
    <cfRule type="cellIs" dxfId="10536" priority="178" operator="equal">
      <formula>TODAY()</formula>
    </cfRule>
  </conditionalFormatting>
  <conditionalFormatting sqref="O102">
    <cfRule type="cellIs" dxfId="10535" priority="167" operator="equal">
      <formula>TODAY()</formula>
    </cfRule>
  </conditionalFormatting>
  <conditionalFormatting sqref="O102">
    <cfRule type="cellIs" dxfId="10534" priority="175" operator="equal">
      <formula>TODAY()</formula>
    </cfRule>
  </conditionalFormatting>
  <conditionalFormatting sqref="L102">
    <cfRule type="cellIs" dxfId="10533" priority="181" operator="lessThan">
      <formula>0</formula>
    </cfRule>
  </conditionalFormatting>
  <conditionalFormatting sqref="G102">
    <cfRule type="cellIs" dxfId="10532" priority="179" operator="greaterThan">
      <formula>F102</formula>
    </cfRule>
    <cfRule type="cellIs" dxfId="10531" priority="180" operator="lessThan">
      <formula>F102</formula>
    </cfRule>
  </conditionalFormatting>
  <conditionalFormatting sqref="M102">
    <cfRule type="cellIs" dxfId="10530" priority="177" operator="greaterThan">
      <formula>0.1</formula>
    </cfRule>
  </conditionalFormatting>
  <conditionalFormatting sqref="N102">
    <cfRule type="cellIs" dxfId="10529" priority="176" operator="equal">
      <formula>$C$7</formula>
    </cfRule>
  </conditionalFormatting>
  <conditionalFormatting sqref="L102">
    <cfRule type="cellIs" dxfId="10528" priority="173" operator="lessThan">
      <formula>0</formula>
    </cfRule>
  </conditionalFormatting>
  <conditionalFormatting sqref="G102">
    <cfRule type="cellIs" dxfId="10527" priority="171" operator="greaterThan">
      <formula>F102</formula>
    </cfRule>
    <cfRule type="cellIs" dxfId="10526" priority="172" operator="lessThan">
      <formula>F102</formula>
    </cfRule>
  </conditionalFormatting>
  <conditionalFormatting sqref="N102 P102">
    <cfRule type="cellIs" dxfId="10525" priority="170" operator="equal">
      <formula>TODAY()</formula>
    </cfRule>
  </conditionalFormatting>
  <conditionalFormatting sqref="M102">
    <cfRule type="cellIs" dxfId="10524" priority="169" operator="greaterThan">
      <formula>0.1</formula>
    </cfRule>
  </conditionalFormatting>
  <conditionalFormatting sqref="N102">
    <cfRule type="cellIs" dxfId="10523" priority="168" operator="equal">
      <formula>$C$7</formula>
    </cfRule>
  </conditionalFormatting>
  <conditionalFormatting sqref="L102">
    <cfRule type="cellIs" dxfId="10522" priority="165" operator="lessThan">
      <formula>0</formula>
    </cfRule>
  </conditionalFormatting>
  <conditionalFormatting sqref="Q102">
    <cfRule type="cellIs" dxfId="10521" priority="164" operator="equal">
      <formula>TODAY()</formula>
    </cfRule>
  </conditionalFormatting>
  <conditionalFormatting sqref="K102:L102">
    <cfRule type="cellIs" dxfId="10520" priority="163" operator="lessThan">
      <formula>0</formula>
    </cfRule>
  </conditionalFormatting>
  <conditionalFormatting sqref="G102">
    <cfRule type="cellIs" dxfId="10519" priority="161" operator="lessThan">
      <formula>N102</formula>
    </cfRule>
    <cfRule type="cellIs" dxfId="10518" priority="162" operator="greaterThan">
      <formula>P102</formula>
    </cfRule>
  </conditionalFormatting>
  <conditionalFormatting sqref="N102 P102">
    <cfRule type="cellIs" dxfId="10517" priority="157" operator="equal">
      <formula>TODAY()</formula>
    </cfRule>
  </conditionalFormatting>
  <conditionalFormatting sqref="O102">
    <cfRule type="cellIs" dxfId="10516" priority="154" operator="equal">
      <formula>TODAY()</formula>
    </cfRule>
  </conditionalFormatting>
  <conditionalFormatting sqref="L102">
    <cfRule type="cellIs" dxfId="10515" priority="160" operator="lessThan">
      <formula>0</formula>
    </cfRule>
  </conditionalFormatting>
  <conditionalFormatting sqref="G102">
    <cfRule type="cellIs" dxfId="10514" priority="158" operator="greaterThan">
      <formula>F102</formula>
    </cfRule>
    <cfRule type="cellIs" dxfId="10513" priority="159" operator="lessThan">
      <formula>F102</formula>
    </cfRule>
  </conditionalFormatting>
  <conditionalFormatting sqref="M102">
    <cfRule type="cellIs" dxfId="10512" priority="156" operator="greaterThan">
      <formula>0.1</formula>
    </cfRule>
  </conditionalFormatting>
  <conditionalFormatting sqref="N102">
    <cfRule type="cellIs" dxfId="10511" priority="155" operator="equal">
      <formula>$C$7</formula>
    </cfRule>
  </conditionalFormatting>
  <conditionalFormatting sqref="O102">
    <cfRule type="cellIs" dxfId="10510" priority="153" operator="equal">
      <formula>$C$7</formula>
    </cfRule>
  </conditionalFormatting>
  <conditionalFormatting sqref="Q102">
    <cfRule type="cellIs" dxfId="10509" priority="111" operator="equal">
      <formula>TODAY()</formula>
    </cfRule>
  </conditionalFormatting>
  <conditionalFormatting sqref="K102:L102">
    <cfRule type="cellIs" dxfId="10508" priority="110" operator="lessThan">
      <formula>0</formula>
    </cfRule>
  </conditionalFormatting>
  <conditionalFormatting sqref="G102">
    <cfRule type="cellIs" dxfId="10507" priority="108" operator="lessThan">
      <formula>N102</formula>
    </cfRule>
    <cfRule type="cellIs" dxfId="10506" priority="109" operator="greaterThan">
      <formula>P102</formula>
    </cfRule>
  </conditionalFormatting>
  <conditionalFormatting sqref="O102">
    <cfRule type="cellIs" dxfId="10505" priority="93" operator="equal">
      <formula>TODAY()</formula>
    </cfRule>
  </conditionalFormatting>
  <conditionalFormatting sqref="L102">
    <cfRule type="cellIs" dxfId="10504" priority="107" operator="lessThan">
      <formula>0</formula>
    </cfRule>
  </conditionalFormatting>
  <conditionalFormatting sqref="G102">
    <cfRule type="cellIs" dxfId="10503" priority="105" operator="greaterThan">
      <formula>F102</formula>
    </cfRule>
    <cfRule type="cellIs" dxfId="10502" priority="106" operator="lessThan">
      <formula>F102</formula>
    </cfRule>
  </conditionalFormatting>
  <conditionalFormatting sqref="M102">
    <cfRule type="cellIs" dxfId="10501" priority="103" operator="greaterThan">
      <formula>0.1</formula>
    </cfRule>
  </conditionalFormatting>
  <conditionalFormatting sqref="N102">
    <cfRule type="cellIs" dxfId="10500" priority="102" operator="equal">
      <formula>$C$7</formula>
    </cfRule>
  </conditionalFormatting>
  <conditionalFormatting sqref="O102">
    <cfRule type="cellIs" dxfId="10499" priority="100" operator="equal">
      <formula>$C$7</formula>
    </cfRule>
  </conditionalFormatting>
  <conditionalFormatting sqref="L102">
    <cfRule type="cellIs" dxfId="10498" priority="99" operator="lessThan">
      <formula>0</formula>
    </cfRule>
  </conditionalFormatting>
  <conditionalFormatting sqref="G102">
    <cfRule type="cellIs" dxfId="10497" priority="97" operator="greaterThan">
      <formula>F102</formula>
    </cfRule>
    <cfRule type="cellIs" dxfId="10496" priority="98" operator="lessThan">
      <formula>F102</formula>
    </cfRule>
  </conditionalFormatting>
  <conditionalFormatting sqref="N102 P102">
    <cfRule type="cellIs" dxfId="10495" priority="96" operator="equal">
      <formula>TODAY()</formula>
    </cfRule>
  </conditionalFormatting>
  <conditionalFormatting sqref="M102">
    <cfRule type="cellIs" dxfId="10494" priority="95" operator="greaterThan">
      <formula>0.1</formula>
    </cfRule>
  </conditionalFormatting>
  <conditionalFormatting sqref="N102">
    <cfRule type="cellIs" dxfId="10493" priority="94" operator="equal">
      <formula>$C$7</formula>
    </cfRule>
  </conditionalFormatting>
  <conditionalFormatting sqref="O102">
    <cfRule type="cellIs" dxfId="10492" priority="92" operator="equal">
      <formula>$C$7</formula>
    </cfRule>
  </conditionalFormatting>
  <conditionalFormatting sqref="N102 P102">
    <cfRule type="cellIs" dxfId="10491" priority="88" operator="equal">
      <formula>TODAY()</formula>
    </cfRule>
  </conditionalFormatting>
  <conditionalFormatting sqref="O102">
    <cfRule type="cellIs" dxfId="10490" priority="77" operator="equal">
      <formula>TODAY()</formula>
    </cfRule>
  </conditionalFormatting>
  <conditionalFormatting sqref="O102">
    <cfRule type="cellIs" dxfId="10489" priority="85" operator="equal">
      <formula>TODAY()</formula>
    </cfRule>
  </conditionalFormatting>
  <conditionalFormatting sqref="L102">
    <cfRule type="cellIs" dxfId="10488" priority="91" operator="lessThan">
      <formula>0</formula>
    </cfRule>
  </conditionalFormatting>
  <conditionalFormatting sqref="G102">
    <cfRule type="cellIs" dxfId="10487" priority="89" operator="greaterThan">
      <formula>F102</formula>
    </cfRule>
    <cfRule type="cellIs" dxfId="10486" priority="90" operator="lessThan">
      <formula>F102</formula>
    </cfRule>
  </conditionalFormatting>
  <conditionalFormatting sqref="M102">
    <cfRule type="cellIs" dxfId="10485" priority="87" operator="greaterThan">
      <formula>0.1</formula>
    </cfRule>
  </conditionalFormatting>
  <conditionalFormatting sqref="N102">
    <cfRule type="cellIs" dxfId="10484" priority="86" operator="equal">
      <formula>$C$7</formula>
    </cfRule>
  </conditionalFormatting>
  <conditionalFormatting sqref="O102">
    <cfRule type="cellIs" dxfId="10483" priority="84" operator="equal">
      <formula>$C$7</formula>
    </cfRule>
  </conditionalFormatting>
  <conditionalFormatting sqref="L102">
    <cfRule type="cellIs" dxfId="10482" priority="83" operator="lessThan">
      <formula>0</formula>
    </cfRule>
  </conditionalFormatting>
  <conditionalFormatting sqref="G102">
    <cfRule type="cellIs" dxfId="10481" priority="81" operator="greaterThan">
      <formula>F102</formula>
    </cfRule>
    <cfRule type="cellIs" dxfId="10480" priority="82" operator="lessThan">
      <formula>F102</formula>
    </cfRule>
  </conditionalFormatting>
  <conditionalFormatting sqref="N102 P102">
    <cfRule type="cellIs" dxfId="10479" priority="80" operator="equal">
      <formula>TODAY()</formula>
    </cfRule>
  </conditionalFormatting>
  <conditionalFormatting sqref="M102">
    <cfRule type="cellIs" dxfId="10478" priority="79" operator="greaterThan">
      <formula>0.1</formula>
    </cfRule>
  </conditionalFormatting>
  <conditionalFormatting sqref="N102">
    <cfRule type="cellIs" dxfId="10477" priority="78" operator="equal">
      <formula>$C$7</formula>
    </cfRule>
  </conditionalFormatting>
  <conditionalFormatting sqref="O102">
    <cfRule type="cellIs" dxfId="10476" priority="76" operator="equal">
      <formula>$C$7</formula>
    </cfRule>
  </conditionalFormatting>
  <conditionalFormatting sqref="N102 P102">
    <cfRule type="cellIs" dxfId="10475" priority="72" operator="equal">
      <formula>TODAY()</formula>
    </cfRule>
  </conditionalFormatting>
  <conditionalFormatting sqref="O102">
    <cfRule type="cellIs" dxfId="10474" priority="61" operator="equal">
      <formula>TODAY()</formula>
    </cfRule>
  </conditionalFormatting>
  <conditionalFormatting sqref="O102">
    <cfRule type="cellIs" dxfId="10473" priority="69" operator="equal">
      <formula>TODAY()</formula>
    </cfRule>
  </conditionalFormatting>
  <conditionalFormatting sqref="L102">
    <cfRule type="cellIs" dxfId="10472" priority="75" operator="lessThan">
      <formula>0</formula>
    </cfRule>
  </conditionalFormatting>
  <conditionalFormatting sqref="G102">
    <cfRule type="cellIs" dxfId="10471" priority="73" operator="greaterThan">
      <formula>F102</formula>
    </cfRule>
    <cfRule type="cellIs" dxfId="10470" priority="74" operator="lessThan">
      <formula>F102</formula>
    </cfRule>
  </conditionalFormatting>
  <conditionalFormatting sqref="M102">
    <cfRule type="cellIs" dxfId="10469" priority="71" operator="greaterThan">
      <formula>0.1</formula>
    </cfRule>
  </conditionalFormatting>
  <conditionalFormatting sqref="N102">
    <cfRule type="cellIs" dxfId="10468" priority="70" operator="equal">
      <formula>$C$7</formula>
    </cfRule>
  </conditionalFormatting>
  <conditionalFormatting sqref="O102">
    <cfRule type="cellIs" dxfId="10467" priority="68" operator="equal">
      <formula>$C$7</formula>
    </cfRule>
  </conditionalFormatting>
  <conditionalFormatting sqref="L102">
    <cfRule type="cellIs" dxfId="10466" priority="67" operator="lessThan">
      <formula>0</formula>
    </cfRule>
  </conditionalFormatting>
  <conditionalFormatting sqref="G102">
    <cfRule type="cellIs" dxfId="10465" priority="65" operator="greaterThan">
      <formula>F102</formula>
    </cfRule>
    <cfRule type="cellIs" dxfId="10464" priority="66" operator="lessThan">
      <formula>F102</formula>
    </cfRule>
  </conditionalFormatting>
  <conditionalFormatting sqref="N102 P102">
    <cfRule type="cellIs" dxfId="10463" priority="64" operator="equal">
      <formula>TODAY()</formula>
    </cfRule>
  </conditionalFormatting>
  <conditionalFormatting sqref="M102">
    <cfRule type="cellIs" dxfId="10462" priority="63" operator="greaterThan">
      <formula>0.1</formula>
    </cfRule>
  </conditionalFormatting>
  <conditionalFormatting sqref="N102">
    <cfRule type="cellIs" dxfId="10461" priority="62" operator="equal">
      <formula>$C$7</formula>
    </cfRule>
  </conditionalFormatting>
  <conditionalFormatting sqref="O102">
    <cfRule type="cellIs" dxfId="10460" priority="60" operator="equal">
      <formula>$C$7</formula>
    </cfRule>
  </conditionalFormatting>
  <conditionalFormatting sqref="L102">
    <cfRule type="cellIs" dxfId="10459" priority="59" operator="lessThan">
      <formula>0</formula>
    </cfRule>
  </conditionalFormatting>
  <conditionalFormatting sqref="Q102">
    <cfRule type="cellIs" dxfId="10458" priority="58" operator="equal">
      <formula>TODAY()</formula>
    </cfRule>
  </conditionalFormatting>
  <conditionalFormatting sqref="K102:L102">
    <cfRule type="cellIs" dxfId="10457" priority="57" operator="lessThan">
      <formula>0</formula>
    </cfRule>
  </conditionalFormatting>
  <conditionalFormatting sqref="G102">
    <cfRule type="cellIs" dxfId="10456" priority="55" operator="lessThan">
      <formula>N102</formula>
    </cfRule>
    <cfRule type="cellIs" dxfId="10455" priority="56" operator="greaterThan">
      <formula>P102</formula>
    </cfRule>
  </conditionalFormatting>
  <conditionalFormatting sqref="N102">
    <cfRule type="cellIs" dxfId="10454" priority="51" operator="equal">
      <formula>TODAY()</formula>
    </cfRule>
  </conditionalFormatting>
  <conditionalFormatting sqref="O102">
    <cfRule type="cellIs" dxfId="10453" priority="40" operator="equal">
      <formula>TODAY()</formula>
    </cfRule>
  </conditionalFormatting>
  <conditionalFormatting sqref="O102">
    <cfRule type="cellIs" dxfId="10452" priority="48" operator="equal">
      <formula>TODAY()</formula>
    </cfRule>
  </conditionalFormatting>
  <conditionalFormatting sqref="L102">
    <cfRule type="cellIs" dxfId="10451" priority="54" operator="lessThan">
      <formula>0</formula>
    </cfRule>
  </conditionalFormatting>
  <conditionalFormatting sqref="G102">
    <cfRule type="cellIs" dxfId="10450" priority="52" operator="greaterThan">
      <formula>F102</formula>
    </cfRule>
    <cfRule type="cellIs" dxfId="10449" priority="53" operator="lessThan">
      <formula>F102</formula>
    </cfRule>
  </conditionalFormatting>
  <conditionalFormatting sqref="M102">
    <cfRule type="cellIs" dxfId="10448" priority="50" operator="greaterThan">
      <formula>0.1</formula>
    </cfRule>
  </conditionalFormatting>
  <conditionalFormatting sqref="N102">
    <cfRule type="cellIs" dxfId="10447" priority="49" operator="equal">
      <formula>$C$7</formula>
    </cfRule>
  </conditionalFormatting>
  <conditionalFormatting sqref="O102">
    <cfRule type="cellIs" dxfId="10446" priority="47" operator="equal">
      <formula>$C$7</formula>
    </cfRule>
  </conditionalFormatting>
  <conditionalFormatting sqref="L102">
    <cfRule type="cellIs" dxfId="10445" priority="46" operator="lessThan">
      <formula>0</formula>
    </cfRule>
  </conditionalFormatting>
  <conditionalFormatting sqref="G102">
    <cfRule type="cellIs" dxfId="10444" priority="44" operator="greaterThan">
      <formula>F102</formula>
    </cfRule>
    <cfRule type="cellIs" dxfId="10443" priority="45" operator="lessThan">
      <formula>F102</formula>
    </cfRule>
  </conditionalFormatting>
  <conditionalFormatting sqref="N102">
    <cfRule type="cellIs" dxfId="10442" priority="43" operator="equal">
      <formula>TODAY()</formula>
    </cfRule>
  </conditionalFormatting>
  <conditionalFormatting sqref="M102">
    <cfRule type="cellIs" dxfId="10441" priority="42" operator="greaterThan">
      <formula>0.1</formula>
    </cfRule>
  </conditionalFormatting>
  <conditionalFormatting sqref="N102">
    <cfRule type="cellIs" dxfId="10440" priority="41" operator="equal">
      <formula>$C$7</formula>
    </cfRule>
  </conditionalFormatting>
  <conditionalFormatting sqref="O102">
    <cfRule type="cellIs" dxfId="10439" priority="39" operator="equal">
      <formula>$C$7</formula>
    </cfRule>
  </conditionalFormatting>
  <conditionalFormatting sqref="N102">
    <cfRule type="cellIs" dxfId="10438" priority="35" operator="equal">
      <formula>TODAY()</formula>
    </cfRule>
  </conditionalFormatting>
  <conditionalFormatting sqref="O102">
    <cfRule type="cellIs" dxfId="10437" priority="24" operator="equal">
      <formula>TODAY()</formula>
    </cfRule>
  </conditionalFormatting>
  <conditionalFormatting sqref="O102">
    <cfRule type="cellIs" dxfId="10436" priority="32" operator="equal">
      <formula>TODAY()</formula>
    </cfRule>
  </conditionalFormatting>
  <conditionalFormatting sqref="L102">
    <cfRule type="cellIs" dxfId="10435" priority="38" operator="lessThan">
      <formula>0</formula>
    </cfRule>
  </conditionalFormatting>
  <conditionalFormatting sqref="G102">
    <cfRule type="cellIs" dxfId="10434" priority="36" operator="greaterThan">
      <formula>F102</formula>
    </cfRule>
    <cfRule type="cellIs" dxfId="10433" priority="37" operator="lessThan">
      <formula>F102</formula>
    </cfRule>
  </conditionalFormatting>
  <conditionalFormatting sqref="M102">
    <cfRule type="cellIs" dxfId="10432" priority="34" operator="greaterThan">
      <formula>0.1</formula>
    </cfRule>
  </conditionalFormatting>
  <conditionalFormatting sqref="N102">
    <cfRule type="cellIs" dxfId="10431" priority="33" operator="equal">
      <formula>$C$7</formula>
    </cfRule>
  </conditionalFormatting>
  <conditionalFormatting sqref="O102">
    <cfRule type="cellIs" dxfId="10430" priority="31" operator="equal">
      <formula>$C$7</formula>
    </cfRule>
  </conditionalFormatting>
  <conditionalFormatting sqref="L102">
    <cfRule type="cellIs" dxfId="10429" priority="30" operator="lessThan">
      <formula>0</formula>
    </cfRule>
  </conditionalFormatting>
  <conditionalFormatting sqref="G102">
    <cfRule type="cellIs" dxfId="10428" priority="28" operator="greaterThan">
      <formula>F102</formula>
    </cfRule>
    <cfRule type="cellIs" dxfId="10427" priority="29" operator="lessThan">
      <formula>F102</formula>
    </cfRule>
  </conditionalFormatting>
  <conditionalFormatting sqref="N102">
    <cfRule type="cellIs" dxfId="10426" priority="27" operator="equal">
      <formula>TODAY()</formula>
    </cfRule>
  </conditionalFormatting>
  <conditionalFormatting sqref="M102">
    <cfRule type="cellIs" dxfId="10425" priority="26" operator="greaterThan">
      <formula>0.1</formula>
    </cfRule>
  </conditionalFormatting>
  <conditionalFormatting sqref="N102">
    <cfRule type="cellIs" dxfId="10424" priority="25" operator="equal">
      <formula>$C$7</formula>
    </cfRule>
  </conditionalFormatting>
  <conditionalFormatting sqref="O102">
    <cfRule type="cellIs" dxfId="10423" priority="23" operator="equal">
      <formula>$C$7</formula>
    </cfRule>
  </conditionalFormatting>
  <conditionalFormatting sqref="N102">
    <cfRule type="cellIs" dxfId="10422" priority="19" operator="equal">
      <formula>TODAY()</formula>
    </cfRule>
  </conditionalFormatting>
  <conditionalFormatting sqref="O102">
    <cfRule type="cellIs" dxfId="10421" priority="8" operator="equal">
      <formula>TODAY()</formula>
    </cfRule>
  </conditionalFormatting>
  <conditionalFormatting sqref="O102">
    <cfRule type="cellIs" dxfId="10420" priority="16" operator="equal">
      <formula>TODAY()</formula>
    </cfRule>
  </conditionalFormatting>
  <conditionalFormatting sqref="L102">
    <cfRule type="cellIs" dxfId="10419" priority="22" operator="lessThan">
      <formula>0</formula>
    </cfRule>
  </conditionalFormatting>
  <conditionalFormatting sqref="G102">
    <cfRule type="cellIs" dxfId="10418" priority="20" operator="greaterThan">
      <formula>F102</formula>
    </cfRule>
    <cfRule type="cellIs" dxfId="10417" priority="21" operator="lessThan">
      <formula>F102</formula>
    </cfRule>
  </conditionalFormatting>
  <conditionalFormatting sqref="M102">
    <cfRule type="cellIs" dxfId="10416" priority="18" operator="greaterThan">
      <formula>0.1</formula>
    </cfRule>
  </conditionalFormatting>
  <conditionalFormatting sqref="N102">
    <cfRule type="cellIs" dxfId="10415" priority="17" operator="equal">
      <formula>$C$7</formula>
    </cfRule>
  </conditionalFormatting>
  <conditionalFormatting sqref="O102">
    <cfRule type="cellIs" dxfId="10414" priority="15" operator="equal">
      <formula>$C$7</formula>
    </cfRule>
  </conditionalFormatting>
  <conditionalFormatting sqref="L102">
    <cfRule type="cellIs" dxfId="10413" priority="14" operator="lessThan">
      <formula>0</formula>
    </cfRule>
  </conditionalFormatting>
  <conditionalFormatting sqref="G102">
    <cfRule type="cellIs" dxfId="10412" priority="12" operator="greaterThan">
      <formula>F102</formula>
    </cfRule>
    <cfRule type="cellIs" dxfId="10411" priority="13" operator="lessThan">
      <formula>F102</formula>
    </cfRule>
  </conditionalFormatting>
  <conditionalFormatting sqref="N102">
    <cfRule type="cellIs" dxfId="10410" priority="11" operator="equal">
      <formula>TODAY()</formula>
    </cfRule>
  </conditionalFormatting>
  <conditionalFormatting sqref="M102">
    <cfRule type="cellIs" dxfId="10409" priority="10" operator="greaterThan">
      <formula>0.1</formula>
    </cfRule>
  </conditionalFormatting>
  <conditionalFormatting sqref="N102">
    <cfRule type="cellIs" dxfId="10408" priority="9" operator="equal">
      <formula>$C$7</formula>
    </cfRule>
  </conditionalFormatting>
  <conditionalFormatting sqref="O102">
    <cfRule type="cellIs" dxfId="10407" priority="7" operator="equal">
      <formula>$C$7</formula>
    </cfRule>
  </conditionalFormatting>
  <conditionalFormatting sqref="P102">
    <cfRule type="cellIs" dxfId="10406" priority="6" operator="equal">
      <formula>TODAY()</formula>
    </cfRule>
  </conditionalFormatting>
  <conditionalFormatting sqref="P102">
    <cfRule type="cellIs" dxfId="10405" priority="5" operator="equal">
      <formula>TODAY()</formula>
    </cfRule>
  </conditionalFormatting>
  <conditionalFormatting sqref="P102">
    <cfRule type="cellIs" dxfId="10404" priority="4" operator="equal">
      <formula>TODAY()</formula>
    </cfRule>
  </conditionalFormatting>
  <conditionalFormatting sqref="P102">
    <cfRule type="cellIs" dxfId="10403" priority="3" operator="equal">
      <formula>TODAY()</formula>
    </cfRule>
  </conditionalFormatting>
  <conditionalFormatting sqref="P102">
    <cfRule type="cellIs" dxfId="10402" priority="2" operator="equal">
      <formula>TODAY()</formula>
    </cfRule>
  </conditionalFormatting>
  <conditionalFormatting sqref="P102">
    <cfRule type="cellIs" dxfId="10401" priority="1" operator="equal">
      <formula>TODAY()</formula>
    </cfRule>
  </conditionalFormatting>
  <pageMargins left="0.7" right="0.7" top="0.75" bottom="0.75" header="0.3" footer="0.3"/>
  <pageSetup orientation="portrait" horizontalDpi="4294967294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>
    <tabColor rgb="FF66CCFF"/>
  </sheetPr>
  <dimension ref="A2:V170"/>
  <sheetViews>
    <sheetView topLeftCell="A92" zoomScaleNormal="100" workbookViewId="0">
      <selection activeCell="L127" sqref="L127"/>
    </sheetView>
  </sheetViews>
  <sheetFormatPr defaultColWidth="9.140625" defaultRowHeight="15" x14ac:dyDescent="0.25"/>
  <cols>
    <col min="1" max="1" width="2.85546875" style="30" customWidth="1"/>
    <col min="2" max="2" width="10.140625" style="213" customWidth="1"/>
    <col min="3" max="3" width="13.140625" style="213" customWidth="1"/>
    <col min="4" max="4" width="11" style="213" customWidth="1"/>
    <col min="5" max="5" width="18.7109375" style="213" customWidth="1"/>
    <col min="6" max="6" width="11.85546875" style="213" customWidth="1"/>
    <col min="7" max="7" width="11" style="213" customWidth="1"/>
    <col min="8" max="8" width="12.28515625" style="213" customWidth="1"/>
    <col min="9" max="10" width="15.42578125" style="213" customWidth="1"/>
    <col min="11" max="11" width="14.140625" style="213" bestFit="1" customWidth="1"/>
    <col min="12" max="12" width="11.42578125" style="213" customWidth="1"/>
    <col min="13" max="13" width="8.42578125" style="213" customWidth="1"/>
    <col min="14" max="14" width="11" style="213" customWidth="1"/>
    <col min="15" max="15" width="10.28515625" style="213" customWidth="1"/>
    <col min="16" max="16" width="9.7109375" style="213" bestFit="1" customWidth="1"/>
    <col min="17" max="17" width="10.42578125" style="213" bestFit="1" customWidth="1"/>
    <col min="18" max="18" width="15.5703125" bestFit="1" customWidth="1"/>
    <col min="19" max="20" width="10.5703125" style="213" bestFit="1" customWidth="1"/>
    <col min="21" max="21" width="12.42578125" style="213" bestFit="1" customWidth="1"/>
    <col min="22" max="22" width="11" style="213" bestFit="1" customWidth="1"/>
    <col min="23" max="16384" width="9.140625" style="213"/>
  </cols>
  <sheetData>
    <row r="2" spans="1:20" ht="13.5" customHeight="1" x14ac:dyDescent="0.25">
      <c r="C2" s="122" t="e">
        <f>+#REF!</f>
        <v>#REF!</v>
      </c>
      <c r="D2" s="4" t="s">
        <v>203</v>
      </c>
      <c r="E2" s="264" t="e">
        <f>+VLOOKUP($C$2,#REF!,22,)</f>
        <v>#REF!</v>
      </c>
    </row>
    <row r="3" spans="1:20" ht="13.5" customHeight="1" x14ac:dyDescent="0.25">
      <c r="D3" s="5" t="s">
        <v>204</v>
      </c>
      <c r="E3" s="263" t="e">
        <f>VLOOKUP($C$2,#REF!,20,0)</f>
        <v>#REF!</v>
      </c>
      <c r="I3" s="11" t="s">
        <v>8</v>
      </c>
      <c r="J3" s="14" t="e">
        <f>+K133+J168+K168+L168-J4</f>
        <v>#REF!</v>
      </c>
    </row>
    <row r="4" spans="1:20" ht="13.5" customHeight="1" x14ac:dyDescent="0.25">
      <c r="D4" s="5" t="s">
        <v>152</v>
      </c>
      <c r="E4" s="33">
        <v>0</v>
      </c>
      <c r="I4" s="70" t="s">
        <v>182</v>
      </c>
      <c r="J4" s="71" t="e">
        <f>K4/365*E2*I10</f>
        <v>#REF!</v>
      </c>
      <c r="K4" s="239">
        <v>1.2200000000000001E-2</v>
      </c>
    </row>
    <row r="5" spans="1:20" ht="13.5" customHeight="1" x14ac:dyDescent="0.25">
      <c r="D5" s="5" t="s">
        <v>11</v>
      </c>
      <c r="E5" s="16" t="e">
        <f>+E2/E3</f>
        <v>#REF!</v>
      </c>
      <c r="I5" s="121"/>
      <c r="J5" s="58"/>
      <c r="K5" s="6"/>
    </row>
    <row r="6" spans="1:20" ht="13.5" customHeight="1" x14ac:dyDescent="0.25">
      <c r="D6" s="17" t="s">
        <v>12</v>
      </c>
      <c r="E6" s="18" t="e">
        <f>+E4/E3</f>
        <v>#REF!</v>
      </c>
      <c r="I6" s="121" t="s">
        <v>185</v>
      </c>
      <c r="J6" s="58">
        <f>SUM(E16:E70)</f>
        <v>364010000000</v>
      </c>
      <c r="K6" s="6"/>
    </row>
    <row r="7" spans="1:20" ht="13.5" customHeight="1" x14ac:dyDescent="0.25">
      <c r="C7" s="122" t="e">
        <f>+#REF!</f>
        <v>#REF!</v>
      </c>
      <c r="D7" s="5" t="s">
        <v>5</v>
      </c>
      <c r="E7" s="13" t="e">
        <f>+E2+J3+E4</f>
        <v>#REF!</v>
      </c>
      <c r="I7" s="145" t="s">
        <v>172</v>
      </c>
      <c r="J7" s="144" t="e">
        <f>SUM(I16:I70)</f>
        <v>#REF!</v>
      </c>
      <c r="K7" s="346" t="e">
        <f>SUM(K16:K70)</f>
        <v>#REF!</v>
      </c>
    </row>
    <row r="8" spans="1:20" ht="13.5" customHeight="1" x14ac:dyDescent="0.25">
      <c r="D8" s="5" t="s">
        <v>11</v>
      </c>
      <c r="E8" s="19" t="e">
        <f>+E5+E6</f>
        <v>#REF!</v>
      </c>
      <c r="I8" s="145" t="s">
        <v>956</v>
      </c>
      <c r="J8" s="346">
        <f>SUM(J73:J114)</f>
        <v>89203450700</v>
      </c>
      <c r="K8" s="346">
        <f>SUM(K73:K115)</f>
        <v>0</v>
      </c>
    </row>
    <row r="9" spans="1:20" ht="13.5" customHeight="1" thickBot="1" x14ac:dyDescent="0.3">
      <c r="D9" s="5" t="s">
        <v>10</v>
      </c>
      <c r="E9" s="32" t="e">
        <f>+E7/E8</f>
        <v>#REF!</v>
      </c>
      <c r="I9" s="125" t="s">
        <v>205</v>
      </c>
      <c r="J9" s="126" t="s">
        <v>206</v>
      </c>
    </row>
    <row r="10" spans="1:20" ht="19.5" thickBot="1" x14ac:dyDescent="0.3">
      <c r="D10" s="127" t="s">
        <v>6</v>
      </c>
      <c r="E10" s="128" t="e">
        <f>+E9/E3-1</f>
        <v>#REF!</v>
      </c>
      <c r="F10" s="129" t="e">
        <f>E9-E3</f>
        <v>#REF!</v>
      </c>
      <c r="G10" s="130" t="e">
        <f>+F10/E3</f>
        <v>#REF!</v>
      </c>
      <c r="I10" s="123" t="e">
        <f>#REF!</f>
        <v>#REF!</v>
      </c>
      <c r="J10" s="124" t="e">
        <f>#REF!</f>
        <v>#REF!</v>
      </c>
    </row>
    <row r="11" spans="1:20" x14ac:dyDescent="0.25">
      <c r="B11" s="6"/>
      <c r="C11" s="6"/>
      <c r="F11" s="40" t="e">
        <f>+E9</f>
        <v>#REF!</v>
      </c>
      <c r="G11" s="36"/>
      <c r="I11" s="121"/>
      <c r="J11" s="58"/>
    </row>
    <row r="12" spans="1:20" x14ac:dyDescent="0.25">
      <c r="B12" s="7" t="s">
        <v>1009</v>
      </c>
      <c r="F12" s="41" t="e">
        <f>+E10</f>
        <v>#REF!</v>
      </c>
      <c r="G12" s="37"/>
    </row>
    <row r="13" spans="1:20" x14ac:dyDescent="0.25">
      <c r="H13" s="346" t="e">
        <f>SUM(H16:H60)</f>
        <v>#REF!</v>
      </c>
    </row>
    <row r="14" spans="1:20" ht="15" customHeight="1" x14ac:dyDescent="0.25">
      <c r="A14" s="560" t="s">
        <v>3</v>
      </c>
      <c r="B14" s="560" t="s">
        <v>170</v>
      </c>
      <c r="C14" s="562" t="s">
        <v>9</v>
      </c>
      <c r="D14" s="562" t="s">
        <v>749</v>
      </c>
      <c r="E14" s="564" t="s">
        <v>748</v>
      </c>
      <c r="F14" s="562" t="s">
        <v>751</v>
      </c>
      <c r="G14" s="562" t="s">
        <v>750</v>
      </c>
      <c r="H14" s="562" t="s">
        <v>151</v>
      </c>
      <c r="I14" s="562" t="s">
        <v>752</v>
      </c>
      <c r="J14" s="562" t="s">
        <v>753</v>
      </c>
      <c r="K14" s="566" t="s">
        <v>4</v>
      </c>
      <c r="L14" s="566"/>
      <c r="M14" s="213" t="s">
        <v>198</v>
      </c>
    </row>
    <row r="15" spans="1:20" s="3" customFormat="1" ht="12.75" x14ac:dyDescent="0.2">
      <c r="A15" s="561"/>
      <c r="B15" s="561"/>
      <c r="C15" s="563"/>
      <c r="D15" s="563"/>
      <c r="E15" s="565"/>
      <c r="F15" s="563"/>
      <c r="G15" s="563"/>
      <c r="H15" s="563"/>
      <c r="I15" s="563"/>
      <c r="J15" s="563"/>
      <c r="K15" s="2" t="s">
        <v>1</v>
      </c>
      <c r="L15" s="2" t="s">
        <v>0</v>
      </c>
      <c r="N15" s="39" t="s">
        <v>74</v>
      </c>
      <c r="O15" s="39" t="s">
        <v>75</v>
      </c>
      <c r="P15" s="39" t="s">
        <v>76</v>
      </c>
      <c r="Q15" s="57" t="s">
        <v>171</v>
      </c>
      <c r="R15" s="3" t="s">
        <v>780</v>
      </c>
      <c r="S15" s="3" t="s">
        <v>964</v>
      </c>
      <c r="T15" s="55" t="s">
        <v>779</v>
      </c>
    </row>
    <row r="16" spans="1:20" s="214" customFormat="1" ht="12.75" x14ac:dyDescent="0.2">
      <c r="A16" s="29">
        <f t="shared" ref="A16:A55" si="0">+A15+1</f>
        <v>1</v>
      </c>
      <c r="B16" s="83" t="s">
        <v>207</v>
      </c>
      <c r="C16" s="109" t="s">
        <v>987</v>
      </c>
      <c r="D16" s="85" t="e">
        <f>+VLOOKUP(C16,#REF!,4,)</f>
        <v>#REF!</v>
      </c>
      <c r="E16" s="86">
        <f>30967000000+8500000000</f>
        <v>39467000000</v>
      </c>
      <c r="F16" s="87" t="e">
        <f>+VLOOKUP($C16,Reff!$A:$C,2,FALSE)</f>
        <v>#REF!</v>
      </c>
      <c r="G16" s="88" t="e">
        <f>+VLOOKUP($C16,Reff!$A:$C,3,FALSE)</f>
        <v>#REF!</v>
      </c>
      <c r="H16" s="86" t="e">
        <f t="shared" ref="H16:H54" si="1">+D16*E16/T16*IF(B16="B",$J$10,$I$10)*0.95</f>
        <v>#REF!</v>
      </c>
      <c r="I16" s="86" t="e">
        <f t="shared" ref="I16:I54" si="2">+E16*F16/100</f>
        <v>#REF!</v>
      </c>
      <c r="J16" s="86" t="e">
        <f t="shared" ref="J16:J54" si="3">+E16*G16/100</f>
        <v>#REF!</v>
      </c>
      <c r="K16" s="86" t="e">
        <f t="shared" ref="K16:K54" si="4">+H16+J16-I16</f>
        <v>#REF!</v>
      </c>
      <c r="L16" s="89" t="e">
        <f t="shared" ref="L16:L54" si="5">+K16/I16</f>
        <v>#REF!</v>
      </c>
      <c r="M16" s="294" t="e">
        <f t="shared" ref="M16:M54" si="6">J16/$E$7</f>
        <v>#REF!</v>
      </c>
      <c r="N16" s="91" t="e">
        <f>+VLOOKUP($C16,#REF!,3,0)</f>
        <v>#REF!</v>
      </c>
      <c r="O16" s="91" t="e">
        <f>+VLOOKUP($C16,#REF!,4,0)</f>
        <v>#REF!</v>
      </c>
      <c r="P16" s="91" t="e">
        <f>+VLOOKUP($C16,#REF!,5,0)</f>
        <v>#REF!</v>
      </c>
      <c r="Q16" s="215" t="e">
        <f>+VLOOKUP($C16,#REF!,5,0)</f>
        <v>#REF!</v>
      </c>
      <c r="R16" s="215" t="e">
        <f>(VLOOKUP($C16,#REF!,31,))</f>
        <v>#REF!</v>
      </c>
      <c r="S16" s="215" t="e">
        <f>(VLOOKUP($C16,#REF!,32,))</f>
        <v>#REF!</v>
      </c>
      <c r="T16" s="284" t="e">
        <f t="shared" ref="T16:T54" si="7">IF(B16="G",(S16-R16)*2,360)</f>
        <v>#REF!</v>
      </c>
    </row>
    <row r="17" spans="1:20" s="214" customFormat="1" ht="12.75" x14ac:dyDescent="0.2">
      <c r="A17" s="29">
        <f t="shared" si="0"/>
        <v>2</v>
      </c>
      <c r="B17" s="25" t="s">
        <v>168</v>
      </c>
      <c r="C17" s="69" t="s">
        <v>755</v>
      </c>
      <c r="D17" s="68" t="e">
        <f>+VLOOKUP(C17,#REF!,4,)</f>
        <v>#REF!</v>
      </c>
      <c r="E17" s="43">
        <v>35500000000</v>
      </c>
      <c r="F17" s="372" t="e">
        <f>+VLOOKUP($C17,Reff!$A:$C,2,FALSE)</f>
        <v>#REF!</v>
      </c>
      <c r="G17" s="48" t="e">
        <f>+VLOOKUP($C17,Reff!$A:$C,3,FALSE)</f>
        <v>#REF!</v>
      </c>
      <c r="H17" s="43" t="e">
        <f t="shared" si="1"/>
        <v>#REF!</v>
      </c>
      <c r="I17" s="43" t="e">
        <f t="shared" si="2"/>
        <v>#REF!</v>
      </c>
      <c r="J17" s="43" t="e">
        <f t="shared" si="3"/>
        <v>#REF!</v>
      </c>
      <c r="K17" s="43" t="e">
        <f t="shared" si="4"/>
        <v>#REF!</v>
      </c>
      <c r="L17" s="27" t="e">
        <f t="shared" si="5"/>
        <v>#REF!</v>
      </c>
      <c r="M17" s="369" t="e">
        <f t="shared" si="6"/>
        <v>#REF!</v>
      </c>
      <c r="N17" s="91" t="e">
        <f>+VLOOKUP($C17,#REF!,3,0)</f>
        <v>#REF!</v>
      </c>
      <c r="O17" s="91" t="e">
        <f>+VLOOKUP($C17,#REF!,4,0)</f>
        <v>#REF!</v>
      </c>
      <c r="P17" s="91" t="e">
        <f>+VLOOKUP($C17,#REF!,5,0)</f>
        <v>#REF!</v>
      </c>
      <c r="Q17" s="215" t="e">
        <f>+VLOOKUP($C17,#REF!,5,0)</f>
        <v>#REF!</v>
      </c>
      <c r="R17" s="153" t="e">
        <f>(VLOOKUP($C17,#REF!,31,))</f>
        <v>#REF!</v>
      </c>
      <c r="S17" s="153" t="e">
        <f>(VLOOKUP($C17,#REF!,32,))</f>
        <v>#REF!</v>
      </c>
      <c r="T17" s="366">
        <f t="shared" si="7"/>
        <v>360</v>
      </c>
    </row>
    <row r="18" spans="1:20" s="214" customFormat="1" ht="12.75" x14ac:dyDescent="0.2">
      <c r="A18" s="29">
        <f t="shared" si="0"/>
        <v>3</v>
      </c>
      <c r="B18" s="25" t="s">
        <v>168</v>
      </c>
      <c r="C18" s="67" t="s">
        <v>928</v>
      </c>
      <c r="D18" s="68" t="e">
        <f>+VLOOKUP(C18,#REF!,4,)</f>
        <v>#REF!</v>
      </c>
      <c r="E18" s="43">
        <v>33500000000</v>
      </c>
      <c r="F18" s="372" t="e">
        <f>+VLOOKUP($C18,Reff!$A:$C,2,FALSE)</f>
        <v>#N/A</v>
      </c>
      <c r="G18" s="48" t="e">
        <f>+VLOOKUP($C18,Reff!$A:$C,3,FALSE)</f>
        <v>#N/A</v>
      </c>
      <c r="H18" s="43" t="e">
        <f t="shared" si="1"/>
        <v>#REF!</v>
      </c>
      <c r="I18" s="43" t="e">
        <f t="shared" si="2"/>
        <v>#N/A</v>
      </c>
      <c r="J18" s="43" t="e">
        <f t="shared" si="3"/>
        <v>#N/A</v>
      </c>
      <c r="K18" s="43" t="e">
        <f t="shared" si="4"/>
        <v>#REF!</v>
      </c>
      <c r="L18" s="27" t="e">
        <f t="shared" si="5"/>
        <v>#REF!</v>
      </c>
      <c r="M18" s="369" t="e">
        <f t="shared" si="6"/>
        <v>#N/A</v>
      </c>
      <c r="N18" s="371" t="e">
        <f>+VLOOKUP($C18,#REF!,3,0)</f>
        <v>#REF!</v>
      </c>
      <c r="O18" s="371" t="e">
        <f>+VLOOKUP($C18,#REF!,4,0)</f>
        <v>#REF!</v>
      </c>
      <c r="P18" s="371" t="e">
        <f>+VLOOKUP($C18,#REF!,5,0)</f>
        <v>#REF!</v>
      </c>
      <c r="Q18" s="153" t="e">
        <f>+VLOOKUP($C18,#REF!,5,0)</f>
        <v>#REF!</v>
      </c>
      <c r="R18" s="215" t="e">
        <f>(VLOOKUP($C18,#REF!,31,))</f>
        <v>#REF!</v>
      </c>
      <c r="S18" s="215" t="e">
        <f>(VLOOKUP($C18,#REF!,32,))</f>
        <v>#REF!</v>
      </c>
      <c r="T18" s="284">
        <f t="shared" si="7"/>
        <v>360</v>
      </c>
    </row>
    <row r="19" spans="1:20" s="214" customFormat="1" ht="12.75" x14ac:dyDescent="0.2">
      <c r="A19" s="29">
        <f t="shared" si="0"/>
        <v>4</v>
      </c>
      <c r="B19" s="25" t="s">
        <v>168</v>
      </c>
      <c r="C19" s="67" t="s">
        <v>765</v>
      </c>
      <c r="D19" s="68" t="e">
        <f>+VLOOKUP(C19,#REF!,4,)</f>
        <v>#REF!</v>
      </c>
      <c r="E19" s="43">
        <v>30500000000</v>
      </c>
      <c r="F19" s="372" t="e">
        <f>+VLOOKUP($C19,Reff!$A:$C,2,FALSE)</f>
        <v>#REF!</v>
      </c>
      <c r="G19" s="48" t="e">
        <f>+VLOOKUP($C19,Reff!$A:$C,3,FALSE)</f>
        <v>#REF!</v>
      </c>
      <c r="H19" s="43" t="e">
        <f t="shared" si="1"/>
        <v>#REF!</v>
      </c>
      <c r="I19" s="43" t="e">
        <f t="shared" si="2"/>
        <v>#REF!</v>
      </c>
      <c r="J19" s="43" t="e">
        <f t="shared" si="3"/>
        <v>#REF!</v>
      </c>
      <c r="K19" s="43" t="e">
        <f t="shared" si="4"/>
        <v>#REF!</v>
      </c>
      <c r="L19" s="27" t="e">
        <f t="shared" si="5"/>
        <v>#REF!</v>
      </c>
      <c r="M19" s="369" t="e">
        <f t="shared" si="6"/>
        <v>#REF!</v>
      </c>
      <c r="N19" s="371" t="e">
        <f>+VLOOKUP($C19,#REF!,3,0)</f>
        <v>#REF!</v>
      </c>
      <c r="O19" s="371" t="e">
        <f>+VLOOKUP($C19,#REF!,4,0)</f>
        <v>#REF!</v>
      </c>
      <c r="P19" s="371" t="e">
        <f>+VLOOKUP($C19,#REF!,5,0)</f>
        <v>#REF!</v>
      </c>
      <c r="Q19" s="153" t="e">
        <f>+VLOOKUP($C19,#REF!,5,0)</f>
        <v>#REF!</v>
      </c>
      <c r="R19" s="153" t="e">
        <f>(VLOOKUP($C19,#REF!,31,))</f>
        <v>#REF!</v>
      </c>
      <c r="S19" s="153" t="e">
        <f>(VLOOKUP($C19,#REF!,32,))</f>
        <v>#REF!</v>
      </c>
      <c r="T19" s="366">
        <f t="shared" si="7"/>
        <v>360</v>
      </c>
    </row>
    <row r="20" spans="1:20" s="214" customFormat="1" ht="12.75" x14ac:dyDescent="0.2">
      <c r="A20" s="29">
        <f t="shared" si="0"/>
        <v>5</v>
      </c>
      <c r="B20" s="83" t="s">
        <v>207</v>
      </c>
      <c r="C20" s="109" t="s">
        <v>81</v>
      </c>
      <c r="D20" s="85" t="e">
        <f>+VLOOKUP(C20,#REF!,4,)</f>
        <v>#REF!</v>
      </c>
      <c r="E20" s="86">
        <f>36500000000-7500000000</f>
        <v>29000000000</v>
      </c>
      <c r="F20" s="87" t="e">
        <f>+VLOOKUP($C20,Reff!$A:$C,2,FALSE)</f>
        <v>#REF!</v>
      </c>
      <c r="G20" s="88" t="e">
        <f>+VLOOKUP($C20,Reff!$A:$C,3,FALSE)</f>
        <v>#REF!</v>
      </c>
      <c r="H20" s="86" t="e">
        <f t="shared" si="1"/>
        <v>#REF!</v>
      </c>
      <c r="I20" s="86" t="e">
        <f t="shared" si="2"/>
        <v>#REF!</v>
      </c>
      <c r="J20" s="86" t="e">
        <f t="shared" si="3"/>
        <v>#REF!</v>
      </c>
      <c r="K20" s="86" t="e">
        <f t="shared" si="4"/>
        <v>#REF!</v>
      </c>
      <c r="L20" s="89" t="e">
        <f t="shared" si="5"/>
        <v>#REF!</v>
      </c>
      <c r="M20" s="294" t="e">
        <f t="shared" si="6"/>
        <v>#REF!</v>
      </c>
      <c r="N20" s="91" t="e">
        <f>+VLOOKUP($C20,#REF!,3,0)</f>
        <v>#REF!</v>
      </c>
      <c r="O20" s="91" t="e">
        <f>+VLOOKUP($C20,#REF!,4,0)</f>
        <v>#REF!</v>
      </c>
      <c r="P20" s="91" t="e">
        <f>+VLOOKUP($C20,#REF!,5,0)</f>
        <v>#REF!</v>
      </c>
      <c r="Q20" s="215" t="e">
        <f>+VLOOKUP($C20,#REF!,5,0)</f>
        <v>#REF!</v>
      </c>
      <c r="R20" s="215" t="e">
        <f>(VLOOKUP($C20,#REF!,31,))</f>
        <v>#REF!</v>
      </c>
      <c r="S20" s="215" t="e">
        <f>(VLOOKUP($C20,#REF!,32,))</f>
        <v>#REF!</v>
      </c>
      <c r="T20" s="284" t="e">
        <f t="shared" si="7"/>
        <v>#REF!</v>
      </c>
    </row>
    <row r="21" spans="1:20" s="365" customFormat="1" ht="12.75" x14ac:dyDescent="0.2">
      <c r="A21" s="366">
        <f t="shared" si="0"/>
        <v>6</v>
      </c>
      <c r="B21" s="25" t="s">
        <v>168</v>
      </c>
      <c r="C21" s="69" t="s">
        <v>1059</v>
      </c>
      <c r="D21" s="68" t="e">
        <f>+VLOOKUP(C21,#REF!,4,)</f>
        <v>#REF!</v>
      </c>
      <c r="E21" s="43">
        <v>20000000000</v>
      </c>
      <c r="F21" s="372" t="e">
        <f>+VLOOKUP($C21,Reff!$A:$C,2,FALSE)</f>
        <v>#REF!</v>
      </c>
      <c r="G21" s="48" t="e">
        <f>+VLOOKUP($C21,Reff!$A:$C,3,FALSE)</f>
        <v>#REF!</v>
      </c>
      <c r="H21" s="43" t="e">
        <f t="shared" si="1"/>
        <v>#REF!</v>
      </c>
      <c r="I21" s="43" t="e">
        <f t="shared" si="2"/>
        <v>#REF!</v>
      </c>
      <c r="J21" s="43" t="e">
        <f t="shared" si="3"/>
        <v>#REF!</v>
      </c>
      <c r="K21" s="43" t="e">
        <f t="shared" si="4"/>
        <v>#REF!</v>
      </c>
      <c r="L21" s="27" t="e">
        <f t="shared" si="5"/>
        <v>#REF!</v>
      </c>
      <c r="M21" s="369" t="e">
        <f t="shared" si="6"/>
        <v>#REF!</v>
      </c>
      <c r="N21" s="371" t="e">
        <f>+VLOOKUP($C21,#REF!,3,0)</f>
        <v>#REF!</v>
      </c>
      <c r="O21" s="371" t="e">
        <f>+VLOOKUP($C21,#REF!,4,0)</f>
        <v>#REF!</v>
      </c>
      <c r="P21" s="371" t="e">
        <f>+VLOOKUP($C21,#REF!,5,0)</f>
        <v>#REF!</v>
      </c>
      <c r="Q21" s="153" t="e">
        <f>+VLOOKUP($C21,#REF!,5,0)</f>
        <v>#REF!</v>
      </c>
      <c r="R21" s="153" t="e">
        <f>(VLOOKUP($C21,#REF!,31,))</f>
        <v>#REF!</v>
      </c>
      <c r="S21" s="153" t="e">
        <f>(VLOOKUP($C21,#REF!,32,))</f>
        <v>#REF!</v>
      </c>
      <c r="T21" s="366">
        <f t="shared" si="7"/>
        <v>360</v>
      </c>
    </row>
    <row r="22" spans="1:20" s="90" customFormat="1" ht="12.75" x14ac:dyDescent="0.2">
      <c r="A22" s="366">
        <f t="shared" si="0"/>
        <v>7</v>
      </c>
      <c r="B22" s="25" t="s">
        <v>168</v>
      </c>
      <c r="C22" s="67" t="s">
        <v>944</v>
      </c>
      <c r="D22" s="68" t="e">
        <f>+VLOOKUP(C22,#REF!,4,)</f>
        <v>#REF!</v>
      </c>
      <c r="E22" s="43">
        <v>19000000000</v>
      </c>
      <c r="F22" s="372" t="e">
        <f>+VLOOKUP($C22,Reff!$A:$C,2,FALSE)</f>
        <v>#N/A</v>
      </c>
      <c r="G22" s="48" t="e">
        <f>+VLOOKUP($C22,Reff!$A:$C,3,FALSE)</f>
        <v>#N/A</v>
      </c>
      <c r="H22" s="43" t="e">
        <f t="shared" si="1"/>
        <v>#REF!</v>
      </c>
      <c r="I22" s="43" t="e">
        <f t="shared" si="2"/>
        <v>#N/A</v>
      </c>
      <c r="J22" s="43" t="e">
        <f t="shared" si="3"/>
        <v>#N/A</v>
      </c>
      <c r="K22" s="43" t="e">
        <f t="shared" si="4"/>
        <v>#REF!</v>
      </c>
      <c r="L22" s="27" t="e">
        <f t="shared" si="5"/>
        <v>#REF!</v>
      </c>
      <c r="M22" s="369" t="e">
        <f t="shared" si="6"/>
        <v>#N/A</v>
      </c>
      <c r="N22" s="371" t="e">
        <f>+VLOOKUP($C22,#REF!,3,0)</f>
        <v>#REF!</v>
      </c>
      <c r="O22" s="371" t="e">
        <f>+VLOOKUP($C22,#REF!,4,0)</f>
        <v>#REF!</v>
      </c>
      <c r="P22" s="371" t="e">
        <f>+VLOOKUP($C22,#REF!,5,0)</f>
        <v>#REF!</v>
      </c>
      <c r="Q22" s="153" t="e">
        <f>+VLOOKUP($C22,#REF!,5,0)</f>
        <v>#REF!</v>
      </c>
      <c r="R22" s="153" t="e">
        <f>(VLOOKUP($C22,#REF!,31,))</f>
        <v>#REF!</v>
      </c>
      <c r="S22" s="153" t="e">
        <f>(VLOOKUP($C22,#REF!,32,))</f>
        <v>#REF!</v>
      </c>
      <c r="T22" s="366">
        <f t="shared" si="7"/>
        <v>360</v>
      </c>
    </row>
    <row r="23" spans="1:20" s="90" customFormat="1" ht="12.75" x14ac:dyDescent="0.2">
      <c r="A23" s="366">
        <f t="shared" si="0"/>
        <v>8</v>
      </c>
      <c r="B23" s="25" t="s">
        <v>168</v>
      </c>
      <c r="C23" s="67" t="s">
        <v>35</v>
      </c>
      <c r="D23" s="68" t="e">
        <f>+VLOOKUP(C23,#REF!,4,)</f>
        <v>#REF!</v>
      </c>
      <c r="E23" s="43">
        <v>18000000000</v>
      </c>
      <c r="F23" s="372" t="e">
        <f>+VLOOKUP($C23,Reff!$A:$C,2,FALSE)</f>
        <v>#REF!</v>
      </c>
      <c r="G23" s="48" t="e">
        <f>+VLOOKUP($C23,Reff!$A:$C,3,FALSE)</f>
        <v>#REF!</v>
      </c>
      <c r="H23" s="43" t="e">
        <f t="shared" si="1"/>
        <v>#REF!</v>
      </c>
      <c r="I23" s="43" t="e">
        <f t="shared" si="2"/>
        <v>#REF!</v>
      </c>
      <c r="J23" s="43" t="e">
        <f t="shared" si="3"/>
        <v>#REF!</v>
      </c>
      <c r="K23" s="43" t="e">
        <f t="shared" si="4"/>
        <v>#REF!</v>
      </c>
      <c r="L23" s="27" t="e">
        <f t="shared" si="5"/>
        <v>#REF!</v>
      </c>
      <c r="M23" s="369" t="e">
        <f t="shared" si="6"/>
        <v>#REF!</v>
      </c>
      <c r="N23" s="371" t="e">
        <f>+VLOOKUP($C23,#REF!,3,0)</f>
        <v>#REF!</v>
      </c>
      <c r="O23" s="371" t="e">
        <f>+VLOOKUP($C23,#REF!,4,0)</f>
        <v>#REF!</v>
      </c>
      <c r="P23" s="371" t="e">
        <f>+VLOOKUP($C23,#REF!,5,0)</f>
        <v>#REF!</v>
      </c>
      <c r="Q23" s="153" t="e">
        <f>+VLOOKUP($C23,#REF!,5,0)</f>
        <v>#REF!</v>
      </c>
      <c r="R23" s="153" t="e">
        <f>(VLOOKUP($C23,#REF!,31,))</f>
        <v>#REF!</v>
      </c>
      <c r="S23" s="153" t="e">
        <f>(VLOOKUP($C23,#REF!,32,))</f>
        <v>#REF!</v>
      </c>
      <c r="T23" s="366">
        <f t="shared" si="7"/>
        <v>360</v>
      </c>
    </row>
    <row r="24" spans="1:20" s="90" customFormat="1" ht="12.75" x14ac:dyDescent="0.2">
      <c r="A24" s="366">
        <f t="shared" si="0"/>
        <v>9</v>
      </c>
      <c r="B24" s="25" t="s">
        <v>168</v>
      </c>
      <c r="C24" s="67" t="s">
        <v>41</v>
      </c>
      <c r="D24" s="68" t="e">
        <f>+VLOOKUP(C24,#REF!,4,)</f>
        <v>#REF!</v>
      </c>
      <c r="E24" s="43">
        <v>13000000000</v>
      </c>
      <c r="F24" s="372" t="e">
        <f>+VLOOKUP($C24,Reff!$A:$C,2,FALSE)</f>
        <v>#REF!</v>
      </c>
      <c r="G24" s="48" t="e">
        <f>+VLOOKUP($C24,Reff!$A:$C,3,FALSE)</f>
        <v>#REF!</v>
      </c>
      <c r="H24" s="43" t="e">
        <f t="shared" si="1"/>
        <v>#REF!</v>
      </c>
      <c r="I24" s="43" t="e">
        <f t="shared" si="2"/>
        <v>#REF!</v>
      </c>
      <c r="J24" s="43" t="e">
        <f t="shared" si="3"/>
        <v>#REF!</v>
      </c>
      <c r="K24" s="43" t="e">
        <f t="shared" si="4"/>
        <v>#REF!</v>
      </c>
      <c r="L24" s="27" t="e">
        <f t="shared" si="5"/>
        <v>#REF!</v>
      </c>
      <c r="M24" s="369" t="e">
        <f t="shared" si="6"/>
        <v>#REF!</v>
      </c>
      <c r="N24" s="371" t="e">
        <f>+VLOOKUP($C24,#REF!,3,0)</f>
        <v>#REF!</v>
      </c>
      <c r="O24" s="371" t="e">
        <f>+VLOOKUP($C24,#REF!,4,0)</f>
        <v>#REF!</v>
      </c>
      <c r="P24" s="371" t="e">
        <f>+VLOOKUP($C24,#REF!,5,0)</f>
        <v>#REF!</v>
      </c>
      <c r="Q24" s="215" t="e">
        <f>+VLOOKUP($C24,#REF!,5,0)</f>
        <v>#REF!</v>
      </c>
      <c r="R24" s="153" t="e">
        <f>(VLOOKUP($C24,#REF!,31,))</f>
        <v>#REF!</v>
      </c>
      <c r="S24" s="153" t="e">
        <f>(VLOOKUP($C24,#REF!,32,))</f>
        <v>#REF!</v>
      </c>
      <c r="T24" s="366">
        <f t="shared" si="7"/>
        <v>360</v>
      </c>
    </row>
    <row r="25" spans="1:20" s="90" customFormat="1" ht="12.75" x14ac:dyDescent="0.2">
      <c r="A25" s="366">
        <f t="shared" si="0"/>
        <v>10</v>
      </c>
      <c r="B25" s="25" t="s">
        <v>168</v>
      </c>
      <c r="C25" s="69" t="s">
        <v>980</v>
      </c>
      <c r="D25" s="68" t="e">
        <f>+VLOOKUP(C25,#REF!,4,)</f>
        <v>#REF!</v>
      </c>
      <c r="E25" s="43">
        <v>10000000000</v>
      </c>
      <c r="F25" s="372" t="e">
        <f>+VLOOKUP($C25,Reff!$A:$C,2,FALSE)</f>
        <v>#REF!</v>
      </c>
      <c r="G25" s="48" t="e">
        <f>+VLOOKUP($C25,Reff!$A:$C,3,FALSE)</f>
        <v>#REF!</v>
      </c>
      <c r="H25" s="43" t="e">
        <f t="shared" si="1"/>
        <v>#REF!</v>
      </c>
      <c r="I25" s="43" t="e">
        <f t="shared" si="2"/>
        <v>#REF!</v>
      </c>
      <c r="J25" s="43" t="e">
        <f t="shared" si="3"/>
        <v>#REF!</v>
      </c>
      <c r="K25" s="43" t="e">
        <f t="shared" si="4"/>
        <v>#REF!</v>
      </c>
      <c r="L25" s="27" t="e">
        <f t="shared" si="5"/>
        <v>#REF!</v>
      </c>
      <c r="M25" s="369" t="e">
        <f t="shared" si="6"/>
        <v>#REF!</v>
      </c>
      <c r="N25" s="371" t="e">
        <f>+VLOOKUP($C25,#REF!,3,0)</f>
        <v>#REF!</v>
      </c>
      <c r="O25" s="371" t="e">
        <f>+VLOOKUP($C25,#REF!,4,0)</f>
        <v>#REF!</v>
      </c>
      <c r="P25" s="371" t="e">
        <f>+VLOOKUP($C25,#REF!,5,0)</f>
        <v>#REF!</v>
      </c>
      <c r="Q25" s="153" t="e">
        <f>+VLOOKUP($C25,#REF!,5,0)</f>
        <v>#REF!</v>
      </c>
      <c r="R25" s="153" t="e">
        <f>(VLOOKUP($C25,#REF!,31,))</f>
        <v>#REF!</v>
      </c>
      <c r="S25" s="153" t="e">
        <f>(VLOOKUP($C25,#REF!,32,))</f>
        <v>#REF!</v>
      </c>
      <c r="T25" s="366">
        <f t="shared" si="7"/>
        <v>360</v>
      </c>
    </row>
    <row r="26" spans="1:20" s="90" customFormat="1" ht="12.75" x14ac:dyDescent="0.2">
      <c r="A26" s="366">
        <f t="shared" si="0"/>
        <v>11</v>
      </c>
      <c r="B26" s="25" t="s">
        <v>168</v>
      </c>
      <c r="C26" s="69" t="s">
        <v>1052</v>
      </c>
      <c r="D26" s="68" t="e">
        <f>+VLOOKUP(C26,#REF!,4,)</f>
        <v>#REF!</v>
      </c>
      <c r="E26" s="43">
        <v>10000000000</v>
      </c>
      <c r="F26" s="372" t="e">
        <f>+VLOOKUP($C26,Reff!$A:$C,2,FALSE)</f>
        <v>#REF!</v>
      </c>
      <c r="G26" s="48" t="e">
        <f>+VLOOKUP($C26,Reff!$A:$C,3,FALSE)</f>
        <v>#REF!</v>
      </c>
      <c r="H26" s="43" t="e">
        <f t="shared" si="1"/>
        <v>#REF!</v>
      </c>
      <c r="I26" s="43" t="e">
        <f t="shared" si="2"/>
        <v>#REF!</v>
      </c>
      <c r="J26" s="43" t="e">
        <f t="shared" si="3"/>
        <v>#REF!</v>
      </c>
      <c r="K26" s="43" t="e">
        <f t="shared" si="4"/>
        <v>#REF!</v>
      </c>
      <c r="L26" s="27" t="e">
        <f t="shared" si="5"/>
        <v>#REF!</v>
      </c>
      <c r="M26" s="369" t="e">
        <f t="shared" si="6"/>
        <v>#REF!</v>
      </c>
      <c r="N26" s="371" t="e">
        <f>+VLOOKUP($C26,#REF!,3,0)</f>
        <v>#REF!</v>
      </c>
      <c r="O26" s="371" t="e">
        <f>+VLOOKUP($C26,#REF!,4,0)</f>
        <v>#REF!</v>
      </c>
      <c r="P26" s="371" t="e">
        <f>+VLOOKUP($C26,#REF!,5,0)</f>
        <v>#REF!</v>
      </c>
      <c r="Q26" s="153" t="e">
        <f>+VLOOKUP($C26,#REF!,5,0)</f>
        <v>#REF!</v>
      </c>
      <c r="R26" s="153" t="e">
        <f>(VLOOKUP($C26,#REF!,31,))</f>
        <v>#REF!</v>
      </c>
      <c r="S26" s="153" t="e">
        <f>(VLOOKUP($C26,#REF!,32,))</f>
        <v>#REF!</v>
      </c>
      <c r="T26" s="366">
        <f t="shared" si="7"/>
        <v>360</v>
      </c>
    </row>
    <row r="27" spans="1:20" s="90" customFormat="1" ht="12.75" x14ac:dyDescent="0.2">
      <c r="A27" s="366">
        <f t="shared" si="0"/>
        <v>12</v>
      </c>
      <c r="B27" s="25" t="s">
        <v>168</v>
      </c>
      <c r="C27" s="69" t="s">
        <v>1056</v>
      </c>
      <c r="D27" s="68" t="e">
        <f>+VLOOKUP(C27,#REF!,4,)</f>
        <v>#REF!</v>
      </c>
      <c r="E27" s="43">
        <v>10000000000</v>
      </c>
      <c r="F27" s="372" t="e">
        <f>+VLOOKUP($C27,Reff!$A:$C,2,FALSE)</f>
        <v>#REF!</v>
      </c>
      <c r="G27" s="48" t="e">
        <f>+VLOOKUP($C27,Reff!$A:$C,3,FALSE)</f>
        <v>#REF!</v>
      </c>
      <c r="H27" s="43" t="e">
        <f t="shared" si="1"/>
        <v>#REF!</v>
      </c>
      <c r="I27" s="43" t="e">
        <f t="shared" si="2"/>
        <v>#REF!</v>
      </c>
      <c r="J27" s="43" t="e">
        <f t="shared" si="3"/>
        <v>#REF!</v>
      </c>
      <c r="K27" s="43" t="e">
        <f t="shared" si="4"/>
        <v>#REF!</v>
      </c>
      <c r="L27" s="27" t="e">
        <f t="shared" si="5"/>
        <v>#REF!</v>
      </c>
      <c r="M27" s="369" t="e">
        <f t="shared" si="6"/>
        <v>#REF!</v>
      </c>
      <c r="N27" s="371" t="e">
        <f>+VLOOKUP($C27,#REF!,3,0)</f>
        <v>#REF!</v>
      </c>
      <c r="O27" s="371" t="e">
        <f>+VLOOKUP($C27,#REF!,4,0)</f>
        <v>#REF!</v>
      </c>
      <c r="P27" s="371" t="e">
        <f>+VLOOKUP($C27,#REF!,5,0)</f>
        <v>#REF!</v>
      </c>
      <c r="Q27" s="153" t="e">
        <f>+VLOOKUP($C27,#REF!,5,0)</f>
        <v>#REF!</v>
      </c>
      <c r="R27" s="153" t="e">
        <f>(VLOOKUP($C27,#REF!,31,))</f>
        <v>#REF!</v>
      </c>
      <c r="S27" s="153" t="e">
        <f>(VLOOKUP($C27,#REF!,32,))</f>
        <v>#REF!</v>
      </c>
      <c r="T27" s="366">
        <f t="shared" si="7"/>
        <v>360</v>
      </c>
    </row>
    <row r="28" spans="1:20" s="90" customFormat="1" ht="12.75" x14ac:dyDescent="0.2">
      <c r="A28" s="366">
        <f t="shared" si="0"/>
        <v>13</v>
      </c>
      <c r="B28" s="25" t="s">
        <v>168</v>
      </c>
      <c r="C28" s="69" t="s">
        <v>1058</v>
      </c>
      <c r="D28" s="68" t="e">
        <f>+VLOOKUP(C28,#REF!,4,)</f>
        <v>#REF!</v>
      </c>
      <c r="E28" s="43">
        <v>10000000000</v>
      </c>
      <c r="F28" s="372" t="e">
        <f>+VLOOKUP($C28,Reff!$A:$C,2,FALSE)</f>
        <v>#REF!</v>
      </c>
      <c r="G28" s="48" t="e">
        <f>+VLOOKUP($C28,Reff!$A:$C,3,FALSE)</f>
        <v>#REF!</v>
      </c>
      <c r="H28" s="43" t="e">
        <f t="shared" si="1"/>
        <v>#REF!</v>
      </c>
      <c r="I28" s="43" t="e">
        <f t="shared" si="2"/>
        <v>#REF!</v>
      </c>
      <c r="J28" s="43" t="e">
        <f t="shared" si="3"/>
        <v>#REF!</v>
      </c>
      <c r="K28" s="43" t="e">
        <f t="shared" si="4"/>
        <v>#REF!</v>
      </c>
      <c r="L28" s="27" t="e">
        <f t="shared" si="5"/>
        <v>#REF!</v>
      </c>
      <c r="M28" s="369" t="e">
        <f t="shared" si="6"/>
        <v>#REF!</v>
      </c>
      <c r="N28" s="371" t="e">
        <f>+VLOOKUP($C28,#REF!,3,0)</f>
        <v>#REF!</v>
      </c>
      <c r="O28" s="371" t="e">
        <f>+VLOOKUP($C28,#REF!,4,0)</f>
        <v>#REF!</v>
      </c>
      <c r="P28" s="371" t="e">
        <f>+VLOOKUP($C28,#REF!,5,0)</f>
        <v>#REF!</v>
      </c>
      <c r="Q28" s="153" t="e">
        <f>+VLOOKUP($C28,#REF!,5,0)</f>
        <v>#REF!</v>
      </c>
      <c r="R28" s="153" t="e">
        <f>(VLOOKUP($C28,#REF!,31,))</f>
        <v>#REF!</v>
      </c>
      <c r="S28" s="153" t="e">
        <f>(VLOOKUP($C28,#REF!,32,))</f>
        <v>#REF!</v>
      </c>
      <c r="T28" s="366">
        <f t="shared" si="7"/>
        <v>360</v>
      </c>
    </row>
    <row r="29" spans="1:20" s="90" customFormat="1" ht="12.75" x14ac:dyDescent="0.2">
      <c r="A29" s="366">
        <f t="shared" si="0"/>
        <v>14</v>
      </c>
      <c r="B29" s="25" t="s">
        <v>168</v>
      </c>
      <c r="C29" s="67" t="s">
        <v>754</v>
      </c>
      <c r="D29" s="68" t="e">
        <f>+VLOOKUP(C29,#REF!,4,)</f>
        <v>#REF!</v>
      </c>
      <c r="E29" s="43">
        <v>7000000000</v>
      </c>
      <c r="F29" s="372" t="e">
        <f>+VLOOKUP($C29,Reff!$A:$C,2,FALSE)</f>
        <v>#REF!</v>
      </c>
      <c r="G29" s="48" t="e">
        <f>+VLOOKUP($C29,Reff!$A:$C,3,FALSE)</f>
        <v>#REF!</v>
      </c>
      <c r="H29" s="43" t="e">
        <f t="shared" si="1"/>
        <v>#REF!</v>
      </c>
      <c r="I29" s="43" t="e">
        <f t="shared" si="2"/>
        <v>#REF!</v>
      </c>
      <c r="J29" s="43" t="e">
        <f t="shared" si="3"/>
        <v>#REF!</v>
      </c>
      <c r="K29" s="43" t="e">
        <f t="shared" si="4"/>
        <v>#REF!</v>
      </c>
      <c r="L29" s="27" t="e">
        <f t="shared" si="5"/>
        <v>#REF!</v>
      </c>
      <c r="M29" s="369" t="e">
        <f t="shared" si="6"/>
        <v>#REF!</v>
      </c>
      <c r="N29" s="371" t="e">
        <f>+VLOOKUP($C29,#REF!,3,0)</f>
        <v>#REF!</v>
      </c>
      <c r="O29" s="371" t="e">
        <f>+VLOOKUP($C29,#REF!,4,0)</f>
        <v>#REF!</v>
      </c>
      <c r="P29" s="371" t="e">
        <f>+VLOOKUP($C29,#REF!,5,0)</f>
        <v>#REF!</v>
      </c>
      <c r="Q29" s="153" t="e">
        <f>+VLOOKUP($C29,#REF!,5,0)</f>
        <v>#REF!</v>
      </c>
      <c r="R29" s="153" t="e">
        <f>(VLOOKUP($C29,#REF!,31,))</f>
        <v>#REF!</v>
      </c>
      <c r="S29" s="153" t="e">
        <f>(VLOOKUP($C29,#REF!,32,))</f>
        <v>#REF!</v>
      </c>
      <c r="T29" s="366">
        <f t="shared" si="7"/>
        <v>360</v>
      </c>
    </row>
    <row r="30" spans="1:20" s="90" customFormat="1" ht="12.75" x14ac:dyDescent="0.2">
      <c r="A30" s="366">
        <f t="shared" si="0"/>
        <v>15</v>
      </c>
      <c r="B30" s="83" t="s">
        <v>207</v>
      </c>
      <c r="C30" s="109" t="s">
        <v>92</v>
      </c>
      <c r="D30" s="85" t="e">
        <f>+VLOOKUP(C30,#REF!,4,)</f>
        <v>#REF!</v>
      </c>
      <c r="E30" s="86">
        <v>7000000000</v>
      </c>
      <c r="F30" s="87" t="e">
        <f>+VLOOKUP($C30,Reff!$A:$C,2,FALSE)</f>
        <v>#REF!</v>
      </c>
      <c r="G30" s="88" t="e">
        <f>+VLOOKUP($C30,Reff!$A:$C,3,FALSE)</f>
        <v>#REF!</v>
      </c>
      <c r="H30" s="86" t="e">
        <f t="shared" si="1"/>
        <v>#REF!</v>
      </c>
      <c r="I30" s="86" t="e">
        <f t="shared" si="2"/>
        <v>#REF!</v>
      </c>
      <c r="J30" s="86" t="e">
        <f t="shared" si="3"/>
        <v>#REF!</v>
      </c>
      <c r="K30" s="86" t="e">
        <f t="shared" si="4"/>
        <v>#REF!</v>
      </c>
      <c r="L30" s="89" t="e">
        <f t="shared" si="5"/>
        <v>#REF!</v>
      </c>
      <c r="M30" s="294" t="e">
        <f t="shared" si="6"/>
        <v>#REF!</v>
      </c>
      <c r="N30" s="91" t="e">
        <f>+VLOOKUP($C30,#REF!,3,0)</f>
        <v>#REF!</v>
      </c>
      <c r="O30" s="91" t="e">
        <f>+VLOOKUP($C30,#REF!,4,0)</f>
        <v>#REF!</v>
      </c>
      <c r="P30" s="91" t="e">
        <f>+VLOOKUP($C30,#REF!,5,0)</f>
        <v>#REF!</v>
      </c>
      <c r="Q30" s="215" t="e">
        <f>+VLOOKUP($C30,#REF!,5,0)</f>
        <v>#REF!</v>
      </c>
      <c r="R30" s="215" t="e">
        <f>(VLOOKUP($C30,#REF!,31,))</f>
        <v>#REF!</v>
      </c>
      <c r="S30" s="215" t="e">
        <f>(VLOOKUP($C30,#REF!,32,))</f>
        <v>#REF!</v>
      </c>
      <c r="T30" s="284" t="e">
        <f t="shared" si="7"/>
        <v>#REF!</v>
      </c>
    </row>
    <row r="31" spans="1:20" s="90" customFormat="1" ht="12.75" x14ac:dyDescent="0.2">
      <c r="A31" s="366">
        <f t="shared" si="0"/>
        <v>16</v>
      </c>
      <c r="B31" s="25" t="s">
        <v>168</v>
      </c>
      <c r="C31" s="69" t="s">
        <v>849</v>
      </c>
      <c r="D31" s="68" t="e">
        <f>+VLOOKUP(C31,#REF!,4,)</f>
        <v>#REF!</v>
      </c>
      <c r="E31" s="43">
        <v>6000000000</v>
      </c>
      <c r="F31" s="372" t="e">
        <f>+VLOOKUP($C31,Reff!$A:$C,2,FALSE)</f>
        <v>#REF!</v>
      </c>
      <c r="G31" s="48" t="e">
        <f>+VLOOKUP($C31,Reff!$A:$C,3,FALSE)</f>
        <v>#REF!</v>
      </c>
      <c r="H31" s="43" t="e">
        <f t="shared" si="1"/>
        <v>#REF!</v>
      </c>
      <c r="I31" s="43" t="e">
        <f t="shared" si="2"/>
        <v>#REF!</v>
      </c>
      <c r="J31" s="43" t="e">
        <f t="shared" si="3"/>
        <v>#REF!</v>
      </c>
      <c r="K31" s="43" t="e">
        <f t="shared" si="4"/>
        <v>#REF!</v>
      </c>
      <c r="L31" s="27" t="e">
        <f t="shared" si="5"/>
        <v>#REF!</v>
      </c>
      <c r="M31" s="369" t="e">
        <f t="shared" si="6"/>
        <v>#REF!</v>
      </c>
      <c r="N31" s="371" t="e">
        <f>+VLOOKUP($C31,#REF!,3,0)</f>
        <v>#REF!</v>
      </c>
      <c r="O31" s="371" t="e">
        <f>+VLOOKUP($C31,#REF!,4,0)</f>
        <v>#REF!</v>
      </c>
      <c r="P31" s="371" t="e">
        <f>+VLOOKUP($C31,#REF!,5,0)</f>
        <v>#REF!</v>
      </c>
      <c r="Q31" s="153" t="e">
        <f>+VLOOKUP($C31,#REF!,5,0)</f>
        <v>#REF!</v>
      </c>
      <c r="R31" s="153" t="e">
        <f>(VLOOKUP($C31,#REF!,31,))</f>
        <v>#REF!</v>
      </c>
      <c r="S31" s="153" t="e">
        <f>(VLOOKUP($C31,#REF!,32,))</f>
        <v>#REF!</v>
      </c>
      <c r="T31" s="366">
        <f t="shared" si="7"/>
        <v>360</v>
      </c>
    </row>
    <row r="32" spans="1:20" s="90" customFormat="1" ht="12.75" x14ac:dyDescent="0.2">
      <c r="A32" s="366">
        <f t="shared" si="0"/>
        <v>17</v>
      </c>
      <c r="B32" s="25" t="s">
        <v>168</v>
      </c>
      <c r="C32" s="69" t="s">
        <v>918</v>
      </c>
      <c r="D32" s="68" t="e">
        <f>+VLOOKUP(C32,#REF!,4,)</f>
        <v>#REF!</v>
      </c>
      <c r="E32" s="43">
        <v>5000000000</v>
      </c>
      <c r="F32" s="372" t="e">
        <f>+VLOOKUP($C32,Reff!$A:$C,2,FALSE)</f>
        <v>#REF!</v>
      </c>
      <c r="G32" s="48" t="e">
        <f>+VLOOKUP($C32,Reff!$A:$C,3,FALSE)</f>
        <v>#REF!</v>
      </c>
      <c r="H32" s="43" t="e">
        <f t="shared" si="1"/>
        <v>#REF!</v>
      </c>
      <c r="I32" s="43" t="e">
        <f t="shared" si="2"/>
        <v>#REF!</v>
      </c>
      <c r="J32" s="43" t="e">
        <f t="shared" si="3"/>
        <v>#REF!</v>
      </c>
      <c r="K32" s="43" t="e">
        <f t="shared" si="4"/>
        <v>#REF!</v>
      </c>
      <c r="L32" s="27" t="e">
        <f t="shared" si="5"/>
        <v>#REF!</v>
      </c>
      <c r="M32" s="369" t="e">
        <f t="shared" si="6"/>
        <v>#REF!</v>
      </c>
      <c r="N32" s="371" t="e">
        <f>+VLOOKUP($C32,#REF!,3,0)</f>
        <v>#REF!</v>
      </c>
      <c r="O32" s="371" t="e">
        <f>+VLOOKUP($C32,#REF!,4,0)</f>
        <v>#REF!</v>
      </c>
      <c r="P32" s="371" t="e">
        <f>+VLOOKUP($C32,#REF!,5,0)</f>
        <v>#REF!</v>
      </c>
      <c r="Q32" s="153" t="e">
        <f>+VLOOKUP($C32,#REF!,5,0)</f>
        <v>#REF!</v>
      </c>
      <c r="R32" s="153" t="e">
        <f>(VLOOKUP($C32,#REF!,31,))</f>
        <v>#REF!</v>
      </c>
      <c r="S32" s="153" t="e">
        <f>(VLOOKUP($C32,#REF!,32,))</f>
        <v>#REF!</v>
      </c>
      <c r="T32" s="366">
        <f t="shared" si="7"/>
        <v>360</v>
      </c>
    </row>
    <row r="33" spans="1:20" s="90" customFormat="1" ht="12.75" x14ac:dyDescent="0.2">
      <c r="A33" s="366">
        <f t="shared" si="0"/>
        <v>18</v>
      </c>
      <c r="B33" s="25" t="s">
        <v>168</v>
      </c>
      <c r="C33" s="69" t="s">
        <v>1016</v>
      </c>
      <c r="D33" s="68" t="e">
        <f>+VLOOKUP(C33,#REF!,4,)</f>
        <v>#REF!</v>
      </c>
      <c r="E33" s="43">
        <v>5000000000</v>
      </c>
      <c r="F33" s="183" t="e">
        <f>+VLOOKUP($C33,Reff!$A:$C,2,FALSE)</f>
        <v>#REF!</v>
      </c>
      <c r="G33" s="48" t="e">
        <f>+VLOOKUP($C33,Reff!$A:$C,3,FALSE)</f>
        <v>#REF!</v>
      </c>
      <c r="H33" s="43" t="e">
        <f t="shared" si="1"/>
        <v>#REF!</v>
      </c>
      <c r="I33" s="43" t="e">
        <f t="shared" si="2"/>
        <v>#REF!</v>
      </c>
      <c r="J33" s="43" t="e">
        <f t="shared" si="3"/>
        <v>#REF!</v>
      </c>
      <c r="K33" s="43" t="e">
        <f t="shared" si="4"/>
        <v>#REF!</v>
      </c>
      <c r="L33" s="27" t="e">
        <f t="shared" si="5"/>
        <v>#REF!</v>
      </c>
      <c r="M33" s="369" t="e">
        <f t="shared" si="6"/>
        <v>#REF!</v>
      </c>
      <c r="N33" s="371" t="e">
        <f>+VLOOKUP($C33,#REF!,3,0)</f>
        <v>#REF!</v>
      </c>
      <c r="O33" s="371" t="e">
        <f>+VLOOKUP($C33,#REF!,4,0)</f>
        <v>#REF!</v>
      </c>
      <c r="P33" s="371" t="e">
        <f>+VLOOKUP($C33,#REF!,5,0)</f>
        <v>#REF!</v>
      </c>
      <c r="Q33" s="153" t="e">
        <f>+VLOOKUP($C33,#REF!,5,0)</f>
        <v>#REF!</v>
      </c>
      <c r="R33" s="153" t="e">
        <f>(VLOOKUP($C33,#REF!,31,))</f>
        <v>#REF!</v>
      </c>
      <c r="S33" s="153" t="e">
        <f>(VLOOKUP($C33,#REF!,32,))</f>
        <v>#REF!</v>
      </c>
      <c r="T33" s="366">
        <f t="shared" si="7"/>
        <v>360</v>
      </c>
    </row>
    <row r="34" spans="1:20" s="365" customFormat="1" ht="12.75" x14ac:dyDescent="0.2">
      <c r="A34" s="366">
        <f t="shared" si="0"/>
        <v>19</v>
      </c>
      <c r="B34" s="25" t="s">
        <v>168</v>
      </c>
      <c r="C34" s="69" t="s">
        <v>112</v>
      </c>
      <c r="D34" s="68" t="e">
        <f>+VLOOKUP(C34,#REF!,4,)</f>
        <v>#REF!</v>
      </c>
      <c r="E34" s="43">
        <v>5000000000</v>
      </c>
      <c r="F34" s="372" t="e">
        <f>+VLOOKUP($C34,Reff!$A:$C,2,FALSE)</f>
        <v>#REF!</v>
      </c>
      <c r="G34" s="48" t="e">
        <f>+VLOOKUP($C34,Reff!$A:$C,3,FALSE)</f>
        <v>#REF!</v>
      </c>
      <c r="H34" s="43" t="e">
        <f t="shared" si="1"/>
        <v>#REF!</v>
      </c>
      <c r="I34" s="43" t="e">
        <f t="shared" si="2"/>
        <v>#REF!</v>
      </c>
      <c r="J34" s="43" t="e">
        <f t="shared" si="3"/>
        <v>#REF!</v>
      </c>
      <c r="K34" s="43" t="e">
        <f t="shared" si="4"/>
        <v>#REF!</v>
      </c>
      <c r="L34" s="27" t="e">
        <f t="shared" si="5"/>
        <v>#REF!</v>
      </c>
      <c r="M34" s="369" t="e">
        <f t="shared" si="6"/>
        <v>#REF!</v>
      </c>
      <c r="N34" s="371" t="e">
        <f>+VLOOKUP($C34,#REF!,3,0)</f>
        <v>#REF!</v>
      </c>
      <c r="O34" s="371" t="e">
        <f>+VLOOKUP($C34,#REF!,4,0)</f>
        <v>#REF!</v>
      </c>
      <c r="P34" s="371" t="e">
        <f>+VLOOKUP($C34,#REF!,5,0)</f>
        <v>#REF!</v>
      </c>
      <c r="Q34" s="153" t="e">
        <f>+VLOOKUP($C34,#REF!,5,0)</f>
        <v>#REF!</v>
      </c>
      <c r="R34" s="153" t="e">
        <f>(VLOOKUP($C34,#REF!,31,))</f>
        <v>#REF!</v>
      </c>
      <c r="S34" s="153" t="e">
        <f>(VLOOKUP($C34,#REF!,32,))</f>
        <v>#REF!</v>
      </c>
      <c r="T34" s="366">
        <f t="shared" si="7"/>
        <v>360</v>
      </c>
    </row>
    <row r="35" spans="1:20" s="365" customFormat="1" ht="12.75" x14ac:dyDescent="0.2">
      <c r="A35" s="366">
        <f t="shared" si="0"/>
        <v>20</v>
      </c>
      <c r="B35" s="25" t="s">
        <v>168</v>
      </c>
      <c r="C35" s="69" t="s">
        <v>1054</v>
      </c>
      <c r="D35" s="68" t="e">
        <f>+VLOOKUP(C35,#REF!,4,)</f>
        <v>#REF!</v>
      </c>
      <c r="E35" s="43">
        <v>5000000000</v>
      </c>
      <c r="F35" s="372" t="e">
        <f>+VLOOKUP($C35,Reff!$A:$C,2,FALSE)</f>
        <v>#REF!</v>
      </c>
      <c r="G35" s="48" t="e">
        <f>+VLOOKUP($C35,Reff!$A:$C,3,FALSE)</f>
        <v>#REF!</v>
      </c>
      <c r="H35" s="43" t="e">
        <f t="shared" si="1"/>
        <v>#REF!</v>
      </c>
      <c r="I35" s="43" t="e">
        <f t="shared" si="2"/>
        <v>#REF!</v>
      </c>
      <c r="J35" s="43" t="e">
        <f t="shared" si="3"/>
        <v>#REF!</v>
      </c>
      <c r="K35" s="43" t="e">
        <f t="shared" si="4"/>
        <v>#REF!</v>
      </c>
      <c r="L35" s="27" t="e">
        <f t="shared" si="5"/>
        <v>#REF!</v>
      </c>
      <c r="M35" s="369" t="e">
        <f t="shared" si="6"/>
        <v>#REF!</v>
      </c>
      <c r="N35" s="371" t="e">
        <f>+VLOOKUP($C35,#REF!,3,0)</f>
        <v>#REF!</v>
      </c>
      <c r="O35" s="371" t="e">
        <f>+VLOOKUP($C35,#REF!,4,0)</f>
        <v>#REF!</v>
      </c>
      <c r="P35" s="371" t="e">
        <f>+VLOOKUP($C35,#REF!,5,0)</f>
        <v>#REF!</v>
      </c>
      <c r="Q35" s="153" t="e">
        <f>+VLOOKUP($C35,#REF!,5,0)</f>
        <v>#REF!</v>
      </c>
      <c r="R35" s="153" t="e">
        <f>(VLOOKUP($C35,#REF!,31,))</f>
        <v>#REF!</v>
      </c>
      <c r="S35" s="153" t="e">
        <f>(VLOOKUP($C35,#REF!,32,))</f>
        <v>#REF!</v>
      </c>
      <c r="T35" s="366">
        <f t="shared" si="7"/>
        <v>360</v>
      </c>
    </row>
    <row r="36" spans="1:20" s="365" customFormat="1" ht="12.75" x14ac:dyDescent="0.2">
      <c r="A36" s="366">
        <f t="shared" si="0"/>
        <v>21</v>
      </c>
      <c r="B36" s="83" t="s">
        <v>207</v>
      </c>
      <c r="C36" s="109" t="s">
        <v>986</v>
      </c>
      <c r="D36" s="85" t="e">
        <f>+VLOOKUP(C36,#REF!,4,)</f>
        <v>#REF!</v>
      </c>
      <c r="E36" s="86">
        <v>4500000000</v>
      </c>
      <c r="F36" s="87" t="e">
        <f>+VLOOKUP($C36,Reff!$A:$C,2,FALSE)</f>
        <v>#REF!</v>
      </c>
      <c r="G36" s="88" t="e">
        <f>+VLOOKUP($C36,Reff!$A:$C,3,FALSE)</f>
        <v>#REF!</v>
      </c>
      <c r="H36" s="86" t="e">
        <f t="shared" si="1"/>
        <v>#REF!</v>
      </c>
      <c r="I36" s="86" t="e">
        <f t="shared" si="2"/>
        <v>#REF!</v>
      </c>
      <c r="J36" s="86" t="e">
        <f t="shared" si="3"/>
        <v>#REF!</v>
      </c>
      <c r="K36" s="86" t="e">
        <f t="shared" si="4"/>
        <v>#REF!</v>
      </c>
      <c r="L36" s="89" t="e">
        <f t="shared" si="5"/>
        <v>#REF!</v>
      </c>
      <c r="M36" s="294" t="e">
        <f t="shared" si="6"/>
        <v>#REF!</v>
      </c>
      <c r="N36" s="91" t="e">
        <f>+VLOOKUP($C36,#REF!,3,0)</f>
        <v>#REF!</v>
      </c>
      <c r="O36" s="91" t="e">
        <f>+VLOOKUP($C36,#REF!,4,0)</f>
        <v>#REF!</v>
      </c>
      <c r="P36" s="91" t="e">
        <f>+VLOOKUP($C36,#REF!,5,0)</f>
        <v>#REF!</v>
      </c>
      <c r="Q36" s="215" t="e">
        <f>+VLOOKUP($C36,#REF!,5,0)</f>
        <v>#REF!</v>
      </c>
      <c r="R36" s="215" t="e">
        <f>(VLOOKUP($C36,#REF!,31,))</f>
        <v>#REF!</v>
      </c>
      <c r="S36" s="215" t="e">
        <f>(VLOOKUP($C36,#REF!,32,))</f>
        <v>#REF!</v>
      </c>
      <c r="T36" s="284" t="e">
        <f t="shared" si="7"/>
        <v>#REF!</v>
      </c>
    </row>
    <row r="37" spans="1:20" s="365" customFormat="1" ht="12.75" x14ac:dyDescent="0.2">
      <c r="A37" s="366">
        <f t="shared" si="0"/>
        <v>22</v>
      </c>
      <c r="B37" s="25" t="s">
        <v>168</v>
      </c>
      <c r="C37" s="67" t="s">
        <v>196</v>
      </c>
      <c r="D37" s="68" t="e">
        <f>+VLOOKUP(C37,#REF!,4,)</f>
        <v>#REF!</v>
      </c>
      <c r="E37" s="43">
        <v>4000000000</v>
      </c>
      <c r="F37" s="372" t="e">
        <f>+VLOOKUP($C37,Reff!$A:$C,2,FALSE)</f>
        <v>#REF!</v>
      </c>
      <c r="G37" s="48" t="e">
        <f>+VLOOKUP($C37,Reff!$A:$C,3,FALSE)</f>
        <v>#REF!</v>
      </c>
      <c r="H37" s="43" t="e">
        <f t="shared" si="1"/>
        <v>#REF!</v>
      </c>
      <c r="I37" s="43" t="e">
        <f t="shared" si="2"/>
        <v>#REF!</v>
      </c>
      <c r="J37" s="43" t="e">
        <f t="shared" si="3"/>
        <v>#REF!</v>
      </c>
      <c r="K37" s="43" t="e">
        <f t="shared" si="4"/>
        <v>#REF!</v>
      </c>
      <c r="L37" s="27" t="e">
        <f t="shared" si="5"/>
        <v>#REF!</v>
      </c>
      <c r="M37" s="369" t="e">
        <f t="shared" si="6"/>
        <v>#REF!</v>
      </c>
      <c r="N37" s="371" t="e">
        <f>+VLOOKUP($C37,#REF!,3,0)</f>
        <v>#REF!</v>
      </c>
      <c r="O37" s="371" t="e">
        <f>+VLOOKUP($C37,#REF!,4,0)</f>
        <v>#REF!</v>
      </c>
      <c r="P37" s="371" t="e">
        <f>+VLOOKUP($C37,#REF!,5,0)</f>
        <v>#REF!</v>
      </c>
      <c r="Q37" s="153" t="e">
        <f>+VLOOKUP($C37,#REF!,5,0)</f>
        <v>#REF!</v>
      </c>
      <c r="R37" s="153" t="e">
        <f>(VLOOKUP($C37,#REF!,31,))</f>
        <v>#REF!</v>
      </c>
      <c r="S37" s="153" t="e">
        <f>(VLOOKUP($C37,#REF!,32,))</f>
        <v>#REF!</v>
      </c>
      <c r="T37" s="366">
        <f t="shared" si="7"/>
        <v>360</v>
      </c>
    </row>
    <row r="38" spans="1:20" s="90" customFormat="1" ht="12.75" x14ac:dyDescent="0.2">
      <c r="A38" s="366">
        <f t="shared" si="0"/>
        <v>23</v>
      </c>
      <c r="B38" s="25" t="s">
        <v>168</v>
      </c>
      <c r="C38" s="67" t="s">
        <v>913</v>
      </c>
      <c r="D38" s="68" t="e">
        <f>+VLOOKUP(C38,#REF!,4,)</f>
        <v>#REF!</v>
      </c>
      <c r="E38" s="43">
        <v>3000000000</v>
      </c>
      <c r="F38" s="372" t="e">
        <f>+VLOOKUP($C38,Reff!$A:$C,2,FALSE)</f>
        <v>#REF!</v>
      </c>
      <c r="G38" s="48" t="e">
        <f>+VLOOKUP($C38,Reff!$A:$C,3,FALSE)</f>
        <v>#REF!</v>
      </c>
      <c r="H38" s="43" t="e">
        <f t="shared" si="1"/>
        <v>#REF!</v>
      </c>
      <c r="I38" s="43" t="e">
        <f t="shared" si="2"/>
        <v>#REF!</v>
      </c>
      <c r="J38" s="43" t="e">
        <f t="shared" si="3"/>
        <v>#REF!</v>
      </c>
      <c r="K38" s="43" t="e">
        <f t="shared" si="4"/>
        <v>#REF!</v>
      </c>
      <c r="L38" s="27" t="e">
        <f t="shared" si="5"/>
        <v>#REF!</v>
      </c>
      <c r="M38" s="369" t="e">
        <f t="shared" si="6"/>
        <v>#REF!</v>
      </c>
      <c r="N38" s="371" t="e">
        <f>+VLOOKUP($C38,#REF!,3,0)</f>
        <v>#REF!</v>
      </c>
      <c r="O38" s="371" t="e">
        <f>+VLOOKUP($C38,#REF!,4,0)</f>
        <v>#REF!</v>
      </c>
      <c r="P38" s="371" t="e">
        <f>+VLOOKUP($C38,#REF!,5,0)</f>
        <v>#REF!</v>
      </c>
      <c r="Q38" s="153" t="e">
        <f>+VLOOKUP($C38,#REF!,5,0)</f>
        <v>#REF!</v>
      </c>
      <c r="R38" s="153" t="e">
        <f>(VLOOKUP($C38,#REF!,31,))</f>
        <v>#REF!</v>
      </c>
      <c r="S38" s="153" t="e">
        <f>(VLOOKUP($C38,#REF!,32,))</f>
        <v>#REF!</v>
      </c>
      <c r="T38" s="366">
        <f t="shared" si="7"/>
        <v>360</v>
      </c>
    </row>
    <row r="39" spans="1:20" s="90" customFormat="1" ht="12.75" x14ac:dyDescent="0.2">
      <c r="A39" s="366">
        <f t="shared" si="0"/>
        <v>24</v>
      </c>
      <c r="B39" s="25" t="s">
        <v>168</v>
      </c>
      <c r="C39" s="23" t="s">
        <v>761</v>
      </c>
      <c r="D39" s="68" t="e">
        <f>+VLOOKUP(C39,#REF!,4,)</f>
        <v>#REF!</v>
      </c>
      <c r="E39" s="43">
        <v>3000000000</v>
      </c>
      <c r="F39" s="372" t="e">
        <f>+VLOOKUP($C39,Reff!$A:$C,2,FALSE)</f>
        <v>#REF!</v>
      </c>
      <c r="G39" s="48" t="e">
        <f>+VLOOKUP($C39,Reff!$A:$C,3,FALSE)</f>
        <v>#REF!</v>
      </c>
      <c r="H39" s="43" t="e">
        <f t="shared" si="1"/>
        <v>#REF!</v>
      </c>
      <c r="I39" s="43" t="e">
        <f t="shared" si="2"/>
        <v>#REF!</v>
      </c>
      <c r="J39" s="43" t="e">
        <f t="shared" si="3"/>
        <v>#REF!</v>
      </c>
      <c r="K39" s="43" t="e">
        <f t="shared" si="4"/>
        <v>#REF!</v>
      </c>
      <c r="L39" s="27" t="e">
        <f t="shared" si="5"/>
        <v>#REF!</v>
      </c>
      <c r="M39" s="369" t="e">
        <f t="shared" si="6"/>
        <v>#REF!</v>
      </c>
      <c r="N39" s="371" t="e">
        <f>+VLOOKUP($C39,#REF!,3,0)</f>
        <v>#REF!</v>
      </c>
      <c r="O39" s="371" t="e">
        <f>+VLOOKUP($C39,#REF!,4,0)</f>
        <v>#REF!</v>
      </c>
      <c r="P39" s="371" t="e">
        <f>+VLOOKUP($C39,#REF!,5,0)</f>
        <v>#REF!</v>
      </c>
      <c r="Q39" s="153" t="e">
        <f>+VLOOKUP($C39,#REF!,5,0)</f>
        <v>#REF!</v>
      </c>
      <c r="R39" s="153" t="e">
        <f>(VLOOKUP($C39,#REF!,31,))</f>
        <v>#REF!</v>
      </c>
      <c r="S39" s="153" t="e">
        <f>(VLOOKUP($C39,#REF!,32,))</f>
        <v>#REF!</v>
      </c>
      <c r="T39" s="366">
        <f t="shared" si="7"/>
        <v>360</v>
      </c>
    </row>
    <row r="40" spans="1:20" s="365" customFormat="1" ht="12.75" x14ac:dyDescent="0.2">
      <c r="A40" s="366">
        <f t="shared" si="0"/>
        <v>25</v>
      </c>
      <c r="B40" s="25" t="s">
        <v>168</v>
      </c>
      <c r="C40" s="69" t="s">
        <v>148</v>
      </c>
      <c r="D40" s="68" t="e">
        <f>+VLOOKUP(C40,#REF!,4,)</f>
        <v>#REF!</v>
      </c>
      <c r="E40" s="43">
        <v>3000000000</v>
      </c>
      <c r="F40" s="183" t="e">
        <f>+VLOOKUP($C40,Reff!$A:$C,2,FALSE)</f>
        <v>#REF!</v>
      </c>
      <c r="G40" s="48" t="e">
        <f>+VLOOKUP($C40,Reff!$A:$C,3,FALSE)</f>
        <v>#REF!</v>
      </c>
      <c r="H40" s="43" t="e">
        <f t="shared" si="1"/>
        <v>#REF!</v>
      </c>
      <c r="I40" s="43" t="e">
        <f t="shared" si="2"/>
        <v>#REF!</v>
      </c>
      <c r="J40" s="43" t="e">
        <f t="shared" si="3"/>
        <v>#REF!</v>
      </c>
      <c r="K40" s="43" t="e">
        <f t="shared" si="4"/>
        <v>#REF!</v>
      </c>
      <c r="L40" s="27" t="e">
        <f t="shared" si="5"/>
        <v>#REF!</v>
      </c>
      <c r="M40" s="369" t="e">
        <f t="shared" si="6"/>
        <v>#REF!</v>
      </c>
      <c r="N40" s="371" t="e">
        <f>+VLOOKUP($C40,#REF!,3,0)</f>
        <v>#REF!</v>
      </c>
      <c r="O40" s="371" t="e">
        <f>+VLOOKUP($C40,#REF!,4,0)</f>
        <v>#REF!</v>
      </c>
      <c r="P40" s="371" t="e">
        <f>+VLOOKUP($C40,#REF!,5,0)</f>
        <v>#REF!</v>
      </c>
      <c r="Q40" s="153" t="e">
        <f>+VLOOKUP($C40,#REF!,5,0)</f>
        <v>#REF!</v>
      </c>
      <c r="R40" s="153" t="e">
        <f>(VLOOKUP($C40,#REF!,31,))</f>
        <v>#REF!</v>
      </c>
      <c r="S40" s="153" t="e">
        <f>(VLOOKUP($C40,#REF!,32,))</f>
        <v>#REF!</v>
      </c>
      <c r="T40" s="366">
        <f t="shared" si="7"/>
        <v>360</v>
      </c>
    </row>
    <row r="41" spans="1:20" s="365" customFormat="1" ht="12.75" x14ac:dyDescent="0.2">
      <c r="A41" s="366">
        <f t="shared" si="0"/>
        <v>26</v>
      </c>
      <c r="B41" s="83" t="s">
        <v>207</v>
      </c>
      <c r="C41" s="84" t="s">
        <v>23</v>
      </c>
      <c r="D41" s="85" t="e">
        <f>+VLOOKUP(C41,#REF!,4,)</f>
        <v>#REF!</v>
      </c>
      <c r="E41" s="86">
        <v>2942000000</v>
      </c>
      <c r="F41" s="87" t="e">
        <f>+VLOOKUP($C41,Reff!$A:$C,2,FALSE)</f>
        <v>#REF!</v>
      </c>
      <c r="G41" s="88" t="e">
        <f>+VLOOKUP($C41,Reff!$A:$C,3,FALSE)</f>
        <v>#REF!</v>
      </c>
      <c r="H41" s="86" t="e">
        <f t="shared" si="1"/>
        <v>#REF!</v>
      </c>
      <c r="I41" s="86" t="e">
        <f t="shared" si="2"/>
        <v>#REF!</v>
      </c>
      <c r="J41" s="86" t="e">
        <f t="shared" si="3"/>
        <v>#REF!</v>
      </c>
      <c r="K41" s="86" t="e">
        <f t="shared" si="4"/>
        <v>#REF!</v>
      </c>
      <c r="L41" s="89" t="e">
        <f t="shared" si="5"/>
        <v>#REF!</v>
      </c>
      <c r="M41" s="294" t="e">
        <f t="shared" si="6"/>
        <v>#REF!</v>
      </c>
      <c r="N41" s="91" t="e">
        <f>+VLOOKUP($C41,#REF!,3,0)</f>
        <v>#REF!</v>
      </c>
      <c r="O41" s="91" t="e">
        <f>+VLOOKUP($C41,#REF!,4,0)</f>
        <v>#REF!</v>
      </c>
      <c r="P41" s="91" t="e">
        <f>+VLOOKUP($C41,#REF!,5,0)</f>
        <v>#REF!</v>
      </c>
      <c r="Q41" s="215" t="e">
        <f>+VLOOKUP($C41,#REF!,5,0)</f>
        <v>#REF!</v>
      </c>
      <c r="R41" s="215" t="e">
        <f>(VLOOKUP($C41,#REF!,31,))</f>
        <v>#REF!</v>
      </c>
      <c r="S41" s="215" t="e">
        <f>(VLOOKUP($C41,#REF!,32,))</f>
        <v>#REF!</v>
      </c>
      <c r="T41" s="284" t="e">
        <f t="shared" si="7"/>
        <v>#REF!</v>
      </c>
    </row>
    <row r="42" spans="1:20" s="365" customFormat="1" ht="12.75" x14ac:dyDescent="0.2">
      <c r="A42" s="366">
        <f t="shared" si="0"/>
        <v>27</v>
      </c>
      <c r="B42" s="25" t="s">
        <v>168</v>
      </c>
      <c r="C42" s="67" t="s">
        <v>136</v>
      </c>
      <c r="D42" s="68" t="e">
        <f>+VLOOKUP(C42,#REF!,4,)</f>
        <v>#REF!</v>
      </c>
      <c r="E42" s="43">
        <v>2500000000</v>
      </c>
      <c r="F42" s="372" t="e">
        <f>+VLOOKUP($C42,Reff!$A:$C,2,FALSE)</f>
        <v>#REF!</v>
      </c>
      <c r="G42" s="48" t="e">
        <f>+VLOOKUP($C42,Reff!$A:$C,3,FALSE)</f>
        <v>#REF!</v>
      </c>
      <c r="H42" s="43" t="e">
        <f t="shared" si="1"/>
        <v>#REF!</v>
      </c>
      <c r="I42" s="43" t="e">
        <f t="shared" si="2"/>
        <v>#REF!</v>
      </c>
      <c r="J42" s="43" t="e">
        <f t="shared" si="3"/>
        <v>#REF!</v>
      </c>
      <c r="K42" s="43" t="e">
        <f t="shared" si="4"/>
        <v>#REF!</v>
      </c>
      <c r="L42" s="27" t="e">
        <f t="shared" si="5"/>
        <v>#REF!</v>
      </c>
      <c r="M42" s="369" t="e">
        <f t="shared" si="6"/>
        <v>#REF!</v>
      </c>
      <c r="N42" s="371" t="e">
        <f>+VLOOKUP($C42,#REF!,3,0)</f>
        <v>#REF!</v>
      </c>
      <c r="O42" s="371" t="e">
        <f>+VLOOKUP($C42,#REF!,4,0)</f>
        <v>#REF!</v>
      </c>
      <c r="P42" s="371" t="e">
        <f>+VLOOKUP($C42,#REF!,5,0)</f>
        <v>#REF!</v>
      </c>
      <c r="Q42" s="153" t="e">
        <f>+VLOOKUP($C42,#REF!,5,0)</f>
        <v>#REF!</v>
      </c>
      <c r="R42" s="153" t="e">
        <f>(VLOOKUP($C42,#REF!,31,))</f>
        <v>#REF!</v>
      </c>
      <c r="S42" s="153" t="e">
        <f>(VLOOKUP($C42,#REF!,32,))</f>
        <v>#REF!</v>
      </c>
      <c r="T42" s="366">
        <f t="shared" si="7"/>
        <v>360</v>
      </c>
    </row>
    <row r="43" spans="1:20" s="365" customFormat="1" ht="12.75" x14ac:dyDescent="0.2">
      <c r="A43" s="366">
        <f t="shared" si="0"/>
        <v>28</v>
      </c>
      <c r="B43" s="25" t="s">
        <v>168</v>
      </c>
      <c r="C43" s="69" t="s">
        <v>830</v>
      </c>
      <c r="D43" s="68" t="e">
        <f>+VLOOKUP(C43,#REF!,4,)</f>
        <v>#REF!</v>
      </c>
      <c r="E43" s="43">
        <v>2500000000</v>
      </c>
      <c r="F43" s="372" t="e">
        <f>+VLOOKUP($C43,Reff!$A:$C,2,FALSE)</f>
        <v>#REF!</v>
      </c>
      <c r="G43" s="48" t="e">
        <f>+VLOOKUP($C43,Reff!$A:$C,3,FALSE)</f>
        <v>#REF!</v>
      </c>
      <c r="H43" s="43" t="e">
        <f t="shared" si="1"/>
        <v>#REF!</v>
      </c>
      <c r="I43" s="43" t="e">
        <f t="shared" si="2"/>
        <v>#REF!</v>
      </c>
      <c r="J43" s="43" t="e">
        <f t="shared" si="3"/>
        <v>#REF!</v>
      </c>
      <c r="K43" s="43" t="e">
        <f t="shared" si="4"/>
        <v>#REF!</v>
      </c>
      <c r="L43" s="27" t="e">
        <f t="shared" si="5"/>
        <v>#REF!</v>
      </c>
      <c r="M43" s="369" t="e">
        <f t="shared" si="6"/>
        <v>#REF!</v>
      </c>
      <c r="N43" s="371" t="e">
        <f>+VLOOKUP($C43,#REF!,3,0)</f>
        <v>#REF!</v>
      </c>
      <c r="O43" s="371" t="e">
        <f>+VLOOKUP($C43,#REF!,4,0)</f>
        <v>#REF!</v>
      </c>
      <c r="P43" s="371" t="e">
        <f>+VLOOKUP($C43,#REF!,5,0)</f>
        <v>#REF!</v>
      </c>
      <c r="Q43" s="153" t="e">
        <f>+VLOOKUP($C43,#REF!,5,0)</f>
        <v>#REF!</v>
      </c>
      <c r="R43" s="153" t="e">
        <f>(VLOOKUP($C43,#REF!,31,))</f>
        <v>#REF!</v>
      </c>
      <c r="S43" s="153" t="e">
        <f>(VLOOKUP($C43,#REF!,32,))</f>
        <v>#REF!</v>
      </c>
      <c r="T43" s="366">
        <f t="shared" si="7"/>
        <v>360</v>
      </c>
    </row>
    <row r="44" spans="1:20" s="365" customFormat="1" ht="12.75" x14ac:dyDescent="0.2">
      <c r="A44" s="366">
        <f t="shared" si="0"/>
        <v>29</v>
      </c>
      <c r="B44" s="83" t="s">
        <v>207</v>
      </c>
      <c r="C44" s="109" t="s">
        <v>1050</v>
      </c>
      <c r="D44" s="85" t="e">
        <f>+VLOOKUP(C44,#REF!,4,)</f>
        <v>#REF!</v>
      </c>
      <c r="E44" s="86">
        <f>4500000000-2500000000</f>
        <v>2000000000</v>
      </c>
      <c r="F44" s="87" t="e">
        <f>+VLOOKUP($C44,Reff!$A:$C,2,FALSE)</f>
        <v>#REF!</v>
      </c>
      <c r="G44" s="88" t="e">
        <f>+VLOOKUP($C44,Reff!$A:$C,3,FALSE)</f>
        <v>#REF!</v>
      </c>
      <c r="H44" s="86" t="e">
        <f t="shared" si="1"/>
        <v>#REF!</v>
      </c>
      <c r="I44" s="86" t="e">
        <f t="shared" si="2"/>
        <v>#REF!</v>
      </c>
      <c r="J44" s="86" t="e">
        <f t="shared" si="3"/>
        <v>#REF!</v>
      </c>
      <c r="K44" s="86" t="e">
        <f t="shared" si="4"/>
        <v>#REF!</v>
      </c>
      <c r="L44" s="89" t="e">
        <f t="shared" si="5"/>
        <v>#REF!</v>
      </c>
      <c r="M44" s="294" t="e">
        <f t="shared" si="6"/>
        <v>#REF!</v>
      </c>
      <c r="N44" s="91" t="e">
        <f>+VLOOKUP($C44,#REF!,3,0)</f>
        <v>#REF!</v>
      </c>
      <c r="O44" s="91" t="e">
        <f>+VLOOKUP($C44,#REF!,4,0)</f>
        <v>#REF!</v>
      </c>
      <c r="P44" s="91" t="e">
        <f>+VLOOKUP($C44,#REF!,5,0)</f>
        <v>#REF!</v>
      </c>
      <c r="Q44" s="215" t="e">
        <f>+VLOOKUP($C44,#REF!,5,0)</f>
        <v>#REF!</v>
      </c>
      <c r="R44" s="215" t="e">
        <f>(VLOOKUP($C44,#REF!,31,))</f>
        <v>#REF!</v>
      </c>
      <c r="S44" s="215" t="e">
        <f>(VLOOKUP($C44,#REF!,32,))</f>
        <v>#REF!</v>
      </c>
      <c r="T44" s="284" t="e">
        <f t="shared" si="7"/>
        <v>#REF!</v>
      </c>
    </row>
    <row r="45" spans="1:20" s="365" customFormat="1" ht="12.75" x14ac:dyDescent="0.2">
      <c r="A45" s="366">
        <f t="shared" si="0"/>
        <v>30</v>
      </c>
      <c r="B45" s="25" t="s">
        <v>168</v>
      </c>
      <c r="C45" s="67" t="s">
        <v>161</v>
      </c>
      <c r="D45" s="68" t="e">
        <f>+VLOOKUP(C45,#REF!,4,)</f>
        <v>#REF!</v>
      </c>
      <c r="E45" s="43">
        <v>1500000000</v>
      </c>
      <c r="F45" s="372" t="e">
        <f>+VLOOKUP($C45,Reff!$A:$C,2,FALSE)</f>
        <v>#REF!</v>
      </c>
      <c r="G45" s="48" t="e">
        <f>+VLOOKUP($C45,Reff!$A:$C,3,FALSE)</f>
        <v>#REF!</v>
      </c>
      <c r="H45" s="43" t="e">
        <f t="shared" si="1"/>
        <v>#REF!</v>
      </c>
      <c r="I45" s="43" t="e">
        <f t="shared" si="2"/>
        <v>#REF!</v>
      </c>
      <c r="J45" s="43" t="e">
        <f t="shared" si="3"/>
        <v>#REF!</v>
      </c>
      <c r="K45" s="43" t="e">
        <f t="shared" si="4"/>
        <v>#REF!</v>
      </c>
      <c r="L45" s="27" t="e">
        <f t="shared" si="5"/>
        <v>#REF!</v>
      </c>
      <c r="M45" s="369" t="e">
        <f t="shared" si="6"/>
        <v>#REF!</v>
      </c>
      <c r="N45" s="371" t="e">
        <f>+VLOOKUP($C45,#REF!,3,0)</f>
        <v>#REF!</v>
      </c>
      <c r="O45" s="371" t="e">
        <f>+VLOOKUP($C45,#REF!,4,0)</f>
        <v>#REF!</v>
      </c>
      <c r="P45" s="371" t="e">
        <f>+VLOOKUP($C45,#REF!,5,0)</f>
        <v>#REF!</v>
      </c>
      <c r="Q45" s="153" t="e">
        <f>+VLOOKUP($C45,#REF!,5,0)</f>
        <v>#REF!</v>
      </c>
      <c r="R45" s="215" t="e">
        <f>(VLOOKUP($C45,#REF!,31,))</f>
        <v>#REF!</v>
      </c>
      <c r="S45" s="215" t="e">
        <f>(VLOOKUP($C45,#REF!,32,))</f>
        <v>#REF!</v>
      </c>
      <c r="T45" s="284">
        <f t="shared" si="7"/>
        <v>360</v>
      </c>
    </row>
    <row r="46" spans="1:20" s="365" customFormat="1" ht="12.75" x14ac:dyDescent="0.2">
      <c r="A46" s="366">
        <f t="shared" si="0"/>
        <v>31</v>
      </c>
      <c r="B46" s="25" t="s">
        <v>168</v>
      </c>
      <c r="C46" s="67" t="s">
        <v>116</v>
      </c>
      <c r="D46" s="68" t="e">
        <f>+VLOOKUP(C46,#REF!,4,)</f>
        <v>#REF!</v>
      </c>
      <c r="E46" s="43">
        <v>1000000000</v>
      </c>
      <c r="F46" s="372" t="e">
        <f>+VLOOKUP($C46,Reff!$A:$C,2,FALSE)</f>
        <v>#REF!</v>
      </c>
      <c r="G46" s="48" t="e">
        <f>+VLOOKUP($C46,Reff!$A:$C,3,FALSE)</f>
        <v>#REF!</v>
      </c>
      <c r="H46" s="43" t="e">
        <f t="shared" si="1"/>
        <v>#REF!</v>
      </c>
      <c r="I46" s="43" t="e">
        <f t="shared" si="2"/>
        <v>#REF!</v>
      </c>
      <c r="J46" s="43" t="e">
        <f t="shared" si="3"/>
        <v>#REF!</v>
      </c>
      <c r="K46" s="43" t="e">
        <f t="shared" si="4"/>
        <v>#REF!</v>
      </c>
      <c r="L46" s="27" t="e">
        <f t="shared" si="5"/>
        <v>#REF!</v>
      </c>
      <c r="M46" s="369" t="e">
        <f t="shared" si="6"/>
        <v>#REF!</v>
      </c>
      <c r="N46" s="371" t="e">
        <f>+VLOOKUP($C46,#REF!,3,0)</f>
        <v>#REF!</v>
      </c>
      <c r="O46" s="371" t="e">
        <f>+VLOOKUP($C46,#REF!,4,0)</f>
        <v>#REF!</v>
      </c>
      <c r="P46" s="371" t="e">
        <f>+VLOOKUP($C46,#REF!,5,0)</f>
        <v>#REF!</v>
      </c>
      <c r="Q46" s="153" t="e">
        <f>+VLOOKUP($C46,#REF!,5,0)</f>
        <v>#REF!</v>
      </c>
      <c r="R46" s="153" t="e">
        <f>(VLOOKUP($C46,#REF!,31,))</f>
        <v>#REF!</v>
      </c>
      <c r="S46" s="153" t="e">
        <f>(VLOOKUP($C46,#REF!,32,))</f>
        <v>#REF!</v>
      </c>
      <c r="T46" s="366">
        <f t="shared" si="7"/>
        <v>360</v>
      </c>
    </row>
    <row r="47" spans="1:20" s="365" customFormat="1" ht="12.75" x14ac:dyDescent="0.2">
      <c r="A47" s="366">
        <f t="shared" si="0"/>
        <v>32</v>
      </c>
      <c r="B47" s="25" t="s">
        <v>168</v>
      </c>
      <c r="C47" s="23" t="s">
        <v>48</v>
      </c>
      <c r="D47" s="68" t="e">
        <f>+VLOOKUP(C47,#REF!,4,)</f>
        <v>#REF!</v>
      </c>
      <c r="E47" s="43">
        <v>1000000000</v>
      </c>
      <c r="F47" s="372" t="e">
        <f>+VLOOKUP($C47,Reff!$A:$C,2,FALSE)</f>
        <v>#N/A</v>
      </c>
      <c r="G47" s="48" t="e">
        <f>+VLOOKUP($C47,Reff!$A:$C,3,FALSE)</f>
        <v>#N/A</v>
      </c>
      <c r="H47" s="43" t="e">
        <f t="shared" si="1"/>
        <v>#REF!</v>
      </c>
      <c r="I47" s="43" t="e">
        <f t="shared" si="2"/>
        <v>#N/A</v>
      </c>
      <c r="J47" s="43" t="e">
        <f t="shared" si="3"/>
        <v>#N/A</v>
      </c>
      <c r="K47" s="43" t="e">
        <f t="shared" si="4"/>
        <v>#REF!</v>
      </c>
      <c r="L47" s="27" t="e">
        <f t="shared" si="5"/>
        <v>#REF!</v>
      </c>
      <c r="M47" s="369" t="e">
        <f t="shared" si="6"/>
        <v>#N/A</v>
      </c>
      <c r="N47" s="371" t="e">
        <f>+VLOOKUP($C47,#REF!,3,0)</f>
        <v>#REF!</v>
      </c>
      <c r="O47" s="371" t="e">
        <f>+VLOOKUP($C47,#REF!,4,0)</f>
        <v>#REF!</v>
      </c>
      <c r="P47" s="371" t="e">
        <f>+VLOOKUP($C47,#REF!,5,0)</f>
        <v>#REF!</v>
      </c>
      <c r="Q47" s="153" t="e">
        <f>+VLOOKUP($C47,#REF!,5,0)</f>
        <v>#REF!</v>
      </c>
      <c r="R47" s="153" t="e">
        <f>(VLOOKUP($C47,#REF!,31,))</f>
        <v>#REF!</v>
      </c>
      <c r="S47" s="153" t="e">
        <f>(VLOOKUP($C47,#REF!,32,))</f>
        <v>#REF!</v>
      </c>
      <c r="T47" s="366">
        <f t="shared" si="7"/>
        <v>360</v>
      </c>
    </row>
    <row r="48" spans="1:20" s="365" customFormat="1" ht="12.75" x14ac:dyDescent="0.2">
      <c r="A48" s="366">
        <f t="shared" si="0"/>
        <v>33</v>
      </c>
      <c r="B48" s="25" t="s">
        <v>168</v>
      </c>
      <c r="C48" s="67" t="s">
        <v>174</v>
      </c>
      <c r="D48" s="68" t="e">
        <f>+VLOOKUP(C48,#REF!,4,)</f>
        <v>#REF!</v>
      </c>
      <c r="E48" s="43">
        <v>1000000000</v>
      </c>
      <c r="F48" s="372" t="e">
        <f>+VLOOKUP($C48,Reff!$A:$C,2,FALSE)</f>
        <v>#REF!</v>
      </c>
      <c r="G48" s="48" t="e">
        <f>+VLOOKUP($C48,Reff!$A:$C,3,FALSE)</f>
        <v>#REF!</v>
      </c>
      <c r="H48" s="43" t="e">
        <f t="shared" si="1"/>
        <v>#REF!</v>
      </c>
      <c r="I48" s="43" t="e">
        <f t="shared" si="2"/>
        <v>#REF!</v>
      </c>
      <c r="J48" s="43" t="e">
        <f t="shared" si="3"/>
        <v>#REF!</v>
      </c>
      <c r="K48" s="43" t="e">
        <f t="shared" si="4"/>
        <v>#REF!</v>
      </c>
      <c r="L48" s="27" t="e">
        <f t="shared" si="5"/>
        <v>#REF!</v>
      </c>
      <c r="M48" s="369" t="e">
        <f t="shared" si="6"/>
        <v>#REF!</v>
      </c>
      <c r="N48" s="371" t="e">
        <f>+VLOOKUP($C48,#REF!,3,0)</f>
        <v>#REF!</v>
      </c>
      <c r="O48" s="371" t="e">
        <f>+VLOOKUP($C48,#REF!,4,0)</f>
        <v>#REF!</v>
      </c>
      <c r="P48" s="371" t="e">
        <f>+VLOOKUP($C48,#REF!,5,0)</f>
        <v>#REF!</v>
      </c>
      <c r="Q48" s="153" t="e">
        <f>+VLOOKUP($C48,#REF!,5,0)</f>
        <v>#REF!</v>
      </c>
      <c r="R48" s="153" t="e">
        <f>(VLOOKUP($C48,#REF!,31,))</f>
        <v>#REF!</v>
      </c>
      <c r="S48" s="153" t="e">
        <f>(VLOOKUP($C48,#REF!,32,))</f>
        <v>#REF!</v>
      </c>
      <c r="T48" s="366">
        <f t="shared" si="7"/>
        <v>360</v>
      </c>
    </row>
    <row r="49" spans="1:20" s="365" customFormat="1" ht="12.75" x14ac:dyDescent="0.2">
      <c r="A49" s="366">
        <f t="shared" si="0"/>
        <v>34</v>
      </c>
      <c r="B49" s="25" t="s">
        <v>168</v>
      </c>
      <c r="C49" s="69" t="s">
        <v>922</v>
      </c>
      <c r="D49" s="68" t="e">
        <f>+VLOOKUP(C49,#REF!,4,)</f>
        <v>#REF!</v>
      </c>
      <c r="E49" s="43">
        <v>1000000000</v>
      </c>
      <c r="F49" s="372" t="e">
        <f>+VLOOKUP($C49,Reff!$A:$C,2,FALSE)</f>
        <v>#REF!</v>
      </c>
      <c r="G49" s="48" t="e">
        <f>+VLOOKUP($C49,Reff!$A:$C,3,FALSE)</f>
        <v>#REF!</v>
      </c>
      <c r="H49" s="43" t="e">
        <f t="shared" si="1"/>
        <v>#REF!</v>
      </c>
      <c r="I49" s="43" t="e">
        <f t="shared" si="2"/>
        <v>#REF!</v>
      </c>
      <c r="J49" s="43" t="e">
        <f t="shared" si="3"/>
        <v>#REF!</v>
      </c>
      <c r="K49" s="43" t="e">
        <f t="shared" si="4"/>
        <v>#REF!</v>
      </c>
      <c r="L49" s="27" t="e">
        <f t="shared" si="5"/>
        <v>#REF!</v>
      </c>
      <c r="M49" s="369" t="e">
        <f t="shared" si="6"/>
        <v>#REF!</v>
      </c>
      <c r="N49" s="371" t="e">
        <f>+VLOOKUP($C49,#REF!,3,0)</f>
        <v>#REF!</v>
      </c>
      <c r="O49" s="371" t="e">
        <f>+VLOOKUP($C49,#REF!,4,0)</f>
        <v>#REF!</v>
      </c>
      <c r="P49" s="371" t="e">
        <f>+VLOOKUP($C49,#REF!,5,0)</f>
        <v>#REF!</v>
      </c>
      <c r="Q49" s="153" t="e">
        <f>+VLOOKUP($C49,#REF!,5,0)</f>
        <v>#REF!</v>
      </c>
      <c r="R49" s="153" t="e">
        <f>(VLOOKUP($C49,#REF!,31,))</f>
        <v>#REF!</v>
      </c>
      <c r="S49" s="153" t="e">
        <f>(VLOOKUP($C49,#REF!,32,))</f>
        <v>#REF!</v>
      </c>
      <c r="T49" s="366">
        <f t="shared" si="7"/>
        <v>360</v>
      </c>
    </row>
    <row r="50" spans="1:20" s="365" customFormat="1" ht="12.75" x14ac:dyDescent="0.2">
      <c r="A50" s="366">
        <f t="shared" si="0"/>
        <v>35</v>
      </c>
      <c r="B50" s="25" t="s">
        <v>168</v>
      </c>
      <c r="C50" s="69" t="s">
        <v>943</v>
      </c>
      <c r="D50" s="68" t="e">
        <f>+VLOOKUP(C50,#REF!,4,)</f>
        <v>#REF!</v>
      </c>
      <c r="E50" s="43">
        <v>1000000000</v>
      </c>
      <c r="F50" s="372" t="e">
        <f>+VLOOKUP($C50,Reff!$A:$C,2,FALSE)</f>
        <v>#REF!</v>
      </c>
      <c r="G50" s="48" t="e">
        <f>+VLOOKUP($C50,Reff!$A:$C,3,FALSE)</f>
        <v>#REF!</v>
      </c>
      <c r="H50" s="43" t="e">
        <f t="shared" si="1"/>
        <v>#REF!</v>
      </c>
      <c r="I50" s="43" t="e">
        <f t="shared" si="2"/>
        <v>#REF!</v>
      </c>
      <c r="J50" s="43" t="e">
        <f t="shared" si="3"/>
        <v>#REF!</v>
      </c>
      <c r="K50" s="43" t="e">
        <f t="shared" si="4"/>
        <v>#REF!</v>
      </c>
      <c r="L50" s="27" t="e">
        <f t="shared" si="5"/>
        <v>#REF!</v>
      </c>
      <c r="M50" s="369" t="e">
        <f t="shared" si="6"/>
        <v>#REF!</v>
      </c>
      <c r="N50" s="371" t="e">
        <f>+VLOOKUP($C50,#REF!,3,0)</f>
        <v>#REF!</v>
      </c>
      <c r="O50" s="371" t="e">
        <f>+VLOOKUP($C50,#REF!,4,0)</f>
        <v>#REF!</v>
      </c>
      <c r="P50" s="371" t="e">
        <f>+VLOOKUP($C50,#REF!,5,0)</f>
        <v>#REF!</v>
      </c>
      <c r="Q50" s="153" t="e">
        <f>+VLOOKUP($C50,#REF!,5,0)</f>
        <v>#REF!</v>
      </c>
      <c r="R50" s="153" t="e">
        <f>(VLOOKUP($C50,#REF!,31,))</f>
        <v>#REF!</v>
      </c>
      <c r="S50" s="153" t="e">
        <f>(VLOOKUP($C50,#REF!,32,))</f>
        <v>#REF!</v>
      </c>
      <c r="T50" s="366">
        <f t="shared" si="7"/>
        <v>360</v>
      </c>
    </row>
    <row r="51" spans="1:20" s="365" customFormat="1" ht="12.75" x14ac:dyDescent="0.2">
      <c r="A51" s="366">
        <f t="shared" si="0"/>
        <v>36</v>
      </c>
      <c r="B51" s="25" t="s">
        <v>168</v>
      </c>
      <c r="C51" s="69" t="s">
        <v>1003</v>
      </c>
      <c r="D51" s="68" t="e">
        <f>+VLOOKUP(C51,#REF!,4,)</f>
        <v>#REF!</v>
      </c>
      <c r="E51" s="43">
        <v>1000000000</v>
      </c>
      <c r="F51" s="372" t="e">
        <f>+VLOOKUP($C51,Reff!$A:$C,2,FALSE)</f>
        <v>#REF!</v>
      </c>
      <c r="G51" s="48" t="e">
        <f>+VLOOKUP($C51,Reff!$A:$C,3,FALSE)</f>
        <v>#REF!</v>
      </c>
      <c r="H51" s="43" t="e">
        <f t="shared" si="1"/>
        <v>#REF!</v>
      </c>
      <c r="I51" s="43" t="e">
        <f t="shared" si="2"/>
        <v>#REF!</v>
      </c>
      <c r="J51" s="43" t="e">
        <f t="shared" si="3"/>
        <v>#REF!</v>
      </c>
      <c r="K51" s="43" t="e">
        <f t="shared" si="4"/>
        <v>#REF!</v>
      </c>
      <c r="L51" s="27" t="e">
        <f t="shared" si="5"/>
        <v>#REF!</v>
      </c>
      <c r="M51" s="369" t="e">
        <f t="shared" si="6"/>
        <v>#REF!</v>
      </c>
      <c r="N51" s="371" t="e">
        <f>+VLOOKUP($C51,#REF!,3,0)</f>
        <v>#REF!</v>
      </c>
      <c r="O51" s="371" t="e">
        <f>+VLOOKUP($C51,#REF!,4,0)</f>
        <v>#REF!</v>
      </c>
      <c r="P51" s="371" t="e">
        <f>+VLOOKUP($C51,#REF!,5,0)</f>
        <v>#REF!</v>
      </c>
      <c r="Q51" s="153" t="e">
        <f>+VLOOKUP($C51,#REF!,5,0)</f>
        <v>#REF!</v>
      </c>
      <c r="R51" s="153" t="e">
        <f>(VLOOKUP($C51,#REF!,31,))</f>
        <v>#REF!</v>
      </c>
      <c r="S51" s="153" t="e">
        <f>(VLOOKUP($C51,#REF!,32,))</f>
        <v>#REF!</v>
      </c>
      <c r="T51" s="366">
        <f t="shared" si="7"/>
        <v>360</v>
      </c>
    </row>
    <row r="52" spans="1:20" s="365" customFormat="1" ht="12.75" x14ac:dyDescent="0.2">
      <c r="A52" s="366">
        <f t="shared" si="0"/>
        <v>37</v>
      </c>
      <c r="B52" s="25" t="s">
        <v>168</v>
      </c>
      <c r="C52" s="69" t="s">
        <v>108</v>
      </c>
      <c r="D52" s="68" t="e">
        <f>+VLOOKUP(C52,#REF!,4,)</f>
        <v>#REF!</v>
      </c>
      <c r="E52" s="43">
        <v>500000000</v>
      </c>
      <c r="F52" s="372" t="e">
        <f>+VLOOKUP($C52,Reff!$A:$C,2,FALSE)</f>
        <v>#REF!</v>
      </c>
      <c r="G52" s="48" t="e">
        <f>+VLOOKUP($C52,Reff!$A:$C,3,FALSE)</f>
        <v>#REF!</v>
      </c>
      <c r="H52" s="43" t="e">
        <f t="shared" si="1"/>
        <v>#REF!</v>
      </c>
      <c r="I52" s="43" t="e">
        <f t="shared" si="2"/>
        <v>#REF!</v>
      </c>
      <c r="J52" s="43" t="e">
        <f t="shared" si="3"/>
        <v>#REF!</v>
      </c>
      <c r="K52" s="43" t="e">
        <f t="shared" si="4"/>
        <v>#REF!</v>
      </c>
      <c r="L52" s="27" t="e">
        <f t="shared" si="5"/>
        <v>#REF!</v>
      </c>
      <c r="M52" s="369" t="e">
        <f t="shared" si="6"/>
        <v>#REF!</v>
      </c>
      <c r="N52" s="371" t="e">
        <f>+VLOOKUP($C52,#REF!,3,0)</f>
        <v>#REF!</v>
      </c>
      <c r="O52" s="371" t="e">
        <f>+VLOOKUP($C52,#REF!,4,0)</f>
        <v>#REF!</v>
      </c>
      <c r="P52" s="371" t="e">
        <f>+VLOOKUP($C52,#REF!,5,0)</f>
        <v>#REF!</v>
      </c>
      <c r="Q52" s="153" t="e">
        <f>+VLOOKUP($C52,#REF!,5,0)</f>
        <v>#REF!</v>
      </c>
      <c r="R52" s="153" t="e">
        <f>(VLOOKUP($C52,#REF!,31,))</f>
        <v>#REF!</v>
      </c>
      <c r="S52" s="153" t="e">
        <f>(VLOOKUP($C52,#REF!,32,))</f>
        <v>#REF!</v>
      </c>
      <c r="T52" s="366">
        <f t="shared" si="7"/>
        <v>360</v>
      </c>
    </row>
    <row r="53" spans="1:20" s="365" customFormat="1" ht="12.75" x14ac:dyDescent="0.2">
      <c r="A53" s="366">
        <f t="shared" si="0"/>
        <v>38</v>
      </c>
      <c r="B53" s="25" t="s">
        <v>168</v>
      </c>
      <c r="C53" s="69" t="s">
        <v>886</v>
      </c>
      <c r="D53" s="68" t="e">
        <f>+VLOOKUP(C53,#REF!,4,)</f>
        <v>#REF!</v>
      </c>
      <c r="E53" s="43">
        <v>500000000</v>
      </c>
      <c r="F53" s="372" t="e">
        <f>+VLOOKUP($C53,Reff!$A:$C,2,FALSE)</f>
        <v>#REF!</v>
      </c>
      <c r="G53" s="48" t="e">
        <f>+VLOOKUP($C53,Reff!$A:$C,3,FALSE)</f>
        <v>#REF!</v>
      </c>
      <c r="H53" s="43" t="e">
        <f t="shared" si="1"/>
        <v>#REF!</v>
      </c>
      <c r="I53" s="43" t="e">
        <f t="shared" si="2"/>
        <v>#REF!</v>
      </c>
      <c r="J53" s="43" t="e">
        <f t="shared" si="3"/>
        <v>#REF!</v>
      </c>
      <c r="K53" s="43" t="e">
        <f t="shared" si="4"/>
        <v>#REF!</v>
      </c>
      <c r="L53" s="27" t="e">
        <f t="shared" si="5"/>
        <v>#REF!</v>
      </c>
      <c r="M53" s="369" t="e">
        <f t="shared" si="6"/>
        <v>#REF!</v>
      </c>
      <c r="N53" s="371" t="e">
        <f>+VLOOKUP($C53,#REF!,3,0)</f>
        <v>#REF!</v>
      </c>
      <c r="O53" s="371" t="e">
        <f>+VLOOKUP($C53,#REF!,4,0)</f>
        <v>#REF!</v>
      </c>
      <c r="P53" s="371" t="e">
        <f>+VLOOKUP($C53,#REF!,5,0)</f>
        <v>#REF!</v>
      </c>
      <c r="Q53" s="153" t="e">
        <f>+VLOOKUP($C53,#REF!,5,0)</f>
        <v>#REF!</v>
      </c>
      <c r="R53" s="153" t="e">
        <f>(VLOOKUP($C53,#REF!,31,))</f>
        <v>#REF!</v>
      </c>
      <c r="S53" s="153" t="e">
        <f>(VLOOKUP($C53,#REF!,32,))</f>
        <v>#REF!</v>
      </c>
      <c r="T53" s="366">
        <f t="shared" si="7"/>
        <v>360</v>
      </c>
    </row>
    <row r="54" spans="1:20" s="365" customFormat="1" ht="12.75" x14ac:dyDescent="0.2">
      <c r="A54" s="366">
        <f t="shared" si="0"/>
        <v>39</v>
      </c>
      <c r="B54" s="83" t="s">
        <v>207</v>
      </c>
      <c r="C54" s="109" t="s">
        <v>22</v>
      </c>
      <c r="D54" s="85" t="e">
        <f>+VLOOKUP(C54,#REF!,4,)</f>
        <v>#REF!</v>
      </c>
      <c r="E54" s="86">
        <v>101000000</v>
      </c>
      <c r="F54" s="87" t="e">
        <f>+VLOOKUP($C54,Reff!$A:$C,2,FALSE)</f>
        <v>#REF!</v>
      </c>
      <c r="G54" s="88" t="e">
        <f>+VLOOKUP($C54,Reff!$A:$C,3,FALSE)</f>
        <v>#REF!</v>
      </c>
      <c r="H54" s="86" t="e">
        <f t="shared" si="1"/>
        <v>#REF!</v>
      </c>
      <c r="I54" s="86" t="e">
        <f t="shared" si="2"/>
        <v>#REF!</v>
      </c>
      <c r="J54" s="86" t="e">
        <f t="shared" si="3"/>
        <v>#REF!</v>
      </c>
      <c r="K54" s="86" t="e">
        <f t="shared" si="4"/>
        <v>#REF!</v>
      </c>
      <c r="L54" s="89" t="e">
        <f t="shared" si="5"/>
        <v>#REF!</v>
      </c>
      <c r="M54" s="294" t="e">
        <f t="shared" si="6"/>
        <v>#REF!</v>
      </c>
      <c r="N54" s="91" t="e">
        <f>+VLOOKUP($C54,#REF!,3,0)</f>
        <v>#REF!</v>
      </c>
      <c r="O54" s="91" t="e">
        <f>+VLOOKUP($C54,#REF!,4,0)</f>
        <v>#REF!</v>
      </c>
      <c r="P54" s="91" t="e">
        <f>+VLOOKUP($C54,#REF!,5,0)</f>
        <v>#REF!</v>
      </c>
      <c r="Q54" s="215" t="e">
        <f>+VLOOKUP($C54,#REF!,5,0)</f>
        <v>#REF!</v>
      </c>
      <c r="R54" s="215" t="e">
        <f>(VLOOKUP($C54,#REF!,31,))</f>
        <v>#REF!</v>
      </c>
      <c r="S54" s="215" t="e">
        <f>(VLOOKUP($C54,#REF!,32,))</f>
        <v>#REF!</v>
      </c>
      <c r="T54" s="284" t="e">
        <f t="shared" si="7"/>
        <v>#REF!</v>
      </c>
    </row>
    <row r="55" spans="1:20" s="365" customFormat="1" ht="12.75" x14ac:dyDescent="0.2">
      <c r="A55" s="366">
        <f t="shared" si="0"/>
        <v>40</v>
      </c>
      <c r="B55" s="25" t="s">
        <v>168</v>
      </c>
      <c r="C55" s="69" t="s">
        <v>190</v>
      </c>
      <c r="D55" s="68" t="e">
        <f>+VLOOKUP(C55,#REF!,4,)</f>
        <v>#REF!</v>
      </c>
      <c r="E55" s="43">
        <v>10000000000</v>
      </c>
      <c r="F55" s="372" t="e">
        <f>+VLOOKUP($C55,Reff!$A:$C,2,FALSE)</f>
        <v>#REF!</v>
      </c>
      <c r="G55" s="48" t="e">
        <f>+VLOOKUP($C55,Reff!$A:$C,3,FALSE)</f>
        <v>#REF!</v>
      </c>
      <c r="H55" s="43" t="e">
        <f>+D55*E55/T55*IF(B55="B",$J$10,$I$10)*0.95</f>
        <v>#REF!</v>
      </c>
      <c r="I55" s="43" t="e">
        <f>+E55*F55/100</f>
        <v>#REF!</v>
      </c>
      <c r="J55" s="43" t="e">
        <f>+E55*G55/100</f>
        <v>#REF!</v>
      </c>
      <c r="K55" s="43" t="e">
        <f>+H55+J55-I55</f>
        <v>#REF!</v>
      </c>
      <c r="L55" s="27" t="e">
        <f>+K55/I55</f>
        <v>#REF!</v>
      </c>
      <c r="M55" s="369" t="e">
        <f>J55/$E$7</f>
        <v>#REF!</v>
      </c>
      <c r="N55" s="371" t="e">
        <f>+VLOOKUP($C55,#REF!,3,0)</f>
        <v>#REF!</v>
      </c>
      <c r="O55" s="371" t="e">
        <f>+VLOOKUP($C55,#REF!,4,0)</f>
        <v>#REF!</v>
      </c>
      <c r="P55" s="371" t="e">
        <f>+VLOOKUP($C55,#REF!,5,0)</f>
        <v>#REF!</v>
      </c>
      <c r="Q55" s="153" t="e">
        <f>+VLOOKUP($C55,#REF!,5,0)</f>
        <v>#REF!</v>
      </c>
      <c r="R55" s="153" t="e">
        <f>(VLOOKUP($C55,#REF!,31,))</f>
        <v>#REF!</v>
      </c>
      <c r="S55" s="153" t="e">
        <f>(VLOOKUP($C55,#REF!,32,))</f>
        <v>#REF!</v>
      </c>
      <c r="T55" s="366">
        <f>IF(B55="G",(S55-R55)*2,360)</f>
        <v>360</v>
      </c>
    </row>
    <row r="56" spans="1:20" s="365" customFormat="1" ht="12.75" x14ac:dyDescent="0.2">
      <c r="A56" s="366"/>
      <c r="B56" s="25"/>
      <c r="C56" s="69"/>
      <c r="D56" s="68"/>
      <c r="E56" s="43"/>
      <c r="F56" s="372"/>
      <c r="G56" s="48"/>
      <c r="H56" s="43"/>
      <c r="I56" s="43"/>
      <c r="J56" s="43"/>
      <c r="K56" s="43"/>
      <c r="L56" s="27"/>
      <c r="M56" s="369"/>
      <c r="N56" s="371"/>
      <c r="O56" s="371"/>
      <c r="P56" s="371"/>
      <c r="Q56" s="153"/>
      <c r="R56" s="153"/>
      <c r="S56" s="153"/>
      <c r="T56" s="366"/>
    </row>
    <row r="57" spans="1:20" s="365" customFormat="1" ht="12.75" x14ac:dyDescent="0.2">
      <c r="A57" s="366"/>
      <c r="B57" s="83"/>
      <c r="C57" s="84"/>
      <c r="D57" s="85"/>
      <c r="E57" s="86"/>
      <c r="F57" s="87"/>
      <c r="G57" s="88"/>
      <c r="H57" s="86"/>
      <c r="I57" s="86"/>
      <c r="J57" s="86"/>
      <c r="K57" s="86"/>
      <c r="L57" s="89"/>
      <c r="M57" s="294"/>
      <c r="N57" s="91"/>
      <c r="O57" s="91"/>
      <c r="P57" s="91"/>
      <c r="Q57" s="215"/>
      <c r="R57" s="215"/>
      <c r="S57" s="215"/>
      <c r="T57" s="284"/>
    </row>
    <row r="58" spans="1:20" s="365" customFormat="1" ht="12.75" x14ac:dyDescent="0.2">
      <c r="A58" s="366"/>
      <c r="B58" s="25"/>
      <c r="C58" s="69"/>
      <c r="D58" s="68"/>
      <c r="E58" s="43"/>
      <c r="F58" s="372"/>
      <c r="G58" s="48"/>
      <c r="H58" s="43"/>
      <c r="I58" s="43"/>
      <c r="J58" s="43"/>
      <c r="K58" s="43"/>
      <c r="L58" s="27"/>
      <c r="M58" s="369"/>
      <c r="N58" s="371"/>
      <c r="O58" s="371"/>
      <c r="P58" s="371"/>
      <c r="Q58" s="153"/>
      <c r="R58" s="153"/>
      <c r="S58" s="153"/>
      <c r="T58" s="366"/>
    </row>
    <row r="59" spans="1:20" s="365" customFormat="1" ht="12.75" x14ac:dyDescent="0.2">
      <c r="A59" s="366"/>
      <c r="B59" s="25"/>
      <c r="C59" s="69"/>
      <c r="D59" s="68"/>
      <c r="E59" s="43"/>
      <c r="F59" s="372"/>
      <c r="G59" s="48"/>
      <c r="H59" s="43"/>
      <c r="I59" s="43"/>
      <c r="J59" s="43"/>
      <c r="K59" s="43"/>
      <c r="L59" s="27"/>
      <c r="M59" s="369"/>
      <c r="N59" s="371"/>
      <c r="O59" s="371"/>
      <c r="P59" s="371"/>
      <c r="Q59" s="153"/>
      <c r="R59" s="153"/>
      <c r="S59" s="153"/>
      <c r="T59" s="366"/>
    </row>
    <row r="60" spans="1:20" s="365" customFormat="1" ht="12.75" x14ac:dyDescent="0.2">
      <c r="A60" s="366"/>
      <c r="B60" s="25"/>
      <c r="C60" s="69"/>
      <c r="D60" s="68"/>
      <c r="E60" s="43"/>
      <c r="F60" s="372"/>
      <c r="G60" s="48"/>
      <c r="H60" s="43"/>
      <c r="I60" s="43"/>
      <c r="J60" s="43"/>
      <c r="K60" s="43"/>
      <c r="L60" s="27"/>
      <c r="M60" s="369"/>
      <c r="N60" s="371"/>
      <c r="O60" s="371"/>
      <c r="P60" s="371"/>
      <c r="Q60" s="153"/>
      <c r="R60" s="153"/>
      <c r="S60" s="153"/>
      <c r="T60" s="366"/>
    </row>
    <row r="61" spans="1:20" s="365" customFormat="1" ht="12.75" x14ac:dyDescent="0.2">
      <c r="A61" s="366"/>
      <c r="B61" s="25"/>
      <c r="C61" s="69"/>
      <c r="D61" s="68"/>
      <c r="E61" s="43"/>
      <c r="F61" s="372"/>
      <c r="G61" s="48"/>
      <c r="H61" s="43"/>
      <c r="I61" s="43"/>
      <c r="J61" s="43"/>
      <c r="K61" s="43"/>
      <c r="L61" s="27"/>
      <c r="M61" s="369"/>
      <c r="N61" s="371"/>
      <c r="O61" s="371"/>
      <c r="P61" s="371"/>
      <c r="Q61" s="153"/>
      <c r="R61" s="153"/>
      <c r="S61" s="153"/>
      <c r="T61" s="366"/>
    </row>
    <row r="62" spans="1:20" s="365" customFormat="1" ht="12.75" x14ac:dyDescent="0.2">
      <c r="A62" s="366"/>
      <c r="B62" s="25"/>
      <c r="C62" s="67"/>
      <c r="D62" s="68"/>
      <c r="E62" s="43"/>
      <c r="F62" s="372"/>
      <c r="G62" s="48"/>
      <c r="H62" s="43"/>
      <c r="I62" s="43"/>
      <c r="J62" s="43"/>
      <c r="K62" s="43"/>
      <c r="L62" s="27"/>
      <c r="M62" s="369"/>
      <c r="N62" s="371"/>
      <c r="O62" s="371"/>
      <c r="P62" s="371"/>
      <c r="Q62" s="153"/>
      <c r="R62" s="153"/>
      <c r="S62" s="153"/>
      <c r="T62" s="366"/>
    </row>
    <row r="63" spans="1:20" s="139" customFormat="1" ht="12.75" x14ac:dyDescent="0.2">
      <c r="A63" s="203"/>
      <c r="B63" s="25"/>
      <c r="C63" s="375"/>
      <c r="D63" s="68"/>
      <c r="E63" s="43"/>
      <c r="F63" s="372"/>
      <c r="G63" s="48"/>
      <c r="H63" s="43"/>
      <c r="I63" s="43"/>
      <c r="J63" s="43"/>
      <c r="K63" s="43"/>
      <c r="L63" s="27"/>
      <c r="M63" s="369"/>
      <c r="N63" s="371"/>
      <c r="O63" s="371"/>
      <c r="P63" s="371"/>
      <c r="Q63" s="153"/>
      <c r="R63" s="153"/>
      <c r="S63" s="153"/>
      <c r="T63" s="366"/>
    </row>
    <row r="64" spans="1:20" s="139" customFormat="1" ht="12.75" x14ac:dyDescent="0.2">
      <c r="A64" s="203"/>
      <c r="B64" s="25"/>
      <c r="C64" s="375"/>
      <c r="D64" s="68"/>
      <c r="E64" s="43"/>
      <c r="F64" s="372"/>
      <c r="G64" s="48"/>
      <c r="H64" s="43"/>
      <c r="I64" s="43"/>
      <c r="J64" s="43"/>
      <c r="K64" s="43"/>
      <c r="L64" s="27"/>
      <c r="M64" s="369"/>
      <c r="N64" s="371"/>
      <c r="O64" s="371"/>
      <c r="P64" s="371"/>
      <c r="Q64" s="153"/>
      <c r="R64" s="153"/>
      <c r="S64" s="153"/>
      <c r="T64" s="366"/>
    </row>
    <row r="65" spans="1:20" s="139" customFormat="1" ht="12.75" x14ac:dyDescent="0.2">
      <c r="A65" s="203"/>
      <c r="B65" s="25"/>
      <c r="C65" s="375"/>
      <c r="D65" s="68"/>
      <c r="E65" s="43"/>
      <c r="F65" s="372"/>
      <c r="G65" s="48"/>
      <c r="H65" s="43"/>
      <c r="I65" s="43"/>
      <c r="J65" s="43"/>
      <c r="K65" s="43"/>
      <c r="L65" s="27"/>
      <c r="M65" s="369"/>
      <c r="N65" s="371"/>
      <c r="O65" s="371"/>
      <c r="P65" s="371"/>
      <c r="Q65" s="153"/>
      <c r="R65" s="153"/>
      <c r="S65" s="153"/>
      <c r="T65" s="366"/>
    </row>
    <row r="66" spans="1:20" s="365" customFormat="1" ht="12.75" x14ac:dyDescent="0.2">
      <c r="A66" s="366"/>
      <c r="B66" s="25"/>
      <c r="C66" s="375"/>
      <c r="D66" s="68"/>
      <c r="E66" s="43"/>
      <c r="F66" s="372"/>
      <c r="G66" s="48"/>
      <c r="H66" s="43"/>
      <c r="I66" s="43"/>
      <c r="J66" s="43"/>
      <c r="K66" s="43"/>
      <c r="L66" s="27"/>
      <c r="M66" s="369"/>
      <c r="N66" s="371"/>
      <c r="O66" s="371"/>
      <c r="P66" s="371"/>
      <c r="Q66" s="153"/>
      <c r="R66" s="153"/>
      <c r="S66" s="153"/>
      <c r="T66" s="366"/>
    </row>
    <row r="67" spans="1:20" s="365" customFormat="1" ht="12.75" x14ac:dyDescent="0.2">
      <c r="A67" s="366"/>
      <c r="B67" s="25"/>
      <c r="C67" s="375"/>
      <c r="D67" s="68"/>
      <c r="E67" s="43"/>
      <c r="F67" s="372"/>
      <c r="G67" s="48"/>
      <c r="H67" s="43"/>
      <c r="I67" s="43"/>
      <c r="J67" s="43"/>
      <c r="K67" s="43"/>
      <c r="L67" s="27"/>
      <c r="M67" s="369"/>
      <c r="N67" s="371"/>
      <c r="O67" s="371"/>
      <c r="P67" s="371"/>
      <c r="Q67" s="153"/>
      <c r="R67" s="153"/>
      <c r="S67" s="153"/>
      <c r="T67" s="366"/>
    </row>
    <row r="68" spans="1:20" s="365" customFormat="1" ht="12.75" x14ac:dyDescent="0.2">
      <c r="A68" s="366"/>
      <c r="B68" s="204"/>
      <c r="C68" s="350"/>
      <c r="D68" s="92"/>
      <c r="E68" s="205"/>
      <c r="F68" s="347"/>
      <c r="G68" s="138"/>
      <c r="H68" s="205"/>
      <c r="I68" s="205"/>
      <c r="J68" s="205"/>
      <c r="K68" s="205"/>
      <c r="L68" s="206"/>
      <c r="M68" s="349"/>
      <c r="N68" s="140"/>
      <c r="O68" s="140"/>
      <c r="P68" s="140"/>
      <c r="Q68" s="207"/>
      <c r="R68" s="207"/>
      <c r="S68" s="207"/>
      <c r="T68" s="203"/>
    </row>
    <row r="69" spans="1:20" s="90" customFormat="1" ht="12.75" x14ac:dyDescent="0.2">
      <c r="A69" s="29"/>
      <c r="B69" s="25"/>
      <c r="C69" s="67"/>
      <c r="D69" s="68"/>
      <c r="E69" s="43"/>
      <c r="F69" s="47"/>
      <c r="G69" s="48"/>
      <c r="H69" s="43"/>
      <c r="I69" s="43"/>
      <c r="J69" s="43"/>
      <c r="K69" s="43"/>
      <c r="L69" s="27"/>
      <c r="M69" s="179"/>
      <c r="N69" s="51"/>
      <c r="O69" s="51"/>
      <c r="P69" s="51"/>
      <c r="Q69" s="153"/>
      <c r="R69" s="153"/>
      <c r="S69" s="153"/>
      <c r="T69" s="29"/>
    </row>
    <row r="70" spans="1:20" s="90" customFormat="1" ht="12.75" x14ac:dyDescent="0.2">
      <c r="A70" s="29"/>
      <c r="B70" s="25"/>
      <c r="C70" s="67"/>
      <c r="D70" s="68"/>
      <c r="E70" s="43"/>
      <c r="F70" s="47"/>
      <c r="G70" s="48"/>
      <c r="H70" s="43"/>
      <c r="I70" s="43"/>
      <c r="J70" s="43"/>
      <c r="K70" s="43"/>
      <c r="L70" s="27"/>
      <c r="M70" s="179"/>
      <c r="N70" s="51"/>
      <c r="O70" s="51"/>
      <c r="P70" s="51"/>
      <c r="Q70" s="153"/>
      <c r="R70" s="153"/>
      <c r="S70" s="153"/>
      <c r="T70" s="29"/>
    </row>
    <row r="71" spans="1:20" ht="15" customHeight="1" x14ac:dyDescent="0.25">
      <c r="A71" s="560" t="s">
        <v>3</v>
      </c>
      <c r="B71" s="560" t="s">
        <v>170</v>
      </c>
      <c r="C71" s="562" t="s">
        <v>956</v>
      </c>
      <c r="D71" s="562" t="s">
        <v>961</v>
      </c>
      <c r="E71" s="564" t="s">
        <v>11</v>
      </c>
      <c r="F71" s="562" t="s">
        <v>751</v>
      </c>
      <c r="G71" s="562" t="s">
        <v>750</v>
      </c>
      <c r="H71" s="562"/>
      <c r="I71" s="562" t="s">
        <v>752</v>
      </c>
      <c r="J71" s="562" t="s">
        <v>753</v>
      </c>
      <c r="K71" s="566" t="s">
        <v>4</v>
      </c>
      <c r="L71" s="566"/>
      <c r="M71" s="213" t="s">
        <v>198</v>
      </c>
    </row>
    <row r="72" spans="1:20" s="3" customFormat="1" ht="12.75" x14ac:dyDescent="0.2">
      <c r="A72" s="561"/>
      <c r="B72" s="561"/>
      <c r="C72" s="563"/>
      <c r="D72" s="563"/>
      <c r="E72" s="565"/>
      <c r="F72" s="563"/>
      <c r="G72" s="563"/>
      <c r="H72" s="563"/>
      <c r="I72" s="563"/>
      <c r="J72" s="563"/>
      <c r="K72" s="2" t="s">
        <v>1</v>
      </c>
      <c r="L72" s="2" t="s">
        <v>0</v>
      </c>
      <c r="N72" s="39" t="s">
        <v>74</v>
      </c>
      <c r="O72" s="39" t="s">
        <v>75</v>
      </c>
      <c r="P72" s="39" t="s">
        <v>76</v>
      </c>
      <c r="Q72" s="57" t="s">
        <v>171</v>
      </c>
      <c r="R72" s="3" t="s">
        <v>780</v>
      </c>
      <c r="S72" s="3" t="s">
        <v>202</v>
      </c>
      <c r="T72" s="55" t="s">
        <v>779</v>
      </c>
    </row>
    <row r="73" spans="1:20" s="90" customFormat="1" ht="12.75" x14ac:dyDescent="0.2">
      <c r="A73" s="29">
        <v>1</v>
      </c>
      <c r="B73" s="25" t="s">
        <v>963</v>
      </c>
      <c r="C73" s="409" t="s">
        <v>218</v>
      </c>
      <c r="D73" s="410">
        <v>0</v>
      </c>
      <c r="E73" s="43">
        <f>D73*100</f>
        <v>0</v>
      </c>
      <c r="F73" s="345">
        <f>VLOOKUP(LEFT($C73,4),'JCI dtd'!$A:$C,2,0)</f>
        <v>12100</v>
      </c>
      <c r="G73" s="345">
        <f>VLOOKUP(LEFT($C73,4),'JCI dtd'!$A:$C,3,0)</f>
        <v>12100</v>
      </c>
      <c r="H73" s="43"/>
      <c r="I73" s="43">
        <f>+E73*F73</f>
        <v>0</v>
      </c>
      <c r="J73" s="43">
        <f>+E73*G73</f>
        <v>0</v>
      </c>
      <c r="K73" s="43">
        <f>+H73+J73-I73</f>
        <v>0</v>
      </c>
      <c r="L73" s="27">
        <f>IFERROR(K73/I73,0)</f>
        <v>0</v>
      </c>
      <c r="M73" s="179"/>
      <c r="N73" s="51"/>
      <c r="O73" s="51"/>
      <c r="P73" s="51"/>
      <c r="Q73" s="153"/>
      <c r="R73" s="153"/>
      <c r="S73" s="153"/>
      <c r="T73" s="29"/>
    </row>
    <row r="74" spans="1:20" s="90" customFormat="1" ht="12.75" x14ac:dyDescent="0.2">
      <c r="A74" s="29">
        <f>A73+1</f>
        <v>2</v>
      </c>
      <c r="B74" s="25" t="s">
        <v>963</v>
      </c>
      <c r="C74" s="409" t="s">
        <v>219</v>
      </c>
      <c r="D74" s="410">
        <v>9441</v>
      </c>
      <c r="E74" s="43">
        <f t="shared" ref="E74:E109" si="8">D74*100</f>
        <v>944100</v>
      </c>
      <c r="F74" s="345">
        <f>VLOOKUP(LEFT($C74,4),'JCI dtd'!$A:$C,2,0)</f>
        <v>1610</v>
      </c>
      <c r="G74" s="345">
        <f>VLOOKUP(LEFT($C74,4),'JCI dtd'!$A:$C,3,0)</f>
        <v>1610</v>
      </c>
      <c r="H74" s="43"/>
      <c r="I74" s="43">
        <f t="shared" ref="I74:I109" si="9">+E74*F74</f>
        <v>1520001000</v>
      </c>
      <c r="J74" s="43">
        <f t="shared" ref="J74:J109" si="10">+E74*G74</f>
        <v>1520001000</v>
      </c>
      <c r="K74" s="43">
        <f t="shared" ref="K74:K109" si="11">+H74+J74-I74</f>
        <v>0</v>
      </c>
      <c r="L74" s="27">
        <f t="shared" ref="L74:L109" si="12">IFERROR(K74/I74,0)</f>
        <v>0</v>
      </c>
      <c r="M74" s="179"/>
      <c r="N74" s="51"/>
      <c r="O74" s="51"/>
      <c r="P74" s="51"/>
      <c r="Q74" s="153"/>
      <c r="R74" s="153"/>
      <c r="S74" s="153"/>
      <c r="T74" s="29"/>
    </row>
    <row r="75" spans="1:20" s="90" customFormat="1" ht="12.75" x14ac:dyDescent="0.2">
      <c r="A75" s="29">
        <f t="shared" ref="A75:A109" si="13">A74+1</f>
        <v>3</v>
      </c>
      <c r="B75" s="25" t="s">
        <v>963</v>
      </c>
      <c r="C75" s="409" t="s">
        <v>229</v>
      </c>
      <c r="D75" s="410">
        <v>0</v>
      </c>
      <c r="E75" s="43">
        <f t="shared" si="8"/>
        <v>0</v>
      </c>
      <c r="F75" s="345">
        <f>VLOOKUP(LEFT($C75,4),'JCI dtd'!$A:$C,2,0)</f>
        <v>1430</v>
      </c>
      <c r="G75" s="345">
        <f>VLOOKUP(LEFT($C75,4),'JCI dtd'!$A:$C,3,0)</f>
        <v>1430</v>
      </c>
      <c r="H75" s="43"/>
      <c r="I75" s="43">
        <f t="shared" si="9"/>
        <v>0</v>
      </c>
      <c r="J75" s="43">
        <f t="shared" si="10"/>
        <v>0</v>
      </c>
      <c r="K75" s="43">
        <f t="shared" si="11"/>
        <v>0</v>
      </c>
      <c r="L75" s="27">
        <f t="shared" si="12"/>
        <v>0</v>
      </c>
      <c r="M75" s="179"/>
      <c r="N75" s="51"/>
      <c r="O75" s="51"/>
      <c r="P75" s="51"/>
      <c r="Q75" s="153"/>
      <c r="R75" s="153"/>
      <c r="S75" s="153"/>
      <c r="T75" s="29"/>
    </row>
    <row r="76" spans="1:20" s="90" customFormat="1" ht="12.75" x14ac:dyDescent="0.2">
      <c r="A76" s="29">
        <f t="shared" si="13"/>
        <v>4</v>
      </c>
      <c r="B76" s="25" t="s">
        <v>963</v>
      </c>
      <c r="C76" s="409" t="s">
        <v>220</v>
      </c>
      <c r="D76" s="410">
        <v>0</v>
      </c>
      <c r="E76" s="43">
        <f t="shared" si="8"/>
        <v>0</v>
      </c>
      <c r="F76" s="345">
        <f>VLOOKUP(LEFT($C76,4),'JCI dtd'!$A:$C,2,0)</f>
        <v>4740</v>
      </c>
      <c r="G76" s="345">
        <f>VLOOKUP(LEFT($C76,4),'JCI dtd'!$A:$C,3,0)</f>
        <v>4740</v>
      </c>
      <c r="H76" s="43"/>
      <c r="I76" s="43">
        <f t="shared" si="9"/>
        <v>0</v>
      </c>
      <c r="J76" s="43">
        <f t="shared" si="10"/>
        <v>0</v>
      </c>
      <c r="K76" s="43">
        <f t="shared" si="11"/>
        <v>0</v>
      </c>
      <c r="L76" s="27">
        <f t="shared" si="12"/>
        <v>0</v>
      </c>
      <c r="M76" s="179"/>
      <c r="N76" s="51"/>
      <c r="O76" s="51"/>
      <c r="P76" s="51"/>
      <c r="Q76" s="153"/>
      <c r="R76" s="153"/>
      <c r="S76" s="153"/>
      <c r="T76" s="29"/>
    </row>
    <row r="77" spans="1:20" s="90" customFormat="1" ht="12.75" x14ac:dyDescent="0.2">
      <c r="A77" s="29">
        <f t="shared" si="13"/>
        <v>5</v>
      </c>
      <c r="B77" s="25" t="s">
        <v>963</v>
      </c>
      <c r="C77" s="409" t="s">
        <v>221</v>
      </c>
      <c r="D77" s="410">
        <v>8795</v>
      </c>
      <c r="E77" s="43">
        <f t="shared" si="8"/>
        <v>879500</v>
      </c>
      <c r="F77" s="345">
        <f>VLOOKUP(LEFT($C77,4),'JCI dtd'!$A:$C,2,0)</f>
        <v>7250</v>
      </c>
      <c r="G77" s="345">
        <f>VLOOKUP(LEFT($C77,4),'JCI dtd'!$A:$C,3,0)</f>
        <v>7250</v>
      </c>
      <c r="H77" s="43"/>
      <c r="I77" s="43">
        <f t="shared" si="9"/>
        <v>6376375000</v>
      </c>
      <c r="J77" s="43">
        <f t="shared" si="10"/>
        <v>6376375000</v>
      </c>
      <c r="K77" s="43">
        <f t="shared" si="11"/>
        <v>0</v>
      </c>
      <c r="L77" s="27">
        <f t="shared" si="12"/>
        <v>0</v>
      </c>
      <c r="M77" s="179"/>
      <c r="N77" s="51"/>
      <c r="O77" s="51"/>
      <c r="P77" s="51"/>
      <c r="Q77" s="153"/>
      <c r="R77" s="153"/>
      <c r="S77" s="153"/>
      <c r="T77" s="29"/>
    </row>
    <row r="78" spans="1:20" s="90" customFormat="1" ht="12.75" x14ac:dyDescent="0.2">
      <c r="A78" s="29">
        <f t="shared" si="13"/>
        <v>6</v>
      </c>
      <c r="B78" s="25" t="s">
        <v>963</v>
      </c>
      <c r="C78" s="409" t="s">
        <v>222</v>
      </c>
      <c r="D78" s="410">
        <v>5317</v>
      </c>
      <c r="E78" s="43">
        <f t="shared" si="8"/>
        <v>531700</v>
      </c>
      <c r="F78" s="345">
        <f>VLOOKUP(LEFT($C78,4),'JCI dtd'!$A:$C,2,0)</f>
        <v>27575</v>
      </c>
      <c r="G78" s="345">
        <f>VLOOKUP(LEFT($C78,4),'JCI dtd'!$A:$C,3,0)</f>
        <v>27575</v>
      </c>
      <c r="H78" s="43"/>
      <c r="I78" s="43">
        <f t="shared" si="9"/>
        <v>14661627500</v>
      </c>
      <c r="J78" s="43">
        <f t="shared" si="10"/>
        <v>14661627500</v>
      </c>
      <c r="K78" s="43">
        <f t="shared" si="11"/>
        <v>0</v>
      </c>
      <c r="L78" s="27">
        <f t="shared" si="12"/>
        <v>0</v>
      </c>
      <c r="M78" s="179"/>
      <c r="N78" s="51"/>
      <c r="O78" s="51"/>
      <c r="P78" s="51"/>
      <c r="Q78" s="153"/>
      <c r="R78" s="153"/>
      <c r="S78" s="153"/>
      <c r="T78" s="29"/>
    </row>
    <row r="79" spans="1:20" s="90" customFormat="1" ht="12.75" x14ac:dyDescent="0.2">
      <c r="A79" s="29">
        <f t="shared" si="13"/>
        <v>7</v>
      </c>
      <c r="B79" s="25" t="s">
        <v>963</v>
      </c>
      <c r="C79" s="409" t="s">
        <v>223</v>
      </c>
      <c r="D79" s="410">
        <v>5218</v>
      </c>
      <c r="E79" s="43">
        <f t="shared" si="8"/>
        <v>521800</v>
      </c>
      <c r="F79" s="345">
        <f>VLOOKUP(LEFT($C79,4),'JCI dtd'!$A:$C,2,0)</f>
        <v>9350</v>
      </c>
      <c r="G79" s="345">
        <f>VLOOKUP(LEFT($C79,4),'JCI dtd'!$A:$C,3,0)</f>
        <v>9350</v>
      </c>
      <c r="H79" s="43"/>
      <c r="I79" s="43">
        <f t="shared" si="9"/>
        <v>4878830000</v>
      </c>
      <c r="J79" s="43">
        <f t="shared" si="10"/>
        <v>4878830000</v>
      </c>
      <c r="K79" s="43">
        <f t="shared" si="11"/>
        <v>0</v>
      </c>
      <c r="L79" s="27">
        <f t="shared" si="12"/>
        <v>0</v>
      </c>
      <c r="M79" s="179"/>
      <c r="N79" s="51"/>
      <c r="O79" s="51"/>
      <c r="P79" s="51"/>
      <c r="Q79" s="153"/>
      <c r="R79" s="153"/>
      <c r="S79" s="153"/>
      <c r="T79" s="29"/>
    </row>
    <row r="80" spans="1:20" s="90" customFormat="1" ht="12.75" x14ac:dyDescent="0.2">
      <c r="A80" s="29">
        <f t="shared" si="13"/>
        <v>8</v>
      </c>
      <c r="B80" s="25" t="s">
        <v>963</v>
      </c>
      <c r="C80" s="409" t="s">
        <v>224</v>
      </c>
      <c r="D80" s="410">
        <v>22210</v>
      </c>
      <c r="E80" s="43">
        <f t="shared" si="8"/>
        <v>2221000</v>
      </c>
      <c r="F80" s="345">
        <f>VLOOKUP(LEFT($C80,4),'JCI dtd'!$A:$C,2,0)</f>
        <v>3980</v>
      </c>
      <c r="G80" s="345">
        <f>VLOOKUP(LEFT($C80,4),'JCI dtd'!$A:$C,3,0)</f>
        <v>3980</v>
      </c>
      <c r="H80" s="43"/>
      <c r="I80" s="43">
        <f t="shared" si="9"/>
        <v>8839580000</v>
      </c>
      <c r="J80" s="43">
        <f t="shared" si="10"/>
        <v>8839580000</v>
      </c>
      <c r="K80" s="43">
        <f t="shared" si="11"/>
        <v>0</v>
      </c>
      <c r="L80" s="27">
        <f t="shared" si="12"/>
        <v>0</v>
      </c>
      <c r="M80" s="179"/>
      <c r="N80" s="51"/>
      <c r="O80" s="51"/>
      <c r="P80" s="51"/>
      <c r="Q80" s="153"/>
      <c r="R80" s="153"/>
      <c r="S80" s="153"/>
      <c r="T80" s="29"/>
    </row>
    <row r="81" spans="1:20" s="90" customFormat="1" ht="12.75" x14ac:dyDescent="0.2">
      <c r="A81" s="29">
        <f t="shared" si="13"/>
        <v>9</v>
      </c>
      <c r="B81" s="25" t="s">
        <v>963</v>
      </c>
      <c r="C81" s="409" t="s">
        <v>225</v>
      </c>
      <c r="D81" s="410">
        <v>0</v>
      </c>
      <c r="E81" s="43">
        <f t="shared" si="8"/>
        <v>0</v>
      </c>
      <c r="F81" s="345">
        <f>VLOOKUP(LEFT($C81,4),'JCI dtd'!$A:$C,2,0)</f>
        <v>2390</v>
      </c>
      <c r="G81" s="345">
        <f>VLOOKUP(LEFT($C81,4),'JCI dtd'!$A:$C,3,0)</f>
        <v>2390</v>
      </c>
      <c r="H81" s="43"/>
      <c r="I81" s="43">
        <f t="shared" si="9"/>
        <v>0</v>
      </c>
      <c r="J81" s="43">
        <f t="shared" si="10"/>
        <v>0</v>
      </c>
      <c r="K81" s="43">
        <f t="shared" si="11"/>
        <v>0</v>
      </c>
      <c r="L81" s="27">
        <f t="shared" si="12"/>
        <v>0</v>
      </c>
      <c r="M81" s="179"/>
      <c r="N81" s="51"/>
      <c r="O81" s="51"/>
      <c r="P81" s="51"/>
      <c r="Q81" s="153"/>
      <c r="R81" s="153"/>
      <c r="S81" s="153"/>
      <c r="T81" s="29"/>
    </row>
    <row r="82" spans="1:20" s="90" customFormat="1" ht="12.75" x14ac:dyDescent="0.2">
      <c r="A82" s="29">
        <f t="shared" si="13"/>
        <v>10</v>
      </c>
      <c r="B82" s="25" t="s">
        <v>963</v>
      </c>
      <c r="C82" s="409" t="s">
        <v>226</v>
      </c>
      <c r="D82" s="410">
        <v>9997</v>
      </c>
      <c r="E82" s="43">
        <f t="shared" si="8"/>
        <v>999700</v>
      </c>
      <c r="F82" s="345">
        <f>VLOOKUP(LEFT($C82,4),'JCI dtd'!$A:$C,2,0)</f>
        <v>7450</v>
      </c>
      <c r="G82" s="345">
        <f>VLOOKUP(LEFT($C82,4),'JCI dtd'!$A:$C,3,0)</f>
        <v>7450</v>
      </c>
      <c r="H82" s="43"/>
      <c r="I82" s="43">
        <f t="shared" si="9"/>
        <v>7447765000</v>
      </c>
      <c r="J82" s="43">
        <f t="shared" si="10"/>
        <v>7447765000</v>
      </c>
      <c r="K82" s="43">
        <f t="shared" si="11"/>
        <v>0</v>
      </c>
      <c r="L82" s="27">
        <f t="shared" si="12"/>
        <v>0</v>
      </c>
      <c r="M82" s="179"/>
      <c r="N82" s="51"/>
      <c r="O82" s="51"/>
      <c r="P82" s="51"/>
      <c r="Q82" s="153"/>
      <c r="R82" s="153"/>
      <c r="S82" s="153"/>
      <c r="T82" s="29"/>
    </row>
    <row r="83" spans="1:20" s="90" customFormat="1" ht="12.75" x14ac:dyDescent="0.2">
      <c r="A83" s="29">
        <f t="shared" si="13"/>
        <v>11</v>
      </c>
      <c r="B83" s="25" t="s">
        <v>963</v>
      </c>
      <c r="C83" s="409" t="s">
        <v>227</v>
      </c>
      <c r="D83" s="410">
        <v>13939</v>
      </c>
      <c r="E83" s="43">
        <f t="shared" si="8"/>
        <v>1393900</v>
      </c>
      <c r="F83" s="345">
        <f>VLOOKUP(LEFT($C83,4),'JCI dtd'!$A:$C,2,0)</f>
        <v>1400</v>
      </c>
      <c r="G83" s="345">
        <f>VLOOKUP(LEFT($C83,4),'JCI dtd'!$A:$C,3,0)</f>
        <v>1400</v>
      </c>
      <c r="H83" s="43"/>
      <c r="I83" s="43">
        <f t="shared" si="9"/>
        <v>1951460000</v>
      </c>
      <c r="J83" s="43">
        <f t="shared" si="10"/>
        <v>1951460000</v>
      </c>
      <c r="K83" s="43">
        <f t="shared" si="11"/>
        <v>0</v>
      </c>
      <c r="L83" s="27">
        <f t="shared" si="12"/>
        <v>0</v>
      </c>
      <c r="M83" s="179"/>
      <c r="N83" s="51"/>
      <c r="O83" s="51"/>
      <c r="P83" s="51"/>
      <c r="Q83" s="153"/>
      <c r="R83" s="153"/>
      <c r="S83" s="153"/>
      <c r="T83" s="29"/>
    </row>
    <row r="84" spans="1:20" s="90" customFormat="1" ht="12.75" x14ac:dyDescent="0.2">
      <c r="A84" s="29">
        <f t="shared" si="13"/>
        <v>12</v>
      </c>
      <c r="B84" s="25" t="s">
        <v>963</v>
      </c>
      <c r="C84" s="409" t="s">
        <v>228</v>
      </c>
      <c r="D84" s="410">
        <v>0</v>
      </c>
      <c r="E84" s="43">
        <f t="shared" si="8"/>
        <v>0</v>
      </c>
      <c r="F84" s="345">
        <f>VLOOKUP(LEFT($C84,4),'JCI dtd'!$A:$C,2,0)</f>
        <v>7575</v>
      </c>
      <c r="G84" s="345">
        <f>VLOOKUP(LEFT($C84,4),'JCI dtd'!$A:$C,3,0)</f>
        <v>7575</v>
      </c>
      <c r="H84" s="43"/>
      <c r="I84" s="43">
        <f t="shared" si="9"/>
        <v>0</v>
      </c>
      <c r="J84" s="43">
        <f t="shared" si="10"/>
        <v>0</v>
      </c>
      <c r="K84" s="43">
        <f t="shared" si="11"/>
        <v>0</v>
      </c>
      <c r="L84" s="27">
        <f t="shared" si="12"/>
        <v>0</v>
      </c>
      <c r="M84" s="179"/>
      <c r="N84" s="51"/>
      <c r="O84" s="51"/>
      <c r="P84" s="51"/>
      <c r="Q84" s="153"/>
      <c r="R84" s="153"/>
      <c r="S84" s="153"/>
      <c r="T84" s="29"/>
    </row>
    <row r="85" spans="1:20" s="90" customFormat="1" ht="12.75" x14ac:dyDescent="0.2">
      <c r="A85" s="29">
        <f t="shared" si="13"/>
        <v>13</v>
      </c>
      <c r="B85" s="25" t="s">
        <v>963</v>
      </c>
      <c r="C85" s="409" t="s">
        <v>425</v>
      </c>
      <c r="D85" s="410">
        <v>4960</v>
      </c>
      <c r="E85" s="43">
        <f t="shared" si="8"/>
        <v>496000</v>
      </c>
      <c r="F85" s="345">
        <f>VLOOKUP(LEFT($C85,4),'JCI dtd'!$A:$C,2,0)</f>
        <v>2700</v>
      </c>
      <c r="G85" s="345">
        <f>VLOOKUP(LEFT($C85,4),'JCI dtd'!$A:$C,3,0)</f>
        <v>2700</v>
      </c>
      <c r="H85" s="43"/>
      <c r="I85" s="43">
        <f t="shared" si="9"/>
        <v>1339200000</v>
      </c>
      <c r="J85" s="43">
        <f t="shared" si="10"/>
        <v>1339200000</v>
      </c>
      <c r="K85" s="43">
        <f t="shared" si="11"/>
        <v>0</v>
      </c>
      <c r="L85" s="27">
        <f t="shared" si="12"/>
        <v>0</v>
      </c>
      <c r="M85" s="179"/>
      <c r="N85" s="51"/>
      <c r="O85" s="51"/>
      <c r="P85" s="51"/>
      <c r="Q85" s="153"/>
      <c r="R85" s="153"/>
      <c r="S85" s="153"/>
      <c r="T85" s="29"/>
    </row>
    <row r="86" spans="1:20" s="90" customFormat="1" ht="12.75" x14ac:dyDescent="0.2">
      <c r="A86" s="29">
        <f t="shared" si="13"/>
        <v>14</v>
      </c>
      <c r="B86" s="25" t="s">
        <v>963</v>
      </c>
      <c r="C86" s="409" t="s">
        <v>231</v>
      </c>
      <c r="D86" s="410">
        <v>0</v>
      </c>
      <c r="E86" s="43">
        <f t="shared" si="8"/>
        <v>0</v>
      </c>
      <c r="F86" s="345">
        <f>VLOOKUP(LEFT($C86,4),'JCI dtd'!$A:$C,2,0)</f>
        <v>3750</v>
      </c>
      <c r="G86" s="345">
        <f>VLOOKUP(LEFT($C86,4),'JCI dtd'!$A:$C,3,0)</f>
        <v>3750</v>
      </c>
      <c r="H86" s="43"/>
      <c r="I86" s="43">
        <f t="shared" si="9"/>
        <v>0</v>
      </c>
      <c r="J86" s="43">
        <f t="shared" si="10"/>
        <v>0</v>
      </c>
      <c r="K86" s="43">
        <f t="shared" si="11"/>
        <v>0</v>
      </c>
      <c r="L86" s="27">
        <f t="shared" si="12"/>
        <v>0</v>
      </c>
      <c r="M86" s="179"/>
      <c r="N86" s="51"/>
      <c r="O86" s="51"/>
      <c r="P86" s="51"/>
      <c r="Q86" s="153"/>
      <c r="R86" s="153"/>
      <c r="S86" s="153"/>
      <c r="T86" s="29"/>
    </row>
    <row r="87" spans="1:20" s="90" customFormat="1" ht="12.75" x14ac:dyDescent="0.2">
      <c r="A87" s="29">
        <f t="shared" si="13"/>
        <v>15</v>
      </c>
      <c r="B87" s="25" t="s">
        <v>963</v>
      </c>
      <c r="C87" s="409" t="s">
        <v>232</v>
      </c>
      <c r="D87" s="410">
        <v>0</v>
      </c>
      <c r="E87" s="43">
        <f t="shared" si="8"/>
        <v>0</v>
      </c>
      <c r="F87" s="345">
        <f>VLOOKUP(LEFT($C87,4),'JCI dtd'!$A:$C,2,0)</f>
        <v>10375</v>
      </c>
      <c r="G87" s="345">
        <f>VLOOKUP(LEFT($C87,4),'JCI dtd'!$A:$C,3,0)</f>
        <v>10375</v>
      </c>
      <c r="H87" s="43"/>
      <c r="I87" s="43">
        <f t="shared" si="9"/>
        <v>0</v>
      </c>
      <c r="J87" s="43">
        <f t="shared" si="10"/>
        <v>0</v>
      </c>
      <c r="K87" s="43">
        <f t="shared" si="11"/>
        <v>0</v>
      </c>
      <c r="L87" s="27">
        <f t="shared" si="12"/>
        <v>0</v>
      </c>
      <c r="M87" s="179"/>
      <c r="N87" s="51"/>
      <c r="O87" s="51"/>
      <c r="P87" s="51"/>
      <c r="Q87" s="153"/>
      <c r="R87" s="153"/>
      <c r="S87" s="153"/>
      <c r="T87" s="29"/>
    </row>
    <row r="88" spans="1:20" s="90" customFormat="1" ht="12.75" x14ac:dyDescent="0.2">
      <c r="A88" s="29">
        <f t="shared" si="13"/>
        <v>16</v>
      </c>
      <c r="B88" s="25" t="s">
        <v>963</v>
      </c>
      <c r="C88" s="409" t="s">
        <v>233</v>
      </c>
      <c r="D88" s="410">
        <v>6574</v>
      </c>
      <c r="E88" s="43">
        <f t="shared" si="8"/>
        <v>657400</v>
      </c>
      <c r="F88" s="345">
        <f>VLOOKUP(LEFT($C88,4),'JCI dtd'!$A:$C,2,0)</f>
        <v>7275</v>
      </c>
      <c r="G88" s="345">
        <f>VLOOKUP(LEFT($C88,4),'JCI dtd'!$A:$C,3,0)</f>
        <v>7275</v>
      </c>
      <c r="H88" s="43"/>
      <c r="I88" s="43">
        <f t="shared" si="9"/>
        <v>4782585000</v>
      </c>
      <c r="J88" s="43">
        <f t="shared" si="10"/>
        <v>4782585000</v>
      </c>
      <c r="K88" s="43">
        <f t="shared" si="11"/>
        <v>0</v>
      </c>
      <c r="L88" s="27">
        <f t="shared" si="12"/>
        <v>0</v>
      </c>
      <c r="M88" s="179"/>
      <c r="N88" s="51"/>
      <c r="O88" s="51"/>
      <c r="P88" s="51"/>
      <c r="Q88" s="153"/>
      <c r="R88" s="153"/>
      <c r="S88" s="153"/>
      <c r="T88" s="29"/>
    </row>
    <row r="89" spans="1:20" s="90" customFormat="1" ht="12.75" x14ac:dyDescent="0.2">
      <c r="A89" s="29">
        <f t="shared" si="13"/>
        <v>17</v>
      </c>
      <c r="B89" s="25" t="s">
        <v>963</v>
      </c>
      <c r="C89" s="409" t="s">
        <v>234</v>
      </c>
      <c r="D89" s="410">
        <v>0</v>
      </c>
      <c r="E89" s="43">
        <f t="shared" si="8"/>
        <v>0</v>
      </c>
      <c r="F89" s="345">
        <f>VLOOKUP(LEFT($C89,4),'JCI dtd'!$A:$C,2,0)</f>
        <v>19525</v>
      </c>
      <c r="G89" s="345">
        <f>VLOOKUP(LEFT($C89,4),'JCI dtd'!$A:$C,3,0)</f>
        <v>19525</v>
      </c>
      <c r="H89" s="43"/>
      <c r="I89" s="43">
        <f t="shared" si="9"/>
        <v>0</v>
      </c>
      <c r="J89" s="43">
        <f t="shared" si="10"/>
        <v>0</v>
      </c>
      <c r="K89" s="43">
        <f t="shared" si="11"/>
        <v>0</v>
      </c>
      <c r="L89" s="27">
        <f t="shared" si="12"/>
        <v>0</v>
      </c>
      <c r="M89" s="179"/>
      <c r="N89" s="51"/>
      <c r="O89" s="51"/>
      <c r="P89" s="51"/>
      <c r="Q89" s="153"/>
      <c r="R89" s="153"/>
      <c r="S89" s="153"/>
      <c r="T89" s="29"/>
    </row>
    <row r="90" spans="1:20" s="90" customFormat="1" ht="12.75" x14ac:dyDescent="0.2">
      <c r="A90" s="29">
        <f t="shared" si="13"/>
        <v>18</v>
      </c>
      <c r="B90" s="25" t="s">
        <v>963</v>
      </c>
      <c r="C90" s="409" t="s">
        <v>235</v>
      </c>
      <c r="D90" s="410">
        <v>5591</v>
      </c>
      <c r="E90" s="43">
        <f t="shared" si="8"/>
        <v>559100</v>
      </c>
      <c r="F90" s="345">
        <f>VLOOKUP(LEFT($C90,4),'JCI dtd'!$A:$C,2,0)</f>
        <v>5300</v>
      </c>
      <c r="G90" s="345">
        <f>VLOOKUP(LEFT($C90,4),'JCI dtd'!$A:$C,3,0)</f>
        <v>5300</v>
      </c>
      <c r="H90" s="43"/>
      <c r="I90" s="43">
        <f t="shared" si="9"/>
        <v>2963230000</v>
      </c>
      <c r="J90" s="43">
        <f t="shared" si="10"/>
        <v>2963230000</v>
      </c>
      <c r="K90" s="43">
        <f t="shared" si="11"/>
        <v>0</v>
      </c>
      <c r="L90" s="27">
        <f t="shared" si="12"/>
        <v>0</v>
      </c>
      <c r="M90" s="179"/>
      <c r="N90" s="51"/>
      <c r="O90" s="51"/>
      <c r="P90" s="51"/>
      <c r="Q90" s="153"/>
      <c r="R90" s="153"/>
      <c r="S90" s="153"/>
      <c r="T90" s="29"/>
    </row>
    <row r="91" spans="1:20" s="90" customFormat="1" ht="12.75" x14ac:dyDescent="0.2">
      <c r="A91" s="29">
        <f t="shared" si="13"/>
        <v>19</v>
      </c>
      <c r="B91" s="25" t="s">
        <v>963</v>
      </c>
      <c r="C91" s="409" t="s">
        <v>236</v>
      </c>
      <c r="D91" s="410">
        <v>21872</v>
      </c>
      <c r="E91" s="43">
        <f t="shared" si="8"/>
        <v>2187200</v>
      </c>
      <c r="F91" s="345">
        <f>VLOOKUP(LEFT($C91,4),'JCI dtd'!$A:$C,2,0)</f>
        <v>1515</v>
      </c>
      <c r="G91" s="345">
        <f>VLOOKUP(LEFT($C91,4),'JCI dtd'!$A:$C,3,0)</f>
        <v>1515</v>
      </c>
      <c r="H91" s="43"/>
      <c r="I91" s="43">
        <f t="shared" si="9"/>
        <v>3313608000</v>
      </c>
      <c r="J91" s="43">
        <f t="shared" si="10"/>
        <v>3313608000</v>
      </c>
      <c r="K91" s="43">
        <f t="shared" si="11"/>
        <v>0</v>
      </c>
      <c r="L91" s="27">
        <f t="shared" si="12"/>
        <v>0</v>
      </c>
      <c r="M91" s="179"/>
      <c r="N91" s="51"/>
      <c r="O91" s="51"/>
      <c r="P91" s="51"/>
      <c r="Q91" s="153"/>
      <c r="R91" s="153"/>
      <c r="S91" s="153"/>
      <c r="T91" s="29"/>
    </row>
    <row r="92" spans="1:20" s="90" customFormat="1" ht="12.75" x14ac:dyDescent="0.2">
      <c r="A92" s="29">
        <f t="shared" si="13"/>
        <v>20</v>
      </c>
      <c r="B92" s="25" t="s">
        <v>963</v>
      </c>
      <c r="C92" s="409" t="s">
        <v>237</v>
      </c>
      <c r="D92" s="410">
        <v>0</v>
      </c>
      <c r="E92" s="43">
        <f t="shared" si="8"/>
        <v>0</v>
      </c>
      <c r="F92" s="345">
        <f>VLOOKUP(LEFT($C92,4),'JCI dtd'!$A:$C,2,0)</f>
        <v>294</v>
      </c>
      <c r="G92" s="345">
        <f>VLOOKUP(LEFT($C92,4),'JCI dtd'!$A:$C,3,0)</f>
        <v>294</v>
      </c>
      <c r="H92" s="43"/>
      <c r="I92" s="43">
        <f t="shared" si="9"/>
        <v>0</v>
      </c>
      <c r="J92" s="43">
        <f t="shared" si="10"/>
        <v>0</v>
      </c>
      <c r="K92" s="43">
        <f t="shared" si="11"/>
        <v>0</v>
      </c>
      <c r="L92" s="27">
        <f t="shared" si="12"/>
        <v>0</v>
      </c>
      <c r="M92" s="179"/>
      <c r="N92" s="51"/>
      <c r="O92" s="51"/>
      <c r="P92" s="51"/>
      <c r="Q92" s="153"/>
      <c r="R92" s="153"/>
      <c r="S92" s="153"/>
      <c r="T92" s="29"/>
    </row>
    <row r="93" spans="1:20" s="90" customFormat="1" ht="12.75" x14ac:dyDescent="0.2">
      <c r="A93" s="29">
        <f t="shared" si="13"/>
        <v>21</v>
      </c>
      <c r="B93" s="25" t="s">
        <v>963</v>
      </c>
      <c r="C93" s="409" t="s">
        <v>238</v>
      </c>
      <c r="D93" s="410">
        <v>0</v>
      </c>
      <c r="E93" s="43">
        <f t="shared" si="8"/>
        <v>0</v>
      </c>
      <c r="F93" s="345">
        <f>VLOOKUP(LEFT($C93,4),'JCI dtd'!$A:$C,2,0)</f>
        <v>4140</v>
      </c>
      <c r="G93" s="345">
        <f>VLOOKUP(LEFT($C93,4),'JCI dtd'!$A:$C,3,0)</f>
        <v>4140</v>
      </c>
      <c r="H93" s="43"/>
      <c r="I93" s="43">
        <f t="shared" si="9"/>
        <v>0</v>
      </c>
      <c r="J93" s="43">
        <f t="shared" si="10"/>
        <v>0</v>
      </c>
      <c r="K93" s="43">
        <f t="shared" si="11"/>
        <v>0</v>
      </c>
      <c r="L93" s="27">
        <f t="shared" si="12"/>
        <v>0</v>
      </c>
      <c r="M93" s="179"/>
      <c r="N93" s="51"/>
      <c r="O93" s="51"/>
      <c r="P93" s="51"/>
      <c r="Q93" s="153"/>
      <c r="R93" s="153"/>
      <c r="S93" s="153"/>
      <c r="T93" s="29"/>
    </row>
    <row r="94" spans="1:20" s="90" customFormat="1" ht="12.75" x14ac:dyDescent="0.2">
      <c r="A94" s="29">
        <f t="shared" si="13"/>
        <v>22</v>
      </c>
      <c r="B94" s="25" t="s">
        <v>963</v>
      </c>
      <c r="C94" s="409" t="s">
        <v>239</v>
      </c>
      <c r="D94" s="410">
        <v>0</v>
      </c>
      <c r="E94" s="43">
        <f t="shared" si="8"/>
        <v>0</v>
      </c>
      <c r="F94" s="345">
        <f>VLOOKUP(LEFT($C94,4),'JCI dtd'!$A:$C,2,0)</f>
        <v>1160</v>
      </c>
      <c r="G94" s="345">
        <f>VLOOKUP(LEFT($C94,4),'JCI dtd'!$A:$C,3,0)</f>
        <v>1160</v>
      </c>
      <c r="H94" s="43"/>
      <c r="I94" s="43">
        <f t="shared" si="9"/>
        <v>0</v>
      </c>
      <c r="J94" s="43">
        <f t="shared" si="10"/>
        <v>0</v>
      </c>
      <c r="K94" s="43">
        <f t="shared" si="11"/>
        <v>0</v>
      </c>
      <c r="L94" s="27">
        <f t="shared" si="12"/>
        <v>0</v>
      </c>
      <c r="M94" s="179"/>
      <c r="N94" s="51"/>
      <c r="O94" s="51"/>
      <c r="P94" s="51"/>
      <c r="Q94" s="153"/>
      <c r="R94" s="153"/>
      <c r="S94" s="153"/>
      <c r="T94" s="29"/>
    </row>
    <row r="95" spans="1:20" s="90" customFormat="1" ht="12.75" x14ac:dyDescent="0.2">
      <c r="A95" s="29">
        <f t="shared" si="13"/>
        <v>23</v>
      </c>
      <c r="B95" s="25" t="s">
        <v>963</v>
      </c>
      <c r="C95" s="409" t="s">
        <v>240</v>
      </c>
      <c r="D95" s="410">
        <v>8561</v>
      </c>
      <c r="E95" s="43">
        <f t="shared" si="8"/>
        <v>856100</v>
      </c>
      <c r="F95" s="345">
        <f>VLOOKUP(LEFT($C95,4),'JCI dtd'!$A:$C,2,0)</f>
        <v>2410</v>
      </c>
      <c r="G95" s="345">
        <f>VLOOKUP(LEFT($C95,4),'JCI dtd'!$A:$C,3,0)</f>
        <v>2410</v>
      </c>
      <c r="H95" s="43"/>
      <c r="I95" s="43">
        <f t="shared" si="9"/>
        <v>2063201000</v>
      </c>
      <c r="J95" s="43">
        <f t="shared" si="10"/>
        <v>2063201000</v>
      </c>
      <c r="K95" s="43">
        <f t="shared" si="11"/>
        <v>0</v>
      </c>
      <c r="L95" s="27">
        <f t="shared" si="12"/>
        <v>0</v>
      </c>
      <c r="M95" s="179"/>
      <c r="N95" s="51"/>
      <c r="O95" s="51"/>
      <c r="P95" s="51"/>
      <c r="Q95" s="153"/>
      <c r="R95" s="153"/>
      <c r="S95" s="153"/>
      <c r="T95" s="29"/>
    </row>
    <row r="96" spans="1:20" s="90" customFormat="1" ht="12.75" x14ac:dyDescent="0.2">
      <c r="A96" s="29">
        <f t="shared" si="13"/>
        <v>24</v>
      </c>
      <c r="B96" s="25" t="s">
        <v>963</v>
      </c>
      <c r="C96" s="409" t="s">
        <v>241</v>
      </c>
      <c r="D96" s="410">
        <v>0</v>
      </c>
      <c r="E96" s="43">
        <f t="shared" si="8"/>
        <v>0</v>
      </c>
      <c r="F96" s="345">
        <f>VLOOKUP(LEFT($C96,4),'JCI dtd'!$A:$C,2,0)</f>
        <v>4050</v>
      </c>
      <c r="G96" s="345">
        <f>VLOOKUP(LEFT($C96,4),'JCI dtd'!$A:$C,3,0)</f>
        <v>4050</v>
      </c>
      <c r="H96" s="43"/>
      <c r="I96" s="43">
        <f t="shared" si="9"/>
        <v>0</v>
      </c>
      <c r="J96" s="43">
        <f t="shared" si="10"/>
        <v>0</v>
      </c>
      <c r="K96" s="43">
        <f t="shared" si="11"/>
        <v>0</v>
      </c>
      <c r="L96" s="27">
        <f t="shared" si="12"/>
        <v>0</v>
      </c>
      <c r="M96" s="179"/>
      <c r="N96" s="51"/>
      <c r="O96" s="51"/>
      <c r="P96" s="51"/>
      <c r="Q96" s="153"/>
      <c r="R96" s="153"/>
      <c r="S96" s="153"/>
      <c r="T96" s="29"/>
    </row>
    <row r="97" spans="1:20" s="90" customFormat="1" ht="12.75" x14ac:dyDescent="0.2">
      <c r="A97" s="29">
        <f t="shared" si="13"/>
        <v>25</v>
      </c>
      <c r="B97" s="25" t="s">
        <v>963</v>
      </c>
      <c r="C97" s="409" t="s">
        <v>242</v>
      </c>
      <c r="D97" s="410">
        <v>0</v>
      </c>
      <c r="E97" s="43">
        <f t="shared" si="8"/>
        <v>0</v>
      </c>
      <c r="F97" s="345">
        <f>VLOOKUP(LEFT($C97,4),'JCI dtd'!$A:$C,2,0)</f>
        <v>2090</v>
      </c>
      <c r="G97" s="345">
        <f>VLOOKUP(LEFT($C97,4),'JCI dtd'!$A:$C,3,0)</f>
        <v>2090</v>
      </c>
      <c r="H97" s="43"/>
      <c r="I97" s="43">
        <f t="shared" si="9"/>
        <v>0</v>
      </c>
      <c r="J97" s="43">
        <f t="shared" si="10"/>
        <v>0</v>
      </c>
      <c r="K97" s="43">
        <f t="shared" si="11"/>
        <v>0</v>
      </c>
      <c r="L97" s="27">
        <f t="shared" si="12"/>
        <v>0</v>
      </c>
      <c r="M97" s="179"/>
      <c r="N97" s="51"/>
      <c r="O97" s="51"/>
      <c r="P97" s="51"/>
      <c r="Q97" s="153"/>
      <c r="R97" s="153"/>
      <c r="S97" s="153"/>
      <c r="T97" s="29"/>
    </row>
    <row r="98" spans="1:20" s="90" customFormat="1" ht="12.75" x14ac:dyDescent="0.2">
      <c r="A98" s="29">
        <f t="shared" si="13"/>
        <v>26</v>
      </c>
      <c r="B98" s="25" t="s">
        <v>963</v>
      </c>
      <c r="C98" s="409" t="s">
        <v>243</v>
      </c>
      <c r="D98" s="410">
        <v>0</v>
      </c>
      <c r="E98" s="43">
        <f t="shared" si="8"/>
        <v>0</v>
      </c>
      <c r="F98" s="345">
        <f>VLOOKUP(LEFT($C98,4),'JCI dtd'!$A:$C,2,0)</f>
        <v>685</v>
      </c>
      <c r="G98" s="345">
        <f>VLOOKUP(LEFT($C98,4),'JCI dtd'!$A:$C,3,0)</f>
        <v>685</v>
      </c>
      <c r="H98" s="43"/>
      <c r="I98" s="43">
        <f t="shared" si="9"/>
        <v>0</v>
      </c>
      <c r="J98" s="43">
        <f t="shared" si="10"/>
        <v>0</v>
      </c>
      <c r="K98" s="43">
        <f t="shared" si="11"/>
        <v>0</v>
      </c>
      <c r="L98" s="27">
        <f t="shared" si="12"/>
        <v>0</v>
      </c>
      <c r="M98" s="179"/>
      <c r="N98" s="51"/>
      <c r="O98" s="51"/>
      <c r="P98" s="51"/>
      <c r="Q98" s="153"/>
      <c r="R98" s="153"/>
      <c r="S98" s="153"/>
      <c r="T98" s="29"/>
    </row>
    <row r="99" spans="1:20" s="90" customFormat="1" ht="12.75" x14ac:dyDescent="0.2">
      <c r="A99" s="29">
        <f t="shared" si="13"/>
        <v>27</v>
      </c>
      <c r="B99" s="25" t="s">
        <v>963</v>
      </c>
      <c r="C99" s="409" t="s">
        <v>244</v>
      </c>
      <c r="D99" s="410">
        <v>0</v>
      </c>
      <c r="E99" s="43">
        <f t="shared" si="8"/>
        <v>0</v>
      </c>
      <c r="F99" s="345">
        <f>VLOOKUP(LEFT($C99,4),'JCI dtd'!$A:$C,2,0)</f>
        <v>1745</v>
      </c>
      <c r="G99" s="345">
        <f>VLOOKUP(LEFT($C99,4),'JCI dtd'!$A:$C,3,0)</f>
        <v>1745</v>
      </c>
      <c r="H99" s="43"/>
      <c r="I99" s="43">
        <f t="shared" si="9"/>
        <v>0</v>
      </c>
      <c r="J99" s="43">
        <f t="shared" si="10"/>
        <v>0</v>
      </c>
      <c r="K99" s="43">
        <f t="shared" si="11"/>
        <v>0</v>
      </c>
      <c r="L99" s="27">
        <f t="shared" si="12"/>
        <v>0</v>
      </c>
      <c r="M99" s="179"/>
      <c r="N99" s="51"/>
      <c r="O99" s="51"/>
      <c r="P99" s="51"/>
      <c r="Q99" s="153"/>
      <c r="R99" s="153"/>
      <c r="S99" s="153"/>
      <c r="T99" s="29"/>
    </row>
    <row r="100" spans="1:20" s="90" customFormat="1" ht="12.75" x14ac:dyDescent="0.2">
      <c r="A100" s="29">
        <f t="shared" si="13"/>
        <v>28</v>
      </c>
      <c r="B100" s="25" t="s">
        <v>963</v>
      </c>
      <c r="C100" s="409" t="s">
        <v>245</v>
      </c>
      <c r="D100" s="410">
        <v>2298</v>
      </c>
      <c r="E100" s="43">
        <f t="shared" si="8"/>
        <v>229800</v>
      </c>
      <c r="F100" s="345">
        <f>VLOOKUP(LEFT($C100,4),'JCI dtd'!$A:$C,2,0)</f>
        <v>13025</v>
      </c>
      <c r="G100" s="345">
        <f>VLOOKUP(LEFT($C100,4),'JCI dtd'!$A:$C,3,0)</f>
        <v>13025</v>
      </c>
      <c r="H100" s="43"/>
      <c r="I100" s="43">
        <f t="shared" si="9"/>
        <v>2993145000</v>
      </c>
      <c r="J100" s="43">
        <f t="shared" si="10"/>
        <v>2993145000</v>
      </c>
      <c r="K100" s="43">
        <f t="shared" si="11"/>
        <v>0</v>
      </c>
      <c r="L100" s="27">
        <f t="shared" si="12"/>
        <v>0</v>
      </c>
      <c r="M100" s="179"/>
      <c r="N100" s="51"/>
      <c r="O100" s="51"/>
      <c r="P100" s="51"/>
      <c r="Q100" s="153"/>
      <c r="R100" s="153"/>
      <c r="S100" s="153"/>
      <c r="T100" s="29"/>
    </row>
    <row r="101" spans="1:20" s="90" customFormat="1" ht="12.75" x14ac:dyDescent="0.2">
      <c r="A101" s="29">
        <f t="shared" si="13"/>
        <v>29</v>
      </c>
      <c r="B101" s="25" t="s">
        <v>963</v>
      </c>
      <c r="C101" s="409" t="s">
        <v>246</v>
      </c>
      <c r="D101" s="410">
        <v>0</v>
      </c>
      <c r="E101" s="43">
        <f t="shared" si="8"/>
        <v>0</v>
      </c>
      <c r="F101" s="345">
        <f>VLOOKUP(LEFT($C101,4),'JCI dtd'!$A:$C,2,0)</f>
        <v>920</v>
      </c>
      <c r="G101" s="345">
        <f>VLOOKUP(LEFT($C101,4),'JCI dtd'!$A:$C,3,0)</f>
        <v>920</v>
      </c>
      <c r="H101" s="43"/>
      <c r="I101" s="43">
        <f t="shared" si="9"/>
        <v>0</v>
      </c>
      <c r="J101" s="43">
        <f t="shared" si="10"/>
        <v>0</v>
      </c>
      <c r="K101" s="43">
        <f t="shared" si="11"/>
        <v>0</v>
      </c>
      <c r="L101" s="27">
        <f t="shared" si="12"/>
        <v>0</v>
      </c>
      <c r="M101" s="179"/>
      <c r="N101" s="51"/>
      <c r="O101" s="51"/>
      <c r="P101" s="51"/>
      <c r="Q101" s="153"/>
      <c r="R101" s="153"/>
      <c r="S101" s="153"/>
      <c r="T101" s="29"/>
    </row>
    <row r="102" spans="1:20" s="90" customFormat="1" ht="12.75" x14ac:dyDescent="0.2">
      <c r="A102" s="29">
        <f t="shared" si="13"/>
        <v>30</v>
      </c>
      <c r="B102" s="25" t="s">
        <v>963</v>
      </c>
      <c r="C102" s="409" t="s">
        <v>247</v>
      </c>
      <c r="D102" s="410">
        <v>18448</v>
      </c>
      <c r="E102" s="43">
        <f t="shared" si="8"/>
        <v>1844800</v>
      </c>
      <c r="F102" s="345">
        <f>VLOOKUP(LEFT($C102,4),'JCI dtd'!$A:$C,2,0)</f>
        <v>3780</v>
      </c>
      <c r="G102" s="345">
        <f>VLOOKUP(LEFT($C102,4),'JCI dtd'!$A:$C,3,0)</f>
        <v>3780</v>
      </c>
      <c r="H102" s="43"/>
      <c r="I102" s="43">
        <f t="shared" si="9"/>
        <v>6973344000</v>
      </c>
      <c r="J102" s="43">
        <f t="shared" si="10"/>
        <v>6973344000</v>
      </c>
      <c r="K102" s="43">
        <f t="shared" si="11"/>
        <v>0</v>
      </c>
      <c r="L102" s="27">
        <f t="shared" si="12"/>
        <v>0</v>
      </c>
      <c r="M102" s="179"/>
      <c r="N102" s="51"/>
      <c r="O102" s="51"/>
      <c r="P102" s="51"/>
      <c r="Q102" s="153"/>
      <c r="R102" s="153"/>
      <c r="S102" s="153"/>
      <c r="T102" s="29"/>
    </row>
    <row r="103" spans="1:20" s="90" customFormat="1" ht="12.75" x14ac:dyDescent="0.2">
      <c r="A103" s="29">
        <f t="shared" si="13"/>
        <v>31</v>
      </c>
      <c r="B103" s="25" t="s">
        <v>963</v>
      </c>
      <c r="C103" s="409" t="s">
        <v>248</v>
      </c>
      <c r="D103" s="410">
        <v>1288</v>
      </c>
      <c r="E103" s="43">
        <f t="shared" si="8"/>
        <v>128800</v>
      </c>
      <c r="F103" s="345">
        <f>VLOOKUP(LEFT($C103,4),'JCI dtd'!$A:$C,2,0)</f>
        <v>27825</v>
      </c>
      <c r="G103" s="345">
        <f>VLOOKUP(LEFT($C103,4),'JCI dtd'!$A:$C,3,0)</f>
        <v>27825</v>
      </c>
      <c r="H103" s="43"/>
      <c r="I103" s="43">
        <f t="shared" si="9"/>
        <v>3583860000</v>
      </c>
      <c r="J103" s="43">
        <f t="shared" si="10"/>
        <v>3583860000</v>
      </c>
      <c r="K103" s="43">
        <f t="shared" si="11"/>
        <v>0</v>
      </c>
      <c r="L103" s="27">
        <f t="shared" si="12"/>
        <v>0</v>
      </c>
      <c r="M103" s="179"/>
      <c r="N103" s="51"/>
      <c r="O103" s="51"/>
      <c r="P103" s="51"/>
      <c r="Q103" s="153"/>
      <c r="R103" s="153"/>
      <c r="S103" s="153"/>
      <c r="T103" s="29"/>
    </row>
    <row r="104" spans="1:20" s="90" customFormat="1" ht="12.75" x14ac:dyDescent="0.2">
      <c r="A104" s="29">
        <f t="shared" si="13"/>
        <v>32</v>
      </c>
      <c r="B104" s="25" t="s">
        <v>963</v>
      </c>
      <c r="C104" s="409" t="s">
        <v>249</v>
      </c>
      <c r="D104" s="410">
        <v>1726</v>
      </c>
      <c r="E104" s="43">
        <f t="shared" si="8"/>
        <v>172600</v>
      </c>
      <c r="F104" s="345">
        <f>VLOOKUP(LEFT($C104,4),'JCI dtd'!$A:$C,2,0)</f>
        <v>49725</v>
      </c>
      <c r="G104" s="345">
        <f>VLOOKUP(LEFT($C104,4),'JCI dtd'!$A:$C,3,0)</f>
        <v>49725</v>
      </c>
      <c r="H104" s="43"/>
      <c r="I104" s="43">
        <f t="shared" si="9"/>
        <v>8582535000</v>
      </c>
      <c r="J104" s="43">
        <f t="shared" si="10"/>
        <v>8582535000</v>
      </c>
      <c r="K104" s="43">
        <f t="shared" si="11"/>
        <v>0</v>
      </c>
      <c r="L104" s="27">
        <f t="shared" si="12"/>
        <v>0</v>
      </c>
      <c r="M104" s="179"/>
      <c r="N104" s="51"/>
      <c r="O104" s="51"/>
      <c r="P104" s="51"/>
      <c r="Q104" s="153"/>
      <c r="R104" s="153"/>
      <c r="S104" s="153"/>
      <c r="T104" s="29"/>
    </row>
    <row r="105" spans="1:20" s="90" customFormat="1" ht="12.75" x14ac:dyDescent="0.2">
      <c r="A105" s="29">
        <f t="shared" si="13"/>
        <v>33</v>
      </c>
      <c r="B105" s="25" t="s">
        <v>963</v>
      </c>
      <c r="C105" s="409" t="s">
        <v>250</v>
      </c>
      <c r="D105" s="410">
        <v>8103.8</v>
      </c>
      <c r="E105" s="43">
        <f t="shared" si="8"/>
        <v>810380</v>
      </c>
      <c r="F105" s="345">
        <f>VLOOKUP(LEFT($C105,4),'JCI dtd'!$A:$C,2,0)</f>
        <v>1990</v>
      </c>
      <c r="G105" s="345">
        <f>VLOOKUP(LEFT($C105,4),'JCI dtd'!$A:$C,3,0)</f>
        <v>1990</v>
      </c>
      <c r="H105" s="43"/>
      <c r="I105" s="43">
        <f t="shared" si="9"/>
        <v>1612656200</v>
      </c>
      <c r="J105" s="43">
        <f t="shared" si="10"/>
        <v>1612656200</v>
      </c>
      <c r="K105" s="43">
        <f t="shared" si="11"/>
        <v>0</v>
      </c>
      <c r="L105" s="27">
        <f t="shared" si="12"/>
        <v>0</v>
      </c>
      <c r="M105" s="179"/>
      <c r="N105" s="51"/>
      <c r="O105" s="51"/>
      <c r="P105" s="51"/>
      <c r="Q105" s="153"/>
      <c r="R105" s="153"/>
      <c r="S105" s="153"/>
      <c r="T105" s="29"/>
    </row>
    <row r="106" spans="1:20" s="90" customFormat="1" ht="12.75" x14ac:dyDescent="0.2">
      <c r="A106" s="29">
        <f t="shared" si="13"/>
        <v>34</v>
      </c>
      <c r="B106" s="25" t="s">
        <v>963</v>
      </c>
      <c r="C106" s="409" t="s">
        <v>251</v>
      </c>
      <c r="D106" s="410">
        <v>6140</v>
      </c>
      <c r="E106" s="43">
        <f t="shared" si="8"/>
        <v>614000</v>
      </c>
      <c r="F106" s="345">
        <f>VLOOKUP(LEFT($C106,4),'JCI dtd'!$A:$C,2,0)</f>
        <v>1930</v>
      </c>
      <c r="G106" s="345">
        <f>VLOOKUP(LEFT($C106,4),'JCI dtd'!$A:$C,3,0)</f>
        <v>1930</v>
      </c>
      <c r="H106" s="43"/>
      <c r="I106" s="43">
        <f t="shared" si="9"/>
        <v>1185020000</v>
      </c>
      <c r="J106" s="43">
        <f t="shared" si="10"/>
        <v>1185020000</v>
      </c>
      <c r="K106" s="43">
        <f t="shared" si="11"/>
        <v>0</v>
      </c>
      <c r="L106" s="27">
        <f t="shared" si="12"/>
        <v>0</v>
      </c>
      <c r="M106" s="179"/>
      <c r="N106" s="51"/>
      <c r="O106" s="51"/>
      <c r="P106" s="51"/>
      <c r="Q106" s="153"/>
      <c r="R106" s="153"/>
      <c r="S106" s="153"/>
      <c r="T106" s="29"/>
    </row>
    <row r="107" spans="1:20" s="388" customFormat="1" ht="12.75" x14ac:dyDescent="0.2">
      <c r="A107" s="184">
        <f t="shared" si="13"/>
        <v>35</v>
      </c>
      <c r="B107" s="380" t="s">
        <v>963</v>
      </c>
      <c r="C107" s="409" t="s">
        <v>683</v>
      </c>
      <c r="D107" s="411">
        <v>0</v>
      </c>
      <c r="E107" s="185">
        <f t="shared" si="8"/>
        <v>0</v>
      </c>
      <c r="F107" s="401">
        <f>VLOOKUP(LEFT($C107,4),'JCI dtd'!$A:$C,2,0)</f>
        <v>1075</v>
      </c>
      <c r="G107" s="401">
        <f>VLOOKUP(LEFT($C107,4),'JCI dtd'!$A:$C,3,0)</f>
        <v>1075</v>
      </c>
      <c r="H107" s="185"/>
      <c r="I107" s="185">
        <f t="shared" si="9"/>
        <v>0</v>
      </c>
      <c r="J107" s="185">
        <f t="shared" si="10"/>
        <v>0</v>
      </c>
      <c r="K107" s="185">
        <f t="shared" si="11"/>
        <v>0</v>
      </c>
      <c r="L107" s="382">
        <f t="shared" si="12"/>
        <v>0</v>
      </c>
      <c r="M107" s="226"/>
      <c r="N107" s="383"/>
      <c r="O107" s="383"/>
      <c r="P107" s="383"/>
      <c r="Q107" s="181"/>
      <c r="R107" s="181"/>
      <c r="S107" s="181"/>
      <c r="T107" s="184"/>
    </row>
    <row r="108" spans="1:20" s="139" customFormat="1" ht="12.75" x14ac:dyDescent="0.2">
      <c r="A108" s="394">
        <f t="shared" si="13"/>
        <v>36</v>
      </c>
      <c r="B108" s="395" t="s">
        <v>963</v>
      </c>
      <c r="C108" s="412" t="s">
        <v>625</v>
      </c>
      <c r="D108" s="413">
        <v>81594</v>
      </c>
      <c r="E108" s="396">
        <f t="shared" si="8"/>
        <v>8159400</v>
      </c>
      <c r="F108" s="379">
        <v>50</v>
      </c>
      <c r="G108" s="379">
        <v>50</v>
      </c>
      <c r="H108" s="396"/>
      <c r="I108" s="396">
        <f t="shared" si="9"/>
        <v>407970000</v>
      </c>
      <c r="J108" s="396">
        <f t="shared" si="10"/>
        <v>407970000</v>
      </c>
      <c r="K108" s="396">
        <f t="shared" si="11"/>
        <v>0</v>
      </c>
      <c r="L108" s="397">
        <f t="shared" si="12"/>
        <v>0</v>
      </c>
      <c r="M108" s="398"/>
      <c r="N108" s="399"/>
      <c r="O108" s="399"/>
      <c r="P108" s="399"/>
      <c r="Q108" s="400"/>
      <c r="R108" s="400"/>
      <c r="S108" s="400"/>
      <c r="T108" s="394"/>
    </row>
    <row r="109" spans="1:20" s="388" customFormat="1" ht="12.75" x14ac:dyDescent="0.2">
      <c r="A109" s="184">
        <f t="shared" si="13"/>
        <v>37</v>
      </c>
      <c r="B109" s="380" t="s">
        <v>963</v>
      </c>
      <c r="C109" s="409" t="s">
        <v>962</v>
      </c>
      <c r="D109" s="411">
        <v>9861</v>
      </c>
      <c r="E109" s="185">
        <f t="shared" si="8"/>
        <v>986100</v>
      </c>
      <c r="F109" s="401">
        <f>VLOOKUP(LEFT($C109,4),'JCI dtd'!$A:$C,2,0)</f>
        <v>3780</v>
      </c>
      <c r="G109" s="401">
        <f>VLOOKUP(LEFT($C109,4),'JCI dtd'!$A:$C,3,0)</f>
        <v>3780</v>
      </c>
      <c r="H109" s="185"/>
      <c r="I109" s="185">
        <f t="shared" si="9"/>
        <v>3727458000</v>
      </c>
      <c r="J109" s="185">
        <f t="shared" si="10"/>
        <v>3727458000</v>
      </c>
      <c r="K109" s="185">
        <f t="shared" si="11"/>
        <v>0</v>
      </c>
      <c r="L109" s="382">
        <f t="shared" si="12"/>
        <v>0</v>
      </c>
      <c r="M109" s="226"/>
      <c r="N109" s="383"/>
      <c r="O109" s="383"/>
      <c r="P109" s="383"/>
      <c r="Q109" s="181"/>
      <c r="R109" s="181"/>
      <c r="S109" s="181"/>
      <c r="T109" s="184"/>
    </row>
    <row r="110" spans="1:20" s="90" customFormat="1" ht="12.75" x14ac:dyDescent="0.2">
      <c r="A110" s="29"/>
      <c r="B110" s="25"/>
      <c r="C110" s="409"/>
      <c r="D110" s="410"/>
      <c r="E110" s="43"/>
      <c r="F110" s="345"/>
      <c r="G110" s="345"/>
      <c r="H110" s="43"/>
      <c r="I110" s="43"/>
      <c r="J110" s="43"/>
      <c r="K110" s="43"/>
      <c r="L110" s="27"/>
      <c r="M110" s="179"/>
      <c r="N110" s="51"/>
      <c r="O110" s="51"/>
      <c r="P110" s="51"/>
      <c r="Q110" s="153"/>
      <c r="R110" s="153"/>
      <c r="S110" s="153"/>
      <c r="T110" s="29"/>
    </row>
    <row r="111" spans="1:20" s="90" customFormat="1" ht="12.75" x14ac:dyDescent="0.2">
      <c r="A111" s="29"/>
      <c r="B111" s="25"/>
      <c r="C111" s="409"/>
      <c r="D111" s="410"/>
      <c r="E111" s="43"/>
      <c r="F111" s="345"/>
      <c r="G111" s="345"/>
      <c r="H111" s="43"/>
      <c r="I111" s="43"/>
      <c r="J111" s="43"/>
      <c r="K111" s="43"/>
      <c r="L111" s="27"/>
      <c r="M111" s="179"/>
      <c r="N111" s="51"/>
      <c r="O111" s="51"/>
      <c r="P111" s="51"/>
      <c r="Q111" s="153"/>
      <c r="R111" s="153"/>
      <c r="S111" s="153"/>
      <c r="T111" s="29"/>
    </row>
    <row r="112" spans="1:20" s="90" customFormat="1" ht="12.75" x14ac:dyDescent="0.2">
      <c r="A112" s="29"/>
      <c r="B112" s="25"/>
      <c r="C112" s="409"/>
      <c r="D112" s="405"/>
      <c r="E112" s="43"/>
      <c r="F112" s="47"/>
      <c r="G112" s="48"/>
      <c r="H112" s="43"/>
      <c r="I112" s="43"/>
      <c r="J112" s="43"/>
      <c r="K112" s="43"/>
      <c r="L112" s="27"/>
      <c r="M112" s="179"/>
      <c r="N112" s="51"/>
      <c r="O112" s="51"/>
      <c r="P112" s="51"/>
      <c r="Q112" s="153"/>
      <c r="R112" s="153"/>
      <c r="S112" s="153"/>
      <c r="T112" s="29"/>
    </row>
    <row r="113" spans="1:20" s="90" customFormat="1" ht="12.75" x14ac:dyDescent="0.2">
      <c r="A113" s="29"/>
      <c r="B113" s="25"/>
      <c r="C113" s="409"/>
      <c r="D113" s="405"/>
      <c r="E113" s="43"/>
      <c r="F113" s="47"/>
      <c r="G113" s="48"/>
      <c r="H113" s="43"/>
      <c r="I113" s="43"/>
      <c r="J113" s="43"/>
      <c r="K113" s="43"/>
      <c r="L113" s="27"/>
      <c r="M113" s="179"/>
      <c r="N113" s="51"/>
      <c r="O113" s="51"/>
      <c r="P113" s="51"/>
      <c r="Q113" s="153"/>
      <c r="R113" s="153"/>
      <c r="S113" s="153"/>
      <c r="T113" s="29"/>
    </row>
    <row r="114" spans="1:20" s="90" customFormat="1" ht="12.75" x14ac:dyDescent="0.2">
      <c r="A114" s="29"/>
      <c r="B114" s="25"/>
      <c r="C114" s="409"/>
      <c r="D114" s="405"/>
      <c r="E114" s="43"/>
      <c r="F114" s="47"/>
      <c r="G114" s="48"/>
      <c r="H114" s="43"/>
      <c r="I114" s="43"/>
      <c r="J114" s="43"/>
      <c r="K114" s="43"/>
      <c r="L114" s="27"/>
      <c r="M114" s="179"/>
      <c r="N114" s="51"/>
      <c r="O114" s="51"/>
      <c r="P114" s="51"/>
      <c r="Q114" s="153"/>
      <c r="R114" s="153"/>
      <c r="S114" s="153"/>
      <c r="T114" s="29"/>
    </row>
    <row r="115" spans="1:20" s="90" customFormat="1" ht="12.75" x14ac:dyDescent="0.2">
      <c r="A115" s="366"/>
      <c r="B115" s="560" t="s">
        <v>170</v>
      </c>
      <c r="C115" s="562" t="s">
        <v>965</v>
      </c>
      <c r="D115" s="562" t="s">
        <v>775</v>
      </c>
      <c r="E115" s="564" t="s">
        <v>748</v>
      </c>
      <c r="F115" s="562" t="s">
        <v>751</v>
      </c>
      <c r="G115" s="562" t="s">
        <v>750</v>
      </c>
      <c r="H115" s="562"/>
      <c r="I115" s="562" t="s">
        <v>752</v>
      </c>
      <c r="J115" s="562" t="s">
        <v>753</v>
      </c>
      <c r="K115" s="566" t="s">
        <v>4</v>
      </c>
      <c r="L115" s="566"/>
      <c r="M115" s="179"/>
      <c r="N115" s="51"/>
      <c r="O115" s="51"/>
      <c r="P115" s="51"/>
      <c r="Q115" s="153"/>
      <c r="R115" s="153"/>
      <c r="S115" s="153"/>
      <c r="T115" s="29"/>
    </row>
    <row r="116" spans="1:20" s="214" customFormat="1" ht="12.75" x14ac:dyDescent="0.2">
      <c r="A116" s="366"/>
      <c r="B116" s="561"/>
      <c r="C116" s="563"/>
      <c r="D116" s="563"/>
      <c r="E116" s="565"/>
      <c r="F116" s="563"/>
      <c r="G116" s="563"/>
      <c r="H116" s="563"/>
      <c r="I116" s="563"/>
      <c r="J116" s="563"/>
      <c r="K116" s="2" t="s">
        <v>1</v>
      </c>
      <c r="L116" s="2" t="s">
        <v>0</v>
      </c>
      <c r="M116" s="107"/>
      <c r="N116" s="35" t="s">
        <v>768</v>
      </c>
      <c r="O116" s="72" t="s">
        <v>171</v>
      </c>
      <c r="P116" s="214" t="s">
        <v>777</v>
      </c>
      <c r="Q116" s="214" t="s">
        <v>778</v>
      </c>
      <c r="R116" s="72" t="s">
        <v>185</v>
      </c>
    </row>
    <row r="117" spans="1:20" s="365" customFormat="1" ht="13.5" customHeight="1" x14ac:dyDescent="0.2">
      <c r="A117" s="366"/>
      <c r="B117" s="102" t="s">
        <v>169</v>
      </c>
      <c r="C117" s="162" t="s">
        <v>976</v>
      </c>
      <c r="D117" s="34">
        <f>+P117</f>
        <v>7.7499999999999999E-2</v>
      </c>
      <c r="E117" s="43" t="e">
        <f>+IF(N117=$C$7,R117,IF(O117&lt;=$C$7,0,R117))</f>
        <v>#REF!</v>
      </c>
      <c r="F117" s="372">
        <v>100</v>
      </c>
      <c r="G117" s="48">
        <v>100</v>
      </c>
      <c r="H117" s="43" t="e">
        <f>IF(Q117&gt;0,(((Q117-P117)*(O117-N117-1)/365*R117*0.8)+Q117/365*R117*0.8),IF(N117=$C$7,0,IF(O117&lt;$C$7,$I$10-($C$7-O117),(IF(($C$7-N117)&lt;$I$10,($C$7-N117),$I$10)))/365*R117*D117*0.8))</f>
        <v>#REF!</v>
      </c>
      <c r="I117" s="43" t="e">
        <f>+E117*F117/100</f>
        <v>#REF!</v>
      </c>
      <c r="J117" s="43" t="e">
        <f>+E117*G117/100</f>
        <v>#REF!</v>
      </c>
      <c r="K117" s="43" t="e">
        <f>+H117+J117-I117</f>
        <v>#REF!</v>
      </c>
      <c r="L117" s="27" t="e">
        <f>+K117/I117</f>
        <v>#REF!</v>
      </c>
      <c r="N117" s="387">
        <v>43525</v>
      </c>
      <c r="O117" s="387">
        <v>43556</v>
      </c>
      <c r="P117" s="166">
        <v>7.7499999999999999E-2</v>
      </c>
      <c r="Q117" s="166"/>
      <c r="R117" s="164">
        <v>1000000000</v>
      </c>
    </row>
    <row r="118" spans="1:20" s="365" customFormat="1" ht="13.5" customHeight="1" x14ac:dyDescent="0.2">
      <c r="A118" s="366"/>
      <c r="B118" s="102" t="s">
        <v>169</v>
      </c>
      <c r="C118" s="162" t="s">
        <v>1012</v>
      </c>
      <c r="D118" s="34">
        <f>+P118</f>
        <v>8.2500000000000004E-2</v>
      </c>
      <c r="E118" s="43" t="e">
        <f>+IF(N118=$C$7,R118,IF(O118&lt;=$C$7,0,R118))</f>
        <v>#REF!</v>
      </c>
      <c r="F118" s="372">
        <v>100</v>
      </c>
      <c r="G118" s="48">
        <v>100</v>
      </c>
      <c r="H118" s="43" t="e">
        <f>IF(Q118&gt;0,(((Q118-P118)*(O118-N118-1)/365*R118*0.8)+Q118/365*R118*0.8),IF(N118=$C$7,0,IF(O118&lt;$C$7,$I$10-($C$7-O118),(IF(($C$7-N118)&lt;$I$10,($C$7-N118),$I$10)))/365*R118*D118*0.8))</f>
        <v>#REF!</v>
      </c>
      <c r="I118" s="43" t="e">
        <f>+E118*F118/100</f>
        <v>#REF!</v>
      </c>
      <c r="J118" s="43" t="e">
        <f>+E118*G118/100</f>
        <v>#REF!</v>
      </c>
      <c r="K118" s="43" t="e">
        <f>+H118+J118-I118</f>
        <v>#REF!</v>
      </c>
      <c r="L118" s="27" t="e">
        <f>+K118/I118</f>
        <v>#REF!</v>
      </c>
      <c r="N118" s="387">
        <v>43535</v>
      </c>
      <c r="O118" s="387">
        <v>43566</v>
      </c>
      <c r="P118" s="166">
        <v>8.2500000000000004E-2</v>
      </c>
      <c r="Q118" s="166"/>
      <c r="R118" s="164">
        <v>25800000000</v>
      </c>
    </row>
    <row r="119" spans="1:20" s="365" customFormat="1" ht="13.5" customHeight="1" x14ac:dyDescent="0.2">
      <c r="A119" s="366"/>
      <c r="B119" s="102" t="s">
        <v>169</v>
      </c>
      <c r="C119" s="162" t="s">
        <v>976</v>
      </c>
      <c r="D119" s="34">
        <f>+P119</f>
        <v>7.7499999999999999E-2</v>
      </c>
      <c r="E119" s="43" t="e">
        <f>+IF(N119=$C$7,R119,IF(O119&lt;=$C$7,0,R119))</f>
        <v>#REF!</v>
      </c>
      <c r="F119" s="372">
        <v>100</v>
      </c>
      <c r="G119" s="48">
        <v>100</v>
      </c>
      <c r="H119" s="43" t="e">
        <f>IF(Q119&gt;0,(((Q119-P119)*(O119-N119-1)/365*R119*0.8)+Q119/365*R119*0.8),IF(N119=$C$7,0,IF(O119&lt;$C$7,$I$10-($C$7-O119),(IF(($C$7-N119)&lt;$I$10,($C$7-N119),$I$10)))/365*R119*D119*0.8))</f>
        <v>#REF!</v>
      </c>
      <c r="I119" s="43" t="e">
        <f>+E119*F119/100</f>
        <v>#REF!</v>
      </c>
      <c r="J119" s="43" t="e">
        <f>+E119*G119/100</f>
        <v>#REF!</v>
      </c>
      <c r="K119" s="43" t="e">
        <f>+H119+J119-I119</f>
        <v>#REF!</v>
      </c>
      <c r="L119" s="27" t="e">
        <f>+K119/I119</f>
        <v>#REF!</v>
      </c>
      <c r="N119" s="387">
        <v>43536</v>
      </c>
      <c r="O119" s="387">
        <v>43567</v>
      </c>
      <c r="P119" s="166">
        <v>7.7499999999999999E-2</v>
      </c>
      <c r="Q119" s="166"/>
      <c r="R119" s="164">
        <v>1500000000</v>
      </c>
    </row>
    <row r="120" spans="1:20" s="365" customFormat="1" ht="13.5" customHeight="1" x14ac:dyDescent="0.2">
      <c r="A120" s="366"/>
      <c r="B120" s="102" t="s">
        <v>169</v>
      </c>
      <c r="C120" s="162" t="s">
        <v>976</v>
      </c>
      <c r="D120" s="34">
        <f>+P120</f>
        <v>7.7499999999999999E-2</v>
      </c>
      <c r="E120" s="43" t="e">
        <f>+IF(N120=$C$7,R120,IF(O120&lt;=$C$7,0,R120))</f>
        <v>#REF!</v>
      </c>
      <c r="F120" s="372">
        <v>100</v>
      </c>
      <c r="G120" s="48">
        <v>100</v>
      </c>
      <c r="H120" s="43" t="e">
        <f>IF(Q120&gt;0,(((Q120-P120)*(O120-N120-1)/365*R120*0.8)+Q120/365*R120*0.8),IF(N120=$C$7,0,IF(O120&lt;$C$7,$I$10-($C$7-O120),(IF(($C$7-N120)&lt;$I$10,($C$7-N120),$I$10)))/365*R120*D120*0.8))</f>
        <v>#REF!</v>
      </c>
      <c r="I120" s="43" t="e">
        <f>+E120*F120/100</f>
        <v>#REF!</v>
      </c>
      <c r="J120" s="43" t="e">
        <f>+E120*G120/100</f>
        <v>#REF!</v>
      </c>
      <c r="K120" s="43" t="e">
        <f>+H120+J120-I120</f>
        <v>#REF!</v>
      </c>
      <c r="L120" s="27" t="e">
        <f>+K120/I120</f>
        <v>#REF!</v>
      </c>
      <c r="N120" s="387">
        <v>43543</v>
      </c>
      <c r="O120" s="387">
        <v>43577</v>
      </c>
      <c r="P120" s="166">
        <v>7.7499999999999999E-2</v>
      </c>
      <c r="Q120" s="166"/>
      <c r="R120" s="164">
        <v>2000000000</v>
      </c>
    </row>
    <row r="121" spans="1:20" s="365" customFormat="1" ht="13.5" customHeight="1" x14ac:dyDescent="0.2">
      <c r="A121" s="366"/>
      <c r="B121" s="102"/>
      <c r="C121" s="162"/>
      <c r="D121" s="34"/>
      <c r="E121" s="43"/>
      <c r="F121" s="372"/>
      <c r="G121" s="48"/>
      <c r="H121" s="43"/>
      <c r="I121" s="43"/>
      <c r="J121" s="43"/>
      <c r="K121" s="43"/>
      <c r="L121" s="27"/>
      <c r="N121" s="387"/>
      <c r="O121" s="387"/>
      <c r="P121" s="166"/>
      <c r="Q121" s="166"/>
      <c r="R121" s="164"/>
    </row>
    <row r="122" spans="1:20" s="365" customFormat="1" ht="13.5" customHeight="1" x14ac:dyDescent="0.2">
      <c r="A122" s="366"/>
      <c r="B122" s="102"/>
      <c r="C122" s="162"/>
      <c r="D122" s="34"/>
      <c r="E122" s="43"/>
      <c r="F122" s="372"/>
      <c r="G122" s="48"/>
      <c r="H122" s="43"/>
      <c r="I122" s="43"/>
      <c r="J122" s="43"/>
      <c r="K122" s="43"/>
      <c r="L122" s="27"/>
      <c r="N122" s="387"/>
      <c r="O122" s="387"/>
      <c r="P122" s="166"/>
      <c r="Q122" s="166"/>
      <c r="R122" s="164"/>
    </row>
    <row r="123" spans="1:20" s="365" customFormat="1" ht="13.5" customHeight="1" x14ac:dyDescent="0.2">
      <c r="A123" s="366"/>
      <c r="B123" s="102"/>
      <c r="C123" s="162"/>
      <c r="D123" s="34"/>
      <c r="E123" s="43"/>
      <c r="F123" s="372"/>
      <c r="G123" s="48"/>
      <c r="H123" s="43"/>
      <c r="I123" s="43"/>
      <c r="J123" s="43"/>
      <c r="K123" s="43"/>
      <c r="L123" s="27"/>
      <c r="N123" s="387"/>
      <c r="O123" s="387"/>
      <c r="P123" s="166"/>
      <c r="Q123" s="166"/>
      <c r="R123" s="164"/>
    </row>
    <row r="124" spans="1:20" s="365" customFormat="1" ht="13.5" customHeight="1" x14ac:dyDescent="0.2">
      <c r="A124" s="366"/>
      <c r="B124" s="102"/>
      <c r="C124" s="162"/>
      <c r="D124" s="34"/>
      <c r="E124" s="43"/>
      <c r="F124" s="372"/>
      <c r="G124" s="48"/>
      <c r="H124" s="43"/>
      <c r="I124" s="43"/>
      <c r="J124" s="43"/>
      <c r="K124" s="43"/>
      <c r="L124" s="27"/>
      <c r="N124" s="387"/>
      <c r="O124" s="387"/>
      <c r="P124" s="166"/>
      <c r="Q124" s="166"/>
      <c r="R124" s="164"/>
    </row>
    <row r="125" spans="1:20" s="365" customFormat="1" ht="13.5" customHeight="1" x14ac:dyDescent="0.2">
      <c r="A125" s="366"/>
      <c r="B125" s="102"/>
      <c r="C125" s="162"/>
      <c r="D125" s="34"/>
      <c r="E125" s="43"/>
      <c r="F125" s="372"/>
      <c r="G125" s="48"/>
      <c r="H125" s="43"/>
      <c r="I125" s="43"/>
      <c r="J125" s="43"/>
      <c r="K125" s="43"/>
      <c r="L125" s="27"/>
      <c r="N125" s="387"/>
      <c r="O125" s="387"/>
      <c r="P125" s="166"/>
      <c r="Q125" s="166"/>
      <c r="R125" s="164"/>
    </row>
    <row r="126" spans="1:20" s="365" customFormat="1" ht="13.5" customHeight="1" x14ac:dyDescent="0.2">
      <c r="A126" s="366"/>
      <c r="B126" s="102"/>
      <c r="C126" s="162"/>
      <c r="D126" s="34"/>
      <c r="E126" s="43"/>
      <c r="F126" s="372"/>
      <c r="G126" s="48"/>
      <c r="H126" s="43"/>
      <c r="I126" s="43"/>
      <c r="J126" s="43"/>
      <c r="K126" s="43"/>
      <c r="L126" s="27"/>
      <c r="N126" s="387"/>
      <c r="O126" s="387"/>
      <c r="P126" s="166"/>
      <c r="Q126" s="166"/>
      <c r="R126" s="164"/>
    </row>
    <row r="127" spans="1:20" s="365" customFormat="1" ht="13.5" customHeight="1" x14ac:dyDescent="0.2">
      <c r="A127" s="366"/>
      <c r="B127" s="102"/>
      <c r="C127" s="162"/>
      <c r="D127" s="34"/>
      <c r="E127" s="43"/>
      <c r="F127" s="372"/>
      <c r="G127" s="48"/>
      <c r="H127" s="43"/>
      <c r="I127" s="43"/>
      <c r="J127" s="43"/>
      <c r="K127" s="43"/>
      <c r="L127" s="27"/>
      <c r="N127" s="387"/>
      <c r="O127" s="387"/>
      <c r="P127" s="166"/>
      <c r="Q127" s="166"/>
      <c r="R127" s="164"/>
    </row>
    <row r="128" spans="1:20" s="365" customFormat="1" ht="13.5" customHeight="1" x14ac:dyDescent="0.2">
      <c r="A128" s="366"/>
      <c r="B128" s="25"/>
      <c r="C128" s="23"/>
      <c r="D128" s="34"/>
      <c r="E128" s="43"/>
      <c r="F128" s="372"/>
      <c r="G128" s="48"/>
      <c r="H128" s="43"/>
      <c r="I128" s="43"/>
      <c r="J128" s="43"/>
      <c r="K128" s="43"/>
      <c r="L128" s="27"/>
      <c r="N128" s="391"/>
      <c r="O128" s="391"/>
      <c r="P128" s="74"/>
      <c r="Q128" s="74"/>
      <c r="R128" s="95"/>
    </row>
    <row r="129" spans="1:22" s="365" customFormat="1" ht="13.5" customHeight="1" x14ac:dyDescent="0.2">
      <c r="A129" s="366"/>
      <c r="B129" s="25"/>
      <c r="C129" s="23"/>
      <c r="D129" s="34"/>
      <c r="E129" s="43"/>
      <c r="F129" s="372"/>
      <c r="G129" s="48"/>
      <c r="H129" s="43"/>
      <c r="I129" s="43"/>
      <c r="J129" s="43"/>
      <c r="K129" s="43"/>
      <c r="L129" s="27"/>
      <c r="N129" s="391"/>
      <c r="O129" s="391"/>
      <c r="P129" s="74"/>
      <c r="Q129" s="74"/>
      <c r="R129" s="95"/>
    </row>
    <row r="130" spans="1:22" s="365" customFormat="1" ht="13.5" customHeight="1" x14ac:dyDescent="0.2">
      <c r="A130" s="366"/>
      <c r="B130" s="25"/>
      <c r="C130" s="23"/>
      <c r="D130" s="34"/>
      <c r="E130" s="43"/>
      <c r="F130" s="372"/>
      <c r="G130" s="48"/>
      <c r="H130" s="43"/>
      <c r="I130" s="43"/>
      <c r="J130" s="43"/>
      <c r="K130" s="43"/>
      <c r="L130" s="27"/>
      <c r="N130" s="391"/>
      <c r="O130" s="391"/>
      <c r="P130" s="74"/>
      <c r="Q130" s="74"/>
      <c r="R130" s="95"/>
    </row>
    <row r="131" spans="1:22" s="365" customFormat="1" ht="13.5" customHeight="1" x14ac:dyDescent="0.2">
      <c r="A131" s="366"/>
      <c r="B131" s="25"/>
      <c r="C131" s="23"/>
      <c r="D131" s="34"/>
      <c r="E131" s="43"/>
      <c r="F131" s="372"/>
      <c r="G131" s="48"/>
      <c r="H131" s="43"/>
      <c r="I131" s="43"/>
      <c r="J131" s="43"/>
      <c r="K131" s="43"/>
      <c r="L131" s="27"/>
      <c r="N131" s="391"/>
      <c r="O131" s="391"/>
      <c r="P131" s="74"/>
      <c r="Q131" s="74"/>
      <c r="R131" s="95"/>
    </row>
    <row r="132" spans="1:22" s="365" customFormat="1" ht="13.5" customHeight="1" x14ac:dyDescent="0.2">
      <c r="A132" s="366"/>
      <c r="B132" s="25"/>
      <c r="C132" s="23"/>
      <c r="D132" s="34"/>
      <c r="E132" s="43"/>
      <c r="F132" s="372"/>
      <c r="G132" s="48"/>
      <c r="H132" s="43"/>
      <c r="I132" s="43"/>
      <c r="J132" s="43"/>
      <c r="K132" s="43"/>
      <c r="L132" s="27"/>
      <c r="N132" s="391"/>
      <c r="O132" s="391"/>
      <c r="P132" s="74"/>
      <c r="Q132" s="74"/>
      <c r="R132" s="95"/>
    </row>
    <row r="133" spans="1:22" ht="12.75" customHeight="1" x14ac:dyDescent="0.25">
      <c r="B133" s="583" t="s">
        <v>7</v>
      </c>
      <c r="C133" s="589"/>
      <c r="D133" s="589"/>
      <c r="E133" s="54" t="e">
        <f>SUMIF($B$16:$B$132,"D",$E$16:$E$132)</f>
        <v>#REF!</v>
      </c>
      <c r="F133" s="52"/>
      <c r="G133" s="53"/>
      <c r="H133" s="8" t="e">
        <f>SUM(H16:H132)</f>
        <v>#REF!</v>
      </c>
      <c r="I133" s="8" t="e">
        <f>SUM(I16:I132)</f>
        <v>#REF!</v>
      </c>
      <c r="J133" s="8" t="e">
        <f>SUM(J16:J132)</f>
        <v>#REF!</v>
      </c>
      <c r="K133" s="9" t="e">
        <f>SUM(K16:K132)</f>
        <v>#REF!</v>
      </c>
      <c r="L133" s="31" t="e">
        <f>+K133/I133</f>
        <v>#REF!</v>
      </c>
    </row>
    <row r="134" spans="1:22" ht="12.75" customHeight="1" x14ac:dyDescent="0.25">
      <c r="B134" s="76"/>
      <c r="C134" s="76"/>
      <c r="D134" s="76"/>
      <c r="E134" s="58"/>
      <c r="F134" s="77"/>
      <c r="G134" s="77"/>
      <c r="H134" s="79"/>
      <c r="I134" s="80"/>
      <c r="J134" s="80"/>
      <c r="K134" s="81"/>
      <c r="L134" s="82"/>
    </row>
    <row r="135" spans="1:22" ht="12.75" customHeight="1" x14ac:dyDescent="0.25">
      <c r="B135" s="76"/>
      <c r="C135" s="76"/>
      <c r="D135" s="76"/>
      <c r="E135" s="58"/>
      <c r="F135" s="77"/>
      <c r="G135" s="77"/>
      <c r="H135" s="79"/>
      <c r="I135" s="80"/>
      <c r="J135" s="80"/>
      <c r="K135" s="81"/>
      <c r="L135" s="82"/>
    </row>
    <row r="136" spans="1:22" x14ac:dyDescent="0.25">
      <c r="B136" s="7" t="s">
        <v>187</v>
      </c>
    </row>
    <row r="137" spans="1:22" x14ac:dyDescent="0.25">
      <c r="K137" s="159" t="e">
        <f>SUM(J168:K168)</f>
        <v>#REF!</v>
      </c>
    </row>
    <row r="138" spans="1:22" ht="12.75" customHeight="1" x14ac:dyDescent="0.25">
      <c r="A138" s="585" t="s">
        <v>170</v>
      </c>
      <c r="B138" s="292" t="s">
        <v>774</v>
      </c>
      <c r="C138" s="292" t="s">
        <v>762</v>
      </c>
      <c r="D138" s="587" t="s">
        <v>9</v>
      </c>
      <c r="E138" s="585" t="s">
        <v>185</v>
      </c>
      <c r="F138" s="587" t="s">
        <v>767</v>
      </c>
      <c r="G138" s="587" t="s">
        <v>776</v>
      </c>
      <c r="H138" s="574" t="s">
        <v>770</v>
      </c>
      <c r="I138" s="574" t="s">
        <v>769</v>
      </c>
      <c r="J138" s="583" t="s">
        <v>188</v>
      </c>
      <c r="K138" s="584"/>
      <c r="L138" s="562" t="s">
        <v>773</v>
      </c>
      <c r="M138" s="574" t="s">
        <v>775</v>
      </c>
      <c r="N138" s="574" t="s">
        <v>199</v>
      </c>
      <c r="O138" s="574" t="s">
        <v>200</v>
      </c>
      <c r="P138" s="574" t="s">
        <v>772</v>
      </c>
      <c r="Q138" s="574" t="s">
        <v>782</v>
      </c>
    </row>
    <row r="139" spans="1:22" s="6" customFormat="1" ht="12.75" x14ac:dyDescent="0.2">
      <c r="A139" s="586"/>
      <c r="B139" s="293"/>
      <c r="C139" s="293"/>
      <c r="D139" s="588"/>
      <c r="E139" s="586"/>
      <c r="F139" s="588"/>
      <c r="G139" s="588"/>
      <c r="H139" s="580"/>
      <c r="I139" s="580"/>
      <c r="J139" s="2" t="s">
        <v>771</v>
      </c>
      <c r="K139" s="2" t="s">
        <v>186</v>
      </c>
      <c r="L139" s="563"/>
      <c r="M139" s="580"/>
      <c r="N139" s="580"/>
      <c r="O139" s="580"/>
      <c r="P139" s="580"/>
      <c r="Q139" s="580"/>
    </row>
    <row r="140" spans="1:22" s="367" customFormat="1" x14ac:dyDescent="0.25">
      <c r="A140" s="102"/>
      <c r="B140" s="169"/>
      <c r="C140" s="169"/>
      <c r="D140" s="15"/>
      <c r="E140" s="142"/>
      <c r="F140" s="103"/>
      <c r="G140" s="155"/>
      <c r="H140" s="48" t="e">
        <f>+VLOOKUP(D140,Reff!$A:$C,2,FALSE)</f>
        <v>#N/A</v>
      </c>
      <c r="I140" s="48" t="e">
        <f>+VLOOKUP($D140,Reff!$A:$C,3,FALSE)</f>
        <v>#N/A</v>
      </c>
      <c r="J140" s="161" t="e">
        <f>+IF(B140=$C$7,IF(A140="S",(G140-H140),(I140-G140))%*E140,0)</f>
        <v>#REF!</v>
      </c>
      <c r="K140" s="156" t="e">
        <f>-IF(B140=$C$7,IF(A140="S",IF(G140&gt;F140,(G140-F140)*5%,0)%*E140,0),0)</f>
        <v>#REF!</v>
      </c>
      <c r="L140" s="156" t="e">
        <f>+IF(C140&gt;=$C$7,M140*E140*Q140*IF(A140="S",1,-1),0)*0.95</f>
        <v>#REF!</v>
      </c>
      <c r="M140" s="157" t="e">
        <f>+VLOOKUP(D140,#REF!,4,)</f>
        <v>#REF!</v>
      </c>
      <c r="N140" s="171" t="e">
        <f>(VLOOKUP($D140,#REF!,31,))</f>
        <v>#REF!</v>
      </c>
      <c r="O140" s="171" t="e">
        <f>(VLOOKUP($D140,#REF!,32,))</f>
        <v>#REF!</v>
      </c>
      <c r="P140" s="172" t="e">
        <f>+VLOOKUP($D140,#REF!,33,0)</f>
        <v>#REF!</v>
      </c>
      <c r="Q140" s="174" t="e">
        <f>IF(P140="GOV",$I$10/((O140-N140)*2),$J$10/360)</f>
        <v>#REF!</v>
      </c>
      <c r="R140" s="363"/>
      <c r="S140" s="153"/>
      <c r="V140" s="365"/>
    </row>
    <row r="141" spans="1:22" s="367" customFormat="1" x14ac:dyDescent="0.25">
      <c r="A141" s="102"/>
      <c r="B141" s="169"/>
      <c r="C141" s="169"/>
      <c r="D141" s="15"/>
      <c r="E141" s="142"/>
      <c r="F141" s="103"/>
      <c r="G141" s="155"/>
      <c r="H141" s="48" t="e">
        <f>+VLOOKUP(D141,Reff!$A:$C,2,FALSE)</f>
        <v>#N/A</v>
      </c>
      <c r="I141" s="48" t="e">
        <f>+VLOOKUP($D141,Reff!$A:$C,3,FALSE)</f>
        <v>#N/A</v>
      </c>
      <c r="J141" s="161" t="e">
        <f t="shared" ref="J141:J147" si="14">+IF(B141=$C$7,IF(A141="S",(G141-H141),(I141-G141))%*E141,0)</f>
        <v>#REF!</v>
      </c>
      <c r="K141" s="156" t="e">
        <f t="shared" ref="K141:K147" si="15">-IF(B141=$C$7,IF(A141="S",IF(G141&gt;F141,(G141-F141)*5%,0)%*E141,0),0)</f>
        <v>#REF!</v>
      </c>
      <c r="L141" s="156" t="e">
        <f t="shared" ref="L141:L147" si="16">+IF(C141&gt;=$C$7,M141*E141*Q141*IF(A141="S",1,-1),0)*0.95</f>
        <v>#REF!</v>
      </c>
      <c r="M141" s="157" t="e">
        <f>+VLOOKUP(D141,#REF!,4,)</f>
        <v>#REF!</v>
      </c>
      <c r="N141" s="171" t="e">
        <f>(VLOOKUP($D141,#REF!,31,))</f>
        <v>#REF!</v>
      </c>
      <c r="O141" s="171" t="e">
        <f>(VLOOKUP($D141,#REF!,32,))</f>
        <v>#REF!</v>
      </c>
      <c r="P141" s="172" t="e">
        <f>+VLOOKUP($D141,#REF!,33,0)</f>
        <v>#REF!</v>
      </c>
      <c r="Q141" s="174" t="e">
        <f t="shared" ref="Q141:Q147" si="17">IF(P141="GOV",$I$10/((O141-N141)*2),$J$10/360)</f>
        <v>#REF!</v>
      </c>
      <c r="R141" s="363"/>
      <c r="S141" s="153"/>
      <c r="V141" s="365"/>
    </row>
    <row r="142" spans="1:22" x14ac:dyDescent="0.25">
      <c r="A142" s="102"/>
      <c r="B142" s="165"/>
      <c r="C142" s="165"/>
      <c r="D142" s="15"/>
      <c r="E142" s="142"/>
      <c r="F142" s="103"/>
      <c r="G142" s="155"/>
      <c r="H142" s="48" t="e">
        <f>+VLOOKUP(D142,Reff!$A:$C,2,FALSE)</f>
        <v>#N/A</v>
      </c>
      <c r="I142" s="48" t="e">
        <f>+VLOOKUP($D142,Reff!$A:$C,3,FALSE)</f>
        <v>#N/A</v>
      </c>
      <c r="J142" s="161" t="e">
        <f t="shared" si="14"/>
        <v>#REF!</v>
      </c>
      <c r="K142" s="156" t="e">
        <f t="shared" si="15"/>
        <v>#REF!</v>
      </c>
      <c r="L142" s="156" t="e">
        <f t="shared" si="16"/>
        <v>#REF!</v>
      </c>
      <c r="M142" s="157" t="e">
        <f>+VLOOKUP(D142,#REF!,4,)</f>
        <v>#REF!</v>
      </c>
      <c r="N142" s="171" t="e">
        <f>(VLOOKUP($D142,#REF!,31,))</f>
        <v>#REF!</v>
      </c>
      <c r="O142" s="171" t="e">
        <f>(VLOOKUP($D142,#REF!,32,))</f>
        <v>#REF!</v>
      </c>
      <c r="P142" s="172" t="e">
        <f>+VLOOKUP($D142,#REF!,33,0)</f>
        <v>#REF!</v>
      </c>
      <c r="Q142" s="174" t="e">
        <f t="shared" si="17"/>
        <v>#REF!</v>
      </c>
      <c r="R142" s="363"/>
      <c r="S142" s="153"/>
      <c r="T142" s="367"/>
      <c r="U142" s="367"/>
      <c r="V142" s="367"/>
    </row>
    <row r="143" spans="1:22" x14ac:dyDescent="0.25">
      <c r="A143" s="102"/>
      <c r="B143" s="169"/>
      <c r="C143" s="169"/>
      <c r="D143" s="15"/>
      <c r="E143" s="142"/>
      <c r="F143" s="103"/>
      <c r="G143" s="155"/>
      <c r="H143" s="48" t="e">
        <f>+VLOOKUP(D143,Reff!$A:$C,2,FALSE)</f>
        <v>#N/A</v>
      </c>
      <c r="I143" s="48" t="e">
        <f>+VLOOKUP($D143,Reff!$A:$C,3,FALSE)</f>
        <v>#N/A</v>
      </c>
      <c r="J143" s="161" t="e">
        <f t="shared" si="14"/>
        <v>#REF!</v>
      </c>
      <c r="K143" s="156" t="e">
        <f t="shared" si="15"/>
        <v>#REF!</v>
      </c>
      <c r="L143" s="156" t="e">
        <f t="shared" si="16"/>
        <v>#REF!</v>
      </c>
      <c r="M143" s="157" t="e">
        <f>+VLOOKUP(D143,#REF!,4,)</f>
        <v>#REF!</v>
      </c>
      <c r="N143" s="171" t="e">
        <f>(VLOOKUP($D143,#REF!,31,))</f>
        <v>#REF!</v>
      </c>
      <c r="O143" s="171" t="e">
        <f>(VLOOKUP($D143,#REF!,32,))</f>
        <v>#REF!</v>
      </c>
      <c r="P143" s="172" t="e">
        <f>+VLOOKUP($D143,#REF!,33,0)</f>
        <v>#REF!</v>
      </c>
      <c r="Q143" s="174" t="e">
        <f t="shared" si="17"/>
        <v>#REF!</v>
      </c>
      <c r="R143" s="363"/>
      <c r="S143" s="153"/>
      <c r="T143" s="367"/>
      <c r="U143" s="367"/>
      <c r="V143" s="367"/>
    </row>
    <row r="144" spans="1:22" ht="15" customHeight="1" x14ac:dyDescent="0.25">
      <c r="A144" s="102"/>
      <c r="B144" s="169"/>
      <c r="C144" s="169"/>
      <c r="D144" s="15"/>
      <c r="E144" s="142"/>
      <c r="F144" s="103"/>
      <c r="G144" s="155"/>
      <c r="H144" s="48" t="e">
        <f>+VLOOKUP(D144,Reff!$A:$C,2,FALSE)</f>
        <v>#N/A</v>
      </c>
      <c r="I144" s="48" t="e">
        <f>+VLOOKUP($D144,Reff!$A:$C,3,FALSE)</f>
        <v>#N/A</v>
      </c>
      <c r="J144" s="161" t="e">
        <f t="shared" si="14"/>
        <v>#REF!</v>
      </c>
      <c r="K144" s="156" t="e">
        <f t="shared" si="15"/>
        <v>#REF!</v>
      </c>
      <c r="L144" s="156" t="e">
        <f t="shared" si="16"/>
        <v>#REF!</v>
      </c>
      <c r="M144" s="157" t="e">
        <f>+VLOOKUP(D144,#REF!,4,)</f>
        <v>#REF!</v>
      </c>
      <c r="N144" s="171" t="e">
        <f>(VLOOKUP($D144,#REF!,31,))</f>
        <v>#REF!</v>
      </c>
      <c r="O144" s="171" t="e">
        <f>(VLOOKUP($D144,#REF!,32,))</f>
        <v>#REF!</v>
      </c>
      <c r="P144" s="172" t="e">
        <f>+VLOOKUP($D144,#REF!,33,0)</f>
        <v>#REF!</v>
      </c>
      <c r="Q144" s="174" t="e">
        <f t="shared" si="17"/>
        <v>#REF!</v>
      </c>
      <c r="R144" s="368"/>
      <c r="S144" s="365"/>
      <c r="T144" s="365"/>
      <c r="U144" s="365"/>
      <c r="V144" s="367"/>
    </row>
    <row r="145" spans="1:22" ht="15" customHeight="1" x14ac:dyDescent="0.25">
      <c r="A145" s="102"/>
      <c r="B145" s="165"/>
      <c r="C145" s="165"/>
      <c r="D145" s="15"/>
      <c r="E145" s="142"/>
      <c r="F145" s="103"/>
      <c r="G145" s="155"/>
      <c r="H145" s="48" t="e">
        <f>+VLOOKUP(D145,Reff!$A:$C,2,FALSE)</f>
        <v>#N/A</v>
      </c>
      <c r="I145" s="48" t="e">
        <f>+VLOOKUP($D145,Reff!$A:$C,3,FALSE)</f>
        <v>#N/A</v>
      </c>
      <c r="J145" s="161" t="e">
        <f t="shared" si="14"/>
        <v>#REF!</v>
      </c>
      <c r="K145" s="156" t="e">
        <f t="shared" si="15"/>
        <v>#REF!</v>
      </c>
      <c r="L145" s="156" t="e">
        <f t="shared" si="16"/>
        <v>#REF!</v>
      </c>
      <c r="M145" s="157" t="e">
        <f>+VLOOKUP(D145,#REF!,4,)</f>
        <v>#REF!</v>
      </c>
      <c r="N145" s="171" t="e">
        <f>(VLOOKUP($D145,#REF!,31,))</f>
        <v>#REF!</v>
      </c>
      <c r="O145" s="171" t="e">
        <f>(VLOOKUP($D145,#REF!,32,))</f>
        <v>#REF!</v>
      </c>
      <c r="P145" s="172" t="e">
        <f>+VLOOKUP($D145,#REF!,33,0)</f>
        <v>#REF!</v>
      </c>
      <c r="Q145" s="174" t="e">
        <f t="shared" si="17"/>
        <v>#REF!</v>
      </c>
      <c r="R145" s="363"/>
      <c r="S145" s="367"/>
      <c r="T145" s="367"/>
      <c r="U145" s="367"/>
      <c r="V145" s="367"/>
    </row>
    <row r="146" spans="1:22" x14ac:dyDescent="0.25">
      <c r="A146" s="102"/>
      <c r="B146" s="169"/>
      <c r="C146" s="169"/>
      <c r="D146" s="15"/>
      <c r="E146" s="142"/>
      <c r="F146" s="103"/>
      <c r="G146" s="155"/>
      <c r="H146" s="48" t="e">
        <f>+VLOOKUP(D146,Reff!$A:$C,2,FALSE)</f>
        <v>#N/A</v>
      </c>
      <c r="I146" s="48" t="e">
        <f>+VLOOKUP($D146,Reff!$A:$C,3,FALSE)</f>
        <v>#N/A</v>
      </c>
      <c r="J146" s="161" t="e">
        <f t="shared" si="14"/>
        <v>#REF!</v>
      </c>
      <c r="K146" s="156" t="e">
        <f t="shared" si="15"/>
        <v>#REF!</v>
      </c>
      <c r="L146" s="156" t="e">
        <f t="shared" si="16"/>
        <v>#REF!</v>
      </c>
      <c r="M146" s="157" t="e">
        <f>+VLOOKUP(D146,#REF!,4,)</f>
        <v>#REF!</v>
      </c>
      <c r="N146" s="171" t="e">
        <f>(VLOOKUP($D146,#REF!,31,))</f>
        <v>#REF!</v>
      </c>
      <c r="O146" s="171" t="e">
        <f>(VLOOKUP($D146,#REF!,32,))</f>
        <v>#REF!</v>
      </c>
      <c r="P146" s="172" t="e">
        <f>+VLOOKUP($D146,#REF!,33,0)</f>
        <v>#REF!</v>
      </c>
      <c r="Q146" s="174" t="e">
        <f t="shared" si="17"/>
        <v>#REF!</v>
      </c>
      <c r="R146" s="368"/>
      <c r="S146" s="153"/>
      <c r="T146" s="365"/>
      <c r="U146" s="365"/>
      <c r="V146" s="367"/>
    </row>
    <row r="147" spans="1:22" s="214" customFormat="1" x14ac:dyDescent="0.25">
      <c r="A147" s="102"/>
      <c r="B147" s="169"/>
      <c r="C147" s="169"/>
      <c r="D147" s="15"/>
      <c r="E147" s="142"/>
      <c r="F147" s="103"/>
      <c r="G147" s="155"/>
      <c r="H147" s="48" t="e">
        <f>+VLOOKUP(D147,Reff!$A:$C,2,FALSE)</f>
        <v>#N/A</v>
      </c>
      <c r="I147" s="48" t="e">
        <f>+VLOOKUP($D147,Reff!$A:$C,3,FALSE)</f>
        <v>#N/A</v>
      </c>
      <c r="J147" s="161" t="e">
        <f t="shared" si="14"/>
        <v>#REF!</v>
      </c>
      <c r="K147" s="156" t="e">
        <f t="shared" si="15"/>
        <v>#REF!</v>
      </c>
      <c r="L147" s="156" t="e">
        <f t="shared" si="16"/>
        <v>#REF!</v>
      </c>
      <c r="M147" s="157" t="e">
        <f>+VLOOKUP(D147,#REF!,4,)</f>
        <v>#REF!</v>
      </c>
      <c r="N147" s="171" t="e">
        <f>(VLOOKUP($D147,#REF!,31,))</f>
        <v>#REF!</v>
      </c>
      <c r="O147" s="171" t="e">
        <f>(VLOOKUP($D147,#REF!,32,))</f>
        <v>#REF!</v>
      </c>
      <c r="P147" s="172" t="e">
        <f>+VLOOKUP($D147,#REF!,33,0)</f>
        <v>#REF!</v>
      </c>
      <c r="Q147" s="174" t="e">
        <f t="shared" si="17"/>
        <v>#REF!</v>
      </c>
      <c r="R147" s="363"/>
      <c r="S147" s="367"/>
      <c r="T147" s="367"/>
      <c r="U147" s="367"/>
      <c r="V147" s="365"/>
    </row>
    <row r="148" spans="1:22" x14ac:dyDescent="0.25">
      <c r="A148" s="102"/>
      <c r="B148" s="169"/>
      <c r="C148" s="169"/>
      <c r="D148" s="15"/>
      <c r="E148" s="142"/>
      <c r="F148" s="103"/>
      <c r="G148" s="155"/>
      <c r="H148" s="48" t="e">
        <f>+VLOOKUP(D148,Reff!$A:$C,2,FALSE)</f>
        <v>#N/A</v>
      </c>
      <c r="I148" s="48" t="e">
        <f>+VLOOKUP($D148,Reff!$A:$C,3,FALSE)</f>
        <v>#N/A</v>
      </c>
      <c r="J148" s="161" t="e">
        <f t="shared" ref="J148:J153" si="18">+IF(B148=$C$7,IF(A148="S",(G148-H148),(I148-G148))%*E148,0)</f>
        <v>#REF!</v>
      </c>
      <c r="K148" s="156" t="e">
        <f t="shared" ref="K148:K153" si="19">-IF(B148=$C$7,IF(A148="S",IF(G148&gt;F148,(G148-F148)*5%,0)%*E148,0),0)</f>
        <v>#REF!</v>
      </c>
      <c r="L148" s="156" t="e">
        <f t="shared" ref="L148:L167" si="20">+IF(C148&gt;=$C$7,M148*E148*Q148*IF(A148="S",1,-1),0)*0.95</f>
        <v>#REF!</v>
      </c>
      <c r="M148" s="157" t="e">
        <f>+VLOOKUP(D148,#REF!,4,)</f>
        <v>#REF!</v>
      </c>
      <c r="N148" s="171" t="e">
        <f>(VLOOKUP($D148,#REF!,31,))</f>
        <v>#REF!</v>
      </c>
      <c r="O148" s="171" t="e">
        <f>(VLOOKUP($D148,#REF!,32,))</f>
        <v>#REF!</v>
      </c>
      <c r="P148" s="172" t="e">
        <f>+VLOOKUP($D148,#REF!,33,0)</f>
        <v>#REF!</v>
      </c>
      <c r="Q148" s="174" t="e">
        <f t="shared" ref="Q148:Q153" si="21">IF(P148="GOV",$I$10/((O148-N148)*2),$J$10/360)</f>
        <v>#REF!</v>
      </c>
      <c r="R148" s="363"/>
      <c r="S148" s="367"/>
      <c r="T148" s="367"/>
      <c r="U148" s="367"/>
      <c r="V148" s="367"/>
    </row>
    <row r="149" spans="1:22" x14ac:dyDescent="0.25">
      <c r="A149" s="102"/>
      <c r="B149" s="169"/>
      <c r="C149" s="169"/>
      <c r="D149" s="15"/>
      <c r="E149" s="142"/>
      <c r="F149" s="103"/>
      <c r="G149" s="155"/>
      <c r="H149" s="48" t="e">
        <f>+VLOOKUP(D149,Reff!$A:$C,2,FALSE)</f>
        <v>#N/A</v>
      </c>
      <c r="I149" s="48" t="e">
        <f>+VLOOKUP($D149,Reff!$A:$C,3,FALSE)</f>
        <v>#N/A</v>
      </c>
      <c r="J149" s="161" t="e">
        <f t="shared" si="18"/>
        <v>#REF!</v>
      </c>
      <c r="K149" s="156" t="e">
        <f t="shared" si="19"/>
        <v>#REF!</v>
      </c>
      <c r="L149" s="156" t="e">
        <f t="shared" si="20"/>
        <v>#REF!</v>
      </c>
      <c r="M149" s="157" t="e">
        <f>+VLOOKUP(D149,#REF!,4,)</f>
        <v>#REF!</v>
      </c>
      <c r="N149" s="171" t="e">
        <f>(VLOOKUP($D149,#REF!,31,))</f>
        <v>#REF!</v>
      </c>
      <c r="O149" s="171" t="e">
        <f>(VLOOKUP($D149,#REF!,32,))</f>
        <v>#REF!</v>
      </c>
      <c r="P149" s="172" t="e">
        <f>+VLOOKUP($D149,#REF!,33,0)</f>
        <v>#REF!</v>
      </c>
      <c r="Q149" s="174" t="e">
        <f t="shared" si="21"/>
        <v>#REF!</v>
      </c>
      <c r="S149" s="367"/>
    </row>
    <row r="150" spans="1:22" x14ac:dyDescent="0.25">
      <c r="A150" s="102"/>
      <c r="B150" s="169"/>
      <c r="C150" s="169"/>
      <c r="D150" s="15"/>
      <c r="E150" s="142"/>
      <c r="F150" s="103"/>
      <c r="G150" s="155"/>
      <c r="H150" s="48" t="e">
        <f>+VLOOKUP(D150,Reff!$A:$C,2,FALSE)</f>
        <v>#N/A</v>
      </c>
      <c r="I150" s="48" t="e">
        <f>+VLOOKUP($D150,Reff!$A:$C,3,FALSE)</f>
        <v>#N/A</v>
      </c>
      <c r="J150" s="161" t="e">
        <f t="shared" si="18"/>
        <v>#REF!</v>
      </c>
      <c r="K150" s="156" t="e">
        <f t="shared" si="19"/>
        <v>#REF!</v>
      </c>
      <c r="L150" s="156" t="e">
        <f t="shared" si="20"/>
        <v>#REF!</v>
      </c>
      <c r="M150" s="157" t="e">
        <f>+VLOOKUP(D150,#REF!,4,)</f>
        <v>#REF!</v>
      </c>
      <c r="N150" s="171" t="e">
        <f>(VLOOKUP($D150,#REF!,31,))</f>
        <v>#REF!</v>
      </c>
      <c r="O150" s="171" t="e">
        <f>(VLOOKUP($D150,#REF!,32,))</f>
        <v>#REF!</v>
      </c>
      <c r="P150" s="172" t="e">
        <f>+VLOOKUP($D150,#REF!,33,0)</f>
        <v>#REF!</v>
      </c>
      <c r="Q150" s="174" t="e">
        <f t="shared" si="21"/>
        <v>#REF!</v>
      </c>
      <c r="S150" s="367"/>
    </row>
    <row r="151" spans="1:22" ht="15" customHeight="1" x14ac:dyDescent="0.25">
      <c r="A151" s="102"/>
      <c r="B151" s="165"/>
      <c r="C151" s="165"/>
      <c r="D151" s="15"/>
      <c r="E151" s="142"/>
      <c r="F151" s="142"/>
      <c r="G151" s="103"/>
      <c r="H151" s="48" t="e">
        <f>+VLOOKUP(D151,Reff!$A:$C,2,FALSE)</f>
        <v>#N/A</v>
      </c>
      <c r="I151" s="48" t="e">
        <f>+VLOOKUP($D151,Reff!$A:$C,3,FALSE)</f>
        <v>#N/A</v>
      </c>
      <c r="J151" s="161" t="e">
        <f t="shared" si="18"/>
        <v>#REF!</v>
      </c>
      <c r="K151" s="156" t="e">
        <f t="shared" si="19"/>
        <v>#REF!</v>
      </c>
      <c r="L151" s="156" t="e">
        <f t="shared" si="20"/>
        <v>#REF!</v>
      </c>
      <c r="M151" s="157" t="e">
        <f>+VLOOKUP(D151,#REF!,4,)</f>
        <v>#REF!</v>
      </c>
      <c r="N151" s="171" t="e">
        <f>(VLOOKUP($D151,#REF!,31,))</f>
        <v>#REF!</v>
      </c>
      <c r="O151" s="171" t="e">
        <f>(VLOOKUP($D151,#REF!,32,))</f>
        <v>#REF!</v>
      </c>
      <c r="P151" s="172" t="e">
        <f>+VLOOKUP($D151,#REF!,33,0)</f>
        <v>#REF!</v>
      </c>
      <c r="Q151" s="174" t="e">
        <f t="shared" si="21"/>
        <v>#REF!</v>
      </c>
      <c r="R151" s="363"/>
      <c r="S151" s="153"/>
      <c r="T151" s="367"/>
      <c r="U151" s="367"/>
    </row>
    <row r="152" spans="1:22" ht="15" customHeight="1" x14ac:dyDescent="0.25">
      <c r="A152" s="102"/>
      <c r="B152" s="169"/>
      <c r="C152" s="169"/>
      <c r="D152" s="15"/>
      <c r="E152" s="142"/>
      <c r="F152" s="142"/>
      <c r="G152" s="103"/>
      <c r="H152" s="48" t="e">
        <f>+VLOOKUP(D152,Reff!$A:$C,2,FALSE)</f>
        <v>#N/A</v>
      </c>
      <c r="I152" s="48" t="e">
        <f>+VLOOKUP($D152,Reff!$A:$C,3,FALSE)</f>
        <v>#N/A</v>
      </c>
      <c r="J152" s="161" t="e">
        <f t="shared" si="18"/>
        <v>#REF!</v>
      </c>
      <c r="K152" s="156" t="e">
        <f t="shared" si="19"/>
        <v>#REF!</v>
      </c>
      <c r="L152" s="156" t="e">
        <f t="shared" si="20"/>
        <v>#REF!</v>
      </c>
      <c r="M152" s="157" t="e">
        <f>+VLOOKUP(D152,#REF!,4,)</f>
        <v>#REF!</v>
      </c>
      <c r="N152" s="171" t="e">
        <f>(VLOOKUP($D152,#REF!,31,))</f>
        <v>#REF!</v>
      </c>
      <c r="O152" s="171" t="e">
        <f>(VLOOKUP($D152,#REF!,32,))</f>
        <v>#REF!</v>
      </c>
      <c r="P152" s="172" t="e">
        <f>+VLOOKUP($D152,#REF!,33,0)</f>
        <v>#REF!</v>
      </c>
      <c r="Q152" s="174" t="e">
        <f t="shared" si="21"/>
        <v>#REF!</v>
      </c>
      <c r="S152" s="367"/>
    </row>
    <row r="153" spans="1:22" ht="15" customHeight="1" x14ac:dyDescent="0.25">
      <c r="A153" s="102"/>
      <c r="B153" s="169"/>
      <c r="C153" s="169"/>
      <c r="D153" s="15"/>
      <c r="E153" s="142"/>
      <c r="F153" s="103"/>
      <c r="G153" s="155"/>
      <c r="H153" s="48" t="e">
        <f>+VLOOKUP(D153,Reff!$A:$C,2,FALSE)</f>
        <v>#N/A</v>
      </c>
      <c r="I153" s="48" t="e">
        <f>+VLOOKUP($D153,Reff!$A:$C,3,FALSE)</f>
        <v>#N/A</v>
      </c>
      <c r="J153" s="161" t="e">
        <f t="shared" si="18"/>
        <v>#REF!</v>
      </c>
      <c r="K153" s="156" t="e">
        <f t="shared" si="19"/>
        <v>#REF!</v>
      </c>
      <c r="L153" s="156" t="e">
        <f t="shared" si="20"/>
        <v>#REF!</v>
      </c>
      <c r="M153" s="157" t="e">
        <f>+VLOOKUP(D153,#REF!,4,)</f>
        <v>#REF!</v>
      </c>
      <c r="N153" s="171" t="e">
        <f>(VLOOKUP($D153,#REF!,31,))</f>
        <v>#REF!</v>
      </c>
      <c r="O153" s="171" t="e">
        <f>(VLOOKUP($D153,#REF!,32,))</f>
        <v>#REF!</v>
      </c>
      <c r="P153" s="172" t="e">
        <f>+VLOOKUP($D153,#REF!,33,0)</f>
        <v>#REF!</v>
      </c>
      <c r="Q153" s="174" t="e">
        <f t="shared" si="21"/>
        <v>#REF!</v>
      </c>
      <c r="R153" s="368"/>
      <c r="S153" s="365"/>
      <c r="T153" s="365"/>
      <c r="U153" s="365"/>
    </row>
    <row r="154" spans="1:22" ht="15" customHeight="1" x14ac:dyDescent="0.25">
      <c r="A154" s="102"/>
      <c r="B154" s="169"/>
      <c r="C154" s="169"/>
      <c r="D154" s="15"/>
      <c r="E154" s="142"/>
      <c r="F154" s="103"/>
      <c r="G154" s="155"/>
      <c r="H154" s="48" t="e">
        <f>+VLOOKUP(D154,Reff!$A:$C,2,FALSE)</f>
        <v>#N/A</v>
      </c>
      <c r="I154" s="48" t="e">
        <f>+VLOOKUP($D154,Reff!$A:$C,3,FALSE)</f>
        <v>#N/A</v>
      </c>
      <c r="J154" s="161" t="e">
        <f>+IF(B154=$C$7,IF(A154="S",(G154-H154),(I154-G154))%*E154,0)</f>
        <v>#REF!</v>
      </c>
      <c r="K154" s="156" t="e">
        <f>-IF(B154=$C$7,IF(A154="S",IF(G154&gt;F154,(G154-F154)*5%,0)%*E154,0),0)</f>
        <v>#REF!</v>
      </c>
      <c r="L154" s="156" t="e">
        <f t="shared" si="20"/>
        <v>#REF!</v>
      </c>
      <c r="M154" s="157" t="e">
        <f>+VLOOKUP(D154,#REF!,4,)</f>
        <v>#REF!</v>
      </c>
      <c r="N154" s="171" t="e">
        <f>(VLOOKUP($D154,#REF!,31,))</f>
        <v>#REF!</v>
      </c>
      <c r="O154" s="171" t="e">
        <f>(VLOOKUP($D154,#REF!,32,))</f>
        <v>#REF!</v>
      </c>
      <c r="P154" s="172" t="e">
        <f>+VLOOKUP($D154,#REF!,33,0)</f>
        <v>#REF!</v>
      </c>
      <c r="Q154" s="174" t="e">
        <f>IF(P154="GOV",$I$10/((O154-N154)*2),$J$10/360)</f>
        <v>#REF!</v>
      </c>
      <c r="S154" s="153"/>
    </row>
    <row r="155" spans="1:22" ht="15" customHeight="1" x14ac:dyDescent="0.25">
      <c r="A155" s="102"/>
      <c r="B155" s="169"/>
      <c r="C155" s="169"/>
      <c r="D155" s="15"/>
      <c r="E155" s="142"/>
      <c r="F155" s="103"/>
      <c r="G155" s="155"/>
      <c r="H155" s="48" t="e">
        <f>+VLOOKUP(D155,Reff!$A:$C,2,FALSE)</f>
        <v>#N/A</v>
      </c>
      <c r="I155" s="48" t="e">
        <f>+VLOOKUP($D155,Reff!$A:$C,3,FALSE)</f>
        <v>#N/A</v>
      </c>
      <c r="J155" s="161" t="e">
        <f>+IF(B155=$C$7,IF(A155="S",(G155-H155),(I155-G155))%*E155,0)</f>
        <v>#REF!</v>
      </c>
      <c r="K155" s="156" t="e">
        <f>-IF(B155=$C$7,IF(A155="S",IF(G155&gt;F155,(G155-F155)*5%,0)%*E155,0),0)</f>
        <v>#REF!</v>
      </c>
      <c r="L155" s="156" t="e">
        <f t="shared" si="20"/>
        <v>#REF!</v>
      </c>
      <c r="M155" s="157" t="e">
        <f>+VLOOKUP(D155,#REF!,4,)</f>
        <v>#REF!</v>
      </c>
      <c r="N155" s="171" t="e">
        <f>(VLOOKUP($D155,#REF!,31,))</f>
        <v>#REF!</v>
      </c>
      <c r="O155" s="171" t="e">
        <f>(VLOOKUP($D155,#REF!,32,))</f>
        <v>#REF!</v>
      </c>
      <c r="P155" s="172" t="e">
        <f>+VLOOKUP($D155,#REF!,33,0)</f>
        <v>#REF!</v>
      </c>
      <c r="Q155" s="174" t="e">
        <f>IF(P155="GOV",$I$10/((O155-N155)*2),$J$10/360)</f>
        <v>#REF!</v>
      </c>
    </row>
    <row r="156" spans="1:22" x14ac:dyDescent="0.25">
      <c r="A156" s="102"/>
      <c r="B156" s="169"/>
      <c r="C156" s="169"/>
      <c r="D156" s="15"/>
      <c r="E156" s="142"/>
      <c r="F156" s="103"/>
      <c r="G156" s="155"/>
      <c r="H156" s="48" t="e">
        <f>+VLOOKUP(D156,Reff!$A:$C,2,FALSE)</f>
        <v>#N/A</v>
      </c>
      <c r="I156" s="48" t="e">
        <f>+VLOOKUP($D156,Reff!$A:$C,3,FALSE)</f>
        <v>#N/A</v>
      </c>
      <c r="J156" s="161" t="e">
        <f t="shared" ref="J156:J167" si="22">+IF(B156=$C$7,IF(A156="S",(G156-H156),(I156-G156))%*E156,0)</f>
        <v>#REF!</v>
      </c>
      <c r="K156" s="156" t="e">
        <f t="shared" ref="K156:K167" si="23">-IF(B156=$C$7,IF(A156="S",IF(G156&gt;F156,(G156-F156)*5%,0)%*E156,0),0)</f>
        <v>#REF!</v>
      </c>
      <c r="L156" s="156" t="e">
        <f t="shared" si="20"/>
        <v>#REF!</v>
      </c>
      <c r="M156" s="157" t="e">
        <f>+VLOOKUP(D156,#REF!,4,)</f>
        <v>#REF!</v>
      </c>
      <c r="N156" s="171" t="e">
        <f>(VLOOKUP($D156,#REF!,31,))</f>
        <v>#REF!</v>
      </c>
      <c r="O156" s="171" t="e">
        <f>(VLOOKUP($D156,#REF!,32,))</f>
        <v>#REF!</v>
      </c>
      <c r="P156" s="172" t="e">
        <f>+VLOOKUP($D156,#REF!,33,0)</f>
        <v>#REF!</v>
      </c>
      <c r="Q156" s="174" t="e">
        <f t="shared" ref="Q156:Q167" si="24">IF(P156="GOV",$I$10/((O156-N156)*2),$J$10/360)</f>
        <v>#REF!</v>
      </c>
    </row>
    <row r="157" spans="1:22" ht="15" customHeight="1" x14ac:dyDescent="0.25">
      <c r="A157" s="102"/>
      <c r="B157" s="169"/>
      <c r="C157" s="169"/>
      <c r="D157" s="15"/>
      <c r="E157" s="142"/>
      <c r="F157" s="103"/>
      <c r="G157" s="155"/>
      <c r="H157" s="48" t="e">
        <f>+VLOOKUP(D157,Reff!$A:$C,2,FALSE)</f>
        <v>#N/A</v>
      </c>
      <c r="I157" s="48" t="e">
        <f>+VLOOKUP($D157,Reff!$A:$C,3,FALSE)</f>
        <v>#N/A</v>
      </c>
      <c r="J157" s="161" t="e">
        <f t="shared" si="22"/>
        <v>#REF!</v>
      </c>
      <c r="K157" s="156" t="e">
        <f t="shared" si="23"/>
        <v>#REF!</v>
      </c>
      <c r="L157" s="156" t="e">
        <f t="shared" si="20"/>
        <v>#REF!</v>
      </c>
      <c r="M157" s="157" t="e">
        <f>+VLOOKUP(D157,#REF!,4,)</f>
        <v>#REF!</v>
      </c>
      <c r="N157" s="171" t="e">
        <f>(VLOOKUP($D157,#REF!,31,))</f>
        <v>#REF!</v>
      </c>
      <c r="O157" s="171" t="e">
        <f>(VLOOKUP($D157,#REF!,32,))</f>
        <v>#REF!</v>
      </c>
      <c r="P157" s="172" t="e">
        <f>+VLOOKUP($D157,#REF!,33,0)</f>
        <v>#REF!</v>
      </c>
      <c r="Q157" s="174" t="e">
        <f t="shared" si="24"/>
        <v>#REF!</v>
      </c>
    </row>
    <row r="158" spans="1:22" ht="15" customHeight="1" x14ac:dyDescent="0.25">
      <c r="A158" s="102"/>
      <c r="B158" s="169"/>
      <c r="C158" s="169"/>
      <c r="D158" s="191"/>
      <c r="E158" s="142"/>
      <c r="F158" s="103"/>
      <c r="G158" s="103"/>
      <c r="H158" s="48" t="e">
        <f>+VLOOKUP(D158,Reff!$A:$C,2,FALSE)</f>
        <v>#N/A</v>
      </c>
      <c r="I158" s="48" t="e">
        <f>+VLOOKUP($D158,Reff!$A:$C,3,FALSE)</f>
        <v>#N/A</v>
      </c>
      <c r="J158" s="161" t="e">
        <f t="shared" si="22"/>
        <v>#REF!</v>
      </c>
      <c r="K158" s="156" t="e">
        <f t="shared" si="23"/>
        <v>#REF!</v>
      </c>
      <c r="L158" s="156" t="e">
        <f t="shared" si="20"/>
        <v>#REF!</v>
      </c>
      <c r="M158" s="157" t="e">
        <f>+VLOOKUP(D158,#REF!,4,)</f>
        <v>#REF!</v>
      </c>
      <c r="N158" s="171" t="e">
        <f>(VLOOKUP($D158,#REF!,31,))</f>
        <v>#REF!</v>
      </c>
      <c r="O158" s="171" t="e">
        <f>(VLOOKUP($D158,#REF!,32,))</f>
        <v>#REF!</v>
      </c>
      <c r="P158" s="172" t="e">
        <f>+VLOOKUP($D158,#REF!,33,0)</f>
        <v>#REF!</v>
      </c>
      <c r="Q158" s="174" t="e">
        <f t="shared" si="24"/>
        <v>#REF!</v>
      </c>
      <c r="S158" s="153"/>
    </row>
    <row r="159" spans="1:22" ht="15" customHeight="1" x14ac:dyDescent="0.25">
      <c r="A159" s="102"/>
      <c r="B159" s="169"/>
      <c r="C159" s="169"/>
      <c r="D159" s="15"/>
      <c r="E159" s="142"/>
      <c r="F159" s="103"/>
      <c r="G159" s="155"/>
      <c r="H159" s="48" t="e">
        <f>+VLOOKUP(D159,Reff!$A:$C,2,FALSE)</f>
        <v>#N/A</v>
      </c>
      <c r="I159" s="48" t="e">
        <f>+VLOOKUP($D159,Reff!$A:$C,3,FALSE)</f>
        <v>#N/A</v>
      </c>
      <c r="J159" s="161" t="e">
        <f t="shared" si="22"/>
        <v>#REF!</v>
      </c>
      <c r="K159" s="156" t="e">
        <f t="shared" si="23"/>
        <v>#REF!</v>
      </c>
      <c r="L159" s="156" t="e">
        <f t="shared" si="20"/>
        <v>#REF!</v>
      </c>
      <c r="M159" s="157" t="e">
        <f>+VLOOKUP(D159,#REF!,4,)</f>
        <v>#REF!</v>
      </c>
      <c r="N159" s="171" t="e">
        <f>(VLOOKUP($D159,#REF!,31,))</f>
        <v>#REF!</v>
      </c>
      <c r="O159" s="171" t="e">
        <f>(VLOOKUP($D159,#REF!,32,))</f>
        <v>#REF!</v>
      </c>
      <c r="P159" s="172" t="e">
        <f>+VLOOKUP($D159,#REF!,33,0)</f>
        <v>#REF!</v>
      </c>
      <c r="Q159" s="174" t="e">
        <f t="shared" si="24"/>
        <v>#REF!</v>
      </c>
    </row>
    <row r="160" spans="1:22" ht="15" customHeight="1" x14ac:dyDescent="0.25">
      <c r="A160" s="102"/>
      <c r="B160" s="169"/>
      <c r="C160" s="169"/>
      <c r="D160" s="15"/>
      <c r="E160" s="142"/>
      <c r="F160" s="103"/>
      <c r="G160" s="155"/>
      <c r="H160" s="48" t="e">
        <f>+VLOOKUP(D160,Reff!$A:$C,2,FALSE)</f>
        <v>#N/A</v>
      </c>
      <c r="I160" s="48" t="e">
        <f>+VLOOKUP($D160,Reff!$A:$C,3,FALSE)</f>
        <v>#N/A</v>
      </c>
      <c r="J160" s="161" t="e">
        <f t="shared" si="22"/>
        <v>#REF!</v>
      </c>
      <c r="K160" s="156" t="e">
        <f t="shared" si="23"/>
        <v>#REF!</v>
      </c>
      <c r="L160" s="156" t="e">
        <f t="shared" si="20"/>
        <v>#REF!</v>
      </c>
      <c r="M160" s="157" t="e">
        <f>+VLOOKUP(D160,#REF!,4,)</f>
        <v>#REF!</v>
      </c>
      <c r="N160" s="171" t="e">
        <f>(VLOOKUP($D160,#REF!,31,))</f>
        <v>#REF!</v>
      </c>
      <c r="O160" s="171" t="e">
        <f>(VLOOKUP($D160,#REF!,32,))</f>
        <v>#REF!</v>
      </c>
      <c r="P160" s="172" t="e">
        <f>+VLOOKUP($D160,#REF!,33,0)</f>
        <v>#REF!</v>
      </c>
      <c r="Q160" s="174" t="e">
        <f t="shared" si="24"/>
        <v>#REF!</v>
      </c>
    </row>
    <row r="161" spans="1:17" ht="15" customHeight="1" x14ac:dyDescent="0.25">
      <c r="A161" s="102"/>
      <c r="B161" s="169"/>
      <c r="C161" s="169"/>
      <c r="D161" s="15"/>
      <c r="E161" s="142"/>
      <c r="F161" s="103"/>
      <c r="G161" s="155"/>
      <c r="H161" s="48" t="e">
        <f>+VLOOKUP(D161,Reff!$A:$C,2,FALSE)</f>
        <v>#N/A</v>
      </c>
      <c r="I161" s="48" t="e">
        <f>+VLOOKUP($D161,Reff!$A:$C,3,FALSE)</f>
        <v>#N/A</v>
      </c>
      <c r="J161" s="161" t="e">
        <f t="shared" si="22"/>
        <v>#REF!</v>
      </c>
      <c r="K161" s="156" t="e">
        <f t="shared" si="23"/>
        <v>#REF!</v>
      </c>
      <c r="L161" s="156" t="e">
        <f t="shared" si="20"/>
        <v>#REF!</v>
      </c>
      <c r="M161" s="157" t="e">
        <f>+VLOOKUP(D161,#REF!,4,)</f>
        <v>#REF!</v>
      </c>
      <c r="N161" s="171" t="e">
        <f>(VLOOKUP($D161,#REF!,31,))</f>
        <v>#REF!</v>
      </c>
      <c r="O161" s="171" t="e">
        <f>(VLOOKUP($D161,#REF!,32,))</f>
        <v>#REF!</v>
      </c>
      <c r="P161" s="172" t="e">
        <f>+VLOOKUP($D161,#REF!,33,0)</f>
        <v>#REF!</v>
      </c>
      <c r="Q161" s="174" t="e">
        <f t="shared" si="24"/>
        <v>#REF!</v>
      </c>
    </row>
    <row r="162" spans="1:17" x14ac:dyDescent="0.25">
      <c r="A162" s="102"/>
      <c r="B162" s="169"/>
      <c r="C162" s="169"/>
      <c r="D162" s="15"/>
      <c r="E162" s="142"/>
      <c r="F162" s="103"/>
      <c r="G162" s="155"/>
      <c r="H162" s="48" t="e">
        <f>+VLOOKUP(D162,Reff!$A:$C,2,FALSE)</f>
        <v>#N/A</v>
      </c>
      <c r="I162" s="48" t="e">
        <f>+VLOOKUP($D162,Reff!$A:$C,3,FALSE)</f>
        <v>#N/A</v>
      </c>
      <c r="J162" s="161" t="e">
        <f t="shared" si="22"/>
        <v>#REF!</v>
      </c>
      <c r="K162" s="156" t="e">
        <f t="shared" si="23"/>
        <v>#REF!</v>
      </c>
      <c r="L162" s="156" t="e">
        <f t="shared" si="20"/>
        <v>#REF!</v>
      </c>
      <c r="M162" s="157" t="e">
        <f>+VLOOKUP(D162,#REF!,4,)</f>
        <v>#REF!</v>
      </c>
      <c r="N162" s="171" t="e">
        <f>(VLOOKUP($D162,#REF!,31,))</f>
        <v>#REF!</v>
      </c>
      <c r="O162" s="171" t="e">
        <f>(VLOOKUP($D162,#REF!,32,))</f>
        <v>#REF!</v>
      </c>
      <c r="P162" s="172" t="e">
        <f>+VLOOKUP($D162,#REF!,33,0)</f>
        <v>#REF!</v>
      </c>
      <c r="Q162" s="174" t="e">
        <f t="shared" si="24"/>
        <v>#REF!</v>
      </c>
    </row>
    <row r="163" spans="1:17" x14ac:dyDescent="0.25">
      <c r="A163" s="102"/>
      <c r="B163" s="169"/>
      <c r="C163" s="169"/>
      <c r="D163" s="15"/>
      <c r="E163" s="142"/>
      <c r="F163" s="103"/>
      <c r="G163" s="155"/>
      <c r="H163" s="48" t="e">
        <f>+VLOOKUP(D163,Reff!$A:$C,2,FALSE)</f>
        <v>#N/A</v>
      </c>
      <c r="I163" s="48" t="e">
        <f>+VLOOKUP($D163,Reff!$A:$C,3,FALSE)</f>
        <v>#N/A</v>
      </c>
      <c r="J163" s="161" t="e">
        <f t="shared" si="22"/>
        <v>#REF!</v>
      </c>
      <c r="K163" s="156" t="e">
        <f t="shared" si="23"/>
        <v>#REF!</v>
      </c>
      <c r="L163" s="156" t="e">
        <f t="shared" si="20"/>
        <v>#REF!</v>
      </c>
      <c r="M163" s="157" t="e">
        <f>+VLOOKUP(D163,#REF!,4,)</f>
        <v>#REF!</v>
      </c>
      <c r="N163" s="171" t="e">
        <f>(VLOOKUP($D163,#REF!,31,))</f>
        <v>#REF!</v>
      </c>
      <c r="O163" s="171" t="e">
        <f>(VLOOKUP($D163,#REF!,32,))</f>
        <v>#REF!</v>
      </c>
      <c r="P163" s="172" t="e">
        <f>+VLOOKUP($D163,#REF!,33,0)</f>
        <v>#REF!</v>
      </c>
      <c r="Q163" s="174" t="e">
        <f t="shared" si="24"/>
        <v>#REF!</v>
      </c>
    </row>
    <row r="164" spans="1:17" x14ac:dyDescent="0.25">
      <c r="A164" s="102"/>
      <c r="B164" s="169"/>
      <c r="C164" s="169"/>
      <c r="D164" s="15"/>
      <c r="E164" s="142"/>
      <c r="F164" s="103"/>
      <c r="G164" s="155"/>
      <c r="H164" s="48" t="e">
        <f>+VLOOKUP(D164,Reff!$A:$C,2,FALSE)</f>
        <v>#N/A</v>
      </c>
      <c r="I164" s="48" t="e">
        <f>+VLOOKUP($D164,Reff!$A:$C,3,FALSE)</f>
        <v>#N/A</v>
      </c>
      <c r="J164" s="161" t="e">
        <f t="shared" si="22"/>
        <v>#REF!</v>
      </c>
      <c r="K164" s="156" t="e">
        <f t="shared" si="23"/>
        <v>#REF!</v>
      </c>
      <c r="L164" s="156" t="e">
        <f t="shared" si="20"/>
        <v>#REF!</v>
      </c>
      <c r="M164" s="157" t="e">
        <f>+VLOOKUP(D164,#REF!,4,)</f>
        <v>#REF!</v>
      </c>
      <c r="N164" s="171" t="e">
        <f>(VLOOKUP($D164,#REF!,31,))</f>
        <v>#REF!</v>
      </c>
      <c r="O164" s="171" t="e">
        <f>(VLOOKUP($D164,#REF!,32,))</f>
        <v>#REF!</v>
      </c>
      <c r="P164" s="172" t="e">
        <f>+VLOOKUP($D164,#REF!,33,0)</f>
        <v>#REF!</v>
      </c>
      <c r="Q164" s="174" t="e">
        <f t="shared" si="24"/>
        <v>#REF!</v>
      </c>
    </row>
    <row r="165" spans="1:17" x14ac:dyDescent="0.25">
      <c r="A165" s="102"/>
      <c r="B165" s="169"/>
      <c r="C165" s="169"/>
      <c r="D165" s="15"/>
      <c r="E165" s="142"/>
      <c r="F165" s="103"/>
      <c r="G165" s="155"/>
      <c r="H165" s="48" t="e">
        <f>+VLOOKUP(D165,Reff!$A:$C,2,FALSE)</f>
        <v>#N/A</v>
      </c>
      <c r="I165" s="48" t="e">
        <f>+VLOOKUP($D165,Reff!$A:$C,3,FALSE)</f>
        <v>#N/A</v>
      </c>
      <c r="J165" s="161" t="e">
        <f t="shared" si="22"/>
        <v>#REF!</v>
      </c>
      <c r="K165" s="156" t="e">
        <f t="shared" si="23"/>
        <v>#REF!</v>
      </c>
      <c r="L165" s="156" t="e">
        <f t="shared" si="20"/>
        <v>#REF!</v>
      </c>
      <c r="M165" s="157" t="e">
        <f>+VLOOKUP(D165,#REF!,4,)</f>
        <v>#REF!</v>
      </c>
      <c r="N165" s="171" t="e">
        <f>(VLOOKUP($D165,#REF!,31,))</f>
        <v>#REF!</v>
      </c>
      <c r="O165" s="171" t="e">
        <f>(VLOOKUP($D165,#REF!,32,))</f>
        <v>#REF!</v>
      </c>
      <c r="P165" s="172" t="e">
        <f>+VLOOKUP($D165,#REF!,33,0)</f>
        <v>#REF!</v>
      </c>
      <c r="Q165" s="174" t="e">
        <f t="shared" si="24"/>
        <v>#REF!</v>
      </c>
    </row>
    <row r="166" spans="1:17" x14ac:dyDescent="0.25">
      <c r="A166" s="102"/>
      <c r="B166" s="169"/>
      <c r="C166" s="169"/>
      <c r="D166" s="15"/>
      <c r="E166" s="142"/>
      <c r="F166" s="103"/>
      <c r="G166" s="155"/>
      <c r="H166" s="48" t="e">
        <f>+VLOOKUP(D166,Reff!$A:$C,2,FALSE)</f>
        <v>#N/A</v>
      </c>
      <c r="I166" s="48" t="e">
        <f>+VLOOKUP($D166,Reff!$A:$C,3,FALSE)</f>
        <v>#N/A</v>
      </c>
      <c r="J166" s="161" t="e">
        <f t="shared" si="22"/>
        <v>#REF!</v>
      </c>
      <c r="K166" s="156" t="e">
        <f t="shared" si="23"/>
        <v>#REF!</v>
      </c>
      <c r="L166" s="156" t="e">
        <f t="shared" si="20"/>
        <v>#REF!</v>
      </c>
      <c r="M166" s="157" t="e">
        <f>+VLOOKUP(D166,#REF!,4,)</f>
        <v>#REF!</v>
      </c>
      <c r="N166" s="171" t="e">
        <f>(VLOOKUP($D166,#REF!,31,))</f>
        <v>#REF!</v>
      </c>
      <c r="O166" s="171" t="e">
        <f>(VLOOKUP($D166,#REF!,32,))</f>
        <v>#REF!</v>
      </c>
      <c r="P166" s="172" t="e">
        <f>+VLOOKUP($D166,#REF!,33,0)</f>
        <v>#REF!</v>
      </c>
      <c r="Q166" s="174" t="e">
        <f t="shared" si="24"/>
        <v>#REF!</v>
      </c>
    </row>
    <row r="167" spans="1:17" ht="15" customHeight="1" x14ac:dyDescent="0.25">
      <c r="A167" s="102"/>
      <c r="B167" s="169"/>
      <c r="C167" s="169"/>
      <c r="D167" s="15"/>
      <c r="E167" s="142"/>
      <c r="F167" s="103"/>
      <c r="G167" s="155"/>
      <c r="H167" s="48" t="e">
        <f>+VLOOKUP(D167,Reff!$A:$C,2,FALSE)</f>
        <v>#N/A</v>
      </c>
      <c r="I167" s="48" t="e">
        <f>+VLOOKUP($D167,Reff!$A:$C,3,FALSE)</f>
        <v>#N/A</v>
      </c>
      <c r="J167" s="161" t="e">
        <f t="shared" si="22"/>
        <v>#REF!</v>
      </c>
      <c r="K167" s="156" t="e">
        <f t="shared" si="23"/>
        <v>#REF!</v>
      </c>
      <c r="L167" s="156" t="e">
        <f t="shared" si="20"/>
        <v>#REF!</v>
      </c>
      <c r="M167" s="157" t="e">
        <f>+VLOOKUP(D167,#REF!,4,)</f>
        <v>#REF!</v>
      </c>
      <c r="N167" s="171" t="e">
        <f>(VLOOKUP($D167,#REF!,31,))</f>
        <v>#REF!</v>
      </c>
      <c r="O167" s="171" t="e">
        <f>(VLOOKUP($D167,#REF!,32,))</f>
        <v>#REF!</v>
      </c>
      <c r="P167" s="172" t="e">
        <f>+VLOOKUP($D167,#REF!,33,0)</f>
        <v>#REF!</v>
      </c>
      <c r="Q167" s="174" t="e">
        <f t="shared" si="24"/>
        <v>#REF!</v>
      </c>
    </row>
    <row r="168" spans="1:17" ht="15" customHeight="1" x14ac:dyDescent="0.25">
      <c r="A168" s="98"/>
      <c r="B168" s="9"/>
      <c r="C168" s="9"/>
      <c r="D168" s="52"/>
      <c r="E168" s="158">
        <f>SUM(E140:E167)</f>
        <v>0</v>
      </c>
      <c r="F168" s="52"/>
      <c r="G168" s="52"/>
      <c r="H168" s="9"/>
      <c r="I168" s="53"/>
      <c r="J168" s="160" t="e">
        <f>SUM(J140:J167)</f>
        <v>#REF!</v>
      </c>
      <c r="K168" s="160" t="e">
        <f>SUM(K140:K167)</f>
        <v>#REF!</v>
      </c>
      <c r="L168" s="9" t="e">
        <f>+SUM(L140:L167)</f>
        <v>#REF!</v>
      </c>
      <c r="M168" s="9"/>
      <c r="N168" s="154"/>
      <c r="O168" s="154"/>
      <c r="P168" s="154"/>
      <c r="Q168" s="173"/>
    </row>
    <row r="170" spans="1:17" x14ac:dyDescent="0.25">
      <c r="I170" s="12"/>
    </row>
  </sheetData>
  <autoFilter ref="B14:T15">
    <filterColumn colId="9" showButton="0"/>
    <sortState ref="B17:T55">
      <sortCondition descending="1" ref="E14:E15"/>
    </sortState>
  </autoFilter>
  <sortState ref="A141:V147">
    <sortCondition descending="1" ref="C141:C147"/>
  </sortState>
  <mergeCells count="47">
    <mergeCell ref="K71:L71"/>
    <mergeCell ref="B115:B116"/>
    <mergeCell ref="C115:C116"/>
    <mergeCell ref="D115:D116"/>
    <mergeCell ref="E115:E116"/>
    <mergeCell ref="F115:F116"/>
    <mergeCell ref="G115:G116"/>
    <mergeCell ref="H115:H116"/>
    <mergeCell ref="I115:I116"/>
    <mergeCell ref="J115:J116"/>
    <mergeCell ref="K115:L115"/>
    <mergeCell ref="K14:L14"/>
    <mergeCell ref="B133:D133"/>
    <mergeCell ref="A14:A15"/>
    <mergeCell ref="B14:B15"/>
    <mergeCell ref="C14:C15"/>
    <mergeCell ref="D14:D15"/>
    <mergeCell ref="E14:E15"/>
    <mergeCell ref="F14:F15"/>
    <mergeCell ref="A71:A72"/>
    <mergeCell ref="B71:B72"/>
    <mergeCell ref="C71:C72"/>
    <mergeCell ref="D71:D72"/>
    <mergeCell ref="E71:E72"/>
    <mergeCell ref="F71:F72"/>
    <mergeCell ref="G71:G72"/>
    <mergeCell ref="H71:H72"/>
    <mergeCell ref="H138:H139"/>
    <mergeCell ref="G14:G15"/>
    <mergeCell ref="H14:H15"/>
    <mergeCell ref="I14:I15"/>
    <mergeCell ref="J14:J15"/>
    <mergeCell ref="I71:I72"/>
    <mergeCell ref="J71:J72"/>
    <mergeCell ref="A138:A139"/>
    <mergeCell ref="D138:D139"/>
    <mergeCell ref="E138:E139"/>
    <mergeCell ref="F138:F139"/>
    <mergeCell ref="G138:G139"/>
    <mergeCell ref="P138:P139"/>
    <mergeCell ref="Q138:Q139"/>
    <mergeCell ref="I138:I139"/>
    <mergeCell ref="J138:K138"/>
    <mergeCell ref="L138:L139"/>
    <mergeCell ref="M138:M139"/>
    <mergeCell ref="N138:N139"/>
    <mergeCell ref="O138:O139"/>
  </mergeCells>
  <conditionalFormatting sqref="L133:L135">
    <cfRule type="cellIs" dxfId="10400" priority="27983" operator="lessThan">
      <formula>0</formula>
    </cfRule>
  </conditionalFormatting>
  <conditionalFormatting sqref="E10">
    <cfRule type="cellIs" dxfId="10399" priority="27982" operator="lessThan">
      <formula>0</formula>
    </cfRule>
  </conditionalFormatting>
  <conditionalFormatting sqref="Q23 Q19:Q21 Q133:Q135">
    <cfRule type="cellIs" dxfId="10398" priority="27981" operator="equal">
      <formula>TODAY()</formula>
    </cfRule>
  </conditionalFormatting>
  <conditionalFormatting sqref="K133:L135">
    <cfRule type="cellIs" dxfId="10397" priority="27980" operator="lessThan">
      <formula>0</formula>
    </cfRule>
  </conditionalFormatting>
  <conditionalFormatting sqref="Q26">
    <cfRule type="cellIs" dxfId="10396" priority="27976" operator="equal">
      <formula>TODAY()</formula>
    </cfRule>
  </conditionalFormatting>
  <conditionalFormatting sqref="Q22">
    <cfRule type="cellIs" dxfId="10395" priority="27971" operator="equal">
      <formula>TODAY()</formula>
    </cfRule>
  </conditionalFormatting>
  <conditionalFormatting sqref="Q22:Q25">
    <cfRule type="cellIs" dxfId="10394" priority="27950" operator="equal">
      <formula>TODAY()</formula>
    </cfRule>
  </conditionalFormatting>
  <conditionalFormatting sqref="Q25:Q31">
    <cfRule type="cellIs" dxfId="10393" priority="27966" operator="equal">
      <formula>TODAY()</formula>
    </cfRule>
  </conditionalFormatting>
  <conditionalFormatting sqref="Q30">
    <cfRule type="cellIs" dxfId="10392" priority="27961" operator="equal">
      <formula>TODAY()</formula>
    </cfRule>
  </conditionalFormatting>
  <conditionalFormatting sqref="Q29:Q39">
    <cfRule type="cellIs" dxfId="10391" priority="27956" operator="equal">
      <formula>TODAY()</formula>
    </cfRule>
  </conditionalFormatting>
  <conditionalFormatting sqref="Q35">
    <cfRule type="cellIs" dxfId="10390" priority="27945" operator="equal">
      <formula>TODAY()</formula>
    </cfRule>
  </conditionalFormatting>
  <conditionalFormatting sqref="K168">
    <cfRule type="cellIs" dxfId="10389" priority="27934" operator="greaterThan">
      <formula>0.1</formula>
    </cfRule>
  </conditionalFormatting>
  <conditionalFormatting sqref="P116">
    <cfRule type="cellIs" dxfId="10388" priority="27933" operator="equal">
      <formula>TODAY()</formula>
    </cfRule>
  </conditionalFormatting>
  <conditionalFormatting sqref="M116">
    <cfRule type="cellIs" dxfId="10387" priority="27930" operator="greaterThan">
      <formula>0.2</formula>
    </cfRule>
  </conditionalFormatting>
  <conditionalFormatting sqref="S147:S148">
    <cfRule type="cellIs" dxfId="10386" priority="27929" operator="equal">
      <formula>TODAY()</formula>
    </cfRule>
  </conditionalFormatting>
  <conditionalFormatting sqref="S149">
    <cfRule type="cellIs" dxfId="10385" priority="27928" operator="equal">
      <formula>TODAY()</formula>
    </cfRule>
  </conditionalFormatting>
  <conditionalFormatting sqref="S146">
    <cfRule type="cellIs" dxfId="10384" priority="27927" operator="equal">
      <formula>TODAY()</formula>
    </cfRule>
  </conditionalFormatting>
  <conditionalFormatting sqref="Q44">
    <cfRule type="cellIs" dxfId="10383" priority="27915" operator="equal">
      <formula>TODAY()</formula>
    </cfRule>
  </conditionalFormatting>
  <conditionalFormatting sqref="Q45">
    <cfRule type="cellIs" dxfId="10382" priority="27910" operator="equal">
      <formula>TODAY()</formula>
    </cfRule>
  </conditionalFormatting>
  <conditionalFormatting sqref="Q47">
    <cfRule type="cellIs" dxfId="10381" priority="27900" operator="equal">
      <formula>TODAY()</formula>
    </cfRule>
  </conditionalFormatting>
  <conditionalFormatting sqref="S142">
    <cfRule type="cellIs" dxfId="10380" priority="27895" operator="equal">
      <formula>TODAY()</formula>
    </cfRule>
  </conditionalFormatting>
  <conditionalFormatting sqref="Q46">
    <cfRule type="cellIs" dxfId="10379" priority="27905" operator="equal">
      <formula>TODAY()</formula>
    </cfRule>
  </conditionalFormatting>
  <conditionalFormatting sqref="Q48">
    <cfRule type="cellIs" dxfId="10378" priority="27892" operator="equal">
      <formula>TODAY()</formula>
    </cfRule>
  </conditionalFormatting>
  <conditionalFormatting sqref="Q49">
    <cfRule type="cellIs" dxfId="10377" priority="27887" operator="equal">
      <formula>TODAY()</formula>
    </cfRule>
  </conditionalFormatting>
  <conditionalFormatting sqref="Q50">
    <cfRule type="cellIs" dxfId="10376" priority="27882" operator="equal">
      <formula>TODAY()</formula>
    </cfRule>
  </conditionalFormatting>
  <conditionalFormatting sqref="G112:G114">
    <cfRule type="cellIs" dxfId="10375" priority="27805" operator="lessThan">
      <formula>N112</formula>
    </cfRule>
    <cfRule type="cellIs" dxfId="10374" priority="27806" operator="greaterThan">
      <formula>P112</formula>
    </cfRule>
  </conditionalFormatting>
  <conditionalFormatting sqref="L69">
    <cfRule type="cellIs" dxfId="10373" priority="27770" operator="lessThan">
      <formula>0</formula>
    </cfRule>
  </conditionalFormatting>
  <conditionalFormatting sqref="Q69">
    <cfRule type="cellIs" dxfId="10372" priority="27769" operator="equal">
      <formula>TODAY()</formula>
    </cfRule>
  </conditionalFormatting>
  <conditionalFormatting sqref="K69:L69">
    <cfRule type="cellIs" dxfId="10371" priority="27768" operator="lessThan">
      <formula>0</formula>
    </cfRule>
  </conditionalFormatting>
  <conditionalFormatting sqref="G69">
    <cfRule type="cellIs" dxfId="10370" priority="27766" operator="lessThan">
      <formula>N69</formula>
    </cfRule>
    <cfRule type="cellIs" dxfId="10369" priority="27767" operator="greaterThan">
      <formula>P69</formula>
    </cfRule>
  </conditionalFormatting>
  <conditionalFormatting sqref="L70">
    <cfRule type="cellIs" dxfId="10368" priority="27765" operator="lessThan">
      <formula>0</formula>
    </cfRule>
  </conditionalFormatting>
  <conditionalFormatting sqref="Q70">
    <cfRule type="cellIs" dxfId="10367" priority="27764" operator="equal">
      <formula>TODAY()</formula>
    </cfRule>
  </conditionalFormatting>
  <conditionalFormatting sqref="K70:L70">
    <cfRule type="cellIs" dxfId="10366" priority="27763" operator="lessThan">
      <formula>0</formula>
    </cfRule>
  </conditionalFormatting>
  <conditionalFormatting sqref="G70">
    <cfRule type="cellIs" dxfId="10365" priority="27761" operator="lessThan">
      <formula>N70</formula>
    </cfRule>
    <cfRule type="cellIs" dxfId="10364" priority="27762" operator="greaterThan">
      <formula>P70</formula>
    </cfRule>
  </conditionalFormatting>
  <conditionalFormatting sqref="L112:L114">
    <cfRule type="cellIs" dxfId="10363" priority="27742" operator="lessThan">
      <formula>0</formula>
    </cfRule>
  </conditionalFormatting>
  <conditionalFormatting sqref="Q73:Q115">
    <cfRule type="cellIs" dxfId="10362" priority="27741" operator="equal">
      <formula>TODAY()</formula>
    </cfRule>
  </conditionalFormatting>
  <conditionalFormatting sqref="K112:L114">
    <cfRule type="cellIs" dxfId="10361" priority="27740" operator="lessThan">
      <formula>0</formula>
    </cfRule>
  </conditionalFormatting>
  <conditionalFormatting sqref="Q16:Q18">
    <cfRule type="cellIs" dxfId="10360" priority="27715" operator="equal">
      <formula>TODAY()</formula>
    </cfRule>
  </conditionalFormatting>
  <conditionalFormatting sqref="L36:L41">
    <cfRule type="cellIs" dxfId="10359" priority="27705" operator="lessThan">
      <formula>0</formula>
    </cfRule>
  </conditionalFormatting>
  <conditionalFormatting sqref="Q36:Q41">
    <cfRule type="cellIs" dxfId="10358" priority="27706" operator="equal">
      <formula>TODAY()</formula>
    </cfRule>
  </conditionalFormatting>
  <conditionalFormatting sqref="L16:L50">
    <cfRule type="cellIs" dxfId="10357" priority="27716" operator="lessThan">
      <formula>0</formula>
    </cfRule>
  </conditionalFormatting>
  <conditionalFormatting sqref="Q33:Q37">
    <cfRule type="cellIs" dxfId="10356" priority="27711" operator="equal">
      <formula>TODAY()</formula>
    </cfRule>
  </conditionalFormatting>
  <conditionalFormatting sqref="K16:L50">
    <cfRule type="cellIs" dxfId="10355" priority="27714" operator="lessThan">
      <formula>0</formula>
    </cfRule>
  </conditionalFormatting>
  <conditionalFormatting sqref="G16:G50">
    <cfRule type="cellIs" dxfId="10354" priority="27712" operator="lessThan">
      <formula>N16</formula>
    </cfRule>
    <cfRule type="cellIs" dxfId="10353" priority="27713" operator="greaterThan">
      <formula>P16</formula>
    </cfRule>
  </conditionalFormatting>
  <conditionalFormatting sqref="L33:L37">
    <cfRule type="cellIs" dxfId="10352" priority="27710" operator="lessThan">
      <formula>0</formula>
    </cfRule>
  </conditionalFormatting>
  <conditionalFormatting sqref="K33:L37">
    <cfRule type="cellIs" dxfId="10351" priority="27709" operator="lessThan">
      <formula>0</formula>
    </cfRule>
  </conditionalFormatting>
  <conditionalFormatting sqref="G33:G37">
    <cfRule type="cellIs" dxfId="10350" priority="27707" operator="lessThan">
      <formula>N33</formula>
    </cfRule>
    <cfRule type="cellIs" dxfId="10349" priority="27708" operator="greaterThan">
      <formula>P33</formula>
    </cfRule>
  </conditionalFormatting>
  <conditionalFormatting sqref="K36:L41">
    <cfRule type="cellIs" dxfId="10348" priority="27704" operator="lessThan">
      <formula>0</formula>
    </cfRule>
  </conditionalFormatting>
  <conditionalFormatting sqref="G36:G41">
    <cfRule type="cellIs" dxfId="10347" priority="27702" operator="lessThan">
      <formula>N36</formula>
    </cfRule>
    <cfRule type="cellIs" dxfId="10346" priority="27703" operator="greaterThan">
      <formula>P36</formula>
    </cfRule>
  </conditionalFormatting>
  <conditionalFormatting sqref="Q38:Q43">
    <cfRule type="cellIs" dxfId="10345" priority="27701" operator="equal">
      <formula>TODAY()</formula>
    </cfRule>
  </conditionalFormatting>
  <conditionalFormatting sqref="L38:L43">
    <cfRule type="cellIs" dxfId="10344" priority="27700" operator="lessThan">
      <formula>0</formula>
    </cfRule>
  </conditionalFormatting>
  <conditionalFormatting sqref="K38:L43">
    <cfRule type="cellIs" dxfId="10343" priority="27699" operator="lessThan">
      <formula>0</formula>
    </cfRule>
  </conditionalFormatting>
  <conditionalFormatting sqref="G38:G43">
    <cfRule type="cellIs" dxfId="10342" priority="27697" operator="lessThan">
      <formula>N38</formula>
    </cfRule>
    <cfRule type="cellIs" dxfId="10341" priority="27698" operator="greaterThan">
      <formula>P38</formula>
    </cfRule>
  </conditionalFormatting>
  <conditionalFormatting sqref="L73">
    <cfRule type="cellIs" dxfId="10340" priority="27678" operator="lessThan">
      <formula>0</formula>
    </cfRule>
  </conditionalFormatting>
  <conditionalFormatting sqref="K73:L73">
    <cfRule type="cellIs" dxfId="10339" priority="27677" operator="lessThan">
      <formula>0</formula>
    </cfRule>
  </conditionalFormatting>
  <conditionalFormatting sqref="L74:L111">
    <cfRule type="cellIs" dxfId="10338" priority="27674" operator="lessThan">
      <formula>0</formula>
    </cfRule>
  </conditionalFormatting>
  <conditionalFormatting sqref="K74:K111">
    <cfRule type="cellIs" dxfId="10337" priority="27675" operator="lessThan">
      <formula>0</formula>
    </cfRule>
  </conditionalFormatting>
  <conditionalFormatting sqref="L74:L111">
    <cfRule type="cellIs" dxfId="10336" priority="27673" operator="lessThan">
      <formula>0</formula>
    </cfRule>
  </conditionalFormatting>
  <conditionalFormatting sqref="Q65">
    <cfRule type="cellIs" dxfId="10335" priority="27248" operator="equal">
      <formula>TODAY()</formula>
    </cfRule>
  </conditionalFormatting>
  <conditionalFormatting sqref="L65">
    <cfRule type="cellIs" dxfId="10334" priority="27247" operator="lessThan">
      <formula>0</formula>
    </cfRule>
  </conditionalFormatting>
  <conditionalFormatting sqref="K65:L65">
    <cfRule type="cellIs" dxfId="10333" priority="27246" operator="lessThan">
      <formula>0</formula>
    </cfRule>
  </conditionalFormatting>
  <conditionalFormatting sqref="G65">
    <cfRule type="cellIs" dxfId="10332" priority="27244" operator="lessThan">
      <formula>N65</formula>
    </cfRule>
    <cfRule type="cellIs" dxfId="10331" priority="27245" operator="greaterThan">
      <formula>P65</formula>
    </cfRule>
  </conditionalFormatting>
  <conditionalFormatting sqref="Q66">
    <cfRule type="cellIs" dxfId="10330" priority="27202" operator="equal">
      <formula>TODAY()</formula>
    </cfRule>
  </conditionalFormatting>
  <conditionalFormatting sqref="L66">
    <cfRule type="cellIs" dxfId="10329" priority="27201" operator="lessThan">
      <formula>0</formula>
    </cfRule>
  </conditionalFormatting>
  <conditionalFormatting sqref="K66:L66">
    <cfRule type="cellIs" dxfId="10328" priority="27200" operator="lessThan">
      <formula>0</formula>
    </cfRule>
  </conditionalFormatting>
  <conditionalFormatting sqref="G66">
    <cfRule type="cellIs" dxfId="10327" priority="27198" operator="lessThan">
      <formula>N66</formula>
    </cfRule>
    <cfRule type="cellIs" dxfId="10326" priority="27199" operator="greaterThan">
      <formula>P66</formula>
    </cfRule>
  </conditionalFormatting>
  <conditionalFormatting sqref="Q67">
    <cfRule type="cellIs" dxfId="10325" priority="27163" operator="equal">
      <formula>TODAY()</formula>
    </cfRule>
  </conditionalFormatting>
  <conditionalFormatting sqref="L67">
    <cfRule type="cellIs" dxfId="10324" priority="27162" operator="lessThan">
      <formula>0</formula>
    </cfRule>
  </conditionalFormatting>
  <conditionalFormatting sqref="K67:L67">
    <cfRule type="cellIs" dxfId="10323" priority="27161" operator="lessThan">
      <formula>0</formula>
    </cfRule>
  </conditionalFormatting>
  <conditionalFormatting sqref="G67">
    <cfRule type="cellIs" dxfId="10322" priority="27159" operator="lessThan">
      <formula>N67</formula>
    </cfRule>
    <cfRule type="cellIs" dxfId="10321" priority="27160" operator="greaterThan">
      <formula>P67</formula>
    </cfRule>
  </conditionalFormatting>
  <conditionalFormatting sqref="Q68">
    <cfRule type="cellIs" dxfId="10320" priority="27156" operator="equal">
      <formula>TODAY()</formula>
    </cfRule>
  </conditionalFormatting>
  <conditionalFormatting sqref="L68">
    <cfRule type="cellIs" dxfId="10319" priority="27155" operator="lessThan">
      <formula>0</formula>
    </cfRule>
  </conditionalFormatting>
  <conditionalFormatting sqref="K68:L68">
    <cfRule type="cellIs" dxfId="10318" priority="27154" operator="lessThan">
      <formula>0</formula>
    </cfRule>
  </conditionalFormatting>
  <conditionalFormatting sqref="G68">
    <cfRule type="cellIs" dxfId="10317" priority="27152" operator="lessThan">
      <formula>N68</formula>
    </cfRule>
    <cfRule type="cellIs" dxfId="10316" priority="27153" operator="greaterThan">
      <formula>P68</formula>
    </cfRule>
  </conditionalFormatting>
  <conditionalFormatting sqref="S141">
    <cfRule type="cellIs" dxfId="10315" priority="26927" operator="equal">
      <formula>TODAY()</formula>
    </cfRule>
  </conditionalFormatting>
  <conditionalFormatting sqref="Q64">
    <cfRule type="cellIs" dxfId="10314" priority="26919" operator="equal">
      <formula>TODAY()</formula>
    </cfRule>
  </conditionalFormatting>
  <conditionalFormatting sqref="L64">
    <cfRule type="cellIs" dxfId="10313" priority="26918" operator="lessThan">
      <formula>0</formula>
    </cfRule>
  </conditionalFormatting>
  <conditionalFormatting sqref="K64:L64">
    <cfRule type="cellIs" dxfId="10312" priority="26917" operator="lessThan">
      <formula>0</formula>
    </cfRule>
  </conditionalFormatting>
  <conditionalFormatting sqref="G64">
    <cfRule type="cellIs" dxfId="10311" priority="26915" operator="lessThan">
      <formula>N64</formula>
    </cfRule>
    <cfRule type="cellIs" dxfId="10310" priority="26916" operator="greaterThan">
      <formula>P64</formula>
    </cfRule>
  </conditionalFormatting>
  <conditionalFormatting sqref="Q43">
    <cfRule type="cellIs" dxfId="10309" priority="26912" operator="equal">
      <formula>TODAY()</formula>
    </cfRule>
  </conditionalFormatting>
  <conditionalFormatting sqref="Q44">
    <cfRule type="cellIs" dxfId="10308" priority="26911" operator="equal">
      <formula>TODAY()</formula>
    </cfRule>
  </conditionalFormatting>
  <conditionalFormatting sqref="Q46">
    <cfRule type="cellIs" dxfId="10307" priority="26909" operator="equal">
      <formula>TODAY()</formula>
    </cfRule>
  </conditionalFormatting>
  <conditionalFormatting sqref="Q45">
    <cfRule type="cellIs" dxfId="10306" priority="26910" operator="equal">
      <formula>TODAY()</formula>
    </cfRule>
  </conditionalFormatting>
  <conditionalFormatting sqref="Q47">
    <cfRule type="cellIs" dxfId="10305" priority="26908" operator="equal">
      <formula>TODAY()</formula>
    </cfRule>
  </conditionalFormatting>
  <conditionalFormatting sqref="Q48">
    <cfRule type="cellIs" dxfId="10304" priority="26907" operator="equal">
      <formula>TODAY()</formula>
    </cfRule>
  </conditionalFormatting>
  <conditionalFormatting sqref="Q49">
    <cfRule type="cellIs" dxfId="10303" priority="26906" operator="equal">
      <formula>TODAY()</formula>
    </cfRule>
  </conditionalFormatting>
  <conditionalFormatting sqref="Q50">
    <cfRule type="cellIs" dxfId="10302" priority="26905" operator="equal">
      <formula>TODAY()</formula>
    </cfRule>
  </conditionalFormatting>
  <conditionalFormatting sqref="Q64">
    <cfRule type="cellIs" dxfId="10301" priority="26848" operator="equal">
      <formula>TODAY()</formula>
    </cfRule>
  </conditionalFormatting>
  <conditionalFormatting sqref="L64">
    <cfRule type="cellIs" dxfId="10300" priority="26847" operator="lessThan">
      <formula>0</formula>
    </cfRule>
  </conditionalFormatting>
  <conditionalFormatting sqref="K64:L64">
    <cfRule type="cellIs" dxfId="10299" priority="26846" operator="lessThan">
      <formula>0</formula>
    </cfRule>
  </conditionalFormatting>
  <conditionalFormatting sqref="G64">
    <cfRule type="cellIs" dxfId="10298" priority="26844" operator="lessThan">
      <formula>N64</formula>
    </cfRule>
    <cfRule type="cellIs" dxfId="10297" priority="26845" operator="greaterThan">
      <formula>P64</formula>
    </cfRule>
  </conditionalFormatting>
  <conditionalFormatting sqref="Q63">
    <cfRule type="cellIs" dxfId="10296" priority="26834" operator="equal">
      <formula>TODAY()</formula>
    </cfRule>
  </conditionalFormatting>
  <conditionalFormatting sqref="L63">
    <cfRule type="cellIs" dxfId="10295" priority="26833" operator="lessThan">
      <formula>0</formula>
    </cfRule>
  </conditionalFormatting>
  <conditionalFormatting sqref="K63:L63">
    <cfRule type="cellIs" dxfId="10294" priority="26832" operator="lessThan">
      <formula>0</formula>
    </cfRule>
  </conditionalFormatting>
  <conditionalFormatting sqref="G63">
    <cfRule type="cellIs" dxfId="10293" priority="26830" operator="lessThan">
      <formula>N63</formula>
    </cfRule>
    <cfRule type="cellIs" dxfId="10292" priority="26831" operator="greaterThan">
      <formula>P63</formula>
    </cfRule>
  </conditionalFormatting>
  <conditionalFormatting sqref="Q63">
    <cfRule type="cellIs" dxfId="10291" priority="26827" operator="equal">
      <formula>TODAY()</formula>
    </cfRule>
  </conditionalFormatting>
  <conditionalFormatting sqref="L63">
    <cfRule type="cellIs" dxfId="10290" priority="26826" operator="lessThan">
      <formula>0</formula>
    </cfRule>
  </conditionalFormatting>
  <conditionalFormatting sqref="K63:L63">
    <cfRule type="cellIs" dxfId="10289" priority="26825" operator="lessThan">
      <formula>0</formula>
    </cfRule>
  </conditionalFormatting>
  <conditionalFormatting sqref="G63">
    <cfRule type="cellIs" dxfId="10288" priority="26823" operator="lessThan">
      <formula>N63</formula>
    </cfRule>
    <cfRule type="cellIs" dxfId="10287" priority="26824" operator="greaterThan">
      <formula>P63</formula>
    </cfRule>
  </conditionalFormatting>
  <conditionalFormatting sqref="Q61">
    <cfRule type="cellIs" dxfId="10286" priority="26340" operator="equal">
      <formula>TODAY()</formula>
    </cfRule>
  </conditionalFormatting>
  <conditionalFormatting sqref="L61">
    <cfRule type="cellIs" dxfId="10285" priority="26339" operator="lessThan">
      <formula>0</formula>
    </cfRule>
  </conditionalFormatting>
  <conditionalFormatting sqref="K61:L61">
    <cfRule type="cellIs" dxfId="10284" priority="26338" operator="lessThan">
      <formula>0</formula>
    </cfRule>
  </conditionalFormatting>
  <conditionalFormatting sqref="G61">
    <cfRule type="cellIs" dxfId="10283" priority="26336" operator="lessThan">
      <formula>N61</formula>
    </cfRule>
    <cfRule type="cellIs" dxfId="10282" priority="26337" operator="greaterThan">
      <formula>P61</formula>
    </cfRule>
  </conditionalFormatting>
  <conditionalFormatting sqref="Q61">
    <cfRule type="cellIs" dxfId="10281" priority="26335" operator="equal">
      <formula>TODAY()</formula>
    </cfRule>
  </conditionalFormatting>
  <conditionalFormatting sqref="L61">
    <cfRule type="cellIs" dxfId="10280" priority="26334" operator="lessThan">
      <formula>0</formula>
    </cfRule>
  </conditionalFormatting>
  <conditionalFormatting sqref="K61:L61">
    <cfRule type="cellIs" dxfId="10279" priority="26333" operator="lessThan">
      <formula>0</formula>
    </cfRule>
  </conditionalFormatting>
  <conditionalFormatting sqref="G61">
    <cfRule type="cellIs" dxfId="10278" priority="26331" operator="lessThan">
      <formula>N61</formula>
    </cfRule>
    <cfRule type="cellIs" dxfId="10277" priority="26332" operator="greaterThan">
      <formula>P61</formula>
    </cfRule>
  </conditionalFormatting>
  <conditionalFormatting sqref="Q62">
    <cfRule type="cellIs" dxfId="10276" priority="26330" operator="equal">
      <formula>TODAY()</formula>
    </cfRule>
  </conditionalFormatting>
  <conditionalFormatting sqref="L62">
    <cfRule type="cellIs" dxfId="10275" priority="26329" operator="lessThan">
      <formula>0</formula>
    </cfRule>
  </conditionalFormatting>
  <conditionalFormatting sqref="K62:L62">
    <cfRule type="cellIs" dxfId="10274" priority="26328" operator="lessThan">
      <formula>0</formula>
    </cfRule>
  </conditionalFormatting>
  <conditionalFormatting sqref="G62">
    <cfRule type="cellIs" dxfId="10273" priority="26326" operator="lessThan">
      <formula>N62</formula>
    </cfRule>
    <cfRule type="cellIs" dxfId="10272" priority="26327" operator="greaterThan">
      <formula>P62</formula>
    </cfRule>
  </conditionalFormatting>
  <conditionalFormatting sqref="Q62">
    <cfRule type="cellIs" dxfId="10271" priority="26325" operator="equal">
      <formula>TODAY()</formula>
    </cfRule>
  </conditionalFormatting>
  <conditionalFormatting sqref="L62">
    <cfRule type="cellIs" dxfId="10270" priority="26324" operator="lessThan">
      <formula>0</formula>
    </cfRule>
  </conditionalFormatting>
  <conditionalFormatting sqref="K62:L62">
    <cfRule type="cellIs" dxfId="10269" priority="26323" operator="lessThan">
      <formula>0</formula>
    </cfRule>
  </conditionalFormatting>
  <conditionalFormatting sqref="G62">
    <cfRule type="cellIs" dxfId="10268" priority="26321" operator="lessThan">
      <formula>N62</formula>
    </cfRule>
    <cfRule type="cellIs" dxfId="10267" priority="26322" operator="greaterThan">
      <formula>P62</formula>
    </cfRule>
  </conditionalFormatting>
  <conditionalFormatting sqref="P129:P131">
    <cfRule type="cellIs" dxfId="10266" priority="24834" operator="equal">
      <formula>TODAY()</formula>
    </cfRule>
  </conditionalFormatting>
  <conditionalFormatting sqref="L129:L131">
    <cfRule type="cellIs" dxfId="10265" priority="24832" operator="lessThan">
      <formula>0</formula>
    </cfRule>
  </conditionalFormatting>
  <conditionalFormatting sqref="G129:G131">
    <cfRule type="cellIs" dxfId="10264" priority="24830" operator="greaterThan">
      <formula>F129</formula>
    </cfRule>
    <cfRule type="cellIs" dxfId="10263" priority="24831" operator="lessThan">
      <formula>F129</formula>
    </cfRule>
  </conditionalFormatting>
  <conditionalFormatting sqref="P129:P131">
    <cfRule type="cellIs" dxfId="10262" priority="24829" operator="equal">
      <formula>TODAY()</formula>
    </cfRule>
  </conditionalFormatting>
  <conditionalFormatting sqref="M129:M131">
    <cfRule type="cellIs" dxfId="10261" priority="24828" operator="greaterThan">
      <formula>0.1</formula>
    </cfRule>
  </conditionalFormatting>
  <conditionalFormatting sqref="L129:L131">
    <cfRule type="cellIs" dxfId="10260" priority="24827" operator="lessThan">
      <formula>0</formula>
    </cfRule>
  </conditionalFormatting>
  <conditionalFormatting sqref="G129:G131">
    <cfRule type="cellIs" dxfId="10259" priority="24826" operator="lessThan">
      <formula>F129</formula>
    </cfRule>
    <cfRule type="cellIs" dxfId="10258" priority="24833" operator="greaterThan">
      <formula>F129</formula>
    </cfRule>
  </conditionalFormatting>
  <conditionalFormatting sqref="M129:M131">
    <cfRule type="cellIs" dxfId="10257" priority="24825" operator="greaterThan">
      <formula>0.1</formula>
    </cfRule>
  </conditionalFormatting>
  <conditionalFormatting sqref="Q60">
    <cfRule type="cellIs" dxfId="10256" priority="24824" operator="equal">
      <formula>TODAY()</formula>
    </cfRule>
  </conditionalFormatting>
  <conditionalFormatting sqref="Q60">
    <cfRule type="cellIs" dxfId="10255" priority="24819" operator="equal">
      <formula>TODAY()</formula>
    </cfRule>
  </conditionalFormatting>
  <conditionalFormatting sqref="P132">
    <cfRule type="cellIs" dxfId="10254" priority="24984" operator="equal">
      <formula>TODAY()</formula>
    </cfRule>
  </conditionalFormatting>
  <conditionalFormatting sqref="L132">
    <cfRule type="cellIs" dxfId="10253" priority="24982" operator="lessThan">
      <formula>0</formula>
    </cfRule>
  </conditionalFormatting>
  <conditionalFormatting sqref="G132">
    <cfRule type="cellIs" dxfId="10252" priority="24980" operator="greaterThan">
      <formula>F132</formula>
    </cfRule>
    <cfRule type="cellIs" dxfId="10251" priority="24981" operator="lessThan">
      <formula>F132</formula>
    </cfRule>
  </conditionalFormatting>
  <conditionalFormatting sqref="P132">
    <cfRule type="cellIs" dxfId="10250" priority="24979" operator="equal">
      <formula>TODAY()</formula>
    </cfRule>
  </conditionalFormatting>
  <conditionalFormatting sqref="M132">
    <cfRule type="cellIs" dxfId="10249" priority="24978" operator="greaterThan">
      <formula>0.1</formula>
    </cfRule>
  </conditionalFormatting>
  <conditionalFormatting sqref="L132">
    <cfRule type="cellIs" dxfId="10248" priority="24977" operator="lessThan">
      <formula>0</formula>
    </cfRule>
  </conditionalFormatting>
  <conditionalFormatting sqref="G132">
    <cfRule type="cellIs" dxfId="10247" priority="24976" operator="lessThan">
      <formula>F132</formula>
    </cfRule>
    <cfRule type="cellIs" dxfId="10246" priority="24983" operator="greaterThan">
      <formula>F132</formula>
    </cfRule>
  </conditionalFormatting>
  <conditionalFormatting sqref="M132">
    <cfRule type="cellIs" dxfId="10245" priority="24975" operator="greaterThan">
      <formula>0.1</formula>
    </cfRule>
  </conditionalFormatting>
  <conditionalFormatting sqref="P132">
    <cfRule type="cellIs" dxfId="10244" priority="24974" operator="equal">
      <formula>TODAY()</formula>
    </cfRule>
  </conditionalFormatting>
  <conditionalFormatting sqref="L132">
    <cfRule type="cellIs" dxfId="10243" priority="24972" operator="lessThan">
      <formula>0</formula>
    </cfRule>
  </conditionalFormatting>
  <conditionalFormatting sqref="G132">
    <cfRule type="cellIs" dxfId="10242" priority="24970" operator="greaterThan">
      <formula>F132</formula>
    </cfRule>
    <cfRule type="cellIs" dxfId="10241" priority="24971" operator="lessThan">
      <formula>F132</formula>
    </cfRule>
  </conditionalFormatting>
  <conditionalFormatting sqref="P132">
    <cfRule type="cellIs" dxfId="10240" priority="24969" operator="equal">
      <formula>TODAY()</formula>
    </cfRule>
  </conditionalFormatting>
  <conditionalFormatting sqref="M132">
    <cfRule type="cellIs" dxfId="10239" priority="24968" operator="greaterThan">
      <formula>0.1</formula>
    </cfRule>
  </conditionalFormatting>
  <conditionalFormatting sqref="L132">
    <cfRule type="cellIs" dxfId="10238" priority="24967" operator="lessThan">
      <formula>0</formula>
    </cfRule>
  </conditionalFormatting>
  <conditionalFormatting sqref="G132">
    <cfRule type="cellIs" dxfId="10237" priority="24966" operator="lessThan">
      <formula>F132</formula>
    </cfRule>
    <cfRule type="cellIs" dxfId="10236" priority="24973" operator="greaterThan">
      <formula>F132</formula>
    </cfRule>
  </conditionalFormatting>
  <conditionalFormatting sqref="M132">
    <cfRule type="cellIs" dxfId="10235" priority="24965" operator="greaterThan">
      <formula>0.1</formula>
    </cfRule>
  </conditionalFormatting>
  <conditionalFormatting sqref="P132">
    <cfRule type="cellIs" dxfId="10234" priority="24964" operator="equal">
      <formula>TODAY()</formula>
    </cfRule>
  </conditionalFormatting>
  <conditionalFormatting sqref="L132">
    <cfRule type="cellIs" dxfId="10233" priority="24962" operator="lessThan">
      <formula>0</formula>
    </cfRule>
  </conditionalFormatting>
  <conditionalFormatting sqref="G132">
    <cfRule type="cellIs" dxfId="10232" priority="24960" operator="greaterThan">
      <formula>F132</formula>
    </cfRule>
    <cfRule type="cellIs" dxfId="10231" priority="24961" operator="lessThan">
      <formula>F132</formula>
    </cfRule>
  </conditionalFormatting>
  <conditionalFormatting sqref="P132">
    <cfRule type="cellIs" dxfId="10230" priority="24959" operator="equal">
      <formula>TODAY()</formula>
    </cfRule>
  </conditionalFormatting>
  <conditionalFormatting sqref="M132">
    <cfRule type="cellIs" dxfId="10229" priority="24958" operator="greaterThan">
      <formula>0.1</formula>
    </cfRule>
  </conditionalFormatting>
  <conditionalFormatting sqref="L132">
    <cfRule type="cellIs" dxfId="10228" priority="24957" operator="lessThan">
      <formula>0</formula>
    </cfRule>
  </conditionalFormatting>
  <conditionalFormatting sqref="G132">
    <cfRule type="cellIs" dxfId="10227" priority="24956" operator="lessThan">
      <formula>F132</formula>
    </cfRule>
    <cfRule type="cellIs" dxfId="10226" priority="24963" operator="greaterThan">
      <formula>F132</formula>
    </cfRule>
  </conditionalFormatting>
  <conditionalFormatting sqref="M132">
    <cfRule type="cellIs" dxfId="10225" priority="24955" operator="greaterThan">
      <formula>0.1</formula>
    </cfRule>
  </conditionalFormatting>
  <conditionalFormatting sqref="P132">
    <cfRule type="cellIs" dxfId="10224" priority="25004" operator="equal">
      <formula>TODAY()</formula>
    </cfRule>
  </conditionalFormatting>
  <conditionalFormatting sqref="L132">
    <cfRule type="cellIs" dxfId="10223" priority="25002" operator="lessThan">
      <formula>0</formula>
    </cfRule>
  </conditionalFormatting>
  <conditionalFormatting sqref="G132">
    <cfRule type="cellIs" dxfId="10222" priority="25000" operator="greaterThan">
      <formula>F132</formula>
    </cfRule>
    <cfRule type="cellIs" dxfId="10221" priority="25001" operator="lessThan">
      <formula>F132</formula>
    </cfRule>
  </conditionalFormatting>
  <conditionalFormatting sqref="P132">
    <cfRule type="cellIs" dxfId="10220" priority="24999" operator="equal">
      <formula>TODAY()</formula>
    </cfRule>
  </conditionalFormatting>
  <conditionalFormatting sqref="M132">
    <cfRule type="cellIs" dxfId="10219" priority="24998" operator="greaterThan">
      <formula>0.1</formula>
    </cfRule>
  </conditionalFormatting>
  <conditionalFormatting sqref="L132">
    <cfRule type="cellIs" dxfId="10218" priority="24997" operator="lessThan">
      <formula>0</formula>
    </cfRule>
  </conditionalFormatting>
  <conditionalFormatting sqref="G132">
    <cfRule type="cellIs" dxfId="10217" priority="24996" operator="lessThan">
      <formula>F132</formula>
    </cfRule>
    <cfRule type="cellIs" dxfId="10216" priority="25003" operator="greaterThan">
      <formula>F132</formula>
    </cfRule>
  </conditionalFormatting>
  <conditionalFormatting sqref="M132">
    <cfRule type="cellIs" dxfId="10215" priority="24995" operator="greaterThan">
      <formula>0.1</formula>
    </cfRule>
  </conditionalFormatting>
  <conditionalFormatting sqref="P132">
    <cfRule type="cellIs" dxfId="10214" priority="24994" operator="equal">
      <formula>TODAY()</formula>
    </cfRule>
  </conditionalFormatting>
  <conditionalFormatting sqref="L132">
    <cfRule type="cellIs" dxfId="10213" priority="24992" operator="lessThan">
      <formula>0</formula>
    </cfRule>
  </conditionalFormatting>
  <conditionalFormatting sqref="G132">
    <cfRule type="cellIs" dxfId="10212" priority="24990" operator="greaterThan">
      <formula>F132</formula>
    </cfRule>
    <cfRule type="cellIs" dxfId="10211" priority="24991" operator="lessThan">
      <formula>F132</formula>
    </cfRule>
  </conditionalFormatting>
  <conditionalFormatting sqref="P132">
    <cfRule type="cellIs" dxfId="10210" priority="24989" operator="equal">
      <formula>TODAY()</formula>
    </cfRule>
  </conditionalFormatting>
  <conditionalFormatting sqref="M132">
    <cfRule type="cellIs" dxfId="10209" priority="24988" operator="greaterThan">
      <formula>0.1</formula>
    </cfRule>
  </conditionalFormatting>
  <conditionalFormatting sqref="L132">
    <cfRule type="cellIs" dxfId="10208" priority="24987" operator="lessThan">
      <formula>0</formula>
    </cfRule>
  </conditionalFormatting>
  <conditionalFormatting sqref="G132">
    <cfRule type="cellIs" dxfId="10207" priority="24986" operator="lessThan">
      <formula>F132</formula>
    </cfRule>
    <cfRule type="cellIs" dxfId="10206" priority="24993" operator="greaterThan">
      <formula>F132</formula>
    </cfRule>
  </conditionalFormatting>
  <conditionalFormatting sqref="M132">
    <cfRule type="cellIs" dxfId="10205" priority="24985" operator="greaterThan">
      <formula>0.1</formula>
    </cfRule>
  </conditionalFormatting>
  <conditionalFormatting sqref="P132">
    <cfRule type="cellIs" dxfId="10204" priority="24954" operator="equal">
      <formula>TODAY()</formula>
    </cfRule>
  </conditionalFormatting>
  <conditionalFormatting sqref="L132">
    <cfRule type="cellIs" dxfId="10203" priority="24952" operator="lessThan">
      <formula>0</formula>
    </cfRule>
  </conditionalFormatting>
  <conditionalFormatting sqref="G132">
    <cfRule type="cellIs" dxfId="10202" priority="24950" operator="greaterThan">
      <formula>F132</formula>
    </cfRule>
    <cfRule type="cellIs" dxfId="10201" priority="24951" operator="lessThan">
      <formula>F132</formula>
    </cfRule>
  </conditionalFormatting>
  <conditionalFormatting sqref="P132">
    <cfRule type="cellIs" dxfId="10200" priority="24949" operator="equal">
      <formula>TODAY()</formula>
    </cfRule>
  </conditionalFormatting>
  <conditionalFormatting sqref="M132">
    <cfRule type="cellIs" dxfId="10199" priority="24948" operator="greaterThan">
      <formula>0.1</formula>
    </cfRule>
  </conditionalFormatting>
  <conditionalFormatting sqref="L132">
    <cfRule type="cellIs" dxfId="10198" priority="24947" operator="lessThan">
      <formula>0</formula>
    </cfRule>
  </conditionalFormatting>
  <conditionalFormatting sqref="G132">
    <cfRule type="cellIs" dxfId="10197" priority="24946" operator="lessThan">
      <formula>F132</formula>
    </cfRule>
    <cfRule type="cellIs" dxfId="10196" priority="24953" operator="greaterThan">
      <formula>F132</formula>
    </cfRule>
  </conditionalFormatting>
  <conditionalFormatting sqref="M132">
    <cfRule type="cellIs" dxfId="10195" priority="24945" operator="greaterThan">
      <formula>0.1</formula>
    </cfRule>
  </conditionalFormatting>
  <conditionalFormatting sqref="P132">
    <cfRule type="cellIs" dxfId="10194" priority="24944" operator="equal">
      <formula>TODAY()</formula>
    </cfRule>
  </conditionalFormatting>
  <conditionalFormatting sqref="L132">
    <cfRule type="cellIs" dxfId="10193" priority="24942" operator="lessThan">
      <formula>0</formula>
    </cfRule>
  </conditionalFormatting>
  <conditionalFormatting sqref="G132">
    <cfRule type="cellIs" dxfId="10192" priority="24940" operator="greaterThan">
      <formula>F132</formula>
    </cfRule>
    <cfRule type="cellIs" dxfId="10191" priority="24941" operator="lessThan">
      <formula>F132</formula>
    </cfRule>
  </conditionalFormatting>
  <conditionalFormatting sqref="P132">
    <cfRule type="cellIs" dxfId="10190" priority="24939" operator="equal">
      <formula>TODAY()</formula>
    </cfRule>
  </conditionalFormatting>
  <conditionalFormatting sqref="M132">
    <cfRule type="cellIs" dxfId="10189" priority="24938" operator="greaterThan">
      <formula>0.1</formula>
    </cfRule>
  </conditionalFormatting>
  <conditionalFormatting sqref="L132">
    <cfRule type="cellIs" dxfId="10188" priority="24937" operator="lessThan">
      <formula>0</formula>
    </cfRule>
  </conditionalFormatting>
  <conditionalFormatting sqref="G132">
    <cfRule type="cellIs" dxfId="10187" priority="24936" operator="lessThan">
      <formula>F132</formula>
    </cfRule>
    <cfRule type="cellIs" dxfId="10186" priority="24943" operator="greaterThan">
      <formula>F132</formula>
    </cfRule>
  </conditionalFormatting>
  <conditionalFormatting sqref="M132">
    <cfRule type="cellIs" dxfId="10185" priority="24935" operator="greaterThan">
      <formula>0.1</formula>
    </cfRule>
  </conditionalFormatting>
  <conditionalFormatting sqref="P132">
    <cfRule type="cellIs" dxfId="10184" priority="24934" operator="equal">
      <formula>TODAY()</formula>
    </cfRule>
  </conditionalFormatting>
  <conditionalFormatting sqref="L132">
    <cfRule type="cellIs" dxfId="10183" priority="24932" operator="lessThan">
      <formula>0</formula>
    </cfRule>
  </conditionalFormatting>
  <conditionalFormatting sqref="G132">
    <cfRule type="cellIs" dxfId="10182" priority="24930" operator="greaterThan">
      <formula>F132</formula>
    </cfRule>
    <cfRule type="cellIs" dxfId="10181" priority="24931" operator="lessThan">
      <formula>F132</formula>
    </cfRule>
  </conditionalFormatting>
  <conditionalFormatting sqref="P132">
    <cfRule type="cellIs" dxfId="10180" priority="24929" operator="equal">
      <formula>TODAY()</formula>
    </cfRule>
  </conditionalFormatting>
  <conditionalFormatting sqref="M132">
    <cfRule type="cellIs" dxfId="10179" priority="24928" operator="greaterThan">
      <formula>0.1</formula>
    </cfRule>
  </conditionalFormatting>
  <conditionalFormatting sqref="L132">
    <cfRule type="cellIs" dxfId="10178" priority="24927" operator="lessThan">
      <formula>0</formula>
    </cfRule>
  </conditionalFormatting>
  <conditionalFormatting sqref="G132">
    <cfRule type="cellIs" dxfId="10177" priority="24926" operator="lessThan">
      <formula>F132</formula>
    </cfRule>
    <cfRule type="cellIs" dxfId="10176" priority="24933" operator="greaterThan">
      <formula>F132</formula>
    </cfRule>
  </conditionalFormatting>
  <conditionalFormatting sqref="M132">
    <cfRule type="cellIs" dxfId="10175" priority="24925" operator="greaterThan">
      <formula>0.1</formula>
    </cfRule>
  </conditionalFormatting>
  <conditionalFormatting sqref="P132">
    <cfRule type="cellIs" dxfId="10174" priority="24924" operator="equal">
      <formula>TODAY()</formula>
    </cfRule>
  </conditionalFormatting>
  <conditionalFormatting sqref="L132">
    <cfRule type="cellIs" dxfId="10173" priority="24922" operator="lessThan">
      <formula>0</formula>
    </cfRule>
  </conditionalFormatting>
  <conditionalFormatting sqref="G132">
    <cfRule type="cellIs" dxfId="10172" priority="24920" operator="greaterThan">
      <formula>F132</formula>
    </cfRule>
    <cfRule type="cellIs" dxfId="10171" priority="24921" operator="lessThan">
      <formula>F132</formula>
    </cfRule>
  </conditionalFormatting>
  <conditionalFormatting sqref="P132">
    <cfRule type="cellIs" dxfId="10170" priority="24919" operator="equal">
      <formula>TODAY()</formula>
    </cfRule>
  </conditionalFormatting>
  <conditionalFormatting sqref="M132">
    <cfRule type="cellIs" dxfId="10169" priority="24918" operator="greaterThan">
      <formula>0.1</formula>
    </cfRule>
  </conditionalFormatting>
  <conditionalFormatting sqref="L132">
    <cfRule type="cellIs" dxfId="10168" priority="24917" operator="lessThan">
      <formula>0</formula>
    </cfRule>
  </conditionalFormatting>
  <conditionalFormatting sqref="G132">
    <cfRule type="cellIs" dxfId="10167" priority="24916" operator="lessThan">
      <formula>F132</formula>
    </cfRule>
    <cfRule type="cellIs" dxfId="10166" priority="24923" operator="greaterThan">
      <formula>F132</formula>
    </cfRule>
  </conditionalFormatting>
  <conditionalFormatting sqref="M132">
    <cfRule type="cellIs" dxfId="10165" priority="24915" operator="greaterThan">
      <formula>0.1</formula>
    </cfRule>
  </conditionalFormatting>
  <conditionalFormatting sqref="P129:P131">
    <cfRule type="cellIs" dxfId="10164" priority="24914" operator="equal">
      <formula>TODAY()</formula>
    </cfRule>
  </conditionalFormatting>
  <conditionalFormatting sqref="L129:L131">
    <cfRule type="cellIs" dxfId="10163" priority="24912" operator="lessThan">
      <formula>0</formula>
    </cfRule>
  </conditionalFormatting>
  <conditionalFormatting sqref="G129:G131">
    <cfRule type="cellIs" dxfId="10162" priority="24910" operator="greaterThan">
      <formula>F129</formula>
    </cfRule>
    <cfRule type="cellIs" dxfId="10161" priority="24911" operator="lessThan">
      <formula>F129</formula>
    </cfRule>
  </conditionalFormatting>
  <conditionalFormatting sqref="P129:P131">
    <cfRule type="cellIs" dxfId="10160" priority="24909" operator="equal">
      <formula>TODAY()</formula>
    </cfRule>
  </conditionalFormatting>
  <conditionalFormatting sqref="M129:M131">
    <cfRule type="cellIs" dxfId="10159" priority="24908" operator="greaterThan">
      <formula>0.1</formula>
    </cfRule>
  </conditionalFormatting>
  <conditionalFormatting sqref="L129:L131">
    <cfRule type="cellIs" dxfId="10158" priority="24907" operator="lessThan">
      <formula>0</formula>
    </cfRule>
  </conditionalFormatting>
  <conditionalFormatting sqref="G129:G131">
    <cfRule type="cellIs" dxfId="10157" priority="24906" operator="lessThan">
      <formula>F129</formula>
    </cfRule>
    <cfRule type="cellIs" dxfId="10156" priority="24913" operator="greaterThan">
      <formula>F129</formula>
    </cfRule>
  </conditionalFormatting>
  <conditionalFormatting sqref="M129:M131">
    <cfRule type="cellIs" dxfId="10155" priority="24905" operator="greaterThan">
      <formula>0.1</formula>
    </cfRule>
  </conditionalFormatting>
  <conditionalFormatting sqref="P129:P131">
    <cfRule type="cellIs" dxfId="10154" priority="24904" operator="equal">
      <formula>TODAY()</formula>
    </cfRule>
  </conditionalFormatting>
  <conditionalFormatting sqref="L129:L131">
    <cfRule type="cellIs" dxfId="10153" priority="24902" operator="lessThan">
      <formula>0</formula>
    </cfRule>
  </conditionalFormatting>
  <conditionalFormatting sqref="G129:G131">
    <cfRule type="cellIs" dxfId="10152" priority="24900" operator="greaterThan">
      <formula>F129</formula>
    </cfRule>
    <cfRule type="cellIs" dxfId="10151" priority="24901" operator="lessThan">
      <formula>F129</formula>
    </cfRule>
  </conditionalFormatting>
  <conditionalFormatting sqref="P129:P131">
    <cfRule type="cellIs" dxfId="10150" priority="24899" operator="equal">
      <formula>TODAY()</formula>
    </cfRule>
  </conditionalFormatting>
  <conditionalFormatting sqref="M129:M131">
    <cfRule type="cellIs" dxfId="10149" priority="24898" operator="greaterThan">
      <formula>0.1</formula>
    </cfRule>
  </conditionalFormatting>
  <conditionalFormatting sqref="L129:L131">
    <cfRule type="cellIs" dxfId="10148" priority="24897" operator="lessThan">
      <formula>0</formula>
    </cfRule>
  </conditionalFormatting>
  <conditionalFormatting sqref="G129:G131">
    <cfRule type="cellIs" dxfId="10147" priority="24896" operator="lessThan">
      <formula>F129</formula>
    </cfRule>
    <cfRule type="cellIs" dxfId="10146" priority="24903" operator="greaterThan">
      <formula>F129</formula>
    </cfRule>
  </conditionalFormatting>
  <conditionalFormatting sqref="M129:M131">
    <cfRule type="cellIs" dxfId="10145" priority="24895" operator="greaterThan">
      <formula>0.1</formula>
    </cfRule>
  </conditionalFormatting>
  <conditionalFormatting sqref="P129:P131">
    <cfRule type="cellIs" dxfId="10144" priority="24894" operator="equal">
      <formula>TODAY()</formula>
    </cfRule>
  </conditionalFormatting>
  <conditionalFormatting sqref="L129:L131">
    <cfRule type="cellIs" dxfId="10143" priority="24892" operator="lessThan">
      <formula>0</formula>
    </cfRule>
  </conditionalFormatting>
  <conditionalFormatting sqref="G129:G131">
    <cfRule type="cellIs" dxfId="10142" priority="24890" operator="greaterThan">
      <formula>F129</formula>
    </cfRule>
    <cfRule type="cellIs" dxfId="10141" priority="24891" operator="lessThan">
      <formula>F129</formula>
    </cfRule>
  </conditionalFormatting>
  <conditionalFormatting sqref="P129:P131">
    <cfRule type="cellIs" dxfId="10140" priority="24889" operator="equal">
      <formula>TODAY()</formula>
    </cfRule>
  </conditionalFormatting>
  <conditionalFormatting sqref="M129:M131">
    <cfRule type="cellIs" dxfId="10139" priority="24888" operator="greaterThan">
      <formula>0.1</formula>
    </cfRule>
  </conditionalFormatting>
  <conditionalFormatting sqref="L129:L131">
    <cfRule type="cellIs" dxfId="10138" priority="24887" operator="lessThan">
      <formula>0</formula>
    </cfRule>
  </conditionalFormatting>
  <conditionalFormatting sqref="G129:G131">
    <cfRule type="cellIs" dxfId="10137" priority="24886" operator="lessThan">
      <formula>F129</formula>
    </cfRule>
    <cfRule type="cellIs" dxfId="10136" priority="24893" operator="greaterThan">
      <formula>F129</formula>
    </cfRule>
  </conditionalFormatting>
  <conditionalFormatting sqref="M129:M131">
    <cfRule type="cellIs" dxfId="10135" priority="24885" operator="greaterThan">
      <formula>0.1</formula>
    </cfRule>
  </conditionalFormatting>
  <conditionalFormatting sqref="P129:P131">
    <cfRule type="cellIs" dxfId="10134" priority="24884" operator="equal">
      <formula>TODAY()</formula>
    </cfRule>
  </conditionalFormatting>
  <conditionalFormatting sqref="L129:L131">
    <cfRule type="cellIs" dxfId="10133" priority="24882" operator="lessThan">
      <formula>0</formula>
    </cfRule>
  </conditionalFormatting>
  <conditionalFormatting sqref="G129:G131">
    <cfRule type="cellIs" dxfId="10132" priority="24880" operator="greaterThan">
      <formula>F129</formula>
    </cfRule>
    <cfRule type="cellIs" dxfId="10131" priority="24881" operator="lessThan">
      <formula>F129</formula>
    </cfRule>
  </conditionalFormatting>
  <conditionalFormatting sqref="P129:P131">
    <cfRule type="cellIs" dxfId="10130" priority="24879" operator="equal">
      <formula>TODAY()</formula>
    </cfRule>
  </conditionalFormatting>
  <conditionalFormatting sqref="M129:M131">
    <cfRule type="cellIs" dxfId="10129" priority="24878" operator="greaterThan">
      <formula>0.1</formula>
    </cfRule>
  </conditionalFormatting>
  <conditionalFormatting sqref="L129:L131">
    <cfRule type="cellIs" dxfId="10128" priority="24877" operator="lessThan">
      <formula>0</formula>
    </cfRule>
  </conditionalFormatting>
  <conditionalFormatting sqref="G129:G131">
    <cfRule type="cellIs" dxfId="10127" priority="24876" operator="lessThan">
      <formula>F129</formula>
    </cfRule>
    <cfRule type="cellIs" dxfId="10126" priority="24883" operator="greaterThan">
      <formula>F129</formula>
    </cfRule>
  </conditionalFormatting>
  <conditionalFormatting sqref="M129:M131">
    <cfRule type="cellIs" dxfId="10125" priority="24875" operator="greaterThan">
      <formula>0.1</formula>
    </cfRule>
  </conditionalFormatting>
  <conditionalFormatting sqref="P129:P131">
    <cfRule type="cellIs" dxfId="10124" priority="24874" operator="equal">
      <formula>TODAY()</formula>
    </cfRule>
  </conditionalFormatting>
  <conditionalFormatting sqref="L129:L131">
    <cfRule type="cellIs" dxfId="10123" priority="24872" operator="lessThan">
      <formula>0</formula>
    </cfRule>
  </conditionalFormatting>
  <conditionalFormatting sqref="G129:G131">
    <cfRule type="cellIs" dxfId="10122" priority="24870" operator="greaterThan">
      <formula>F129</formula>
    </cfRule>
    <cfRule type="cellIs" dxfId="10121" priority="24871" operator="lessThan">
      <formula>F129</formula>
    </cfRule>
  </conditionalFormatting>
  <conditionalFormatting sqref="P129:P131">
    <cfRule type="cellIs" dxfId="10120" priority="24869" operator="equal">
      <formula>TODAY()</formula>
    </cfRule>
  </conditionalFormatting>
  <conditionalFormatting sqref="M129:M131">
    <cfRule type="cellIs" dxfId="10119" priority="24868" operator="greaterThan">
      <formula>0.1</formula>
    </cfRule>
  </conditionalFormatting>
  <conditionalFormatting sqref="L129:L131">
    <cfRule type="cellIs" dxfId="10118" priority="24867" operator="lessThan">
      <formula>0</formula>
    </cfRule>
  </conditionalFormatting>
  <conditionalFormatting sqref="G129:G131">
    <cfRule type="cellIs" dxfId="10117" priority="24866" operator="lessThan">
      <formula>F129</formula>
    </cfRule>
    <cfRule type="cellIs" dxfId="10116" priority="24873" operator="greaterThan">
      <formula>F129</formula>
    </cfRule>
  </conditionalFormatting>
  <conditionalFormatting sqref="M129:M131">
    <cfRule type="cellIs" dxfId="10115" priority="24865" operator="greaterThan">
      <formula>0.1</formula>
    </cfRule>
  </conditionalFormatting>
  <conditionalFormatting sqref="P129:P131">
    <cfRule type="cellIs" dxfId="10114" priority="24864" operator="equal">
      <formula>TODAY()</formula>
    </cfRule>
  </conditionalFormatting>
  <conditionalFormatting sqref="L129:L131">
    <cfRule type="cellIs" dxfId="10113" priority="24862" operator="lessThan">
      <formula>0</formula>
    </cfRule>
  </conditionalFormatting>
  <conditionalFormatting sqref="G129:G131">
    <cfRule type="cellIs" dxfId="10112" priority="24860" operator="greaterThan">
      <formula>F129</formula>
    </cfRule>
    <cfRule type="cellIs" dxfId="10111" priority="24861" operator="lessThan">
      <formula>F129</formula>
    </cfRule>
  </conditionalFormatting>
  <conditionalFormatting sqref="P129:P131">
    <cfRule type="cellIs" dxfId="10110" priority="24859" operator="equal">
      <formula>TODAY()</formula>
    </cfRule>
  </conditionalFormatting>
  <conditionalFormatting sqref="M129:M131">
    <cfRule type="cellIs" dxfId="10109" priority="24858" operator="greaterThan">
      <formula>0.1</formula>
    </cfRule>
  </conditionalFormatting>
  <conditionalFormatting sqref="L129:L131">
    <cfRule type="cellIs" dxfId="10108" priority="24857" operator="lessThan">
      <formula>0</formula>
    </cfRule>
  </conditionalFormatting>
  <conditionalFormatting sqref="G129:G131">
    <cfRule type="cellIs" dxfId="10107" priority="24856" operator="lessThan">
      <formula>F129</formula>
    </cfRule>
    <cfRule type="cellIs" dxfId="10106" priority="24863" operator="greaterThan">
      <formula>F129</formula>
    </cfRule>
  </conditionalFormatting>
  <conditionalFormatting sqref="M129:M131">
    <cfRule type="cellIs" dxfId="10105" priority="24855" operator="greaterThan">
      <formula>0.1</formula>
    </cfRule>
  </conditionalFormatting>
  <conditionalFormatting sqref="P129:P131">
    <cfRule type="cellIs" dxfId="10104" priority="24854" operator="equal">
      <formula>TODAY()</formula>
    </cfRule>
  </conditionalFormatting>
  <conditionalFormatting sqref="L129:L131">
    <cfRule type="cellIs" dxfId="10103" priority="24852" operator="lessThan">
      <formula>0</formula>
    </cfRule>
  </conditionalFormatting>
  <conditionalFormatting sqref="G129:G131">
    <cfRule type="cellIs" dxfId="10102" priority="24850" operator="greaterThan">
      <formula>F129</formula>
    </cfRule>
    <cfRule type="cellIs" dxfId="10101" priority="24851" operator="lessThan">
      <formula>F129</formula>
    </cfRule>
  </conditionalFormatting>
  <conditionalFormatting sqref="P129:P131">
    <cfRule type="cellIs" dxfId="10100" priority="24849" operator="equal">
      <formula>TODAY()</formula>
    </cfRule>
  </conditionalFormatting>
  <conditionalFormatting sqref="M129:M131">
    <cfRule type="cellIs" dxfId="10099" priority="24848" operator="greaterThan">
      <formula>0.1</formula>
    </cfRule>
  </conditionalFormatting>
  <conditionalFormatting sqref="L129:L131">
    <cfRule type="cellIs" dxfId="10098" priority="24847" operator="lessThan">
      <formula>0</formula>
    </cfRule>
  </conditionalFormatting>
  <conditionalFormatting sqref="G129:G131">
    <cfRule type="cellIs" dxfId="10097" priority="24846" operator="lessThan">
      <formula>F129</formula>
    </cfRule>
    <cfRule type="cellIs" dxfId="10096" priority="24853" operator="greaterThan">
      <formula>F129</formula>
    </cfRule>
  </conditionalFormatting>
  <conditionalFormatting sqref="M129:M131">
    <cfRule type="cellIs" dxfId="10095" priority="24845" operator="greaterThan">
      <formula>0.1</formula>
    </cfRule>
  </conditionalFormatting>
  <conditionalFormatting sqref="P129:P131">
    <cfRule type="cellIs" dxfId="10094" priority="24844" operator="equal">
      <formula>TODAY()</formula>
    </cfRule>
  </conditionalFormatting>
  <conditionalFormatting sqref="L129:L131">
    <cfRule type="cellIs" dxfId="10093" priority="24842" operator="lessThan">
      <formula>0</formula>
    </cfRule>
  </conditionalFormatting>
  <conditionalFormatting sqref="G129:G131">
    <cfRule type="cellIs" dxfId="10092" priority="24840" operator="greaterThan">
      <formula>F129</formula>
    </cfRule>
    <cfRule type="cellIs" dxfId="10091" priority="24841" operator="lessThan">
      <formula>F129</formula>
    </cfRule>
  </conditionalFormatting>
  <conditionalFormatting sqref="P129:P131">
    <cfRule type="cellIs" dxfId="10090" priority="24839" operator="equal">
      <formula>TODAY()</formula>
    </cfRule>
  </conditionalFormatting>
  <conditionalFormatting sqref="M129:M131">
    <cfRule type="cellIs" dxfId="10089" priority="24838" operator="greaterThan">
      <formula>0.1</formula>
    </cfRule>
  </conditionalFormatting>
  <conditionalFormatting sqref="L129:L131">
    <cfRule type="cellIs" dxfId="10088" priority="24837" operator="lessThan">
      <formula>0</formula>
    </cfRule>
  </conditionalFormatting>
  <conditionalFormatting sqref="G129:G131">
    <cfRule type="cellIs" dxfId="10087" priority="24836" operator="lessThan">
      <formula>F129</formula>
    </cfRule>
    <cfRule type="cellIs" dxfId="10086" priority="24843" operator="greaterThan">
      <formula>F129</formula>
    </cfRule>
  </conditionalFormatting>
  <conditionalFormatting sqref="M129:M131">
    <cfRule type="cellIs" dxfId="10085" priority="24835" operator="greaterThan">
      <formula>0.1</formula>
    </cfRule>
  </conditionalFormatting>
  <conditionalFormatting sqref="L60">
    <cfRule type="cellIs" dxfId="10084" priority="24823" operator="lessThan">
      <formula>0</formula>
    </cfRule>
  </conditionalFormatting>
  <conditionalFormatting sqref="K60:L60">
    <cfRule type="cellIs" dxfId="10083" priority="24822" operator="lessThan">
      <formula>0</formula>
    </cfRule>
  </conditionalFormatting>
  <conditionalFormatting sqref="G60">
    <cfRule type="cellIs" dxfId="10082" priority="24820" operator="lessThan">
      <formula>N60</formula>
    </cfRule>
    <cfRule type="cellIs" dxfId="10081" priority="24821" operator="greaterThan">
      <formula>P60</formula>
    </cfRule>
  </conditionalFormatting>
  <conditionalFormatting sqref="L60">
    <cfRule type="cellIs" dxfId="10080" priority="24818" operator="lessThan">
      <formula>0</formula>
    </cfRule>
  </conditionalFormatting>
  <conditionalFormatting sqref="K60:L60">
    <cfRule type="cellIs" dxfId="10079" priority="24817" operator="lessThan">
      <formula>0</formula>
    </cfRule>
  </conditionalFormatting>
  <conditionalFormatting sqref="G60">
    <cfRule type="cellIs" dxfId="10078" priority="24815" operator="lessThan">
      <formula>N60</formula>
    </cfRule>
    <cfRule type="cellIs" dxfId="10077" priority="24816" operator="greaterThan">
      <formula>P60</formula>
    </cfRule>
  </conditionalFormatting>
  <conditionalFormatting sqref="Q58:Q59">
    <cfRule type="cellIs" dxfId="10076" priority="23604" operator="equal">
      <formula>TODAY()</formula>
    </cfRule>
  </conditionalFormatting>
  <conditionalFormatting sqref="L58:L59">
    <cfRule type="cellIs" dxfId="10075" priority="23603" operator="lessThan">
      <formula>0</formula>
    </cfRule>
  </conditionalFormatting>
  <conditionalFormatting sqref="K58:L59">
    <cfRule type="cellIs" dxfId="10074" priority="23602" operator="lessThan">
      <formula>0</formula>
    </cfRule>
  </conditionalFormatting>
  <conditionalFormatting sqref="G58:G59">
    <cfRule type="cellIs" dxfId="10073" priority="23600" operator="lessThan">
      <formula>N58</formula>
    </cfRule>
    <cfRule type="cellIs" dxfId="10072" priority="23601" operator="greaterThan">
      <formula>P58</formula>
    </cfRule>
  </conditionalFormatting>
  <conditionalFormatting sqref="Q58:Q59">
    <cfRule type="cellIs" dxfId="10071" priority="23599" operator="equal">
      <formula>TODAY()</formula>
    </cfRule>
  </conditionalFormatting>
  <conditionalFormatting sqref="L58:L59">
    <cfRule type="cellIs" dxfId="10070" priority="23598" operator="lessThan">
      <formula>0</formula>
    </cfRule>
  </conditionalFormatting>
  <conditionalFormatting sqref="K58:L59">
    <cfRule type="cellIs" dxfId="10069" priority="23597" operator="lessThan">
      <formula>0</formula>
    </cfRule>
  </conditionalFormatting>
  <conditionalFormatting sqref="G58:G59">
    <cfRule type="cellIs" dxfId="10068" priority="23595" operator="lessThan">
      <formula>N58</formula>
    </cfRule>
    <cfRule type="cellIs" dxfId="10067" priority="23596" operator="greaterThan">
      <formula>P58</formula>
    </cfRule>
  </conditionalFormatting>
  <conditionalFormatting sqref="Q22">
    <cfRule type="cellIs" dxfId="10066" priority="17762" operator="equal">
      <formula>TODAY()</formula>
    </cfRule>
  </conditionalFormatting>
  <conditionalFormatting sqref="Q25">
    <cfRule type="cellIs" dxfId="10065" priority="17761" operator="equal">
      <formula>TODAY()</formula>
    </cfRule>
  </conditionalFormatting>
  <conditionalFormatting sqref="Q21">
    <cfRule type="cellIs" dxfId="10064" priority="17760" operator="equal">
      <formula>TODAY()</formula>
    </cfRule>
  </conditionalFormatting>
  <conditionalFormatting sqref="Q29">
    <cfRule type="cellIs" dxfId="10063" priority="17759" operator="equal">
      <formula>TODAY()</formula>
    </cfRule>
  </conditionalFormatting>
  <conditionalFormatting sqref="Q34">
    <cfRule type="cellIs" dxfId="10062" priority="17758" operator="equal">
      <formula>TODAY()</formula>
    </cfRule>
  </conditionalFormatting>
  <conditionalFormatting sqref="Q43">
    <cfRule type="cellIs" dxfId="10061" priority="17757" operator="equal">
      <formula>TODAY()</formula>
    </cfRule>
  </conditionalFormatting>
  <conditionalFormatting sqref="Q44">
    <cfRule type="cellIs" dxfId="10060" priority="17756" operator="equal">
      <formula>TODAY()</formula>
    </cfRule>
  </conditionalFormatting>
  <conditionalFormatting sqref="Q46">
    <cfRule type="cellIs" dxfId="10059" priority="17754" operator="equal">
      <formula>TODAY()</formula>
    </cfRule>
  </conditionalFormatting>
  <conditionalFormatting sqref="Q45">
    <cfRule type="cellIs" dxfId="10058" priority="17755" operator="equal">
      <formula>TODAY()</formula>
    </cfRule>
  </conditionalFormatting>
  <conditionalFormatting sqref="Q47">
    <cfRule type="cellIs" dxfId="10057" priority="17753" operator="equal">
      <formula>TODAY()</formula>
    </cfRule>
  </conditionalFormatting>
  <conditionalFormatting sqref="Q48">
    <cfRule type="cellIs" dxfId="10056" priority="17752" operator="equal">
      <formula>TODAY()</formula>
    </cfRule>
  </conditionalFormatting>
  <conditionalFormatting sqref="Q49">
    <cfRule type="cellIs" dxfId="10055" priority="17751" operator="equal">
      <formula>TODAY()</formula>
    </cfRule>
  </conditionalFormatting>
  <conditionalFormatting sqref="Q50">
    <cfRule type="cellIs" dxfId="10054" priority="17750" operator="equal">
      <formula>TODAY()</formula>
    </cfRule>
  </conditionalFormatting>
  <conditionalFormatting sqref="Q42">
    <cfRule type="cellIs" dxfId="10053" priority="17731" operator="equal">
      <formula>TODAY()</formula>
    </cfRule>
  </conditionalFormatting>
  <conditionalFormatting sqref="Q43">
    <cfRule type="cellIs" dxfId="10052" priority="17730" operator="equal">
      <formula>TODAY()</formula>
    </cfRule>
  </conditionalFormatting>
  <conditionalFormatting sqref="Q45">
    <cfRule type="cellIs" dxfId="10051" priority="17728" operator="equal">
      <formula>TODAY()</formula>
    </cfRule>
  </conditionalFormatting>
  <conditionalFormatting sqref="Q44">
    <cfRule type="cellIs" dxfId="10050" priority="17729" operator="equal">
      <formula>TODAY()</formula>
    </cfRule>
  </conditionalFormatting>
  <conditionalFormatting sqref="Q46">
    <cfRule type="cellIs" dxfId="10049" priority="17727" operator="equal">
      <formula>TODAY()</formula>
    </cfRule>
  </conditionalFormatting>
  <conditionalFormatting sqref="Q47">
    <cfRule type="cellIs" dxfId="10048" priority="17726" operator="equal">
      <formula>TODAY()</formula>
    </cfRule>
  </conditionalFormatting>
  <conditionalFormatting sqref="Q48">
    <cfRule type="cellIs" dxfId="10047" priority="17725" operator="equal">
      <formula>TODAY()</formula>
    </cfRule>
  </conditionalFormatting>
  <conditionalFormatting sqref="Q49">
    <cfRule type="cellIs" dxfId="10046" priority="17724" operator="equal">
      <formula>TODAY()</formula>
    </cfRule>
  </conditionalFormatting>
  <conditionalFormatting sqref="Q50">
    <cfRule type="cellIs" dxfId="10045" priority="17723" operator="equal">
      <formula>TODAY()</formula>
    </cfRule>
  </conditionalFormatting>
  <conditionalFormatting sqref="Q50">
    <cfRule type="cellIs" dxfId="10044" priority="17700" operator="equal">
      <formula>TODAY()</formula>
    </cfRule>
  </conditionalFormatting>
  <conditionalFormatting sqref="L50">
    <cfRule type="cellIs" dxfId="10043" priority="17699" operator="lessThan">
      <formula>0</formula>
    </cfRule>
  </conditionalFormatting>
  <conditionalFormatting sqref="K50:L50">
    <cfRule type="cellIs" dxfId="10042" priority="17698" operator="lessThan">
      <formula>0</formula>
    </cfRule>
  </conditionalFormatting>
  <conditionalFormatting sqref="G50">
    <cfRule type="cellIs" dxfId="10041" priority="17696" operator="lessThan">
      <formula>N50</formula>
    </cfRule>
    <cfRule type="cellIs" dxfId="10040" priority="17697" operator="greaterThan">
      <formula>P50</formula>
    </cfRule>
  </conditionalFormatting>
  <conditionalFormatting sqref="Q50">
    <cfRule type="cellIs" dxfId="10039" priority="17695" operator="equal">
      <formula>TODAY()</formula>
    </cfRule>
  </conditionalFormatting>
  <conditionalFormatting sqref="Q50">
    <cfRule type="cellIs" dxfId="10038" priority="17694" operator="equal">
      <formula>TODAY()</formula>
    </cfRule>
  </conditionalFormatting>
  <conditionalFormatting sqref="Q50">
    <cfRule type="cellIs" dxfId="10037" priority="17693" operator="equal">
      <formula>TODAY()</formula>
    </cfRule>
  </conditionalFormatting>
  <conditionalFormatting sqref="Q29">
    <cfRule type="cellIs" dxfId="10036" priority="17676" operator="equal">
      <formula>TODAY()</formula>
    </cfRule>
  </conditionalFormatting>
  <conditionalFormatting sqref="Q34">
    <cfRule type="cellIs" dxfId="10035" priority="17675" operator="equal">
      <formula>TODAY()</formula>
    </cfRule>
  </conditionalFormatting>
  <conditionalFormatting sqref="Q43">
    <cfRule type="cellIs" dxfId="10034" priority="17674" operator="equal">
      <formula>TODAY()</formula>
    </cfRule>
  </conditionalFormatting>
  <conditionalFormatting sqref="Q44">
    <cfRule type="cellIs" dxfId="10033" priority="17673" operator="equal">
      <formula>TODAY()</formula>
    </cfRule>
  </conditionalFormatting>
  <conditionalFormatting sqref="Q46">
    <cfRule type="cellIs" dxfId="10032" priority="17671" operator="equal">
      <formula>TODAY()</formula>
    </cfRule>
  </conditionalFormatting>
  <conditionalFormatting sqref="Q45">
    <cfRule type="cellIs" dxfId="10031" priority="17672" operator="equal">
      <formula>TODAY()</formula>
    </cfRule>
  </conditionalFormatting>
  <conditionalFormatting sqref="Q47">
    <cfRule type="cellIs" dxfId="10030" priority="17670" operator="equal">
      <formula>TODAY()</formula>
    </cfRule>
  </conditionalFormatting>
  <conditionalFormatting sqref="Q48">
    <cfRule type="cellIs" dxfId="10029" priority="17669" operator="equal">
      <formula>TODAY()</formula>
    </cfRule>
  </conditionalFormatting>
  <conditionalFormatting sqref="Q49">
    <cfRule type="cellIs" dxfId="10028" priority="17668" operator="equal">
      <formula>TODAY()</formula>
    </cfRule>
  </conditionalFormatting>
  <conditionalFormatting sqref="Q42">
    <cfRule type="cellIs" dxfId="10027" priority="17667" operator="equal">
      <formula>TODAY()</formula>
    </cfRule>
  </conditionalFormatting>
  <conditionalFormatting sqref="Q43">
    <cfRule type="cellIs" dxfId="10026" priority="17666" operator="equal">
      <formula>TODAY()</formula>
    </cfRule>
  </conditionalFormatting>
  <conditionalFormatting sqref="Q45">
    <cfRule type="cellIs" dxfId="10025" priority="17664" operator="equal">
      <formula>TODAY()</formula>
    </cfRule>
  </conditionalFormatting>
  <conditionalFormatting sqref="Q44">
    <cfRule type="cellIs" dxfId="10024" priority="17665" operator="equal">
      <formula>TODAY()</formula>
    </cfRule>
  </conditionalFormatting>
  <conditionalFormatting sqref="Q46">
    <cfRule type="cellIs" dxfId="10023" priority="17663" operator="equal">
      <formula>TODAY()</formula>
    </cfRule>
  </conditionalFormatting>
  <conditionalFormatting sqref="Q47">
    <cfRule type="cellIs" dxfId="10022" priority="17662" operator="equal">
      <formula>TODAY()</formula>
    </cfRule>
  </conditionalFormatting>
  <conditionalFormatting sqref="Q48">
    <cfRule type="cellIs" dxfId="10021" priority="17661" operator="equal">
      <formula>TODAY()</formula>
    </cfRule>
  </conditionalFormatting>
  <conditionalFormatting sqref="Q49">
    <cfRule type="cellIs" dxfId="10020" priority="17660" operator="equal">
      <formula>TODAY()</formula>
    </cfRule>
  </conditionalFormatting>
  <conditionalFormatting sqref="Q28">
    <cfRule type="cellIs" dxfId="10019" priority="17659" operator="equal">
      <formula>TODAY()</formula>
    </cfRule>
  </conditionalFormatting>
  <conditionalFormatting sqref="Q33">
    <cfRule type="cellIs" dxfId="10018" priority="17658" operator="equal">
      <formula>TODAY()</formula>
    </cfRule>
  </conditionalFormatting>
  <conditionalFormatting sqref="Q42">
    <cfRule type="cellIs" dxfId="10017" priority="17657" operator="equal">
      <formula>TODAY()</formula>
    </cfRule>
  </conditionalFormatting>
  <conditionalFormatting sqref="Q43">
    <cfRule type="cellIs" dxfId="10016" priority="17656" operator="equal">
      <formula>TODAY()</formula>
    </cfRule>
  </conditionalFormatting>
  <conditionalFormatting sqref="Q45">
    <cfRule type="cellIs" dxfId="10015" priority="17654" operator="equal">
      <formula>TODAY()</formula>
    </cfRule>
  </conditionalFormatting>
  <conditionalFormatting sqref="Q44">
    <cfRule type="cellIs" dxfId="10014" priority="17655" operator="equal">
      <formula>TODAY()</formula>
    </cfRule>
  </conditionalFormatting>
  <conditionalFormatting sqref="Q46">
    <cfRule type="cellIs" dxfId="10013" priority="17653" operator="equal">
      <formula>TODAY()</formula>
    </cfRule>
  </conditionalFormatting>
  <conditionalFormatting sqref="Q47">
    <cfRule type="cellIs" dxfId="10012" priority="17652" operator="equal">
      <formula>TODAY()</formula>
    </cfRule>
  </conditionalFormatting>
  <conditionalFormatting sqref="Q48">
    <cfRule type="cellIs" dxfId="10011" priority="17651" operator="equal">
      <formula>TODAY()</formula>
    </cfRule>
  </conditionalFormatting>
  <conditionalFormatting sqref="Q49">
    <cfRule type="cellIs" dxfId="10010" priority="17650" operator="equal">
      <formula>TODAY()</formula>
    </cfRule>
  </conditionalFormatting>
  <conditionalFormatting sqref="Q41">
    <cfRule type="cellIs" dxfId="10009" priority="17649" operator="equal">
      <formula>TODAY()</formula>
    </cfRule>
  </conditionalFormatting>
  <conditionalFormatting sqref="Q42">
    <cfRule type="cellIs" dxfId="10008" priority="17648" operator="equal">
      <formula>TODAY()</formula>
    </cfRule>
  </conditionalFormatting>
  <conditionalFormatting sqref="Q44">
    <cfRule type="cellIs" dxfId="10007" priority="17646" operator="equal">
      <formula>TODAY()</formula>
    </cfRule>
  </conditionalFormatting>
  <conditionalFormatting sqref="Q43">
    <cfRule type="cellIs" dxfId="10006" priority="17647" operator="equal">
      <formula>TODAY()</formula>
    </cfRule>
  </conditionalFormatting>
  <conditionalFormatting sqref="Q45">
    <cfRule type="cellIs" dxfId="10005" priority="17645" operator="equal">
      <formula>TODAY()</formula>
    </cfRule>
  </conditionalFormatting>
  <conditionalFormatting sqref="Q46">
    <cfRule type="cellIs" dxfId="10004" priority="17644" operator="equal">
      <formula>TODAY()</formula>
    </cfRule>
  </conditionalFormatting>
  <conditionalFormatting sqref="Q47">
    <cfRule type="cellIs" dxfId="10003" priority="17643" operator="equal">
      <formula>TODAY()</formula>
    </cfRule>
  </conditionalFormatting>
  <conditionalFormatting sqref="Q48">
    <cfRule type="cellIs" dxfId="10002" priority="17642" operator="equal">
      <formula>TODAY()</formula>
    </cfRule>
  </conditionalFormatting>
  <conditionalFormatting sqref="Q49">
    <cfRule type="cellIs" dxfId="10001" priority="17641" operator="equal">
      <formula>TODAY()</formula>
    </cfRule>
  </conditionalFormatting>
  <conditionalFormatting sqref="P128">
    <cfRule type="cellIs" dxfId="10000" priority="16424" operator="equal">
      <formula>TODAY()</formula>
    </cfRule>
  </conditionalFormatting>
  <conditionalFormatting sqref="L128">
    <cfRule type="cellIs" dxfId="9999" priority="16422" operator="lessThan">
      <formula>0</formula>
    </cfRule>
  </conditionalFormatting>
  <conditionalFormatting sqref="G128">
    <cfRule type="cellIs" dxfId="9998" priority="16420" operator="greaterThan">
      <formula>F128</formula>
    </cfRule>
    <cfRule type="cellIs" dxfId="9997" priority="16421" operator="lessThan">
      <formula>F128</formula>
    </cfRule>
  </conditionalFormatting>
  <conditionalFormatting sqref="P128">
    <cfRule type="cellIs" dxfId="9996" priority="16419" operator="equal">
      <formula>TODAY()</formula>
    </cfRule>
  </conditionalFormatting>
  <conditionalFormatting sqref="M128">
    <cfRule type="cellIs" dxfId="9995" priority="16418" operator="greaterThan">
      <formula>0.1</formula>
    </cfRule>
  </conditionalFormatting>
  <conditionalFormatting sqref="L128">
    <cfRule type="cellIs" dxfId="9994" priority="16417" operator="lessThan">
      <formula>0</formula>
    </cfRule>
  </conditionalFormatting>
  <conditionalFormatting sqref="G128">
    <cfRule type="cellIs" dxfId="9993" priority="16416" operator="lessThan">
      <formula>F128</formula>
    </cfRule>
    <cfRule type="cellIs" dxfId="9992" priority="16423" operator="greaterThan">
      <formula>F128</formula>
    </cfRule>
  </conditionalFormatting>
  <conditionalFormatting sqref="M128">
    <cfRule type="cellIs" dxfId="9991" priority="16415" operator="greaterThan">
      <formula>0.1</formula>
    </cfRule>
  </conditionalFormatting>
  <conditionalFormatting sqref="P128">
    <cfRule type="cellIs" dxfId="9990" priority="16414" operator="equal">
      <formula>TODAY()</formula>
    </cfRule>
  </conditionalFormatting>
  <conditionalFormatting sqref="L128">
    <cfRule type="cellIs" dxfId="9989" priority="16412" operator="lessThan">
      <formula>0</formula>
    </cfRule>
  </conditionalFormatting>
  <conditionalFormatting sqref="G128">
    <cfRule type="cellIs" dxfId="9988" priority="16410" operator="greaterThan">
      <formula>F128</formula>
    </cfRule>
    <cfRule type="cellIs" dxfId="9987" priority="16411" operator="lessThan">
      <formula>F128</formula>
    </cfRule>
  </conditionalFormatting>
  <conditionalFormatting sqref="P128">
    <cfRule type="cellIs" dxfId="9986" priority="16409" operator="equal">
      <formula>TODAY()</formula>
    </cfRule>
  </conditionalFormatting>
  <conditionalFormatting sqref="M128">
    <cfRule type="cellIs" dxfId="9985" priority="16408" operator="greaterThan">
      <formula>0.1</formula>
    </cfRule>
  </conditionalFormatting>
  <conditionalFormatting sqref="L128">
    <cfRule type="cellIs" dxfId="9984" priority="16407" operator="lessThan">
      <formula>0</formula>
    </cfRule>
  </conditionalFormatting>
  <conditionalFormatting sqref="G128">
    <cfRule type="cellIs" dxfId="9983" priority="16406" operator="lessThan">
      <formula>F128</formula>
    </cfRule>
    <cfRule type="cellIs" dxfId="9982" priority="16413" operator="greaterThan">
      <formula>F128</formula>
    </cfRule>
  </conditionalFormatting>
  <conditionalFormatting sqref="M128">
    <cfRule type="cellIs" dxfId="9981" priority="16405" operator="greaterThan">
      <formula>0.1</formula>
    </cfRule>
  </conditionalFormatting>
  <conditionalFormatting sqref="P128">
    <cfRule type="cellIs" dxfId="9980" priority="16404" operator="equal">
      <formula>TODAY()</formula>
    </cfRule>
  </conditionalFormatting>
  <conditionalFormatting sqref="L128">
    <cfRule type="cellIs" dxfId="9979" priority="16402" operator="lessThan">
      <formula>0</formula>
    </cfRule>
  </conditionalFormatting>
  <conditionalFormatting sqref="G128">
    <cfRule type="cellIs" dxfId="9978" priority="16400" operator="greaterThan">
      <formula>F128</formula>
    </cfRule>
    <cfRule type="cellIs" dxfId="9977" priority="16401" operator="lessThan">
      <formula>F128</formula>
    </cfRule>
  </conditionalFormatting>
  <conditionalFormatting sqref="P128">
    <cfRule type="cellIs" dxfId="9976" priority="16399" operator="equal">
      <formula>TODAY()</formula>
    </cfRule>
  </conditionalFormatting>
  <conditionalFormatting sqref="M128">
    <cfRule type="cellIs" dxfId="9975" priority="16398" operator="greaterThan">
      <formula>0.1</formula>
    </cfRule>
  </conditionalFormatting>
  <conditionalFormatting sqref="L128">
    <cfRule type="cellIs" dxfId="9974" priority="16397" operator="lessThan">
      <formula>0</formula>
    </cfRule>
  </conditionalFormatting>
  <conditionalFormatting sqref="G128">
    <cfRule type="cellIs" dxfId="9973" priority="16396" operator="lessThan">
      <formula>F128</formula>
    </cfRule>
    <cfRule type="cellIs" dxfId="9972" priority="16403" operator="greaterThan">
      <formula>F128</formula>
    </cfRule>
  </conditionalFormatting>
  <conditionalFormatting sqref="M128">
    <cfRule type="cellIs" dxfId="9971" priority="16395" operator="greaterThan">
      <formula>0.1</formula>
    </cfRule>
  </conditionalFormatting>
  <conditionalFormatting sqref="P128">
    <cfRule type="cellIs" dxfId="9970" priority="16394" operator="equal">
      <formula>TODAY()</formula>
    </cfRule>
  </conditionalFormatting>
  <conditionalFormatting sqref="L128">
    <cfRule type="cellIs" dxfId="9969" priority="16392" operator="lessThan">
      <formula>0</formula>
    </cfRule>
  </conditionalFormatting>
  <conditionalFormatting sqref="G128">
    <cfRule type="cellIs" dxfId="9968" priority="16390" operator="greaterThan">
      <formula>F128</formula>
    </cfRule>
    <cfRule type="cellIs" dxfId="9967" priority="16391" operator="lessThan">
      <formula>F128</formula>
    </cfRule>
  </conditionalFormatting>
  <conditionalFormatting sqref="P128">
    <cfRule type="cellIs" dxfId="9966" priority="16389" operator="equal">
      <formula>TODAY()</formula>
    </cfRule>
  </conditionalFormatting>
  <conditionalFormatting sqref="M128">
    <cfRule type="cellIs" dxfId="9965" priority="16388" operator="greaterThan">
      <formula>0.1</formula>
    </cfRule>
  </conditionalFormatting>
  <conditionalFormatting sqref="L128">
    <cfRule type="cellIs" dxfId="9964" priority="16387" operator="lessThan">
      <formula>0</formula>
    </cfRule>
  </conditionalFormatting>
  <conditionalFormatting sqref="G128">
    <cfRule type="cellIs" dxfId="9963" priority="16386" operator="lessThan">
      <formula>F128</formula>
    </cfRule>
    <cfRule type="cellIs" dxfId="9962" priority="16393" operator="greaterThan">
      <formula>F128</formula>
    </cfRule>
  </conditionalFormatting>
  <conditionalFormatting sqref="M128">
    <cfRule type="cellIs" dxfId="9961" priority="16385" operator="greaterThan">
      <formula>0.1</formula>
    </cfRule>
  </conditionalFormatting>
  <conditionalFormatting sqref="P128">
    <cfRule type="cellIs" dxfId="9960" priority="16384" operator="equal">
      <formula>TODAY()</formula>
    </cfRule>
  </conditionalFormatting>
  <conditionalFormatting sqref="L128">
    <cfRule type="cellIs" dxfId="9959" priority="16382" operator="lessThan">
      <formula>0</formula>
    </cfRule>
  </conditionalFormatting>
  <conditionalFormatting sqref="G128">
    <cfRule type="cellIs" dxfId="9958" priority="16380" operator="greaterThan">
      <formula>F128</formula>
    </cfRule>
    <cfRule type="cellIs" dxfId="9957" priority="16381" operator="lessThan">
      <formula>F128</formula>
    </cfRule>
  </conditionalFormatting>
  <conditionalFormatting sqref="P128">
    <cfRule type="cellIs" dxfId="9956" priority="16379" operator="equal">
      <formula>TODAY()</formula>
    </cfRule>
  </conditionalFormatting>
  <conditionalFormatting sqref="M128">
    <cfRule type="cellIs" dxfId="9955" priority="16378" operator="greaterThan">
      <formula>0.1</formula>
    </cfRule>
  </conditionalFormatting>
  <conditionalFormatting sqref="L128">
    <cfRule type="cellIs" dxfId="9954" priority="16377" operator="lessThan">
      <formula>0</formula>
    </cfRule>
  </conditionalFormatting>
  <conditionalFormatting sqref="G128">
    <cfRule type="cellIs" dxfId="9953" priority="16376" operator="lessThan">
      <formula>F128</formula>
    </cfRule>
    <cfRule type="cellIs" dxfId="9952" priority="16383" operator="greaterThan">
      <formula>F128</formula>
    </cfRule>
  </conditionalFormatting>
  <conditionalFormatting sqref="M128">
    <cfRule type="cellIs" dxfId="9951" priority="16375" operator="greaterThan">
      <formula>0.1</formula>
    </cfRule>
  </conditionalFormatting>
  <conditionalFormatting sqref="P128">
    <cfRule type="cellIs" dxfId="9950" priority="16374" operator="equal">
      <formula>TODAY()</formula>
    </cfRule>
  </conditionalFormatting>
  <conditionalFormatting sqref="L128">
    <cfRule type="cellIs" dxfId="9949" priority="16372" operator="lessThan">
      <formula>0</formula>
    </cfRule>
  </conditionalFormatting>
  <conditionalFormatting sqref="G128">
    <cfRule type="cellIs" dxfId="9948" priority="16370" operator="greaterThan">
      <formula>F128</formula>
    </cfRule>
    <cfRule type="cellIs" dxfId="9947" priority="16371" operator="lessThan">
      <formula>F128</formula>
    </cfRule>
  </conditionalFormatting>
  <conditionalFormatting sqref="P128">
    <cfRule type="cellIs" dxfId="9946" priority="16369" operator="equal">
      <formula>TODAY()</formula>
    </cfRule>
  </conditionalFormatting>
  <conditionalFormatting sqref="M128">
    <cfRule type="cellIs" dxfId="9945" priority="16368" operator="greaterThan">
      <formula>0.1</formula>
    </cfRule>
  </conditionalFormatting>
  <conditionalFormatting sqref="L128">
    <cfRule type="cellIs" dxfId="9944" priority="16367" operator="lessThan">
      <formula>0</formula>
    </cfRule>
  </conditionalFormatting>
  <conditionalFormatting sqref="G128">
    <cfRule type="cellIs" dxfId="9943" priority="16366" operator="lessThan">
      <formula>F128</formula>
    </cfRule>
    <cfRule type="cellIs" dxfId="9942" priority="16373" operator="greaterThan">
      <formula>F128</formula>
    </cfRule>
  </conditionalFormatting>
  <conditionalFormatting sqref="M128">
    <cfRule type="cellIs" dxfId="9941" priority="16365" operator="greaterThan">
      <formula>0.1</formula>
    </cfRule>
  </conditionalFormatting>
  <conditionalFormatting sqref="P128">
    <cfRule type="cellIs" dxfId="9940" priority="16364" operator="equal">
      <formula>TODAY()</formula>
    </cfRule>
  </conditionalFormatting>
  <conditionalFormatting sqref="L128">
    <cfRule type="cellIs" dxfId="9939" priority="16362" operator="lessThan">
      <formula>0</formula>
    </cfRule>
  </conditionalFormatting>
  <conditionalFormatting sqref="G128">
    <cfRule type="cellIs" dxfId="9938" priority="16360" operator="greaterThan">
      <formula>F128</formula>
    </cfRule>
    <cfRule type="cellIs" dxfId="9937" priority="16361" operator="lessThan">
      <formula>F128</formula>
    </cfRule>
  </conditionalFormatting>
  <conditionalFormatting sqref="P128">
    <cfRule type="cellIs" dxfId="9936" priority="16359" operator="equal">
      <formula>TODAY()</formula>
    </cfRule>
  </conditionalFormatting>
  <conditionalFormatting sqref="M128">
    <cfRule type="cellIs" dxfId="9935" priority="16358" operator="greaterThan">
      <formula>0.1</formula>
    </cfRule>
  </conditionalFormatting>
  <conditionalFormatting sqref="L128">
    <cfRule type="cellIs" dxfId="9934" priority="16357" operator="lessThan">
      <formula>0</formula>
    </cfRule>
  </conditionalFormatting>
  <conditionalFormatting sqref="G128">
    <cfRule type="cellIs" dxfId="9933" priority="16356" operator="lessThan">
      <formula>F128</formula>
    </cfRule>
    <cfRule type="cellIs" dxfId="9932" priority="16363" operator="greaterThan">
      <formula>F128</formula>
    </cfRule>
  </conditionalFormatting>
  <conditionalFormatting sqref="M128">
    <cfRule type="cellIs" dxfId="9931" priority="16355" operator="greaterThan">
      <formula>0.1</formula>
    </cfRule>
  </conditionalFormatting>
  <conditionalFormatting sqref="P128">
    <cfRule type="cellIs" dxfId="9930" priority="16354" operator="equal">
      <formula>TODAY()</formula>
    </cfRule>
  </conditionalFormatting>
  <conditionalFormatting sqref="L128">
    <cfRule type="cellIs" dxfId="9929" priority="16352" operator="lessThan">
      <formula>0</formula>
    </cfRule>
  </conditionalFormatting>
  <conditionalFormatting sqref="G128">
    <cfRule type="cellIs" dxfId="9928" priority="16350" operator="greaterThan">
      <formula>F128</formula>
    </cfRule>
    <cfRule type="cellIs" dxfId="9927" priority="16351" operator="lessThan">
      <formula>F128</formula>
    </cfRule>
  </conditionalFormatting>
  <conditionalFormatting sqref="P128">
    <cfRule type="cellIs" dxfId="9926" priority="16349" operator="equal">
      <formula>TODAY()</formula>
    </cfRule>
  </conditionalFormatting>
  <conditionalFormatting sqref="M128">
    <cfRule type="cellIs" dxfId="9925" priority="16348" operator="greaterThan">
      <formula>0.1</formula>
    </cfRule>
  </conditionalFormatting>
  <conditionalFormatting sqref="L128">
    <cfRule type="cellIs" dxfId="9924" priority="16347" operator="lessThan">
      <formula>0</formula>
    </cfRule>
  </conditionalFormatting>
  <conditionalFormatting sqref="G128">
    <cfRule type="cellIs" dxfId="9923" priority="16346" operator="lessThan">
      <formula>F128</formula>
    </cfRule>
    <cfRule type="cellIs" dxfId="9922" priority="16353" operator="greaterThan">
      <formula>F128</formula>
    </cfRule>
  </conditionalFormatting>
  <conditionalFormatting sqref="M128">
    <cfRule type="cellIs" dxfId="9921" priority="16345" operator="greaterThan">
      <formula>0.1</formula>
    </cfRule>
  </conditionalFormatting>
  <conditionalFormatting sqref="P128">
    <cfRule type="cellIs" dxfId="9920" priority="16344" operator="equal">
      <formula>TODAY()</formula>
    </cfRule>
  </conditionalFormatting>
  <conditionalFormatting sqref="L128">
    <cfRule type="cellIs" dxfId="9919" priority="16342" operator="lessThan">
      <formula>0</formula>
    </cfRule>
  </conditionalFormatting>
  <conditionalFormatting sqref="G128">
    <cfRule type="cellIs" dxfId="9918" priority="16340" operator="greaterThan">
      <formula>F128</formula>
    </cfRule>
    <cfRule type="cellIs" dxfId="9917" priority="16341" operator="lessThan">
      <formula>F128</formula>
    </cfRule>
  </conditionalFormatting>
  <conditionalFormatting sqref="P128">
    <cfRule type="cellIs" dxfId="9916" priority="16339" operator="equal">
      <formula>TODAY()</formula>
    </cfRule>
  </conditionalFormatting>
  <conditionalFormatting sqref="M128">
    <cfRule type="cellIs" dxfId="9915" priority="16338" operator="greaterThan">
      <formula>0.1</formula>
    </cfRule>
  </conditionalFormatting>
  <conditionalFormatting sqref="L128">
    <cfRule type="cellIs" dxfId="9914" priority="16337" operator="lessThan">
      <formula>0</formula>
    </cfRule>
  </conditionalFormatting>
  <conditionalFormatting sqref="G128">
    <cfRule type="cellIs" dxfId="9913" priority="16336" operator="lessThan">
      <formula>F128</formula>
    </cfRule>
    <cfRule type="cellIs" dxfId="9912" priority="16343" operator="greaterThan">
      <formula>F128</formula>
    </cfRule>
  </conditionalFormatting>
  <conditionalFormatting sqref="M128">
    <cfRule type="cellIs" dxfId="9911" priority="16335" operator="greaterThan">
      <formula>0.1</formula>
    </cfRule>
  </conditionalFormatting>
  <conditionalFormatting sqref="Q51">
    <cfRule type="cellIs" dxfId="9910" priority="16094" operator="equal">
      <formula>TODAY()</formula>
    </cfRule>
  </conditionalFormatting>
  <conditionalFormatting sqref="L51">
    <cfRule type="cellIs" dxfId="9909" priority="16093" operator="lessThan">
      <formula>0</formula>
    </cfRule>
  </conditionalFormatting>
  <conditionalFormatting sqref="K51:L51">
    <cfRule type="cellIs" dxfId="9908" priority="16092" operator="lessThan">
      <formula>0</formula>
    </cfRule>
  </conditionalFormatting>
  <conditionalFormatting sqref="G51">
    <cfRule type="cellIs" dxfId="9907" priority="16090" operator="lessThan">
      <formula>N51</formula>
    </cfRule>
    <cfRule type="cellIs" dxfId="9906" priority="16091" operator="greaterThan">
      <formula>P51</formula>
    </cfRule>
  </conditionalFormatting>
  <conditionalFormatting sqref="Q51">
    <cfRule type="cellIs" dxfId="9905" priority="16089" operator="equal">
      <formula>TODAY()</formula>
    </cfRule>
  </conditionalFormatting>
  <conditionalFormatting sqref="Q51">
    <cfRule type="cellIs" dxfId="9904" priority="16088" operator="equal">
      <formula>TODAY()</formula>
    </cfRule>
  </conditionalFormatting>
  <conditionalFormatting sqref="Q51">
    <cfRule type="cellIs" dxfId="9903" priority="16087" operator="equal">
      <formula>TODAY()</formula>
    </cfRule>
  </conditionalFormatting>
  <conditionalFormatting sqref="Q51">
    <cfRule type="cellIs" dxfId="9902" priority="16086" operator="equal">
      <formula>TODAY()</formula>
    </cfRule>
  </conditionalFormatting>
  <conditionalFormatting sqref="L51">
    <cfRule type="cellIs" dxfId="9901" priority="16085" operator="lessThan">
      <formula>0</formula>
    </cfRule>
  </conditionalFormatting>
  <conditionalFormatting sqref="K51:L51">
    <cfRule type="cellIs" dxfId="9900" priority="16084" operator="lessThan">
      <formula>0</formula>
    </cfRule>
  </conditionalFormatting>
  <conditionalFormatting sqref="G51">
    <cfRule type="cellIs" dxfId="9899" priority="16082" operator="lessThan">
      <formula>N51</formula>
    </cfRule>
    <cfRule type="cellIs" dxfId="9898" priority="16083" operator="greaterThan">
      <formula>P51</formula>
    </cfRule>
  </conditionalFormatting>
  <conditionalFormatting sqref="Q51">
    <cfRule type="cellIs" dxfId="9897" priority="16081" operator="equal">
      <formula>TODAY()</formula>
    </cfRule>
  </conditionalFormatting>
  <conditionalFormatting sqref="Q51">
    <cfRule type="cellIs" dxfId="9896" priority="16080" operator="equal">
      <formula>TODAY()</formula>
    </cfRule>
  </conditionalFormatting>
  <conditionalFormatting sqref="Q51">
    <cfRule type="cellIs" dxfId="9895" priority="16079" operator="equal">
      <formula>TODAY()</formula>
    </cfRule>
  </conditionalFormatting>
  <conditionalFormatting sqref="Q52">
    <cfRule type="cellIs" dxfId="9894" priority="16078" operator="equal">
      <formula>TODAY()</formula>
    </cfRule>
  </conditionalFormatting>
  <conditionalFormatting sqref="L52">
    <cfRule type="cellIs" dxfId="9893" priority="16077" operator="lessThan">
      <formula>0</formula>
    </cfRule>
  </conditionalFormatting>
  <conditionalFormatting sqref="K52:L52">
    <cfRule type="cellIs" dxfId="9892" priority="16076" operator="lessThan">
      <formula>0</formula>
    </cfRule>
  </conditionalFormatting>
  <conditionalFormatting sqref="G52">
    <cfRule type="cellIs" dxfId="9891" priority="16074" operator="lessThan">
      <formula>N52</formula>
    </cfRule>
    <cfRule type="cellIs" dxfId="9890" priority="16075" operator="greaterThan">
      <formula>P52</formula>
    </cfRule>
  </conditionalFormatting>
  <conditionalFormatting sqref="Q52">
    <cfRule type="cellIs" dxfId="9889" priority="16073" operator="equal">
      <formula>TODAY()</formula>
    </cfRule>
  </conditionalFormatting>
  <conditionalFormatting sqref="Q52">
    <cfRule type="cellIs" dxfId="9888" priority="16072" operator="equal">
      <formula>TODAY()</formula>
    </cfRule>
  </conditionalFormatting>
  <conditionalFormatting sqref="Q52">
    <cfRule type="cellIs" dxfId="9887" priority="16071" operator="equal">
      <formula>TODAY()</formula>
    </cfRule>
  </conditionalFormatting>
  <conditionalFormatting sqref="Q52">
    <cfRule type="cellIs" dxfId="9886" priority="16070" operator="equal">
      <formula>TODAY()</formula>
    </cfRule>
  </conditionalFormatting>
  <conditionalFormatting sqref="L52">
    <cfRule type="cellIs" dxfId="9885" priority="16069" operator="lessThan">
      <formula>0</formula>
    </cfRule>
  </conditionalFormatting>
  <conditionalFormatting sqref="K52:L52">
    <cfRule type="cellIs" dxfId="9884" priority="16068" operator="lessThan">
      <formula>0</formula>
    </cfRule>
  </conditionalFormatting>
  <conditionalFormatting sqref="G52">
    <cfRule type="cellIs" dxfId="9883" priority="16066" operator="lessThan">
      <formula>N52</formula>
    </cfRule>
    <cfRule type="cellIs" dxfId="9882" priority="16067" operator="greaterThan">
      <formula>P52</formula>
    </cfRule>
  </conditionalFormatting>
  <conditionalFormatting sqref="Q52">
    <cfRule type="cellIs" dxfId="9881" priority="16065" operator="equal">
      <formula>TODAY()</formula>
    </cfRule>
  </conditionalFormatting>
  <conditionalFormatting sqref="Q52">
    <cfRule type="cellIs" dxfId="9880" priority="16064" operator="equal">
      <formula>TODAY()</formula>
    </cfRule>
  </conditionalFormatting>
  <conditionalFormatting sqref="Q52">
    <cfRule type="cellIs" dxfId="9879" priority="16063" operator="equal">
      <formula>TODAY()</formula>
    </cfRule>
  </conditionalFormatting>
  <conditionalFormatting sqref="P126:P127">
    <cfRule type="cellIs" dxfId="9878" priority="12430" operator="equal">
      <formula>TODAY()</formula>
    </cfRule>
  </conditionalFormatting>
  <conditionalFormatting sqref="L126:L127">
    <cfRule type="cellIs" dxfId="9877" priority="12428" operator="lessThan">
      <formula>0</formula>
    </cfRule>
  </conditionalFormatting>
  <conditionalFormatting sqref="G126:G127">
    <cfRule type="cellIs" dxfId="9876" priority="12426" operator="greaterThan">
      <formula>F126</formula>
    </cfRule>
    <cfRule type="cellIs" dxfId="9875" priority="12427" operator="lessThan">
      <formula>F126</formula>
    </cfRule>
  </conditionalFormatting>
  <conditionalFormatting sqref="P126:P127">
    <cfRule type="cellIs" dxfId="9874" priority="12425" operator="equal">
      <formula>TODAY()</formula>
    </cfRule>
  </conditionalFormatting>
  <conditionalFormatting sqref="M126:M127">
    <cfRule type="cellIs" dxfId="9873" priority="12424" operator="greaterThan">
      <formula>0.1</formula>
    </cfRule>
  </conditionalFormatting>
  <conditionalFormatting sqref="L126:L127">
    <cfRule type="cellIs" dxfId="9872" priority="12423" operator="lessThan">
      <formula>0</formula>
    </cfRule>
  </conditionalFormatting>
  <conditionalFormatting sqref="G126:G127">
    <cfRule type="cellIs" dxfId="9871" priority="12422" operator="lessThan">
      <formula>F126</formula>
    </cfRule>
    <cfRule type="cellIs" dxfId="9870" priority="12429" operator="greaterThan">
      <formula>F126</formula>
    </cfRule>
  </conditionalFormatting>
  <conditionalFormatting sqref="M126:M127">
    <cfRule type="cellIs" dxfId="9869" priority="12421" operator="greaterThan">
      <formula>0.1</formula>
    </cfRule>
  </conditionalFormatting>
  <conditionalFormatting sqref="P126:P127">
    <cfRule type="cellIs" dxfId="9868" priority="12420" operator="equal">
      <formula>TODAY()</formula>
    </cfRule>
  </conditionalFormatting>
  <conditionalFormatting sqref="L126:L127">
    <cfRule type="cellIs" dxfId="9867" priority="12418" operator="lessThan">
      <formula>0</formula>
    </cfRule>
  </conditionalFormatting>
  <conditionalFormatting sqref="G126:G127">
    <cfRule type="cellIs" dxfId="9866" priority="12416" operator="greaterThan">
      <formula>F126</formula>
    </cfRule>
    <cfRule type="cellIs" dxfId="9865" priority="12417" operator="lessThan">
      <formula>F126</formula>
    </cfRule>
  </conditionalFormatting>
  <conditionalFormatting sqref="P126:P127">
    <cfRule type="cellIs" dxfId="9864" priority="12415" operator="equal">
      <formula>TODAY()</formula>
    </cfRule>
  </conditionalFormatting>
  <conditionalFormatting sqref="M126:M127">
    <cfRule type="cellIs" dxfId="9863" priority="12414" operator="greaterThan">
      <formula>0.1</formula>
    </cfRule>
  </conditionalFormatting>
  <conditionalFormatting sqref="L126:L127">
    <cfRule type="cellIs" dxfId="9862" priority="12413" operator="lessThan">
      <formula>0</formula>
    </cfRule>
  </conditionalFormatting>
  <conditionalFormatting sqref="G126:G127">
    <cfRule type="cellIs" dxfId="9861" priority="12412" operator="lessThan">
      <formula>F126</formula>
    </cfRule>
    <cfRule type="cellIs" dxfId="9860" priority="12419" operator="greaterThan">
      <formula>F126</formula>
    </cfRule>
  </conditionalFormatting>
  <conditionalFormatting sqref="M126:M127">
    <cfRule type="cellIs" dxfId="9859" priority="12411" operator="greaterThan">
      <formula>0.1</formula>
    </cfRule>
  </conditionalFormatting>
  <conditionalFormatting sqref="P126:P127">
    <cfRule type="cellIs" dxfId="9858" priority="12410" operator="equal">
      <formula>TODAY()</formula>
    </cfRule>
  </conditionalFormatting>
  <conditionalFormatting sqref="L126:L127">
    <cfRule type="cellIs" dxfId="9857" priority="12408" operator="lessThan">
      <formula>0</formula>
    </cfRule>
  </conditionalFormatting>
  <conditionalFormatting sqref="G126:G127">
    <cfRule type="cellIs" dxfId="9856" priority="12406" operator="greaterThan">
      <formula>F126</formula>
    </cfRule>
    <cfRule type="cellIs" dxfId="9855" priority="12407" operator="lessThan">
      <formula>F126</formula>
    </cfRule>
  </conditionalFormatting>
  <conditionalFormatting sqref="P126:P127">
    <cfRule type="cellIs" dxfId="9854" priority="12405" operator="equal">
      <formula>TODAY()</formula>
    </cfRule>
  </conditionalFormatting>
  <conditionalFormatting sqref="M126:M127">
    <cfRule type="cellIs" dxfId="9853" priority="12404" operator="greaterThan">
      <formula>0.1</formula>
    </cfRule>
  </conditionalFormatting>
  <conditionalFormatting sqref="L126:L127">
    <cfRule type="cellIs" dxfId="9852" priority="12403" operator="lessThan">
      <formula>0</formula>
    </cfRule>
  </conditionalFormatting>
  <conditionalFormatting sqref="G126:G127">
    <cfRule type="cellIs" dxfId="9851" priority="12402" operator="lessThan">
      <formula>F126</formula>
    </cfRule>
    <cfRule type="cellIs" dxfId="9850" priority="12409" operator="greaterThan">
      <formula>F126</formula>
    </cfRule>
  </conditionalFormatting>
  <conditionalFormatting sqref="M126:M127">
    <cfRule type="cellIs" dxfId="9849" priority="12401" operator="greaterThan">
      <formula>0.1</formula>
    </cfRule>
  </conditionalFormatting>
  <conditionalFormatting sqref="P126:P127">
    <cfRule type="cellIs" dxfId="9848" priority="12390" operator="equal">
      <formula>TODAY()</formula>
    </cfRule>
  </conditionalFormatting>
  <conditionalFormatting sqref="P126:P127">
    <cfRule type="cellIs" dxfId="9847" priority="12385" operator="equal">
      <formula>TODAY()</formula>
    </cfRule>
  </conditionalFormatting>
  <conditionalFormatting sqref="P126:P127">
    <cfRule type="cellIs" dxfId="9846" priority="12400" operator="equal">
      <formula>TODAY()</formula>
    </cfRule>
  </conditionalFormatting>
  <conditionalFormatting sqref="L126:L127">
    <cfRule type="cellIs" dxfId="9845" priority="12398" operator="lessThan">
      <formula>0</formula>
    </cfRule>
  </conditionalFormatting>
  <conditionalFormatting sqref="G126:G127">
    <cfRule type="cellIs" dxfId="9844" priority="12396" operator="greaterThan">
      <formula>F126</formula>
    </cfRule>
    <cfRule type="cellIs" dxfId="9843" priority="12397" operator="lessThan">
      <formula>F126</formula>
    </cfRule>
  </conditionalFormatting>
  <conditionalFormatting sqref="P126:P127">
    <cfRule type="cellIs" dxfId="9842" priority="12395" operator="equal">
      <formula>TODAY()</formula>
    </cfRule>
  </conditionalFormatting>
  <conditionalFormatting sqref="M126:M127">
    <cfRule type="cellIs" dxfId="9841" priority="12394" operator="greaterThan">
      <formula>0.1</formula>
    </cfRule>
  </conditionalFormatting>
  <conditionalFormatting sqref="L126:L127">
    <cfRule type="cellIs" dxfId="9840" priority="12393" operator="lessThan">
      <formula>0</formula>
    </cfRule>
  </conditionalFormatting>
  <conditionalFormatting sqref="G126:G127">
    <cfRule type="cellIs" dxfId="9839" priority="12392" operator="lessThan">
      <formula>F126</formula>
    </cfRule>
    <cfRule type="cellIs" dxfId="9838" priority="12399" operator="greaterThan">
      <formula>F126</formula>
    </cfRule>
  </conditionalFormatting>
  <conditionalFormatting sqref="M126:M127">
    <cfRule type="cellIs" dxfId="9837" priority="12391" operator="greaterThan">
      <formula>0.1</formula>
    </cfRule>
  </conditionalFormatting>
  <conditionalFormatting sqref="L126:L127">
    <cfRule type="cellIs" dxfId="9836" priority="12388" operator="lessThan">
      <formula>0</formula>
    </cfRule>
  </conditionalFormatting>
  <conditionalFormatting sqref="G126:G127">
    <cfRule type="cellIs" dxfId="9835" priority="12386" operator="greaterThan">
      <formula>F126</formula>
    </cfRule>
    <cfRule type="cellIs" dxfId="9834" priority="12387" operator="lessThan">
      <formula>F126</formula>
    </cfRule>
  </conditionalFormatting>
  <conditionalFormatting sqref="M126:M127">
    <cfRule type="cellIs" dxfId="9833" priority="12384" operator="greaterThan">
      <formula>0.1</formula>
    </cfRule>
  </conditionalFormatting>
  <conditionalFormatting sqref="L126:L127">
    <cfRule type="cellIs" dxfId="9832" priority="12383" operator="lessThan">
      <formula>0</formula>
    </cfRule>
  </conditionalFormatting>
  <conditionalFormatting sqref="G126:G127">
    <cfRule type="cellIs" dxfId="9831" priority="12382" operator="lessThan">
      <formula>F126</formula>
    </cfRule>
    <cfRule type="cellIs" dxfId="9830" priority="12389" operator="greaterThan">
      <formula>F126</formula>
    </cfRule>
  </conditionalFormatting>
  <conditionalFormatting sqref="M126:M127">
    <cfRule type="cellIs" dxfId="9829" priority="12381" operator="greaterThan">
      <formula>0.1</formula>
    </cfRule>
  </conditionalFormatting>
  <conditionalFormatting sqref="P126:P127">
    <cfRule type="cellIs" dxfId="9828" priority="12380" operator="equal">
      <formula>TODAY()</formula>
    </cfRule>
  </conditionalFormatting>
  <conditionalFormatting sqref="L126:L127">
    <cfRule type="cellIs" dxfId="9827" priority="12378" operator="lessThan">
      <formula>0</formula>
    </cfRule>
  </conditionalFormatting>
  <conditionalFormatting sqref="G126:G127">
    <cfRule type="cellIs" dxfId="9826" priority="12376" operator="greaterThan">
      <formula>F126</formula>
    </cfRule>
    <cfRule type="cellIs" dxfId="9825" priority="12377" operator="lessThan">
      <formula>F126</formula>
    </cfRule>
  </conditionalFormatting>
  <conditionalFormatting sqref="P126:P127">
    <cfRule type="cellIs" dxfId="9824" priority="12375" operator="equal">
      <formula>TODAY()</formula>
    </cfRule>
  </conditionalFormatting>
  <conditionalFormatting sqref="M126:M127">
    <cfRule type="cellIs" dxfId="9823" priority="12374" operator="greaterThan">
      <formula>0.1</formula>
    </cfRule>
  </conditionalFormatting>
  <conditionalFormatting sqref="L126:L127">
    <cfRule type="cellIs" dxfId="9822" priority="12373" operator="lessThan">
      <formula>0</formula>
    </cfRule>
  </conditionalFormatting>
  <conditionalFormatting sqref="G126:G127">
    <cfRule type="cellIs" dxfId="9821" priority="12372" operator="lessThan">
      <formula>F126</formula>
    </cfRule>
    <cfRule type="cellIs" dxfId="9820" priority="12379" operator="greaterThan">
      <formula>F126</formula>
    </cfRule>
  </conditionalFormatting>
  <conditionalFormatting sqref="M126:M127">
    <cfRule type="cellIs" dxfId="9819" priority="12371" operator="greaterThan">
      <formula>0.1</formula>
    </cfRule>
  </conditionalFormatting>
  <conditionalFormatting sqref="P126:P127">
    <cfRule type="cellIs" dxfId="9818" priority="12360" operator="equal">
      <formula>TODAY()</formula>
    </cfRule>
  </conditionalFormatting>
  <conditionalFormatting sqref="L126:L127">
    <cfRule type="cellIs" dxfId="9817" priority="12358" operator="lessThan">
      <formula>0</formula>
    </cfRule>
  </conditionalFormatting>
  <conditionalFormatting sqref="G126:G127">
    <cfRule type="cellIs" dxfId="9816" priority="12356" operator="greaterThan">
      <formula>F126</formula>
    </cfRule>
    <cfRule type="cellIs" dxfId="9815" priority="12357" operator="lessThan">
      <formula>F126</formula>
    </cfRule>
  </conditionalFormatting>
  <conditionalFormatting sqref="P126:P127">
    <cfRule type="cellIs" dxfId="9814" priority="12355" operator="equal">
      <formula>TODAY()</formula>
    </cfRule>
  </conditionalFormatting>
  <conditionalFormatting sqref="M126:M127">
    <cfRule type="cellIs" dxfId="9813" priority="12354" operator="greaterThan">
      <formula>0.1</formula>
    </cfRule>
  </conditionalFormatting>
  <conditionalFormatting sqref="L126:L127">
    <cfRule type="cellIs" dxfId="9812" priority="12353" operator="lessThan">
      <formula>0</formula>
    </cfRule>
  </conditionalFormatting>
  <conditionalFormatting sqref="G126:G127">
    <cfRule type="cellIs" dxfId="9811" priority="12352" operator="lessThan">
      <formula>F126</formula>
    </cfRule>
    <cfRule type="cellIs" dxfId="9810" priority="12359" operator="greaterThan">
      <formula>F126</formula>
    </cfRule>
  </conditionalFormatting>
  <conditionalFormatting sqref="M126:M127">
    <cfRule type="cellIs" dxfId="9809" priority="12351" operator="greaterThan">
      <formula>0.1</formula>
    </cfRule>
  </conditionalFormatting>
  <conditionalFormatting sqref="P126:P127">
    <cfRule type="cellIs" dxfId="9808" priority="12350" operator="equal">
      <formula>TODAY()</formula>
    </cfRule>
  </conditionalFormatting>
  <conditionalFormatting sqref="L126:L127">
    <cfRule type="cellIs" dxfId="9807" priority="12348" operator="lessThan">
      <formula>0</formula>
    </cfRule>
  </conditionalFormatting>
  <conditionalFormatting sqref="G126:G127">
    <cfRule type="cellIs" dxfId="9806" priority="12346" operator="greaterThan">
      <formula>F126</formula>
    </cfRule>
    <cfRule type="cellIs" dxfId="9805" priority="12347" operator="lessThan">
      <formula>F126</formula>
    </cfRule>
  </conditionalFormatting>
  <conditionalFormatting sqref="P126:P127">
    <cfRule type="cellIs" dxfId="9804" priority="12345" operator="equal">
      <formula>TODAY()</formula>
    </cfRule>
  </conditionalFormatting>
  <conditionalFormatting sqref="M126:M127">
    <cfRule type="cellIs" dxfId="9803" priority="12344" operator="greaterThan">
      <formula>0.1</formula>
    </cfRule>
  </conditionalFormatting>
  <conditionalFormatting sqref="L126:L127">
    <cfRule type="cellIs" dxfId="9802" priority="12343" operator="lessThan">
      <formula>0</formula>
    </cfRule>
  </conditionalFormatting>
  <conditionalFormatting sqref="G126:G127">
    <cfRule type="cellIs" dxfId="9801" priority="12342" operator="lessThan">
      <formula>F126</formula>
    </cfRule>
    <cfRule type="cellIs" dxfId="9800" priority="12349" operator="greaterThan">
      <formula>F126</formula>
    </cfRule>
  </conditionalFormatting>
  <conditionalFormatting sqref="M126:M127">
    <cfRule type="cellIs" dxfId="9799" priority="12341" operator="greaterThan">
      <formula>0.1</formula>
    </cfRule>
  </conditionalFormatting>
  <conditionalFormatting sqref="P126:P127">
    <cfRule type="cellIs" dxfId="9798" priority="12370" operator="equal">
      <formula>TODAY()</formula>
    </cfRule>
  </conditionalFormatting>
  <conditionalFormatting sqref="L126:L127">
    <cfRule type="cellIs" dxfId="9797" priority="12368" operator="lessThan">
      <formula>0</formula>
    </cfRule>
  </conditionalFormatting>
  <conditionalFormatting sqref="G126:G127">
    <cfRule type="cellIs" dxfId="9796" priority="12366" operator="greaterThan">
      <formula>F126</formula>
    </cfRule>
    <cfRule type="cellIs" dxfId="9795" priority="12367" operator="lessThan">
      <formula>F126</formula>
    </cfRule>
  </conditionalFormatting>
  <conditionalFormatting sqref="P126:P127">
    <cfRule type="cellIs" dxfId="9794" priority="12365" operator="equal">
      <formula>TODAY()</formula>
    </cfRule>
  </conditionalFormatting>
  <conditionalFormatting sqref="M126:M127">
    <cfRule type="cellIs" dxfId="9793" priority="12364" operator="greaterThan">
      <formula>0.1</formula>
    </cfRule>
  </conditionalFormatting>
  <conditionalFormatting sqref="L126:L127">
    <cfRule type="cellIs" dxfId="9792" priority="12363" operator="lessThan">
      <formula>0</formula>
    </cfRule>
  </conditionalFormatting>
  <conditionalFormatting sqref="G126:G127">
    <cfRule type="cellIs" dxfId="9791" priority="12362" operator="lessThan">
      <formula>F126</formula>
    </cfRule>
    <cfRule type="cellIs" dxfId="9790" priority="12369" operator="greaterThan">
      <formula>F126</formula>
    </cfRule>
  </conditionalFormatting>
  <conditionalFormatting sqref="M126:M127">
    <cfRule type="cellIs" dxfId="9789" priority="12361" operator="greaterThan">
      <formula>0.1</formula>
    </cfRule>
  </conditionalFormatting>
  <conditionalFormatting sqref="P126:P127">
    <cfRule type="cellIs" dxfId="9788" priority="12340" operator="equal">
      <formula>TODAY()</formula>
    </cfRule>
  </conditionalFormatting>
  <conditionalFormatting sqref="L126:L127">
    <cfRule type="cellIs" dxfId="9787" priority="12338" operator="lessThan">
      <formula>0</formula>
    </cfRule>
  </conditionalFormatting>
  <conditionalFormatting sqref="G126:G127">
    <cfRule type="cellIs" dxfId="9786" priority="12336" operator="greaterThan">
      <formula>F126</formula>
    </cfRule>
    <cfRule type="cellIs" dxfId="9785" priority="12337" operator="lessThan">
      <formula>F126</formula>
    </cfRule>
  </conditionalFormatting>
  <conditionalFormatting sqref="P126:P127">
    <cfRule type="cellIs" dxfId="9784" priority="12335" operator="equal">
      <formula>TODAY()</formula>
    </cfRule>
  </conditionalFormatting>
  <conditionalFormatting sqref="M126:M127">
    <cfRule type="cellIs" dxfId="9783" priority="12334" operator="greaterThan">
      <formula>0.1</formula>
    </cfRule>
  </conditionalFormatting>
  <conditionalFormatting sqref="L126:L127">
    <cfRule type="cellIs" dxfId="9782" priority="12333" operator="lessThan">
      <formula>0</formula>
    </cfRule>
  </conditionalFormatting>
  <conditionalFormatting sqref="G126:G127">
    <cfRule type="cellIs" dxfId="9781" priority="12332" operator="lessThan">
      <formula>F126</formula>
    </cfRule>
    <cfRule type="cellIs" dxfId="9780" priority="12339" operator="greaterThan">
      <formula>F126</formula>
    </cfRule>
  </conditionalFormatting>
  <conditionalFormatting sqref="M126:M127">
    <cfRule type="cellIs" dxfId="9779" priority="12331" operator="greaterThan">
      <formula>0.1</formula>
    </cfRule>
  </conditionalFormatting>
  <conditionalFormatting sqref="P126:P127">
    <cfRule type="cellIs" dxfId="9778" priority="12330" operator="equal">
      <formula>TODAY()</formula>
    </cfRule>
  </conditionalFormatting>
  <conditionalFormatting sqref="L126:L127">
    <cfRule type="cellIs" dxfId="9777" priority="12328" operator="lessThan">
      <formula>0</formula>
    </cfRule>
  </conditionalFormatting>
  <conditionalFormatting sqref="G126:G127">
    <cfRule type="cellIs" dxfId="9776" priority="12326" operator="greaterThan">
      <formula>F126</formula>
    </cfRule>
    <cfRule type="cellIs" dxfId="9775" priority="12327" operator="lessThan">
      <formula>F126</formula>
    </cfRule>
  </conditionalFormatting>
  <conditionalFormatting sqref="P126:P127">
    <cfRule type="cellIs" dxfId="9774" priority="12325" operator="equal">
      <formula>TODAY()</formula>
    </cfRule>
  </conditionalFormatting>
  <conditionalFormatting sqref="M126:M127">
    <cfRule type="cellIs" dxfId="9773" priority="12324" operator="greaterThan">
      <formula>0.1</formula>
    </cfRule>
  </conditionalFormatting>
  <conditionalFormatting sqref="L126:L127">
    <cfRule type="cellIs" dxfId="9772" priority="12323" operator="lessThan">
      <formula>0</formula>
    </cfRule>
  </conditionalFormatting>
  <conditionalFormatting sqref="G126:G127">
    <cfRule type="cellIs" dxfId="9771" priority="12322" operator="lessThan">
      <formula>F126</formula>
    </cfRule>
    <cfRule type="cellIs" dxfId="9770" priority="12329" operator="greaterThan">
      <formula>F126</formula>
    </cfRule>
  </conditionalFormatting>
  <conditionalFormatting sqref="M126:M127">
    <cfRule type="cellIs" dxfId="9769" priority="12321" operator="greaterThan">
      <formula>0.1</formula>
    </cfRule>
  </conditionalFormatting>
  <conditionalFormatting sqref="P126:P127">
    <cfRule type="cellIs" dxfId="9768" priority="12320" operator="equal">
      <formula>TODAY()</formula>
    </cfRule>
  </conditionalFormatting>
  <conditionalFormatting sqref="L126:L127">
    <cfRule type="cellIs" dxfId="9767" priority="12318" operator="lessThan">
      <formula>0</formula>
    </cfRule>
  </conditionalFormatting>
  <conditionalFormatting sqref="G126:G127">
    <cfRule type="cellIs" dxfId="9766" priority="12316" operator="greaterThan">
      <formula>F126</formula>
    </cfRule>
    <cfRule type="cellIs" dxfId="9765" priority="12317" operator="lessThan">
      <formula>F126</formula>
    </cfRule>
  </conditionalFormatting>
  <conditionalFormatting sqref="P126:P127">
    <cfRule type="cellIs" dxfId="9764" priority="12315" operator="equal">
      <formula>TODAY()</formula>
    </cfRule>
  </conditionalFormatting>
  <conditionalFormatting sqref="M126:M127">
    <cfRule type="cellIs" dxfId="9763" priority="12314" operator="greaterThan">
      <formula>0.1</formula>
    </cfRule>
  </conditionalFormatting>
  <conditionalFormatting sqref="L126:L127">
    <cfRule type="cellIs" dxfId="9762" priority="12313" operator="lessThan">
      <formula>0</formula>
    </cfRule>
  </conditionalFormatting>
  <conditionalFormatting sqref="G126:G127">
    <cfRule type="cellIs" dxfId="9761" priority="12312" operator="lessThan">
      <formula>F126</formula>
    </cfRule>
    <cfRule type="cellIs" dxfId="9760" priority="12319" operator="greaterThan">
      <formula>F126</formula>
    </cfRule>
  </conditionalFormatting>
  <conditionalFormatting sqref="M126:M127">
    <cfRule type="cellIs" dxfId="9759" priority="12311" operator="greaterThan">
      <formula>0.1</formula>
    </cfRule>
  </conditionalFormatting>
  <conditionalFormatting sqref="P126:P127">
    <cfRule type="cellIs" dxfId="9758" priority="12310" operator="equal">
      <formula>TODAY()</formula>
    </cfRule>
  </conditionalFormatting>
  <conditionalFormatting sqref="L126:L127">
    <cfRule type="cellIs" dxfId="9757" priority="12308" operator="lessThan">
      <formula>0</formula>
    </cfRule>
  </conditionalFormatting>
  <conditionalFormatting sqref="G126:G127">
    <cfRule type="cellIs" dxfId="9756" priority="12306" operator="greaterThan">
      <formula>F126</formula>
    </cfRule>
    <cfRule type="cellIs" dxfId="9755" priority="12307" operator="lessThan">
      <formula>F126</formula>
    </cfRule>
  </conditionalFormatting>
  <conditionalFormatting sqref="P126:P127">
    <cfRule type="cellIs" dxfId="9754" priority="12305" operator="equal">
      <formula>TODAY()</formula>
    </cfRule>
  </conditionalFormatting>
  <conditionalFormatting sqref="M126:M127">
    <cfRule type="cellIs" dxfId="9753" priority="12304" operator="greaterThan">
      <formula>0.1</formula>
    </cfRule>
  </conditionalFormatting>
  <conditionalFormatting sqref="L126:L127">
    <cfRule type="cellIs" dxfId="9752" priority="12303" operator="lessThan">
      <formula>0</formula>
    </cfRule>
  </conditionalFormatting>
  <conditionalFormatting sqref="G126:G127">
    <cfRule type="cellIs" dxfId="9751" priority="12302" operator="lessThan">
      <formula>F126</formula>
    </cfRule>
    <cfRule type="cellIs" dxfId="9750" priority="12309" operator="greaterThan">
      <formula>F126</formula>
    </cfRule>
  </conditionalFormatting>
  <conditionalFormatting sqref="M126:M127">
    <cfRule type="cellIs" dxfId="9749" priority="12301" operator="greaterThan">
      <formula>0.1</formula>
    </cfRule>
  </conditionalFormatting>
  <conditionalFormatting sqref="P126:P127">
    <cfRule type="cellIs" dxfId="9748" priority="12300" operator="equal">
      <formula>TODAY()</formula>
    </cfRule>
  </conditionalFormatting>
  <conditionalFormatting sqref="L126:L127">
    <cfRule type="cellIs" dxfId="9747" priority="12298" operator="lessThan">
      <formula>0</formula>
    </cfRule>
  </conditionalFormatting>
  <conditionalFormatting sqref="G126:G127">
    <cfRule type="cellIs" dxfId="9746" priority="12296" operator="greaterThan">
      <formula>F126</formula>
    </cfRule>
    <cfRule type="cellIs" dxfId="9745" priority="12297" operator="lessThan">
      <formula>F126</formula>
    </cfRule>
  </conditionalFormatting>
  <conditionalFormatting sqref="P126:P127">
    <cfRule type="cellIs" dxfId="9744" priority="12295" operator="equal">
      <formula>TODAY()</formula>
    </cfRule>
  </conditionalFormatting>
  <conditionalFormatting sqref="M126:M127">
    <cfRule type="cellIs" dxfId="9743" priority="12294" operator="greaterThan">
      <formula>0.1</formula>
    </cfRule>
  </conditionalFormatting>
  <conditionalFormatting sqref="L126:L127">
    <cfRule type="cellIs" dxfId="9742" priority="12293" operator="lessThan">
      <formula>0</formula>
    </cfRule>
  </conditionalFormatting>
  <conditionalFormatting sqref="G126:G127">
    <cfRule type="cellIs" dxfId="9741" priority="12292" operator="lessThan">
      <formula>F126</formula>
    </cfRule>
    <cfRule type="cellIs" dxfId="9740" priority="12299" operator="greaterThan">
      <formula>F126</formula>
    </cfRule>
  </conditionalFormatting>
  <conditionalFormatting sqref="M126:M127">
    <cfRule type="cellIs" dxfId="9739" priority="12291" operator="greaterThan">
      <formula>0.1</formula>
    </cfRule>
  </conditionalFormatting>
  <conditionalFormatting sqref="P126:P127">
    <cfRule type="cellIs" dxfId="9738" priority="12290" operator="equal">
      <formula>TODAY()</formula>
    </cfRule>
  </conditionalFormatting>
  <conditionalFormatting sqref="L126:L127">
    <cfRule type="cellIs" dxfId="9737" priority="12288" operator="lessThan">
      <formula>0</formula>
    </cfRule>
  </conditionalFormatting>
  <conditionalFormatting sqref="G126:G127">
    <cfRule type="cellIs" dxfId="9736" priority="12286" operator="greaterThan">
      <formula>F126</formula>
    </cfRule>
    <cfRule type="cellIs" dxfId="9735" priority="12287" operator="lessThan">
      <formula>F126</formula>
    </cfRule>
  </conditionalFormatting>
  <conditionalFormatting sqref="P126:P127">
    <cfRule type="cellIs" dxfId="9734" priority="12285" operator="equal">
      <formula>TODAY()</formula>
    </cfRule>
  </conditionalFormatting>
  <conditionalFormatting sqref="M126:M127">
    <cfRule type="cellIs" dxfId="9733" priority="12284" operator="greaterThan">
      <formula>0.1</formula>
    </cfRule>
  </conditionalFormatting>
  <conditionalFormatting sqref="L126:L127">
    <cfRule type="cellIs" dxfId="9732" priority="12283" operator="lessThan">
      <formula>0</formula>
    </cfRule>
  </conditionalFormatting>
  <conditionalFormatting sqref="G126:G127">
    <cfRule type="cellIs" dxfId="9731" priority="12282" operator="lessThan">
      <formula>F126</formula>
    </cfRule>
    <cfRule type="cellIs" dxfId="9730" priority="12289" operator="greaterThan">
      <formula>F126</formula>
    </cfRule>
  </conditionalFormatting>
  <conditionalFormatting sqref="M126:M127">
    <cfRule type="cellIs" dxfId="9729" priority="12281" operator="greaterThan">
      <formula>0.1</formula>
    </cfRule>
  </conditionalFormatting>
  <conditionalFormatting sqref="P126:P127">
    <cfRule type="cellIs" dxfId="9728" priority="12280" operator="equal">
      <formula>TODAY()</formula>
    </cfRule>
  </conditionalFormatting>
  <conditionalFormatting sqref="L126:L127">
    <cfRule type="cellIs" dxfId="9727" priority="12278" operator="lessThan">
      <formula>0</formula>
    </cfRule>
  </conditionalFormatting>
  <conditionalFormatting sqref="G126:G127">
    <cfRule type="cellIs" dxfId="9726" priority="12276" operator="greaterThan">
      <formula>F126</formula>
    </cfRule>
    <cfRule type="cellIs" dxfId="9725" priority="12277" operator="lessThan">
      <formula>F126</formula>
    </cfRule>
  </conditionalFormatting>
  <conditionalFormatting sqref="P126:P127">
    <cfRule type="cellIs" dxfId="9724" priority="12275" operator="equal">
      <formula>TODAY()</formula>
    </cfRule>
  </conditionalFormatting>
  <conditionalFormatting sqref="M126:M127">
    <cfRule type="cellIs" dxfId="9723" priority="12274" operator="greaterThan">
      <formula>0.1</formula>
    </cfRule>
  </conditionalFormatting>
  <conditionalFormatting sqref="L126:L127">
    <cfRule type="cellIs" dxfId="9722" priority="12273" operator="lessThan">
      <formula>0</formula>
    </cfRule>
  </conditionalFormatting>
  <conditionalFormatting sqref="G126:G127">
    <cfRule type="cellIs" dxfId="9721" priority="12272" operator="lessThan">
      <formula>F126</formula>
    </cfRule>
    <cfRule type="cellIs" dxfId="9720" priority="12279" operator="greaterThan">
      <formula>F126</formula>
    </cfRule>
  </conditionalFormatting>
  <conditionalFormatting sqref="M126:M127">
    <cfRule type="cellIs" dxfId="9719" priority="12271" operator="greaterThan">
      <formula>0.1</formula>
    </cfRule>
  </conditionalFormatting>
  <conditionalFormatting sqref="P126:P127">
    <cfRule type="cellIs" dxfId="9718" priority="12270" operator="equal">
      <formula>TODAY()</formula>
    </cfRule>
  </conditionalFormatting>
  <conditionalFormatting sqref="L126:L127">
    <cfRule type="cellIs" dxfId="9717" priority="12268" operator="lessThan">
      <formula>0</formula>
    </cfRule>
  </conditionalFormatting>
  <conditionalFormatting sqref="G126:G127">
    <cfRule type="cellIs" dxfId="9716" priority="12266" operator="greaterThan">
      <formula>F126</formula>
    </cfRule>
    <cfRule type="cellIs" dxfId="9715" priority="12267" operator="lessThan">
      <formula>F126</formula>
    </cfRule>
  </conditionalFormatting>
  <conditionalFormatting sqref="P126:P127">
    <cfRule type="cellIs" dxfId="9714" priority="12265" operator="equal">
      <formula>TODAY()</formula>
    </cfRule>
  </conditionalFormatting>
  <conditionalFormatting sqref="M126:M127">
    <cfRule type="cellIs" dxfId="9713" priority="12264" operator="greaterThan">
      <formula>0.1</formula>
    </cfRule>
  </conditionalFormatting>
  <conditionalFormatting sqref="L126:L127">
    <cfRule type="cellIs" dxfId="9712" priority="12263" operator="lessThan">
      <formula>0</formula>
    </cfRule>
  </conditionalFormatting>
  <conditionalFormatting sqref="G126:G127">
    <cfRule type="cellIs" dxfId="9711" priority="12262" operator="lessThan">
      <formula>F126</formula>
    </cfRule>
    <cfRule type="cellIs" dxfId="9710" priority="12269" operator="greaterThan">
      <formula>F126</formula>
    </cfRule>
  </conditionalFormatting>
  <conditionalFormatting sqref="M126:M127">
    <cfRule type="cellIs" dxfId="9709" priority="12261" operator="greaterThan">
      <formula>0.1</formula>
    </cfRule>
  </conditionalFormatting>
  <conditionalFormatting sqref="P126:P127">
    <cfRule type="cellIs" dxfId="9708" priority="12260" operator="equal">
      <formula>TODAY()</formula>
    </cfRule>
  </conditionalFormatting>
  <conditionalFormatting sqref="L126:L127">
    <cfRule type="cellIs" dxfId="9707" priority="12258" operator="lessThan">
      <formula>0</formula>
    </cfRule>
  </conditionalFormatting>
  <conditionalFormatting sqref="G126:G127">
    <cfRule type="cellIs" dxfId="9706" priority="12256" operator="greaterThan">
      <formula>F126</formula>
    </cfRule>
    <cfRule type="cellIs" dxfId="9705" priority="12257" operator="lessThan">
      <formula>F126</formula>
    </cfRule>
  </conditionalFormatting>
  <conditionalFormatting sqref="P126:P127">
    <cfRule type="cellIs" dxfId="9704" priority="12255" operator="equal">
      <formula>TODAY()</formula>
    </cfRule>
  </conditionalFormatting>
  <conditionalFormatting sqref="M126:M127">
    <cfRule type="cellIs" dxfId="9703" priority="12254" operator="greaterThan">
      <formula>0.1</formula>
    </cfRule>
  </conditionalFormatting>
  <conditionalFormatting sqref="L126:L127">
    <cfRule type="cellIs" dxfId="9702" priority="12253" operator="lessThan">
      <formula>0</formula>
    </cfRule>
  </conditionalFormatting>
  <conditionalFormatting sqref="G126:G127">
    <cfRule type="cellIs" dxfId="9701" priority="12252" operator="lessThan">
      <formula>F126</formula>
    </cfRule>
    <cfRule type="cellIs" dxfId="9700" priority="12259" operator="greaterThan">
      <formula>F126</formula>
    </cfRule>
  </conditionalFormatting>
  <conditionalFormatting sqref="M126:M127">
    <cfRule type="cellIs" dxfId="9699" priority="12251" operator="greaterThan">
      <formula>0.1</formula>
    </cfRule>
  </conditionalFormatting>
  <conditionalFormatting sqref="P126:P127">
    <cfRule type="cellIs" dxfId="9698" priority="12250" operator="equal">
      <formula>TODAY()</formula>
    </cfRule>
  </conditionalFormatting>
  <conditionalFormatting sqref="L126:L127">
    <cfRule type="cellIs" dxfId="9697" priority="12248" operator="lessThan">
      <formula>0</formula>
    </cfRule>
  </conditionalFormatting>
  <conditionalFormatting sqref="G126:G127">
    <cfRule type="cellIs" dxfId="9696" priority="12246" operator="greaterThan">
      <formula>F126</formula>
    </cfRule>
    <cfRule type="cellIs" dxfId="9695" priority="12247" operator="lessThan">
      <formula>F126</formula>
    </cfRule>
  </conditionalFormatting>
  <conditionalFormatting sqref="P126:P127">
    <cfRule type="cellIs" dxfId="9694" priority="12245" operator="equal">
      <formula>TODAY()</formula>
    </cfRule>
  </conditionalFormatting>
  <conditionalFormatting sqref="M126:M127">
    <cfRule type="cellIs" dxfId="9693" priority="12244" operator="greaterThan">
      <formula>0.1</formula>
    </cfRule>
  </conditionalFormatting>
  <conditionalFormatting sqref="L126:L127">
    <cfRule type="cellIs" dxfId="9692" priority="12243" operator="lessThan">
      <formula>0</formula>
    </cfRule>
  </conditionalFormatting>
  <conditionalFormatting sqref="G126:G127">
    <cfRule type="cellIs" dxfId="9691" priority="12242" operator="lessThan">
      <formula>F126</formula>
    </cfRule>
    <cfRule type="cellIs" dxfId="9690" priority="12249" operator="greaterThan">
      <formula>F126</formula>
    </cfRule>
  </conditionalFormatting>
  <conditionalFormatting sqref="M126:M127">
    <cfRule type="cellIs" dxfId="9689" priority="12241" operator="greaterThan">
      <formula>0.1</formula>
    </cfRule>
  </conditionalFormatting>
  <conditionalFormatting sqref="P126:P127">
    <cfRule type="cellIs" dxfId="9688" priority="12240" operator="equal">
      <formula>TODAY()</formula>
    </cfRule>
  </conditionalFormatting>
  <conditionalFormatting sqref="L126:L127">
    <cfRule type="cellIs" dxfId="9687" priority="12238" operator="lessThan">
      <formula>0</formula>
    </cfRule>
  </conditionalFormatting>
  <conditionalFormatting sqref="G126:G127">
    <cfRule type="cellIs" dxfId="9686" priority="12236" operator="greaterThan">
      <formula>F126</formula>
    </cfRule>
    <cfRule type="cellIs" dxfId="9685" priority="12237" operator="lessThan">
      <formula>F126</formula>
    </cfRule>
  </conditionalFormatting>
  <conditionalFormatting sqref="P126:P127">
    <cfRule type="cellIs" dxfId="9684" priority="12235" operator="equal">
      <formula>TODAY()</formula>
    </cfRule>
  </conditionalFormatting>
  <conditionalFormatting sqref="M126:M127">
    <cfRule type="cellIs" dxfId="9683" priority="12234" operator="greaterThan">
      <formula>0.1</formula>
    </cfRule>
  </conditionalFormatting>
  <conditionalFormatting sqref="L126:L127">
    <cfRule type="cellIs" dxfId="9682" priority="12233" operator="lessThan">
      <formula>0</formula>
    </cfRule>
  </conditionalFormatting>
  <conditionalFormatting sqref="G126:G127">
    <cfRule type="cellIs" dxfId="9681" priority="12232" operator="lessThan">
      <formula>F126</formula>
    </cfRule>
    <cfRule type="cellIs" dxfId="9680" priority="12239" operator="greaterThan">
      <formula>F126</formula>
    </cfRule>
  </conditionalFormatting>
  <conditionalFormatting sqref="M126:M127">
    <cfRule type="cellIs" dxfId="9679" priority="12231" operator="greaterThan">
      <formula>0.1</formula>
    </cfRule>
  </conditionalFormatting>
  <conditionalFormatting sqref="P126:P127">
    <cfRule type="cellIs" dxfId="9678" priority="12230" operator="equal">
      <formula>TODAY()</formula>
    </cfRule>
  </conditionalFormatting>
  <conditionalFormatting sqref="L126:L127">
    <cfRule type="cellIs" dxfId="9677" priority="12228" operator="lessThan">
      <formula>0</formula>
    </cfRule>
  </conditionalFormatting>
  <conditionalFormatting sqref="G126:G127">
    <cfRule type="cellIs" dxfId="9676" priority="12226" operator="greaterThan">
      <formula>F126</formula>
    </cfRule>
    <cfRule type="cellIs" dxfId="9675" priority="12227" operator="lessThan">
      <formula>F126</formula>
    </cfRule>
  </conditionalFormatting>
  <conditionalFormatting sqref="P126:P127">
    <cfRule type="cellIs" dxfId="9674" priority="12225" operator="equal">
      <formula>TODAY()</formula>
    </cfRule>
  </conditionalFormatting>
  <conditionalFormatting sqref="M126:M127">
    <cfRule type="cellIs" dxfId="9673" priority="12224" operator="greaterThan">
      <formula>0.1</formula>
    </cfRule>
  </conditionalFormatting>
  <conditionalFormatting sqref="L126:L127">
    <cfRule type="cellIs" dxfId="9672" priority="12223" operator="lessThan">
      <formula>0</formula>
    </cfRule>
  </conditionalFormatting>
  <conditionalFormatting sqref="G126:G127">
    <cfRule type="cellIs" dxfId="9671" priority="12222" operator="lessThan">
      <formula>F126</formula>
    </cfRule>
    <cfRule type="cellIs" dxfId="9670" priority="12229" operator="greaterThan">
      <formula>F126</formula>
    </cfRule>
  </conditionalFormatting>
  <conditionalFormatting sqref="M126:M127">
    <cfRule type="cellIs" dxfId="9669" priority="12221" operator="greaterThan">
      <formula>0.1</formula>
    </cfRule>
  </conditionalFormatting>
  <conditionalFormatting sqref="P126:P127">
    <cfRule type="cellIs" dxfId="9668" priority="12220" operator="equal">
      <formula>TODAY()</formula>
    </cfRule>
  </conditionalFormatting>
  <conditionalFormatting sqref="L126:L127">
    <cfRule type="cellIs" dxfId="9667" priority="12218" operator="lessThan">
      <formula>0</formula>
    </cfRule>
  </conditionalFormatting>
  <conditionalFormatting sqref="G126:G127">
    <cfRule type="cellIs" dxfId="9666" priority="12216" operator="greaterThan">
      <formula>F126</formula>
    </cfRule>
    <cfRule type="cellIs" dxfId="9665" priority="12217" operator="lessThan">
      <formula>F126</formula>
    </cfRule>
  </conditionalFormatting>
  <conditionalFormatting sqref="P126:P127">
    <cfRule type="cellIs" dxfId="9664" priority="12215" operator="equal">
      <formula>TODAY()</formula>
    </cfRule>
  </conditionalFormatting>
  <conditionalFormatting sqref="M126:M127">
    <cfRule type="cellIs" dxfId="9663" priority="12214" operator="greaterThan">
      <formula>0.1</formula>
    </cfRule>
  </conditionalFormatting>
  <conditionalFormatting sqref="L126:L127">
    <cfRule type="cellIs" dxfId="9662" priority="12213" operator="lessThan">
      <formula>0</formula>
    </cfRule>
  </conditionalFormatting>
  <conditionalFormatting sqref="G126:G127">
    <cfRule type="cellIs" dxfId="9661" priority="12212" operator="lessThan">
      <formula>F126</formula>
    </cfRule>
    <cfRule type="cellIs" dxfId="9660" priority="12219" operator="greaterThan">
      <formula>F126</formula>
    </cfRule>
  </conditionalFormatting>
  <conditionalFormatting sqref="M126:M127">
    <cfRule type="cellIs" dxfId="9659" priority="12211" operator="greaterThan">
      <formula>0.1</formula>
    </cfRule>
  </conditionalFormatting>
  <conditionalFormatting sqref="P126:P127">
    <cfRule type="cellIs" dxfId="9658" priority="12210" operator="equal">
      <formula>TODAY()</formula>
    </cfRule>
  </conditionalFormatting>
  <conditionalFormatting sqref="L126:L127">
    <cfRule type="cellIs" dxfId="9657" priority="12208" operator="lessThan">
      <formula>0</formula>
    </cfRule>
  </conditionalFormatting>
  <conditionalFormatting sqref="G126:G127">
    <cfRule type="cellIs" dxfId="9656" priority="12206" operator="greaterThan">
      <formula>F126</formula>
    </cfRule>
    <cfRule type="cellIs" dxfId="9655" priority="12207" operator="lessThan">
      <formula>F126</formula>
    </cfRule>
  </conditionalFormatting>
  <conditionalFormatting sqref="P126:P127">
    <cfRule type="cellIs" dxfId="9654" priority="12205" operator="equal">
      <formula>TODAY()</formula>
    </cfRule>
  </conditionalFormatting>
  <conditionalFormatting sqref="M126:M127">
    <cfRule type="cellIs" dxfId="9653" priority="12204" operator="greaterThan">
      <formula>0.1</formula>
    </cfRule>
  </conditionalFormatting>
  <conditionalFormatting sqref="L126:L127">
    <cfRule type="cellIs" dxfId="9652" priority="12203" operator="lessThan">
      <formula>0</formula>
    </cfRule>
  </conditionalFormatting>
  <conditionalFormatting sqref="G126:G127">
    <cfRule type="cellIs" dxfId="9651" priority="12202" operator="lessThan">
      <formula>F126</formula>
    </cfRule>
    <cfRule type="cellIs" dxfId="9650" priority="12209" operator="greaterThan">
      <formula>F126</formula>
    </cfRule>
  </conditionalFormatting>
  <conditionalFormatting sqref="M126:M127">
    <cfRule type="cellIs" dxfId="9649" priority="12201" operator="greaterThan">
      <formula>0.1</formula>
    </cfRule>
  </conditionalFormatting>
  <conditionalFormatting sqref="P126:P127">
    <cfRule type="cellIs" dxfId="9648" priority="12200" operator="equal">
      <formula>TODAY()</formula>
    </cfRule>
  </conditionalFormatting>
  <conditionalFormatting sqref="L126:L127">
    <cfRule type="cellIs" dxfId="9647" priority="12198" operator="lessThan">
      <formula>0</formula>
    </cfRule>
  </conditionalFormatting>
  <conditionalFormatting sqref="G126:G127">
    <cfRule type="cellIs" dxfId="9646" priority="12196" operator="greaterThan">
      <formula>F126</formula>
    </cfRule>
    <cfRule type="cellIs" dxfId="9645" priority="12197" operator="lessThan">
      <formula>F126</formula>
    </cfRule>
  </conditionalFormatting>
  <conditionalFormatting sqref="P126:P127">
    <cfRule type="cellIs" dxfId="9644" priority="12195" operator="equal">
      <formula>TODAY()</formula>
    </cfRule>
  </conditionalFormatting>
  <conditionalFormatting sqref="M126:M127">
    <cfRule type="cellIs" dxfId="9643" priority="12194" operator="greaterThan">
      <formula>0.1</formula>
    </cfRule>
  </conditionalFormatting>
  <conditionalFormatting sqref="L126:L127">
    <cfRule type="cellIs" dxfId="9642" priority="12193" operator="lessThan">
      <formula>0</formula>
    </cfRule>
  </conditionalFormatting>
  <conditionalFormatting sqref="G126:G127">
    <cfRule type="cellIs" dxfId="9641" priority="12192" operator="lessThan">
      <formula>F126</formula>
    </cfRule>
    <cfRule type="cellIs" dxfId="9640" priority="12199" operator="greaterThan">
      <formula>F126</formula>
    </cfRule>
  </conditionalFormatting>
  <conditionalFormatting sqref="M126:M127">
    <cfRule type="cellIs" dxfId="9639" priority="12191" operator="greaterThan">
      <formula>0.1</formula>
    </cfRule>
  </conditionalFormatting>
  <conditionalFormatting sqref="P126:P127">
    <cfRule type="cellIs" dxfId="9638" priority="12190" operator="equal">
      <formula>TODAY()</formula>
    </cfRule>
  </conditionalFormatting>
  <conditionalFormatting sqref="L126:L127">
    <cfRule type="cellIs" dxfId="9637" priority="12188" operator="lessThan">
      <formula>0</formula>
    </cfRule>
  </conditionalFormatting>
  <conditionalFormatting sqref="G126:G127">
    <cfRule type="cellIs" dxfId="9636" priority="12186" operator="greaterThan">
      <formula>F126</formula>
    </cfRule>
    <cfRule type="cellIs" dxfId="9635" priority="12187" operator="lessThan">
      <formula>F126</formula>
    </cfRule>
  </conditionalFormatting>
  <conditionalFormatting sqref="P126:P127">
    <cfRule type="cellIs" dxfId="9634" priority="12185" operator="equal">
      <formula>TODAY()</formula>
    </cfRule>
  </conditionalFormatting>
  <conditionalFormatting sqref="M126:M127">
    <cfRule type="cellIs" dxfId="9633" priority="12184" operator="greaterThan">
      <formula>0.1</formula>
    </cfRule>
  </conditionalFormatting>
  <conditionalFormatting sqref="L126:L127">
    <cfRule type="cellIs" dxfId="9632" priority="12183" operator="lessThan">
      <formula>0</formula>
    </cfRule>
  </conditionalFormatting>
  <conditionalFormatting sqref="G126:G127">
    <cfRule type="cellIs" dxfId="9631" priority="12182" operator="lessThan">
      <formula>F126</formula>
    </cfRule>
    <cfRule type="cellIs" dxfId="9630" priority="12189" operator="greaterThan">
      <formula>F126</formula>
    </cfRule>
  </conditionalFormatting>
  <conditionalFormatting sqref="M126:M127">
    <cfRule type="cellIs" dxfId="9629" priority="12181" operator="greaterThan">
      <formula>0.1</formula>
    </cfRule>
  </conditionalFormatting>
  <conditionalFormatting sqref="P126:P127">
    <cfRule type="cellIs" dxfId="9628" priority="12180" operator="equal">
      <formula>TODAY()</formula>
    </cfRule>
  </conditionalFormatting>
  <conditionalFormatting sqref="L126:L127">
    <cfRule type="cellIs" dxfId="9627" priority="12178" operator="lessThan">
      <formula>0</formula>
    </cfRule>
  </conditionalFormatting>
  <conditionalFormatting sqref="G126:G127">
    <cfRule type="cellIs" dxfId="9626" priority="12176" operator="greaterThan">
      <formula>F126</formula>
    </cfRule>
    <cfRule type="cellIs" dxfId="9625" priority="12177" operator="lessThan">
      <formula>F126</formula>
    </cfRule>
  </conditionalFormatting>
  <conditionalFormatting sqref="P126:P127">
    <cfRule type="cellIs" dxfId="9624" priority="12175" operator="equal">
      <formula>TODAY()</formula>
    </cfRule>
  </conditionalFormatting>
  <conditionalFormatting sqref="M126:M127">
    <cfRule type="cellIs" dxfId="9623" priority="12174" operator="greaterThan">
      <formula>0.1</formula>
    </cfRule>
  </conditionalFormatting>
  <conditionalFormatting sqref="L126:L127">
    <cfRule type="cellIs" dxfId="9622" priority="12173" operator="lessThan">
      <formula>0</formula>
    </cfRule>
  </conditionalFormatting>
  <conditionalFormatting sqref="G126:G127">
    <cfRule type="cellIs" dxfId="9621" priority="12172" operator="lessThan">
      <formula>F126</formula>
    </cfRule>
    <cfRule type="cellIs" dxfId="9620" priority="12179" operator="greaterThan">
      <formula>F126</formula>
    </cfRule>
  </conditionalFormatting>
  <conditionalFormatting sqref="M126:M127">
    <cfRule type="cellIs" dxfId="9619" priority="12171" operator="greaterThan">
      <formula>0.1</formula>
    </cfRule>
  </conditionalFormatting>
  <conditionalFormatting sqref="P126:P127">
    <cfRule type="cellIs" dxfId="9618" priority="12170" operator="equal">
      <formula>TODAY()</formula>
    </cfRule>
  </conditionalFormatting>
  <conditionalFormatting sqref="L126:L127">
    <cfRule type="cellIs" dxfId="9617" priority="12168" operator="lessThan">
      <formula>0</formula>
    </cfRule>
  </conditionalFormatting>
  <conditionalFormatting sqref="G126:G127">
    <cfRule type="cellIs" dxfId="9616" priority="12166" operator="greaterThan">
      <formula>F126</formula>
    </cfRule>
    <cfRule type="cellIs" dxfId="9615" priority="12167" operator="lessThan">
      <formula>F126</formula>
    </cfRule>
  </conditionalFormatting>
  <conditionalFormatting sqref="P126:P127">
    <cfRule type="cellIs" dxfId="9614" priority="12165" operator="equal">
      <formula>TODAY()</formula>
    </cfRule>
  </conditionalFormatting>
  <conditionalFormatting sqref="M126:M127">
    <cfRule type="cellIs" dxfId="9613" priority="12164" operator="greaterThan">
      <formula>0.1</formula>
    </cfRule>
  </conditionalFormatting>
  <conditionalFormatting sqref="L126:L127">
    <cfRule type="cellIs" dxfId="9612" priority="12163" operator="lessThan">
      <formula>0</formula>
    </cfRule>
  </conditionalFormatting>
  <conditionalFormatting sqref="G126:G127">
    <cfRule type="cellIs" dxfId="9611" priority="12162" operator="lessThan">
      <formula>F126</formula>
    </cfRule>
    <cfRule type="cellIs" dxfId="9610" priority="12169" operator="greaterThan">
      <formula>F126</formula>
    </cfRule>
  </conditionalFormatting>
  <conditionalFormatting sqref="M126:M127">
    <cfRule type="cellIs" dxfId="9609" priority="12161" operator="greaterThan">
      <formula>0.1</formula>
    </cfRule>
  </conditionalFormatting>
  <conditionalFormatting sqref="P126:P127">
    <cfRule type="cellIs" dxfId="9608" priority="12150" operator="equal">
      <formula>TODAY()</formula>
    </cfRule>
  </conditionalFormatting>
  <conditionalFormatting sqref="P126:P127">
    <cfRule type="cellIs" dxfId="9607" priority="12145" operator="equal">
      <formula>TODAY()</formula>
    </cfRule>
  </conditionalFormatting>
  <conditionalFormatting sqref="P126:P127">
    <cfRule type="cellIs" dxfId="9606" priority="12160" operator="equal">
      <formula>TODAY()</formula>
    </cfRule>
  </conditionalFormatting>
  <conditionalFormatting sqref="L126:L127">
    <cfRule type="cellIs" dxfId="9605" priority="12158" operator="lessThan">
      <formula>0</formula>
    </cfRule>
  </conditionalFormatting>
  <conditionalFormatting sqref="G126:G127">
    <cfRule type="cellIs" dxfId="9604" priority="12156" operator="greaterThan">
      <formula>F126</formula>
    </cfRule>
    <cfRule type="cellIs" dxfId="9603" priority="12157" operator="lessThan">
      <formula>F126</formula>
    </cfRule>
  </conditionalFormatting>
  <conditionalFormatting sqref="P126:P127">
    <cfRule type="cellIs" dxfId="9602" priority="12155" operator="equal">
      <formula>TODAY()</formula>
    </cfRule>
  </conditionalFormatting>
  <conditionalFormatting sqref="M126:M127">
    <cfRule type="cellIs" dxfId="9601" priority="12154" operator="greaterThan">
      <formula>0.1</formula>
    </cfRule>
  </conditionalFormatting>
  <conditionalFormatting sqref="L126:L127">
    <cfRule type="cellIs" dxfId="9600" priority="12153" operator="lessThan">
      <formula>0</formula>
    </cfRule>
  </conditionalFormatting>
  <conditionalFormatting sqref="G126:G127">
    <cfRule type="cellIs" dxfId="9599" priority="12152" operator="lessThan">
      <formula>F126</formula>
    </cfRule>
    <cfRule type="cellIs" dxfId="9598" priority="12159" operator="greaterThan">
      <formula>F126</formula>
    </cfRule>
  </conditionalFormatting>
  <conditionalFormatting sqref="M126:M127">
    <cfRule type="cellIs" dxfId="9597" priority="12151" operator="greaterThan">
      <formula>0.1</formula>
    </cfRule>
  </conditionalFormatting>
  <conditionalFormatting sqref="L126:L127">
    <cfRule type="cellIs" dxfId="9596" priority="12148" operator="lessThan">
      <formula>0</formula>
    </cfRule>
  </conditionalFormatting>
  <conditionalFormatting sqref="G126:G127">
    <cfRule type="cellIs" dxfId="9595" priority="12146" operator="greaterThan">
      <formula>F126</formula>
    </cfRule>
    <cfRule type="cellIs" dxfId="9594" priority="12147" operator="lessThan">
      <formula>F126</formula>
    </cfRule>
  </conditionalFormatting>
  <conditionalFormatting sqref="M126:M127">
    <cfRule type="cellIs" dxfId="9593" priority="12144" operator="greaterThan">
      <formula>0.1</formula>
    </cfRule>
  </conditionalFormatting>
  <conditionalFormatting sqref="L126:L127">
    <cfRule type="cellIs" dxfId="9592" priority="12143" operator="lessThan">
      <formula>0</formula>
    </cfRule>
  </conditionalFormatting>
  <conditionalFormatting sqref="G126:G127">
    <cfRule type="cellIs" dxfId="9591" priority="12142" operator="lessThan">
      <formula>F126</formula>
    </cfRule>
    <cfRule type="cellIs" dxfId="9590" priority="12149" operator="greaterThan">
      <formula>F126</formula>
    </cfRule>
  </conditionalFormatting>
  <conditionalFormatting sqref="M126:M127">
    <cfRule type="cellIs" dxfId="9589" priority="12141" operator="greaterThan">
      <formula>0.1</formula>
    </cfRule>
  </conditionalFormatting>
  <conditionalFormatting sqref="P126:P127">
    <cfRule type="cellIs" dxfId="9588" priority="12140" operator="equal">
      <formula>TODAY()</formula>
    </cfRule>
  </conditionalFormatting>
  <conditionalFormatting sqref="L126:L127">
    <cfRule type="cellIs" dxfId="9587" priority="12138" operator="lessThan">
      <formula>0</formula>
    </cfRule>
  </conditionalFormatting>
  <conditionalFormatting sqref="G126:G127">
    <cfRule type="cellIs" dxfId="9586" priority="12136" operator="greaterThan">
      <formula>F126</formula>
    </cfRule>
    <cfRule type="cellIs" dxfId="9585" priority="12137" operator="lessThan">
      <formula>F126</formula>
    </cfRule>
  </conditionalFormatting>
  <conditionalFormatting sqref="P126:P127">
    <cfRule type="cellIs" dxfId="9584" priority="12135" operator="equal">
      <formula>TODAY()</formula>
    </cfRule>
  </conditionalFormatting>
  <conditionalFormatting sqref="M126:M127">
    <cfRule type="cellIs" dxfId="9583" priority="12134" operator="greaterThan">
      <formula>0.1</formula>
    </cfRule>
  </conditionalFormatting>
  <conditionalFormatting sqref="L126:L127">
    <cfRule type="cellIs" dxfId="9582" priority="12133" operator="lessThan">
      <formula>0</formula>
    </cfRule>
  </conditionalFormatting>
  <conditionalFormatting sqref="G126:G127">
    <cfRule type="cellIs" dxfId="9581" priority="12132" operator="lessThan">
      <formula>F126</formula>
    </cfRule>
    <cfRule type="cellIs" dxfId="9580" priority="12139" operator="greaterThan">
      <formula>F126</formula>
    </cfRule>
  </conditionalFormatting>
  <conditionalFormatting sqref="M126:M127">
    <cfRule type="cellIs" dxfId="9579" priority="12131" operator="greaterThan">
      <formula>0.1</formula>
    </cfRule>
  </conditionalFormatting>
  <conditionalFormatting sqref="P126:P127">
    <cfRule type="cellIs" dxfId="9578" priority="12120" operator="equal">
      <formula>TODAY()</formula>
    </cfRule>
  </conditionalFormatting>
  <conditionalFormatting sqref="L126:L127">
    <cfRule type="cellIs" dxfId="9577" priority="12118" operator="lessThan">
      <formula>0</formula>
    </cfRule>
  </conditionalFormatting>
  <conditionalFormatting sqref="G126:G127">
    <cfRule type="cellIs" dxfId="9576" priority="12116" operator="greaterThan">
      <formula>F126</formula>
    </cfRule>
    <cfRule type="cellIs" dxfId="9575" priority="12117" operator="lessThan">
      <formula>F126</formula>
    </cfRule>
  </conditionalFormatting>
  <conditionalFormatting sqref="P126:P127">
    <cfRule type="cellIs" dxfId="9574" priority="12115" operator="equal">
      <formula>TODAY()</formula>
    </cfRule>
  </conditionalFormatting>
  <conditionalFormatting sqref="M126:M127">
    <cfRule type="cellIs" dxfId="9573" priority="12114" operator="greaterThan">
      <formula>0.1</formula>
    </cfRule>
  </conditionalFormatting>
  <conditionalFormatting sqref="L126:L127">
    <cfRule type="cellIs" dxfId="9572" priority="12113" operator="lessThan">
      <formula>0</formula>
    </cfRule>
  </conditionalFormatting>
  <conditionalFormatting sqref="G126:G127">
    <cfRule type="cellIs" dxfId="9571" priority="12112" operator="lessThan">
      <formula>F126</formula>
    </cfRule>
    <cfRule type="cellIs" dxfId="9570" priority="12119" operator="greaterThan">
      <formula>F126</formula>
    </cfRule>
  </conditionalFormatting>
  <conditionalFormatting sqref="M126:M127">
    <cfRule type="cellIs" dxfId="9569" priority="12111" operator="greaterThan">
      <formula>0.1</formula>
    </cfRule>
  </conditionalFormatting>
  <conditionalFormatting sqref="P126:P127">
    <cfRule type="cellIs" dxfId="9568" priority="12110" operator="equal">
      <formula>TODAY()</formula>
    </cfRule>
  </conditionalFormatting>
  <conditionalFormatting sqref="L126:L127">
    <cfRule type="cellIs" dxfId="9567" priority="12108" operator="lessThan">
      <formula>0</formula>
    </cfRule>
  </conditionalFormatting>
  <conditionalFormatting sqref="G126:G127">
    <cfRule type="cellIs" dxfId="9566" priority="12106" operator="greaterThan">
      <formula>F126</formula>
    </cfRule>
    <cfRule type="cellIs" dxfId="9565" priority="12107" operator="lessThan">
      <formula>F126</formula>
    </cfRule>
  </conditionalFormatting>
  <conditionalFormatting sqref="P126:P127">
    <cfRule type="cellIs" dxfId="9564" priority="12105" operator="equal">
      <formula>TODAY()</formula>
    </cfRule>
  </conditionalFormatting>
  <conditionalFormatting sqref="M126:M127">
    <cfRule type="cellIs" dxfId="9563" priority="12104" operator="greaterThan">
      <formula>0.1</formula>
    </cfRule>
  </conditionalFormatting>
  <conditionalFormatting sqref="L126:L127">
    <cfRule type="cellIs" dxfId="9562" priority="12103" operator="lessThan">
      <formula>0</formula>
    </cfRule>
  </conditionalFormatting>
  <conditionalFormatting sqref="G126:G127">
    <cfRule type="cellIs" dxfId="9561" priority="12102" operator="lessThan">
      <formula>F126</formula>
    </cfRule>
    <cfRule type="cellIs" dxfId="9560" priority="12109" operator="greaterThan">
      <formula>F126</formula>
    </cfRule>
  </conditionalFormatting>
  <conditionalFormatting sqref="M126:M127">
    <cfRule type="cellIs" dxfId="9559" priority="12101" operator="greaterThan">
      <formula>0.1</formula>
    </cfRule>
  </conditionalFormatting>
  <conditionalFormatting sqref="P126:P127">
    <cfRule type="cellIs" dxfId="9558" priority="12130" operator="equal">
      <formula>TODAY()</formula>
    </cfRule>
  </conditionalFormatting>
  <conditionalFormatting sqref="L126:L127">
    <cfRule type="cellIs" dxfId="9557" priority="12128" operator="lessThan">
      <formula>0</formula>
    </cfRule>
  </conditionalFormatting>
  <conditionalFormatting sqref="G126:G127">
    <cfRule type="cellIs" dxfId="9556" priority="12126" operator="greaterThan">
      <formula>F126</formula>
    </cfRule>
    <cfRule type="cellIs" dxfId="9555" priority="12127" operator="lessThan">
      <formula>F126</formula>
    </cfRule>
  </conditionalFormatting>
  <conditionalFormatting sqref="P126:P127">
    <cfRule type="cellIs" dxfId="9554" priority="12125" operator="equal">
      <formula>TODAY()</formula>
    </cfRule>
  </conditionalFormatting>
  <conditionalFormatting sqref="M126:M127">
    <cfRule type="cellIs" dxfId="9553" priority="12124" operator="greaterThan">
      <formula>0.1</formula>
    </cfRule>
  </conditionalFormatting>
  <conditionalFormatting sqref="L126:L127">
    <cfRule type="cellIs" dxfId="9552" priority="12123" operator="lessThan">
      <formula>0</formula>
    </cfRule>
  </conditionalFormatting>
  <conditionalFormatting sqref="G126:G127">
    <cfRule type="cellIs" dxfId="9551" priority="12122" operator="lessThan">
      <formula>F126</formula>
    </cfRule>
    <cfRule type="cellIs" dxfId="9550" priority="12129" operator="greaterThan">
      <formula>F126</formula>
    </cfRule>
  </conditionalFormatting>
  <conditionalFormatting sqref="M126:M127">
    <cfRule type="cellIs" dxfId="9549" priority="12121" operator="greaterThan">
      <formula>0.1</formula>
    </cfRule>
  </conditionalFormatting>
  <conditionalFormatting sqref="P126:P127">
    <cfRule type="cellIs" dxfId="9548" priority="12100" operator="equal">
      <formula>TODAY()</formula>
    </cfRule>
  </conditionalFormatting>
  <conditionalFormatting sqref="L126:L127">
    <cfRule type="cellIs" dxfId="9547" priority="12098" operator="lessThan">
      <formula>0</formula>
    </cfRule>
  </conditionalFormatting>
  <conditionalFormatting sqref="G126:G127">
    <cfRule type="cellIs" dxfId="9546" priority="12096" operator="greaterThan">
      <formula>F126</formula>
    </cfRule>
    <cfRule type="cellIs" dxfId="9545" priority="12097" operator="lessThan">
      <formula>F126</formula>
    </cfRule>
  </conditionalFormatting>
  <conditionalFormatting sqref="P126:P127">
    <cfRule type="cellIs" dxfId="9544" priority="12095" operator="equal">
      <formula>TODAY()</formula>
    </cfRule>
  </conditionalFormatting>
  <conditionalFormatting sqref="M126:M127">
    <cfRule type="cellIs" dxfId="9543" priority="12094" operator="greaterThan">
      <formula>0.1</formula>
    </cfRule>
  </conditionalFormatting>
  <conditionalFormatting sqref="L126:L127">
    <cfRule type="cellIs" dxfId="9542" priority="12093" operator="lessThan">
      <formula>0</formula>
    </cfRule>
  </conditionalFormatting>
  <conditionalFormatting sqref="G126:G127">
    <cfRule type="cellIs" dxfId="9541" priority="12092" operator="lessThan">
      <formula>F126</formula>
    </cfRule>
    <cfRule type="cellIs" dxfId="9540" priority="12099" operator="greaterThan">
      <formula>F126</formula>
    </cfRule>
  </conditionalFormatting>
  <conditionalFormatting sqref="M126:M127">
    <cfRule type="cellIs" dxfId="9539" priority="12091" operator="greaterThan">
      <formula>0.1</formula>
    </cfRule>
  </conditionalFormatting>
  <conditionalFormatting sqref="P126:P127">
    <cfRule type="cellIs" dxfId="9538" priority="12090" operator="equal">
      <formula>TODAY()</formula>
    </cfRule>
  </conditionalFormatting>
  <conditionalFormatting sqref="L126:L127">
    <cfRule type="cellIs" dxfId="9537" priority="12088" operator="lessThan">
      <formula>0</formula>
    </cfRule>
  </conditionalFormatting>
  <conditionalFormatting sqref="G126:G127">
    <cfRule type="cellIs" dxfId="9536" priority="12086" operator="greaterThan">
      <formula>F126</formula>
    </cfRule>
    <cfRule type="cellIs" dxfId="9535" priority="12087" operator="lessThan">
      <formula>F126</formula>
    </cfRule>
  </conditionalFormatting>
  <conditionalFormatting sqref="P126:P127">
    <cfRule type="cellIs" dxfId="9534" priority="12085" operator="equal">
      <formula>TODAY()</formula>
    </cfRule>
  </conditionalFormatting>
  <conditionalFormatting sqref="M126:M127">
    <cfRule type="cellIs" dxfId="9533" priority="12084" operator="greaterThan">
      <formula>0.1</formula>
    </cfRule>
  </conditionalFormatting>
  <conditionalFormatting sqref="L126:L127">
    <cfRule type="cellIs" dxfId="9532" priority="12083" operator="lessThan">
      <formula>0</formula>
    </cfRule>
  </conditionalFormatting>
  <conditionalFormatting sqref="G126:G127">
    <cfRule type="cellIs" dxfId="9531" priority="12082" operator="lessThan">
      <formula>F126</formula>
    </cfRule>
    <cfRule type="cellIs" dxfId="9530" priority="12089" operator="greaterThan">
      <formula>F126</formula>
    </cfRule>
  </conditionalFormatting>
  <conditionalFormatting sqref="M126:M127">
    <cfRule type="cellIs" dxfId="9529" priority="12081" operator="greaterThan">
      <formula>0.1</formula>
    </cfRule>
  </conditionalFormatting>
  <conditionalFormatting sqref="P126:P127">
    <cfRule type="cellIs" dxfId="9528" priority="12080" operator="equal">
      <formula>TODAY()</formula>
    </cfRule>
  </conditionalFormatting>
  <conditionalFormatting sqref="L126:L127">
    <cfRule type="cellIs" dxfId="9527" priority="12078" operator="lessThan">
      <formula>0</formula>
    </cfRule>
  </conditionalFormatting>
  <conditionalFormatting sqref="G126:G127">
    <cfRule type="cellIs" dxfId="9526" priority="12076" operator="greaterThan">
      <formula>F126</formula>
    </cfRule>
    <cfRule type="cellIs" dxfId="9525" priority="12077" operator="lessThan">
      <formula>F126</formula>
    </cfRule>
  </conditionalFormatting>
  <conditionalFormatting sqref="P126:P127">
    <cfRule type="cellIs" dxfId="9524" priority="12075" operator="equal">
      <formula>TODAY()</formula>
    </cfRule>
  </conditionalFormatting>
  <conditionalFormatting sqref="M126:M127">
    <cfRule type="cellIs" dxfId="9523" priority="12074" operator="greaterThan">
      <formula>0.1</formula>
    </cfRule>
  </conditionalFormatting>
  <conditionalFormatting sqref="L126:L127">
    <cfRule type="cellIs" dxfId="9522" priority="12073" operator="lessThan">
      <formula>0</formula>
    </cfRule>
  </conditionalFormatting>
  <conditionalFormatting sqref="G126:G127">
    <cfRule type="cellIs" dxfId="9521" priority="12072" operator="lessThan">
      <formula>F126</formula>
    </cfRule>
    <cfRule type="cellIs" dxfId="9520" priority="12079" operator="greaterThan">
      <formula>F126</formula>
    </cfRule>
  </conditionalFormatting>
  <conditionalFormatting sqref="M126:M127">
    <cfRule type="cellIs" dxfId="9519" priority="12071" operator="greaterThan">
      <formula>0.1</formula>
    </cfRule>
  </conditionalFormatting>
  <conditionalFormatting sqref="P126:P127">
    <cfRule type="cellIs" dxfId="9518" priority="12070" operator="equal">
      <formula>TODAY()</formula>
    </cfRule>
  </conditionalFormatting>
  <conditionalFormatting sqref="L126:L127">
    <cfRule type="cellIs" dxfId="9517" priority="12068" operator="lessThan">
      <formula>0</formula>
    </cfRule>
  </conditionalFormatting>
  <conditionalFormatting sqref="G126:G127">
    <cfRule type="cellIs" dxfId="9516" priority="12066" operator="greaterThan">
      <formula>F126</formula>
    </cfRule>
    <cfRule type="cellIs" dxfId="9515" priority="12067" operator="lessThan">
      <formula>F126</formula>
    </cfRule>
  </conditionalFormatting>
  <conditionalFormatting sqref="P126:P127">
    <cfRule type="cellIs" dxfId="9514" priority="12065" operator="equal">
      <formula>TODAY()</formula>
    </cfRule>
  </conditionalFormatting>
  <conditionalFormatting sqref="M126:M127">
    <cfRule type="cellIs" dxfId="9513" priority="12064" operator="greaterThan">
      <formula>0.1</formula>
    </cfRule>
  </conditionalFormatting>
  <conditionalFormatting sqref="L126:L127">
    <cfRule type="cellIs" dxfId="9512" priority="12063" operator="lessThan">
      <formula>0</formula>
    </cfRule>
  </conditionalFormatting>
  <conditionalFormatting sqref="G126:G127">
    <cfRule type="cellIs" dxfId="9511" priority="12062" operator="lessThan">
      <formula>F126</formula>
    </cfRule>
    <cfRule type="cellIs" dxfId="9510" priority="12069" operator="greaterThan">
      <formula>F126</formula>
    </cfRule>
  </conditionalFormatting>
  <conditionalFormatting sqref="M126:M127">
    <cfRule type="cellIs" dxfId="9509" priority="12061" operator="greaterThan">
      <formula>0.1</formula>
    </cfRule>
  </conditionalFormatting>
  <conditionalFormatting sqref="P126:P127">
    <cfRule type="cellIs" dxfId="9508" priority="12060" operator="equal">
      <formula>TODAY()</formula>
    </cfRule>
  </conditionalFormatting>
  <conditionalFormatting sqref="L126:L127">
    <cfRule type="cellIs" dxfId="9507" priority="12058" operator="lessThan">
      <formula>0</formula>
    </cfRule>
  </conditionalFormatting>
  <conditionalFormatting sqref="G126:G127">
    <cfRule type="cellIs" dxfId="9506" priority="12056" operator="greaterThan">
      <formula>F126</formula>
    </cfRule>
    <cfRule type="cellIs" dxfId="9505" priority="12057" operator="lessThan">
      <formula>F126</formula>
    </cfRule>
  </conditionalFormatting>
  <conditionalFormatting sqref="P126:P127">
    <cfRule type="cellIs" dxfId="9504" priority="12055" operator="equal">
      <formula>TODAY()</formula>
    </cfRule>
  </conditionalFormatting>
  <conditionalFormatting sqref="M126:M127">
    <cfRule type="cellIs" dxfId="9503" priority="12054" operator="greaterThan">
      <formula>0.1</formula>
    </cfRule>
  </conditionalFormatting>
  <conditionalFormatting sqref="L126:L127">
    <cfRule type="cellIs" dxfId="9502" priority="12053" operator="lessThan">
      <formula>0</formula>
    </cfRule>
  </conditionalFormatting>
  <conditionalFormatting sqref="G126:G127">
    <cfRule type="cellIs" dxfId="9501" priority="12052" operator="lessThan">
      <formula>F126</formula>
    </cfRule>
    <cfRule type="cellIs" dxfId="9500" priority="12059" operator="greaterThan">
      <formula>F126</formula>
    </cfRule>
  </conditionalFormatting>
  <conditionalFormatting sqref="M126:M127">
    <cfRule type="cellIs" dxfId="9499" priority="12051" operator="greaterThan">
      <formula>0.1</formula>
    </cfRule>
  </conditionalFormatting>
  <conditionalFormatting sqref="P126:P127">
    <cfRule type="cellIs" dxfId="9498" priority="12050" operator="equal">
      <formula>TODAY()</formula>
    </cfRule>
  </conditionalFormatting>
  <conditionalFormatting sqref="L126:L127">
    <cfRule type="cellIs" dxfId="9497" priority="12048" operator="lessThan">
      <formula>0</formula>
    </cfRule>
  </conditionalFormatting>
  <conditionalFormatting sqref="G126:G127">
    <cfRule type="cellIs" dxfId="9496" priority="12046" operator="greaterThan">
      <formula>F126</formula>
    </cfRule>
    <cfRule type="cellIs" dxfId="9495" priority="12047" operator="lessThan">
      <formula>F126</formula>
    </cfRule>
  </conditionalFormatting>
  <conditionalFormatting sqref="P126:P127">
    <cfRule type="cellIs" dxfId="9494" priority="12045" operator="equal">
      <formula>TODAY()</formula>
    </cfRule>
  </conditionalFormatting>
  <conditionalFormatting sqref="M126:M127">
    <cfRule type="cellIs" dxfId="9493" priority="12044" operator="greaterThan">
      <formula>0.1</formula>
    </cfRule>
  </conditionalFormatting>
  <conditionalFormatting sqref="L126:L127">
    <cfRule type="cellIs" dxfId="9492" priority="12043" operator="lessThan">
      <formula>0</formula>
    </cfRule>
  </conditionalFormatting>
  <conditionalFormatting sqref="G126:G127">
    <cfRule type="cellIs" dxfId="9491" priority="12042" operator="lessThan">
      <formula>F126</formula>
    </cfRule>
    <cfRule type="cellIs" dxfId="9490" priority="12049" operator="greaterThan">
      <formula>F126</formula>
    </cfRule>
  </conditionalFormatting>
  <conditionalFormatting sqref="M126:M127">
    <cfRule type="cellIs" dxfId="9489" priority="12041" operator="greaterThan">
      <formula>0.1</formula>
    </cfRule>
  </conditionalFormatting>
  <conditionalFormatting sqref="P126:P127">
    <cfRule type="cellIs" dxfId="9488" priority="12040" operator="equal">
      <formula>TODAY()</formula>
    </cfRule>
  </conditionalFormatting>
  <conditionalFormatting sqref="L126:L127">
    <cfRule type="cellIs" dxfId="9487" priority="12038" operator="lessThan">
      <formula>0</formula>
    </cfRule>
  </conditionalFormatting>
  <conditionalFormatting sqref="G126:G127">
    <cfRule type="cellIs" dxfId="9486" priority="12036" operator="greaterThan">
      <formula>F126</formula>
    </cfRule>
    <cfRule type="cellIs" dxfId="9485" priority="12037" operator="lessThan">
      <formula>F126</formula>
    </cfRule>
  </conditionalFormatting>
  <conditionalFormatting sqref="P126:P127">
    <cfRule type="cellIs" dxfId="9484" priority="12035" operator="equal">
      <formula>TODAY()</formula>
    </cfRule>
  </conditionalFormatting>
  <conditionalFormatting sqref="M126:M127">
    <cfRule type="cellIs" dxfId="9483" priority="12034" operator="greaterThan">
      <formula>0.1</formula>
    </cfRule>
  </conditionalFormatting>
  <conditionalFormatting sqref="L126:L127">
    <cfRule type="cellIs" dxfId="9482" priority="12033" operator="lessThan">
      <formula>0</formula>
    </cfRule>
  </conditionalFormatting>
  <conditionalFormatting sqref="G126:G127">
    <cfRule type="cellIs" dxfId="9481" priority="12032" operator="lessThan">
      <formula>F126</formula>
    </cfRule>
    <cfRule type="cellIs" dxfId="9480" priority="12039" operator="greaterThan">
      <formula>F126</formula>
    </cfRule>
  </conditionalFormatting>
  <conditionalFormatting sqref="M126:M127">
    <cfRule type="cellIs" dxfId="9479" priority="12031" operator="greaterThan">
      <formula>0.1</formula>
    </cfRule>
  </conditionalFormatting>
  <conditionalFormatting sqref="P126:P127">
    <cfRule type="cellIs" dxfId="9478" priority="12030" operator="equal">
      <formula>TODAY()</formula>
    </cfRule>
  </conditionalFormatting>
  <conditionalFormatting sqref="L126:L127">
    <cfRule type="cellIs" dxfId="9477" priority="12028" operator="lessThan">
      <formula>0</formula>
    </cfRule>
  </conditionalFormatting>
  <conditionalFormatting sqref="G126:G127">
    <cfRule type="cellIs" dxfId="9476" priority="12026" operator="greaterThan">
      <formula>F126</formula>
    </cfRule>
    <cfRule type="cellIs" dxfId="9475" priority="12027" operator="lessThan">
      <formula>F126</formula>
    </cfRule>
  </conditionalFormatting>
  <conditionalFormatting sqref="P126:P127">
    <cfRule type="cellIs" dxfId="9474" priority="12025" operator="equal">
      <formula>TODAY()</formula>
    </cfRule>
  </conditionalFormatting>
  <conditionalFormatting sqref="M126:M127">
    <cfRule type="cellIs" dxfId="9473" priority="12024" operator="greaterThan">
      <formula>0.1</formula>
    </cfRule>
  </conditionalFormatting>
  <conditionalFormatting sqref="L126:L127">
    <cfRule type="cellIs" dxfId="9472" priority="12023" operator="lessThan">
      <formula>0</formula>
    </cfRule>
  </conditionalFormatting>
  <conditionalFormatting sqref="G126:G127">
    <cfRule type="cellIs" dxfId="9471" priority="12022" operator="lessThan">
      <formula>F126</formula>
    </cfRule>
    <cfRule type="cellIs" dxfId="9470" priority="12029" operator="greaterThan">
      <formula>F126</formula>
    </cfRule>
  </conditionalFormatting>
  <conditionalFormatting sqref="M126:M127">
    <cfRule type="cellIs" dxfId="9469" priority="12021" operator="greaterThan">
      <formula>0.1</formula>
    </cfRule>
  </conditionalFormatting>
  <conditionalFormatting sqref="P126:P127">
    <cfRule type="cellIs" dxfId="9468" priority="12020" operator="equal">
      <formula>TODAY()</formula>
    </cfRule>
  </conditionalFormatting>
  <conditionalFormatting sqref="L126:L127">
    <cfRule type="cellIs" dxfId="9467" priority="12018" operator="lessThan">
      <formula>0</formula>
    </cfRule>
  </conditionalFormatting>
  <conditionalFormatting sqref="G126:G127">
    <cfRule type="cellIs" dxfId="9466" priority="12016" operator="greaterThan">
      <formula>F126</formula>
    </cfRule>
    <cfRule type="cellIs" dxfId="9465" priority="12017" operator="lessThan">
      <formula>F126</formula>
    </cfRule>
  </conditionalFormatting>
  <conditionalFormatting sqref="P126:P127">
    <cfRule type="cellIs" dxfId="9464" priority="12015" operator="equal">
      <formula>TODAY()</formula>
    </cfRule>
  </conditionalFormatting>
  <conditionalFormatting sqref="M126:M127">
    <cfRule type="cellIs" dxfId="9463" priority="12014" operator="greaterThan">
      <formula>0.1</formula>
    </cfRule>
  </conditionalFormatting>
  <conditionalFormatting sqref="L126:L127">
    <cfRule type="cellIs" dxfId="9462" priority="12013" operator="lessThan">
      <formula>0</formula>
    </cfRule>
  </conditionalFormatting>
  <conditionalFormatting sqref="G126:G127">
    <cfRule type="cellIs" dxfId="9461" priority="12012" operator="lessThan">
      <formula>F126</formula>
    </cfRule>
    <cfRule type="cellIs" dxfId="9460" priority="12019" operator="greaterThan">
      <formula>F126</formula>
    </cfRule>
  </conditionalFormatting>
  <conditionalFormatting sqref="M126:M127">
    <cfRule type="cellIs" dxfId="9459" priority="12011" operator="greaterThan">
      <formula>0.1</formula>
    </cfRule>
  </conditionalFormatting>
  <conditionalFormatting sqref="P126:P127">
    <cfRule type="cellIs" dxfId="9458" priority="12010" operator="equal">
      <formula>TODAY()</formula>
    </cfRule>
  </conditionalFormatting>
  <conditionalFormatting sqref="L126:L127">
    <cfRule type="cellIs" dxfId="9457" priority="12008" operator="lessThan">
      <formula>0</formula>
    </cfRule>
  </conditionalFormatting>
  <conditionalFormatting sqref="G126:G127">
    <cfRule type="cellIs" dxfId="9456" priority="12006" operator="greaterThan">
      <formula>F126</formula>
    </cfRule>
    <cfRule type="cellIs" dxfId="9455" priority="12007" operator="lessThan">
      <formula>F126</formula>
    </cfRule>
  </conditionalFormatting>
  <conditionalFormatting sqref="P126:P127">
    <cfRule type="cellIs" dxfId="9454" priority="12005" operator="equal">
      <formula>TODAY()</formula>
    </cfRule>
  </conditionalFormatting>
  <conditionalFormatting sqref="M126:M127">
    <cfRule type="cellIs" dxfId="9453" priority="12004" operator="greaterThan">
      <formula>0.1</formula>
    </cfRule>
  </conditionalFormatting>
  <conditionalFormatting sqref="L126:L127">
    <cfRule type="cellIs" dxfId="9452" priority="12003" operator="lessThan">
      <formula>0</formula>
    </cfRule>
  </conditionalFormatting>
  <conditionalFormatting sqref="G126:G127">
    <cfRule type="cellIs" dxfId="9451" priority="12002" operator="lessThan">
      <formula>F126</formula>
    </cfRule>
    <cfRule type="cellIs" dxfId="9450" priority="12009" operator="greaterThan">
      <formula>F126</formula>
    </cfRule>
  </conditionalFormatting>
  <conditionalFormatting sqref="M126:M127">
    <cfRule type="cellIs" dxfId="9449" priority="12001" operator="greaterThan">
      <formula>0.1</formula>
    </cfRule>
  </conditionalFormatting>
  <conditionalFormatting sqref="P126:P127">
    <cfRule type="cellIs" dxfId="9448" priority="12000" operator="equal">
      <formula>TODAY()</formula>
    </cfRule>
  </conditionalFormatting>
  <conditionalFormatting sqref="L126:L127">
    <cfRule type="cellIs" dxfId="9447" priority="11998" operator="lessThan">
      <formula>0</formula>
    </cfRule>
  </conditionalFormatting>
  <conditionalFormatting sqref="G126:G127">
    <cfRule type="cellIs" dxfId="9446" priority="11996" operator="greaterThan">
      <formula>F126</formula>
    </cfRule>
    <cfRule type="cellIs" dxfId="9445" priority="11997" operator="lessThan">
      <formula>F126</formula>
    </cfRule>
  </conditionalFormatting>
  <conditionalFormatting sqref="P126:P127">
    <cfRule type="cellIs" dxfId="9444" priority="11995" operator="equal">
      <formula>TODAY()</formula>
    </cfRule>
  </conditionalFormatting>
  <conditionalFormatting sqref="M126:M127">
    <cfRule type="cellIs" dxfId="9443" priority="11994" operator="greaterThan">
      <formula>0.1</formula>
    </cfRule>
  </conditionalFormatting>
  <conditionalFormatting sqref="L126:L127">
    <cfRule type="cellIs" dxfId="9442" priority="11993" operator="lessThan">
      <formula>0</formula>
    </cfRule>
  </conditionalFormatting>
  <conditionalFormatting sqref="G126:G127">
    <cfRule type="cellIs" dxfId="9441" priority="11992" operator="lessThan">
      <formula>F126</formula>
    </cfRule>
    <cfRule type="cellIs" dxfId="9440" priority="11999" operator="greaterThan">
      <formula>F126</formula>
    </cfRule>
  </conditionalFormatting>
  <conditionalFormatting sqref="M126:M127">
    <cfRule type="cellIs" dxfId="9439" priority="11991" operator="greaterThan">
      <formula>0.1</formula>
    </cfRule>
  </conditionalFormatting>
  <conditionalFormatting sqref="P126:P127">
    <cfRule type="cellIs" dxfId="9438" priority="11990" operator="equal">
      <formula>TODAY()</formula>
    </cfRule>
  </conditionalFormatting>
  <conditionalFormatting sqref="L126:L127">
    <cfRule type="cellIs" dxfId="9437" priority="11988" operator="lessThan">
      <formula>0</formula>
    </cfRule>
  </conditionalFormatting>
  <conditionalFormatting sqref="G126:G127">
    <cfRule type="cellIs" dxfId="9436" priority="11986" operator="greaterThan">
      <formula>F126</formula>
    </cfRule>
    <cfRule type="cellIs" dxfId="9435" priority="11987" operator="lessThan">
      <formula>F126</formula>
    </cfRule>
  </conditionalFormatting>
  <conditionalFormatting sqref="P126:P127">
    <cfRule type="cellIs" dxfId="9434" priority="11985" operator="equal">
      <formula>TODAY()</formula>
    </cfRule>
  </conditionalFormatting>
  <conditionalFormatting sqref="M126:M127">
    <cfRule type="cellIs" dxfId="9433" priority="11984" operator="greaterThan">
      <formula>0.1</formula>
    </cfRule>
  </conditionalFormatting>
  <conditionalFormatting sqref="L126:L127">
    <cfRule type="cellIs" dxfId="9432" priority="11983" operator="lessThan">
      <formula>0</formula>
    </cfRule>
  </conditionalFormatting>
  <conditionalFormatting sqref="G126:G127">
    <cfRule type="cellIs" dxfId="9431" priority="11982" operator="lessThan">
      <formula>F126</formula>
    </cfRule>
    <cfRule type="cellIs" dxfId="9430" priority="11989" operator="greaterThan">
      <formula>F126</formula>
    </cfRule>
  </conditionalFormatting>
  <conditionalFormatting sqref="M126:M127">
    <cfRule type="cellIs" dxfId="9429" priority="11981" operator="greaterThan">
      <formula>0.1</formula>
    </cfRule>
  </conditionalFormatting>
  <conditionalFormatting sqref="P126:P127">
    <cfRule type="cellIs" dxfId="9428" priority="11980" operator="equal">
      <formula>TODAY()</formula>
    </cfRule>
  </conditionalFormatting>
  <conditionalFormatting sqref="L126:L127">
    <cfRule type="cellIs" dxfId="9427" priority="11978" operator="lessThan">
      <formula>0</formula>
    </cfRule>
  </conditionalFormatting>
  <conditionalFormatting sqref="G126:G127">
    <cfRule type="cellIs" dxfId="9426" priority="11976" operator="greaterThan">
      <formula>F126</formula>
    </cfRule>
    <cfRule type="cellIs" dxfId="9425" priority="11977" operator="lessThan">
      <formula>F126</formula>
    </cfRule>
  </conditionalFormatting>
  <conditionalFormatting sqref="P126:P127">
    <cfRule type="cellIs" dxfId="9424" priority="11975" operator="equal">
      <formula>TODAY()</formula>
    </cfRule>
  </conditionalFormatting>
  <conditionalFormatting sqref="M126:M127">
    <cfRule type="cellIs" dxfId="9423" priority="11974" operator="greaterThan">
      <formula>0.1</formula>
    </cfRule>
  </conditionalFormatting>
  <conditionalFormatting sqref="L126:L127">
    <cfRule type="cellIs" dxfId="9422" priority="11973" operator="lessThan">
      <formula>0</formula>
    </cfRule>
  </conditionalFormatting>
  <conditionalFormatting sqref="G126:G127">
    <cfRule type="cellIs" dxfId="9421" priority="11972" operator="lessThan">
      <formula>F126</formula>
    </cfRule>
    <cfRule type="cellIs" dxfId="9420" priority="11979" operator="greaterThan">
      <formula>F126</formula>
    </cfRule>
  </conditionalFormatting>
  <conditionalFormatting sqref="M126:M127">
    <cfRule type="cellIs" dxfId="9419" priority="11971" operator="greaterThan">
      <formula>0.1</formula>
    </cfRule>
  </conditionalFormatting>
  <conditionalFormatting sqref="P126:P127">
    <cfRule type="cellIs" dxfId="9418" priority="11970" operator="equal">
      <formula>TODAY()</formula>
    </cfRule>
  </conditionalFormatting>
  <conditionalFormatting sqref="L126:L127">
    <cfRule type="cellIs" dxfId="9417" priority="11968" operator="lessThan">
      <formula>0</formula>
    </cfRule>
  </conditionalFormatting>
  <conditionalFormatting sqref="G126:G127">
    <cfRule type="cellIs" dxfId="9416" priority="11966" operator="greaterThan">
      <formula>F126</formula>
    </cfRule>
    <cfRule type="cellIs" dxfId="9415" priority="11967" operator="lessThan">
      <formula>F126</formula>
    </cfRule>
  </conditionalFormatting>
  <conditionalFormatting sqref="P126:P127">
    <cfRule type="cellIs" dxfId="9414" priority="11965" operator="equal">
      <formula>TODAY()</formula>
    </cfRule>
  </conditionalFormatting>
  <conditionalFormatting sqref="M126:M127">
    <cfRule type="cellIs" dxfId="9413" priority="11964" operator="greaterThan">
      <formula>0.1</formula>
    </cfRule>
  </conditionalFormatting>
  <conditionalFormatting sqref="L126:L127">
    <cfRule type="cellIs" dxfId="9412" priority="11963" operator="lessThan">
      <formula>0</formula>
    </cfRule>
  </conditionalFormatting>
  <conditionalFormatting sqref="G126:G127">
    <cfRule type="cellIs" dxfId="9411" priority="11962" operator="lessThan">
      <formula>F126</formula>
    </cfRule>
    <cfRule type="cellIs" dxfId="9410" priority="11969" operator="greaterThan">
      <formula>F126</formula>
    </cfRule>
  </conditionalFormatting>
  <conditionalFormatting sqref="M126:M127">
    <cfRule type="cellIs" dxfId="9409" priority="11961" operator="greaterThan">
      <formula>0.1</formula>
    </cfRule>
  </conditionalFormatting>
  <conditionalFormatting sqref="P126:P127">
    <cfRule type="cellIs" dxfId="9408" priority="11960" operator="equal">
      <formula>TODAY()</formula>
    </cfRule>
  </conditionalFormatting>
  <conditionalFormatting sqref="L126:L127">
    <cfRule type="cellIs" dxfId="9407" priority="11958" operator="lessThan">
      <formula>0</formula>
    </cfRule>
  </conditionalFormatting>
  <conditionalFormatting sqref="G126:G127">
    <cfRule type="cellIs" dxfId="9406" priority="11956" operator="greaterThan">
      <formula>F126</formula>
    </cfRule>
    <cfRule type="cellIs" dxfId="9405" priority="11957" operator="lessThan">
      <formula>F126</formula>
    </cfRule>
  </conditionalFormatting>
  <conditionalFormatting sqref="P126:P127">
    <cfRule type="cellIs" dxfId="9404" priority="11955" operator="equal">
      <formula>TODAY()</formula>
    </cfRule>
  </conditionalFormatting>
  <conditionalFormatting sqref="M126:M127">
    <cfRule type="cellIs" dxfId="9403" priority="11954" operator="greaterThan">
      <formula>0.1</formula>
    </cfRule>
  </conditionalFormatting>
  <conditionalFormatting sqref="L126:L127">
    <cfRule type="cellIs" dxfId="9402" priority="11953" operator="lessThan">
      <formula>0</formula>
    </cfRule>
  </conditionalFormatting>
  <conditionalFormatting sqref="G126:G127">
    <cfRule type="cellIs" dxfId="9401" priority="11952" operator="lessThan">
      <formula>F126</formula>
    </cfRule>
    <cfRule type="cellIs" dxfId="9400" priority="11959" operator="greaterThan">
      <formula>F126</formula>
    </cfRule>
  </conditionalFormatting>
  <conditionalFormatting sqref="M126:M127">
    <cfRule type="cellIs" dxfId="9399" priority="11951" operator="greaterThan">
      <formula>0.1</formula>
    </cfRule>
  </conditionalFormatting>
  <conditionalFormatting sqref="P126:P127">
    <cfRule type="cellIs" dxfId="9398" priority="11950" operator="equal">
      <formula>TODAY()</formula>
    </cfRule>
  </conditionalFormatting>
  <conditionalFormatting sqref="L126:L127">
    <cfRule type="cellIs" dxfId="9397" priority="11948" operator="lessThan">
      <formula>0</formula>
    </cfRule>
  </conditionalFormatting>
  <conditionalFormatting sqref="G126:G127">
    <cfRule type="cellIs" dxfId="9396" priority="11946" operator="greaterThan">
      <formula>F126</formula>
    </cfRule>
    <cfRule type="cellIs" dxfId="9395" priority="11947" operator="lessThan">
      <formula>F126</formula>
    </cfRule>
  </conditionalFormatting>
  <conditionalFormatting sqref="P126:P127">
    <cfRule type="cellIs" dxfId="9394" priority="11945" operator="equal">
      <formula>TODAY()</formula>
    </cfRule>
  </conditionalFormatting>
  <conditionalFormatting sqref="M126:M127">
    <cfRule type="cellIs" dxfId="9393" priority="11944" operator="greaterThan">
      <formula>0.1</formula>
    </cfRule>
  </conditionalFormatting>
  <conditionalFormatting sqref="L126:L127">
    <cfRule type="cellIs" dxfId="9392" priority="11943" operator="lessThan">
      <formula>0</formula>
    </cfRule>
  </conditionalFormatting>
  <conditionalFormatting sqref="G126:G127">
    <cfRule type="cellIs" dxfId="9391" priority="11942" operator="lessThan">
      <formula>F126</formula>
    </cfRule>
    <cfRule type="cellIs" dxfId="9390" priority="11949" operator="greaterThan">
      <formula>F126</formula>
    </cfRule>
  </conditionalFormatting>
  <conditionalFormatting sqref="M126:M127">
    <cfRule type="cellIs" dxfId="9389" priority="11941" operator="greaterThan">
      <formula>0.1</formula>
    </cfRule>
  </conditionalFormatting>
  <conditionalFormatting sqref="P126:P127">
    <cfRule type="cellIs" dxfId="9388" priority="11940" operator="equal">
      <formula>TODAY()</formula>
    </cfRule>
  </conditionalFormatting>
  <conditionalFormatting sqref="L126:L127">
    <cfRule type="cellIs" dxfId="9387" priority="11938" operator="lessThan">
      <formula>0</formula>
    </cfRule>
  </conditionalFormatting>
  <conditionalFormatting sqref="G126:G127">
    <cfRule type="cellIs" dxfId="9386" priority="11936" operator="greaterThan">
      <formula>F126</formula>
    </cfRule>
    <cfRule type="cellIs" dxfId="9385" priority="11937" operator="lessThan">
      <formula>F126</formula>
    </cfRule>
  </conditionalFormatting>
  <conditionalFormatting sqref="P126:P127">
    <cfRule type="cellIs" dxfId="9384" priority="11935" operator="equal">
      <formula>TODAY()</formula>
    </cfRule>
  </conditionalFormatting>
  <conditionalFormatting sqref="M126:M127">
    <cfRule type="cellIs" dxfId="9383" priority="11934" operator="greaterThan">
      <formula>0.1</formula>
    </cfRule>
  </conditionalFormatting>
  <conditionalFormatting sqref="L126:L127">
    <cfRule type="cellIs" dxfId="9382" priority="11933" operator="lessThan">
      <formula>0</formula>
    </cfRule>
  </conditionalFormatting>
  <conditionalFormatting sqref="G126:G127">
    <cfRule type="cellIs" dxfId="9381" priority="11932" operator="lessThan">
      <formula>F126</formula>
    </cfRule>
    <cfRule type="cellIs" dxfId="9380" priority="11939" operator="greaterThan">
      <formula>F126</formula>
    </cfRule>
  </conditionalFormatting>
  <conditionalFormatting sqref="M126:M127">
    <cfRule type="cellIs" dxfId="9379" priority="11931" operator="greaterThan">
      <formula>0.1</formula>
    </cfRule>
  </conditionalFormatting>
  <conditionalFormatting sqref="P126:P127">
    <cfRule type="cellIs" dxfId="9378" priority="11930" operator="equal">
      <formula>TODAY()</formula>
    </cfRule>
  </conditionalFormatting>
  <conditionalFormatting sqref="L126:L127">
    <cfRule type="cellIs" dxfId="9377" priority="11928" operator="lessThan">
      <formula>0</formula>
    </cfRule>
  </conditionalFormatting>
  <conditionalFormatting sqref="G126:G127">
    <cfRule type="cellIs" dxfId="9376" priority="11926" operator="greaterThan">
      <formula>F126</formula>
    </cfRule>
    <cfRule type="cellIs" dxfId="9375" priority="11927" operator="lessThan">
      <formula>F126</formula>
    </cfRule>
  </conditionalFormatting>
  <conditionalFormatting sqref="P126:P127">
    <cfRule type="cellIs" dxfId="9374" priority="11925" operator="equal">
      <formula>TODAY()</formula>
    </cfRule>
  </conditionalFormatting>
  <conditionalFormatting sqref="M126:M127">
    <cfRule type="cellIs" dxfId="9373" priority="11924" operator="greaterThan">
      <formula>0.1</formula>
    </cfRule>
  </conditionalFormatting>
  <conditionalFormatting sqref="L126:L127">
    <cfRule type="cellIs" dxfId="9372" priority="11923" operator="lessThan">
      <formula>0</formula>
    </cfRule>
  </conditionalFormatting>
  <conditionalFormatting sqref="G126:G127">
    <cfRule type="cellIs" dxfId="9371" priority="11922" operator="lessThan">
      <formula>F126</formula>
    </cfRule>
    <cfRule type="cellIs" dxfId="9370" priority="11929" operator="greaterThan">
      <formula>F126</formula>
    </cfRule>
  </conditionalFormatting>
  <conditionalFormatting sqref="M126:M127">
    <cfRule type="cellIs" dxfId="9369" priority="11921" operator="greaterThan">
      <formula>0.1</formula>
    </cfRule>
  </conditionalFormatting>
  <conditionalFormatting sqref="P126:P127">
    <cfRule type="cellIs" dxfId="9368" priority="11910" operator="equal">
      <formula>TODAY()</formula>
    </cfRule>
  </conditionalFormatting>
  <conditionalFormatting sqref="P126:P127">
    <cfRule type="cellIs" dxfId="9367" priority="11905" operator="equal">
      <formula>TODAY()</formula>
    </cfRule>
  </conditionalFormatting>
  <conditionalFormatting sqref="P126:P127">
    <cfRule type="cellIs" dxfId="9366" priority="11920" operator="equal">
      <formula>TODAY()</formula>
    </cfRule>
  </conditionalFormatting>
  <conditionalFormatting sqref="L126:L127">
    <cfRule type="cellIs" dxfId="9365" priority="11918" operator="lessThan">
      <formula>0</formula>
    </cfRule>
  </conditionalFormatting>
  <conditionalFormatting sqref="G126:G127">
    <cfRule type="cellIs" dxfId="9364" priority="11916" operator="greaterThan">
      <formula>F126</formula>
    </cfRule>
    <cfRule type="cellIs" dxfId="9363" priority="11917" operator="lessThan">
      <formula>F126</formula>
    </cfRule>
  </conditionalFormatting>
  <conditionalFormatting sqref="P126:P127">
    <cfRule type="cellIs" dxfId="9362" priority="11915" operator="equal">
      <formula>TODAY()</formula>
    </cfRule>
  </conditionalFormatting>
  <conditionalFormatting sqref="M126:M127">
    <cfRule type="cellIs" dxfId="9361" priority="11914" operator="greaterThan">
      <formula>0.1</formula>
    </cfRule>
  </conditionalFormatting>
  <conditionalFormatting sqref="L126:L127">
    <cfRule type="cellIs" dxfId="9360" priority="11913" operator="lessThan">
      <formula>0</formula>
    </cfRule>
  </conditionalFormatting>
  <conditionalFormatting sqref="G126:G127">
    <cfRule type="cellIs" dxfId="9359" priority="11912" operator="lessThan">
      <formula>F126</formula>
    </cfRule>
    <cfRule type="cellIs" dxfId="9358" priority="11919" operator="greaterThan">
      <formula>F126</formula>
    </cfRule>
  </conditionalFormatting>
  <conditionalFormatting sqref="M126:M127">
    <cfRule type="cellIs" dxfId="9357" priority="11911" operator="greaterThan">
      <formula>0.1</formula>
    </cfRule>
  </conditionalFormatting>
  <conditionalFormatting sqref="L126:L127">
    <cfRule type="cellIs" dxfId="9356" priority="11908" operator="lessThan">
      <formula>0</formula>
    </cfRule>
  </conditionalFormatting>
  <conditionalFormatting sqref="G126:G127">
    <cfRule type="cellIs" dxfId="9355" priority="11906" operator="greaterThan">
      <formula>F126</formula>
    </cfRule>
    <cfRule type="cellIs" dxfId="9354" priority="11907" operator="lessThan">
      <formula>F126</formula>
    </cfRule>
  </conditionalFormatting>
  <conditionalFormatting sqref="M126:M127">
    <cfRule type="cellIs" dxfId="9353" priority="11904" operator="greaterThan">
      <formula>0.1</formula>
    </cfRule>
  </conditionalFormatting>
  <conditionalFormatting sqref="L126:L127">
    <cfRule type="cellIs" dxfId="9352" priority="11903" operator="lessThan">
      <formula>0</formula>
    </cfRule>
  </conditionalFormatting>
  <conditionalFormatting sqref="G126:G127">
    <cfRule type="cellIs" dxfId="9351" priority="11902" operator="lessThan">
      <formula>F126</formula>
    </cfRule>
    <cfRule type="cellIs" dxfId="9350" priority="11909" operator="greaterThan">
      <formula>F126</formula>
    </cfRule>
  </conditionalFormatting>
  <conditionalFormatting sqref="M126:M127">
    <cfRule type="cellIs" dxfId="9349" priority="11901" operator="greaterThan">
      <formula>0.1</formula>
    </cfRule>
  </conditionalFormatting>
  <conditionalFormatting sqref="P126:P127">
    <cfRule type="cellIs" dxfId="9348" priority="11900" operator="equal">
      <formula>TODAY()</formula>
    </cfRule>
  </conditionalFormatting>
  <conditionalFormatting sqref="L126:L127">
    <cfRule type="cellIs" dxfId="9347" priority="11898" operator="lessThan">
      <formula>0</formula>
    </cfRule>
  </conditionalFormatting>
  <conditionalFormatting sqref="G126:G127">
    <cfRule type="cellIs" dxfId="9346" priority="11896" operator="greaterThan">
      <formula>F126</formula>
    </cfRule>
    <cfRule type="cellIs" dxfId="9345" priority="11897" operator="lessThan">
      <formula>F126</formula>
    </cfRule>
  </conditionalFormatting>
  <conditionalFormatting sqref="P126:P127">
    <cfRule type="cellIs" dxfId="9344" priority="11895" operator="equal">
      <formula>TODAY()</formula>
    </cfRule>
  </conditionalFormatting>
  <conditionalFormatting sqref="M126:M127">
    <cfRule type="cellIs" dxfId="9343" priority="11894" operator="greaterThan">
      <formula>0.1</formula>
    </cfRule>
  </conditionalFormatting>
  <conditionalFormatting sqref="L126:L127">
    <cfRule type="cellIs" dxfId="9342" priority="11893" operator="lessThan">
      <formula>0</formula>
    </cfRule>
  </conditionalFormatting>
  <conditionalFormatting sqref="G126:G127">
    <cfRule type="cellIs" dxfId="9341" priority="11892" operator="lessThan">
      <formula>F126</formula>
    </cfRule>
    <cfRule type="cellIs" dxfId="9340" priority="11899" operator="greaterThan">
      <formula>F126</formula>
    </cfRule>
  </conditionalFormatting>
  <conditionalFormatting sqref="M126:M127">
    <cfRule type="cellIs" dxfId="9339" priority="11891" operator="greaterThan">
      <formula>0.1</formula>
    </cfRule>
  </conditionalFormatting>
  <conditionalFormatting sqref="P126:P127">
    <cfRule type="cellIs" dxfId="9338" priority="11880" operator="equal">
      <formula>TODAY()</formula>
    </cfRule>
  </conditionalFormatting>
  <conditionalFormatting sqref="L126:L127">
    <cfRule type="cellIs" dxfId="9337" priority="11878" operator="lessThan">
      <formula>0</formula>
    </cfRule>
  </conditionalFormatting>
  <conditionalFormatting sqref="G126:G127">
    <cfRule type="cellIs" dxfId="9336" priority="11876" operator="greaterThan">
      <formula>F126</formula>
    </cfRule>
    <cfRule type="cellIs" dxfId="9335" priority="11877" operator="lessThan">
      <formula>F126</formula>
    </cfRule>
  </conditionalFormatting>
  <conditionalFormatting sqref="P126:P127">
    <cfRule type="cellIs" dxfId="9334" priority="11875" operator="equal">
      <formula>TODAY()</formula>
    </cfRule>
  </conditionalFormatting>
  <conditionalFormatting sqref="M126:M127">
    <cfRule type="cellIs" dxfId="9333" priority="11874" operator="greaterThan">
      <formula>0.1</formula>
    </cfRule>
  </conditionalFormatting>
  <conditionalFormatting sqref="L126:L127">
    <cfRule type="cellIs" dxfId="9332" priority="11873" operator="lessThan">
      <formula>0</formula>
    </cfRule>
  </conditionalFormatting>
  <conditionalFormatting sqref="G126:G127">
    <cfRule type="cellIs" dxfId="9331" priority="11872" operator="lessThan">
      <formula>F126</formula>
    </cfRule>
    <cfRule type="cellIs" dxfId="9330" priority="11879" operator="greaterThan">
      <formula>F126</formula>
    </cfRule>
  </conditionalFormatting>
  <conditionalFormatting sqref="M126:M127">
    <cfRule type="cellIs" dxfId="9329" priority="11871" operator="greaterThan">
      <formula>0.1</formula>
    </cfRule>
  </conditionalFormatting>
  <conditionalFormatting sqref="P126:P127">
    <cfRule type="cellIs" dxfId="9328" priority="11870" operator="equal">
      <formula>TODAY()</formula>
    </cfRule>
  </conditionalFormatting>
  <conditionalFormatting sqref="L126:L127">
    <cfRule type="cellIs" dxfId="9327" priority="11868" operator="lessThan">
      <formula>0</formula>
    </cfRule>
  </conditionalFormatting>
  <conditionalFormatting sqref="G126:G127">
    <cfRule type="cellIs" dxfId="9326" priority="11866" operator="greaterThan">
      <formula>F126</formula>
    </cfRule>
    <cfRule type="cellIs" dxfId="9325" priority="11867" operator="lessThan">
      <formula>F126</formula>
    </cfRule>
  </conditionalFormatting>
  <conditionalFormatting sqref="P126:P127">
    <cfRule type="cellIs" dxfId="9324" priority="11865" operator="equal">
      <formula>TODAY()</formula>
    </cfRule>
  </conditionalFormatting>
  <conditionalFormatting sqref="M126:M127">
    <cfRule type="cellIs" dxfId="9323" priority="11864" operator="greaterThan">
      <formula>0.1</formula>
    </cfRule>
  </conditionalFormatting>
  <conditionalFormatting sqref="L126:L127">
    <cfRule type="cellIs" dxfId="9322" priority="11863" operator="lessThan">
      <formula>0</formula>
    </cfRule>
  </conditionalFormatting>
  <conditionalFormatting sqref="G126:G127">
    <cfRule type="cellIs" dxfId="9321" priority="11862" operator="lessThan">
      <formula>F126</formula>
    </cfRule>
    <cfRule type="cellIs" dxfId="9320" priority="11869" operator="greaterThan">
      <formula>F126</formula>
    </cfRule>
  </conditionalFormatting>
  <conditionalFormatting sqref="M126:M127">
    <cfRule type="cellIs" dxfId="9319" priority="11861" operator="greaterThan">
      <formula>0.1</formula>
    </cfRule>
  </conditionalFormatting>
  <conditionalFormatting sqref="P126:P127">
    <cfRule type="cellIs" dxfId="9318" priority="11890" operator="equal">
      <formula>TODAY()</formula>
    </cfRule>
  </conditionalFormatting>
  <conditionalFormatting sqref="L126:L127">
    <cfRule type="cellIs" dxfId="9317" priority="11888" operator="lessThan">
      <formula>0</formula>
    </cfRule>
  </conditionalFormatting>
  <conditionalFormatting sqref="G126:G127">
    <cfRule type="cellIs" dxfId="9316" priority="11886" operator="greaterThan">
      <formula>F126</formula>
    </cfRule>
    <cfRule type="cellIs" dxfId="9315" priority="11887" operator="lessThan">
      <formula>F126</formula>
    </cfRule>
  </conditionalFormatting>
  <conditionalFormatting sqref="P126:P127">
    <cfRule type="cellIs" dxfId="9314" priority="11885" operator="equal">
      <formula>TODAY()</formula>
    </cfRule>
  </conditionalFormatting>
  <conditionalFormatting sqref="M126:M127">
    <cfRule type="cellIs" dxfId="9313" priority="11884" operator="greaterThan">
      <formula>0.1</formula>
    </cfRule>
  </conditionalFormatting>
  <conditionalFormatting sqref="L126:L127">
    <cfRule type="cellIs" dxfId="9312" priority="11883" operator="lessThan">
      <formula>0</formula>
    </cfRule>
  </conditionalFormatting>
  <conditionalFormatting sqref="G126:G127">
    <cfRule type="cellIs" dxfId="9311" priority="11882" operator="lessThan">
      <formula>F126</formula>
    </cfRule>
    <cfRule type="cellIs" dxfId="9310" priority="11889" operator="greaterThan">
      <formula>F126</formula>
    </cfRule>
  </conditionalFormatting>
  <conditionalFormatting sqref="M126:M127">
    <cfRule type="cellIs" dxfId="9309" priority="11881" operator="greaterThan">
      <formula>0.1</formula>
    </cfRule>
  </conditionalFormatting>
  <conditionalFormatting sqref="P126:P127">
    <cfRule type="cellIs" dxfId="9308" priority="11860" operator="equal">
      <formula>TODAY()</formula>
    </cfRule>
  </conditionalFormatting>
  <conditionalFormatting sqref="L126:L127">
    <cfRule type="cellIs" dxfId="9307" priority="11858" operator="lessThan">
      <formula>0</formula>
    </cfRule>
  </conditionalFormatting>
  <conditionalFormatting sqref="G126:G127">
    <cfRule type="cellIs" dxfId="9306" priority="11856" operator="greaterThan">
      <formula>F126</formula>
    </cfRule>
    <cfRule type="cellIs" dxfId="9305" priority="11857" operator="lessThan">
      <formula>F126</formula>
    </cfRule>
  </conditionalFormatting>
  <conditionalFormatting sqref="P126:P127">
    <cfRule type="cellIs" dxfId="9304" priority="11855" operator="equal">
      <formula>TODAY()</formula>
    </cfRule>
  </conditionalFormatting>
  <conditionalFormatting sqref="M126:M127">
    <cfRule type="cellIs" dxfId="9303" priority="11854" operator="greaterThan">
      <formula>0.1</formula>
    </cfRule>
  </conditionalFormatting>
  <conditionalFormatting sqref="L126:L127">
    <cfRule type="cellIs" dxfId="9302" priority="11853" operator="lessThan">
      <formula>0</formula>
    </cfRule>
  </conditionalFormatting>
  <conditionalFormatting sqref="G126:G127">
    <cfRule type="cellIs" dxfId="9301" priority="11852" operator="lessThan">
      <formula>F126</formula>
    </cfRule>
    <cfRule type="cellIs" dxfId="9300" priority="11859" operator="greaterThan">
      <formula>F126</formula>
    </cfRule>
  </conditionalFormatting>
  <conditionalFormatting sqref="M126:M127">
    <cfRule type="cellIs" dxfId="9299" priority="11851" operator="greaterThan">
      <formula>0.1</formula>
    </cfRule>
  </conditionalFormatting>
  <conditionalFormatting sqref="P126:P127">
    <cfRule type="cellIs" dxfId="9298" priority="11850" operator="equal">
      <formula>TODAY()</formula>
    </cfRule>
  </conditionalFormatting>
  <conditionalFormatting sqref="L126:L127">
    <cfRule type="cellIs" dxfId="9297" priority="11848" operator="lessThan">
      <formula>0</formula>
    </cfRule>
  </conditionalFormatting>
  <conditionalFormatting sqref="G126:G127">
    <cfRule type="cellIs" dxfId="9296" priority="11846" operator="greaterThan">
      <formula>F126</formula>
    </cfRule>
    <cfRule type="cellIs" dxfId="9295" priority="11847" operator="lessThan">
      <formula>F126</formula>
    </cfRule>
  </conditionalFormatting>
  <conditionalFormatting sqref="P126:P127">
    <cfRule type="cellIs" dxfId="9294" priority="11845" operator="equal">
      <formula>TODAY()</formula>
    </cfRule>
  </conditionalFormatting>
  <conditionalFormatting sqref="M126:M127">
    <cfRule type="cellIs" dxfId="9293" priority="11844" operator="greaterThan">
      <formula>0.1</formula>
    </cfRule>
  </conditionalFormatting>
  <conditionalFormatting sqref="L126:L127">
    <cfRule type="cellIs" dxfId="9292" priority="11843" operator="lessThan">
      <formula>0</formula>
    </cfRule>
  </conditionalFormatting>
  <conditionalFormatting sqref="G126:G127">
    <cfRule type="cellIs" dxfId="9291" priority="11842" operator="lessThan">
      <formula>F126</formula>
    </cfRule>
    <cfRule type="cellIs" dxfId="9290" priority="11849" operator="greaterThan">
      <formula>F126</formula>
    </cfRule>
  </conditionalFormatting>
  <conditionalFormatting sqref="M126:M127">
    <cfRule type="cellIs" dxfId="9289" priority="11841" operator="greaterThan">
      <formula>0.1</formula>
    </cfRule>
  </conditionalFormatting>
  <conditionalFormatting sqref="P126:P127">
    <cfRule type="cellIs" dxfId="9288" priority="11840" operator="equal">
      <formula>TODAY()</formula>
    </cfRule>
  </conditionalFormatting>
  <conditionalFormatting sqref="L126:L127">
    <cfRule type="cellIs" dxfId="9287" priority="11838" operator="lessThan">
      <formula>0</formula>
    </cfRule>
  </conditionalFormatting>
  <conditionalFormatting sqref="G126:G127">
    <cfRule type="cellIs" dxfId="9286" priority="11836" operator="greaterThan">
      <formula>F126</formula>
    </cfRule>
    <cfRule type="cellIs" dxfId="9285" priority="11837" operator="lessThan">
      <formula>F126</formula>
    </cfRule>
  </conditionalFormatting>
  <conditionalFormatting sqref="P126:P127">
    <cfRule type="cellIs" dxfId="9284" priority="11835" operator="equal">
      <formula>TODAY()</formula>
    </cfRule>
  </conditionalFormatting>
  <conditionalFormatting sqref="M126:M127">
    <cfRule type="cellIs" dxfId="9283" priority="11834" operator="greaterThan">
      <formula>0.1</formula>
    </cfRule>
  </conditionalFormatting>
  <conditionalFormatting sqref="L126:L127">
    <cfRule type="cellIs" dxfId="9282" priority="11833" operator="lessThan">
      <formula>0</formula>
    </cfRule>
  </conditionalFormatting>
  <conditionalFormatting sqref="G126:G127">
    <cfRule type="cellIs" dxfId="9281" priority="11832" operator="lessThan">
      <formula>F126</formula>
    </cfRule>
    <cfRule type="cellIs" dxfId="9280" priority="11839" operator="greaterThan">
      <formula>F126</formula>
    </cfRule>
  </conditionalFormatting>
  <conditionalFormatting sqref="M126:M127">
    <cfRule type="cellIs" dxfId="9279" priority="11831" operator="greaterThan">
      <formula>0.1</formula>
    </cfRule>
  </conditionalFormatting>
  <conditionalFormatting sqref="P126:P127">
    <cfRule type="cellIs" dxfId="9278" priority="11830" operator="equal">
      <formula>TODAY()</formula>
    </cfRule>
  </conditionalFormatting>
  <conditionalFormatting sqref="L126:L127">
    <cfRule type="cellIs" dxfId="9277" priority="11828" operator="lessThan">
      <formula>0</formula>
    </cfRule>
  </conditionalFormatting>
  <conditionalFormatting sqref="G126:G127">
    <cfRule type="cellIs" dxfId="9276" priority="11826" operator="greaterThan">
      <formula>F126</formula>
    </cfRule>
    <cfRule type="cellIs" dxfId="9275" priority="11827" operator="lessThan">
      <formula>F126</formula>
    </cfRule>
  </conditionalFormatting>
  <conditionalFormatting sqref="P126:P127">
    <cfRule type="cellIs" dxfId="9274" priority="11825" operator="equal">
      <formula>TODAY()</formula>
    </cfRule>
  </conditionalFormatting>
  <conditionalFormatting sqref="M126:M127">
    <cfRule type="cellIs" dxfId="9273" priority="11824" operator="greaterThan">
      <formula>0.1</formula>
    </cfRule>
  </conditionalFormatting>
  <conditionalFormatting sqref="L126:L127">
    <cfRule type="cellIs" dxfId="9272" priority="11823" operator="lessThan">
      <formula>0</formula>
    </cfRule>
  </conditionalFormatting>
  <conditionalFormatting sqref="G126:G127">
    <cfRule type="cellIs" dxfId="9271" priority="11822" operator="lessThan">
      <formula>F126</formula>
    </cfRule>
    <cfRule type="cellIs" dxfId="9270" priority="11829" operator="greaterThan">
      <formula>F126</formula>
    </cfRule>
  </conditionalFormatting>
  <conditionalFormatting sqref="M126:M127">
    <cfRule type="cellIs" dxfId="9269" priority="11821" operator="greaterThan">
      <formula>0.1</formula>
    </cfRule>
  </conditionalFormatting>
  <conditionalFormatting sqref="P126:P127">
    <cfRule type="cellIs" dxfId="9268" priority="11820" operator="equal">
      <formula>TODAY()</formula>
    </cfRule>
  </conditionalFormatting>
  <conditionalFormatting sqref="L126:L127">
    <cfRule type="cellIs" dxfId="9267" priority="11818" operator="lessThan">
      <formula>0</formula>
    </cfRule>
  </conditionalFormatting>
  <conditionalFormatting sqref="G126:G127">
    <cfRule type="cellIs" dxfId="9266" priority="11816" operator="greaterThan">
      <formula>F126</formula>
    </cfRule>
    <cfRule type="cellIs" dxfId="9265" priority="11817" operator="lessThan">
      <formula>F126</formula>
    </cfRule>
  </conditionalFormatting>
  <conditionalFormatting sqref="P126:P127">
    <cfRule type="cellIs" dxfId="9264" priority="11815" operator="equal">
      <formula>TODAY()</formula>
    </cfRule>
  </conditionalFormatting>
  <conditionalFormatting sqref="M126:M127">
    <cfRule type="cellIs" dxfId="9263" priority="11814" operator="greaterThan">
      <formula>0.1</formula>
    </cfRule>
  </conditionalFormatting>
  <conditionalFormatting sqref="L126:L127">
    <cfRule type="cellIs" dxfId="9262" priority="11813" operator="lessThan">
      <formula>0</formula>
    </cfRule>
  </conditionalFormatting>
  <conditionalFormatting sqref="G126:G127">
    <cfRule type="cellIs" dxfId="9261" priority="11812" operator="lessThan">
      <formula>F126</formula>
    </cfRule>
    <cfRule type="cellIs" dxfId="9260" priority="11819" operator="greaterThan">
      <formula>F126</formula>
    </cfRule>
  </conditionalFormatting>
  <conditionalFormatting sqref="M126:M127">
    <cfRule type="cellIs" dxfId="9259" priority="11811" operator="greaterThan">
      <formula>0.1</formula>
    </cfRule>
  </conditionalFormatting>
  <conditionalFormatting sqref="P126:P127">
    <cfRule type="cellIs" dxfId="9258" priority="11810" operator="equal">
      <formula>TODAY()</formula>
    </cfRule>
  </conditionalFormatting>
  <conditionalFormatting sqref="L126:L127">
    <cfRule type="cellIs" dxfId="9257" priority="11808" operator="lessThan">
      <formula>0</formula>
    </cfRule>
  </conditionalFormatting>
  <conditionalFormatting sqref="G126:G127">
    <cfRule type="cellIs" dxfId="9256" priority="11806" operator="greaterThan">
      <formula>F126</formula>
    </cfRule>
    <cfRule type="cellIs" dxfId="9255" priority="11807" operator="lessThan">
      <formula>F126</formula>
    </cfRule>
  </conditionalFormatting>
  <conditionalFormatting sqref="P126:P127">
    <cfRule type="cellIs" dxfId="9254" priority="11805" operator="equal">
      <formula>TODAY()</formula>
    </cfRule>
  </conditionalFormatting>
  <conditionalFormatting sqref="M126:M127">
    <cfRule type="cellIs" dxfId="9253" priority="11804" operator="greaterThan">
      <formula>0.1</formula>
    </cfRule>
  </conditionalFormatting>
  <conditionalFormatting sqref="L126:L127">
    <cfRule type="cellIs" dxfId="9252" priority="11803" operator="lessThan">
      <formula>0</formula>
    </cfRule>
  </conditionalFormatting>
  <conditionalFormatting sqref="G126:G127">
    <cfRule type="cellIs" dxfId="9251" priority="11802" operator="lessThan">
      <formula>F126</formula>
    </cfRule>
    <cfRule type="cellIs" dxfId="9250" priority="11809" operator="greaterThan">
      <formula>F126</formula>
    </cfRule>
  </conditionalFormatting>
  <conditionalFormatting sqref="M126:M127">
    <cfRule type="cellIs" dxfId="9249" priority="11801" operator="greaterThan">
      <formula>0.1</formula>
    </cfRule>
  </conditionalFormatting>
  <conditionalFormatting sqref="P126:P127">
    <cfRule type="cellIs" dxfId="9248" priority="11800" operator="equal">
      <formula>TODAY()</formula>
    </cfRule>
  </conditionalFormatting>
  <conditionalFormatting sqref="L126:L127">
    <cfRule type="cellIs" dxfId="9247" priority="11798" operator="lessThan">
      <formula>0</formula>
    </cfRule>
  </conditionalFormatting>
  <conditionalFormatting sqref="G126:G127">
    <cfRule type="cellIs" dxfId="9246" priority="11796" operator="greaterThan">
      <formula>F126</formula>
    </cfRule>
    <cfRule type="cellIs" dxfId="9245" priority="11797" operator="lessThan">
      <formula>F126</formula>
    </cfRule>
  </conditionalFormatting>
  <conditionalFormatting sqref="P126:P127">
    <cfRule type="cellIs" dxfId="9244" priority="11795" operator="equal">
      <formula>TODAY()</formula>
    </cfRule>
  </conditionalFormatting>
  <conditionalFormatting sqref="M126:M127">
    <cfRule type="cellIs" dxfId="9243" priority="11794" operator="greaterThan">
      <formula>0.1</formula>
    </cfRule>
  </conditionalFormatting>
  <conditionalFormatting sqref="L126:L127">
    <cfRule type="cellIs" dxfId="9242" priority="11793" operator="lessThan">
      <formula>0</formula>
    </cfRule>
  </conditionalFormatting>
  <conditionalFormatting sqref="G126:G127">
    <cfRule type="cellIs" dxfId="9241" priority="11792" operator="lessThan">
      <formula>F126</formula>
    </cfRule>
    <cfRule type="cellIs" dxfId="9240" priority="11799" operator="greaterThan">
      <formula>F126</formula>
    </cfRule>
  </conditionalFormatting>
  <conditionalFormatting sqref="M126:M127">
    <cfRule type="cellIs" dxfId="9239" priority="11791" operator="greaterThan">
      <formula>0.1</formula>
    </cfRule>
  </conditionalFormatting>
  <conditionalFormatting sqref="P126:P127">
    <cfRule type="cellIs" dxfId="9238" priority="11790" operator="equal">
      <formula>TODAY()</formula>
    </cfRule>
  </conditionalFormatting>
  <conditionalFormatting sqref="L126:L127">
    <cfRule type="cellIs" dxfId="9237" priority="11788" operator="lessThan">
      <formula>0</formula>
    </cfRule>
  </conditionalFormatting>
  <conditionalFormatting sqref="G126:G127">
    <cfRule type="cellIs" dxfId="9236" priority="11786" operator="greaterThan">
      <formula>F126</formula>
    </cfRule>
    <cfRule type="cellIs" dxfId="9235" priority="11787" operator="lessThan">
      <formula>F126</formula>
    </cfRule>
  </conditionalFormatting>
  <conditionalFormatting sqref="P126:P127">
    <cfRule type="cellIs" dxfId="9234" priority="11785" operator="equal">
      <formula>TODAY()</formula>
    </cfRule>
  </conditionalFormatting>
  <conditionalFormatting sqref="M126:M127">
    <cfRule type="cellIs" dxfId="9233" priority="11784" operator="greaterThan">
      <formula>0.1</formula>
    </cfRule>
  </conditionalFormatting>
  <conditionalFormatting sqref="L126:L127">
    <cfRule type="cellIs" dxfId="9232" priority="11783" operator="lessThan">
      <formula>0</formula>
    </cfRule>
  </conditionalFormatting>
  <conditionalFormatting sqref="G126:G127">
    <cfRule type="cellIs" dxfId="9231" priority="11782" operator="lessThan">
      <formula>F126</formula>
    </cfRule>
    <cfRule type="cellIs" dxfId="9230" priority="11789" operator="greaterThan">
      <formula>F126</formula>
    </cfRule>
  </conditionalFormatting>
  <conditionalFormatting sqref="M126:M127">
    <cfRule type="cellIs" dxfId="9229" priority="11781" operator="greaterThan">
      <formula>0.1</formula>
    </cfRule>
  </conditionalFormatting>
  <conditionalFormatting sqref="P126:P127">
    <cfRule type="cellIs" dxfId="9228" priority="11780" operator="equal">
      <formula>TODAY()</formula>
    </cfRule>
  </conditionalFormatting>
  <conditionalFormatting sqref="L126:L127">
    <cfRule type="cellIs" dxfId="9227" priority="11778" operator="lessThan">
      <formula>0</formula>
    </cfRule>
  </conditionalFormatting>
  <conditionalFormatting sqref="G126:G127">
    <cfRule type="cellIs" dxfId="9226" priority="11776" operator="greaterThan">
      <formula>F126</formula>
    </cfRule>
    <cfRule type="cellIs" dxfId="9225" priority="11777" operator="lessThan">
      <formula>F126</formula>
    </cfRule>
  </conditionalFormatting>
  <conditionalFormatting sqref="P126:P127">
    <cfRule type="cellIs" dxfId="9224" priority="11775" operator="equal">
      <formula>TODAY()</formula>
    </cfRule>
  </conditionalFormatting>
  <conditionalFormatting sqref="M126:M127">
    <cfRule type="cellIs" dxfId="9223" priority="11774" operator="greaterThan">
      <formula>0.1</formula>
    </cfRule>
  </conditionalFormatting>
  <conditionalFormatting sqref="L126:L127">
    <cfRule type="cellIs" dxfId="9222" priority="11773" operator="lessThan">
      <formula>0</formula>
    </cfRule>
  </conditionalFormatting>
  <conditionalFormatting sqref="G126:G127">
    <cfRule type="cellIs" dxfId="9221" priority="11772" operator="lessThan">
      <formula>F126</formula>
    </cfRule>
    <cfRule type="cellIs" dxfId="9220" priority="11779" operator="greaterThan">
      <formula>F126</formula>
    </cfRule>
  </conditionalFormatting>
  <conditionalFormatting sqref="M126:M127">
    <cfRule type="cellIs" dxfId="9219" priority="11771" operator="greaterThan">
      <formula>0.1</formula>
    </cfRule>
  </conditionalFormatting>
  <conditionalFormatting sqref="P126:P127">
    <cfRule type="cellIs" dxfId="9218" priority="11770" operator="equal">
      <formula>TODAY()</formula>
    </cfRule>
  </conditionalFormatting>
  <conditionalFormatting sqref="L126:L127">
    <cfRule type="cellIs" dxfId="9217" priority="11768" operator="lessThan">
      <formula>0</formula>
    </cfRule>
  </conditionalFormatting>
  <conditionalFormatting sqref="G126:G127">
    <cfRule type="cellIs" dxfId="9216" priority="11766" operator="greaterThan">
      <formula>F126</formula>
    </cfRule>
    <cfRule type="cellIs" dxfId="9215" priority="11767" operator="lessThan">
      <formula>F126</formula>
    </cfRule>
  </conditionalFormatting>
  <conditionalFormatting sqref="P126:P127">
    <cfRule type="cellIs" dxfId="9214" priority="11765" operator="equal">
      <formula>TODAY()</formula>
    </cfRule>
  </conditionalFormatting>
  <conditionalFormatting sqref="M126:M127">
    <cfRule type="cellIs" dxfId="9213" priority="11764" operator="greaterThan">
      <formula>0.1</formula>
    </cfRule>
  </conditionalFormatting>
  <conditionalFormatting sqref="L126:L127">
    <cfRule type="cellIs" dxfId="9212" priority="11763" operator="lessThan">
      <formula>0</formula>
    </cfRule>
  </conditionalFormatting>
  <conditionalFormatting sqref="G126:G127">
    <cfRule type="cellIs" dxfId="9211" priority="11762" operator="lessThan">
      <formula>F126</formula>
    </cfRule>
    <cfRule type="cellIs" dxfId="9210" priority="11769" operator="greaterThan">
      <formula>F126</formula>
    </cfRule>
  </conditionalFormatting>
  <conditionalFormatting sqref="M126:M127">
    <cfRule type="cellIs" dxfId="9209" priority="11761" operator="greaterThan">
      <formula>0.1</formula>
    </cfRule>
  </conditionalFormatting>
  <conditionalFormatting sqref="P126:P127">
    <cfRule type="cellIs" dxfId="9208" priority="11760" operator="equal">
      <formula>TODAY()</formula>
    </cfRule>
  </conditionalFormatting>
  <conditionalFormatting sqref="L126:L127">
    <cfRule type="cellIs" dxfId="9207" priority="11758" operator="lessThan">
      <formula>0</formula>
    </cfRule>
  </conditionalFormatting>
  <conditionalFormatting sqref="G126:G127">
    <cfRule type="cellIs" dxfId="9206" priority="11756" operator="greaterThan">
      <formula>F126</formula>
    </cfRule>
    <cfRule type="cellIs" dxfId="9205" priority="11757" operator="lessThan">
      <formula>F126</formula>
    </cfRule>
  </conditionalFormatting>
  <conditionalFormatting sqref="P126:P127">
    <cfRule type="cellIs" dxfId="9204" priority="11755" operator="equal">
      <formula>TODAY()</formula>
    </cfRule>
  </conditionalFormatting>
  <conditionalFormatting sqref="M126:M127">
    <cfRule type="cellIs" dxfId="9203" priority="11754" operator="greaterThan">
      <formula>0.1</formula>
    </cfRule>
  </conditionalFormatting>
  <conditionalFormatting sqref="L126:L127">
    <cfRule type="cellIs" dxfId="9202" priority="11753" operator="lessThan">
      <formula>0</formula>
    </cfRule>
  </conditionalFormatting>
  <conditionalFormatting sqref="G126:G127">
    <cfRule type="cellIs" dxfId="9201" priority="11752" operator="lessThan">
      <formula>F126</formula>
    </cfRule>
    <cfRule type="cellIs" dxfId="9200" priority="11759" operator="greaterThan">
      <formula>F126</formula>
    </cfRule>
  </conditionalFormatting>
  <conditionalFormatting sqref="M126:M127">
    <cfRule type="cellIs" dxfId="9199" priority="11751" operator="greaterThan">
      <formula>0.1</formula>
    </cfRule>
  </conditionalFormatting>
  <conditionalFormatting sqref="P126:P127">
    <cfRule type="cellIs" dxfId="9198" priority="11750" operator="equal">
      <formula>TODAY()</formula>
    </cfRule>
  </conditionalFormatting>
  <conditionalFormatting sqref="L126:L127">
    <cfRule type="cellIs" dxfId="9197" priority="11748" operator="lessThan">
      <formula>0</formula>
    </cfRule>
  </conditionalFormatting>
  <conditionalFormatting sqref="G126:G127">
    <cfRule type="cellIs" dxfId="9196" priority="11746" operator="greaterThan">
      <formula>F126</formula>
    </cfRule>
    <cfRule type="cellIs" dxfId="9195" priority="11747" operator="lessThan">
      <formula>F126</formula>
    </cfRule>
  </conditionalFormatting>
  <conditionalFormatting sqref="P126:P127">
    <cfRule type="cellIs" dxfId="9194" priority="11745" operator="equal">
      <formula>TODAY()</formula>
    </cfRule>
  </conditionalFormatting>
  <conditionalFormatting sqref="M126:M127">
    <cfRule type="cellIs" dxfId="9193" priority="11744" operator="greaterThan">
      <formula>0.1</formula>
    </cfRule>
  </conditionalFormatting>
  <conditionalFormatting sqref="L126:L127">
    <cfRule type="cellIs" dxfId="9192" priority="11743" operator="lessThan">
      <formula>0</formula>
    </cfRule>
  </conditionalFormatting>
  <conditionalFormatting sqref="G126:G127">
    <cfRule type="cellIs" dxfId="9191" priority="11742" operator="lessThan">
      <formula>F126</formula>
    </cfRule>
    <cfRule type="cellIs" dxfId="9190" priority="11749" operator="greaterThan">
      <formula>F126</formula>
    </cfRule>
  </conditionalFormatting>
  <conditionalFormatting sqref="M126:M127">
    <cfRule type="cellIs" dxfId="9189" priority="11741" operator="greaterThan">
      <formula>0.1</formula>
    </cfRule>
  </conditionalFormatting>
  <conditionalFormatting sqref="P126:P127">
    <cfRule type="cellIs" dxfId="9188" priority="11740" operator="equal">
      <formula>TODAY()</formula>
    </cfRule>
  </conditionalFormatting>
  <conditionalFormatting sqref="L126:L127">
    <cfRule type="cellIs" dxfId="9187" priority="11738" operator="lessThan">
      <formula>0</formula>
    </cfRule>
  </conditionalFormatting>
  <conditionalFormatting sqref="G126:G127">
    <cfRule type="cellIs" dxfId="9186" priority="11736" operator="greaterThan">
      <formula>F126</formula>
    </cfRule>
    <cfRule type="cellIs" dxfId="9185" priority="11737" operator="lessThan">
      <formula>F126</formula>
    </cfRule>
  </conditionalFormatting>
  <conditionalFormatting sqref="P126:P127">
    <cfRule type="cellIs" dxfId="9184" priority="11735" operator="equal">
      <formula>TODAY()</formula>
    </cfRule>
  </conditionalFormatting>
  <conditionalFormatting sqref="M126:M127">
    <cfRule type="cellIs" dxfId="9183" priority="11734" operator="greaterThan">
      <formula>0.1</formula>
    </cfRule>
  </conditionalFormatting>
  <conditionalFormatting sqref="L126:L127">
    <cfRule type="cellIs" dxfId="9182" priority="11733" operator="lessThan">
      <formula>0</formula>
    </cfRule>
  </conditionalFormatting>
  <conditionalFormatting sqref="G126:G127">
    <cfRule type="cellIs" dxfId="9181" priority="11732" operator="lessThan">
      <formula>F126</formula>
    </cfRule>
    <cfRule type="cellIs" dxfId="9180" priority="11739" operator="greaterThan">
      <formula>F126</formula>
    </cfRule>
  </conditionalFormatting>
  <conditionalFormatting sqref="M126:M127">
    <cfRule type="cellIs" dxfId="9179" priority="11731" operator="greaterThan">
      <formula>0.1</formula>
    </cfRule>
  </conditionalFormatting>
  <conditionalFormatting sqref="P126:P127">
    <cfRule type="cellIs" dxfId="9178" priority="11730" operator="equal">
      <formula>TODAY()</formula>
    </cfRule>
  </conditionalFormatting>
  <conditionalFormatting sqref="L126:L127">
    <cfRule type="cellIs" dxfId="9177" priority="11728" operator="lessThan">
      <formula>0</formula>
    </cfRule>
  </conditionalFormatting>
  <conditionalFormatting sqref="G126:G127">
    <cfRule type="cellIs" dxfId="9176" priority="11726" operator="greaterThan">
      <formula>F126</formula>
    </cfRule>
    <cfRule type="cellIs" dxfId="9175" priority="11727" operator="lessThan">
      <formula>F126</formula>
    </cfRule>
  </conditionalFormatting>
  <conditionalFormatting sqref="P126:P127">
    <cfRule type="cellIs" dxfId="9174" priority="11725" operator="equal">
      <formula>TODAY()</formula>
    </cfRule>
  </conditionalFormatting>
  <conditionalFormatting sqref="M126:M127">
    <cfRule type="cellIs" dxfId="9173" priority="11724" operator="greaterThan">
      <formula>0.1</formula>
    </cfRule>
  </conditionalFormatting>
  <conditionalFormatting sqref="L126:L127">
    <cfRule type="cellIs" dxfId="9172" priority="11723" operator="lessThan">
      <formula>0</formula>
    </cfRule>
  </conditionalFormatting>
  <conditionalFormatting sqref="G126:G127">
    <cfRule type="cellIs" dxfId="9171" priority="11722" operator="lessThan">
      <formula>F126</formula>
    </cfRule>
    <cfRule type="cellIs" dxfId="9170" priority="11729" operator="greaterThan">
      <formula>F126</formula>
    </cfRule>
  </conditionalFormatting>
  <conditionalFormatting sqref="M126:M127">
    <cfRule type="cellIs" dxfId="9169" priority="11721" operator="greaterThan">
      <formula>0.1</formula>
    </cfRule>
  </conditionalFormatting>
  <conditionalFormatting sqref="P126:P127">
    <cfRule type="cellIs" dxfId="9168" priority="11720" operator="equal">
      <formula>TODAY()</formula>
    </cfRule>
  </conditionalFormatting>
  <conditionalFormatting sqref="L126:L127">
    <cfRule type="cellIs" dxfId="9167" priority="11718" operator="lessThan">
      <formula>0</formula>
    </cfRule>
  </conditionalFormatting>
  <conditionalFormatting sqref="G126:G127">
    <cfRule type="cellIs" dxfId="9166" priority="11716" operator="greaterThan">
      <formula>F126</formula>
    </cfRule>
    <cfRule type="cellIs" dxfId="9165" priority="11717" operator="lessThan">
      <formula>F126</formula>
    </cfRule>
  </conditionalFormatting>
  <conditionalFormatting sqref="P126:P127">
    <cfRule type="cellIs" dxfId="9164" priority="11715" operator="equal">
      <formula>TODAY()</formula>
    </cfRule>
  </conditionalFormatting>
  <conditionalFormatting sqref="M126:M127">
    <cfRule type="cellIs" dxfId="9163" priority="11714" operator="greaterThan">
      <formula>0.1</formula>
    </cfRule>
  </conditionalFormatting>
  <conditionalFormatting sqref="L126:L127">
    <cfRule type="cellIs" dxfId="9162" priority="11713" operator="lessThan">
      <formula>0</formula>
    </cfRule>
  </conditionalFormatting>
  <conditionalFormatting sqref="G126:G127">
    <cfRule type="cellIs" dxfId="9161" priority="11712" operator="lessThan">
      <formula>F126</formula>
    </cfRule>
    <cfRule type="cellIs" dxfId="9160" priority="11719" operator="greaterThan">
      <formula>F126</formula>
    </cfRule>
  </conditionalFormatting>
  <conditionalFormatting sqref="M126:M127">
    <cfRule type="cellIs" dxfId="9159" priority="11711" operator="greaterThan">
      <formula>0.1</formula>
    </cfRule>
  </conditionalFormatting>
  <conditionalFormatting sqref="P121">
    <cfRule type="cellIs" dxfId="9158" priority="4258" operator="equal">
      <formula>TODAY()</formula>
    </cfRule>
  </conditionalFormatting>
  <conditionalFormatting sqref="P121">
    <cfRule type="cellIs" dxfId="9157" priority="4253" operator="equal">
      <formula>TODAY()</formula>
    </cfRule>
  </conditionalFormatting>
  <conditionalFormatting sqref="L121">
    <cfRule type="cellIs" dxfId="9156" priority="4256" operator="lessThan">
      <formula>0</formula>
    </cfRule>
  </conditionalFormatting>
  <conditionalFormatting sqref="G121">
    <cfRule type="cellIs" dxfId="9155" priority="4254" operator="greaterThan">
      <formula>F121</formula>
    </cfRule>
    <cfRule type="cellIs" dxfId="9154" priority="4255" operator="lessThan">
      <formula>F121</formula>
    </cfRule>
  </conditionalFormatting>
  <conditionalFormatting sqref="M121">
    <cfRule type="cellIs" dxfId="9153" priority="4252" operator="greaterThan">
      <formula>0.1</formula>
    </cfRule>
  </conditionalFormatting>
  <conditionalFormatting sqref="L121">
    <cfRule type="cellIs" dxfId="9152" priority="4251" operator="lessThan">
      <formula>0</formula>
    </cfRule>
  </conditionalFormatting>
  <conditionalFormatting sqref="G121">
    <cfRule type="cellIs" dxfId="9151" priority="4250" operator="lessThan">
      <formula>F121</formula>
    </cfRule>
    <cfRule type="cellIs" dxfId="9150" priority="4257" operator="greaterThan">
      <formula>F121</formula>
    </cfRule>
  </conditionalFormatting>
  <conditionalFormatting sqref="M121">
    <cfRule type="cellIs" dxfId="9149" priority="4249" operator="greaterThan">
      <formula>0.1</formula>
    </cfRule>
  </conditionalFormatting>
  <conditionalFormatting sqref="P121">
    <cfRule type="cellIs" dxfId="9148" priority="4248" operator="equal">
      <formula>TODAY()</formula>
    </cfRule>
  </conditionalFormatting>
  <conditionalFormatting sqref="L121">
    <cfRule type="cellIs" dxfId="9147" priority="4246" operator="lessThan">
      <formula>0</formula>
    </cfRule>
  </conditionalFormatting>
  <conditionalFormatting sqref="G121">
    <cfRule type="cellIs" dxfId="9146" priority="4244" operator="greaterThan">
      <formula>F121</formula>
    </cfRule>
    <cfRule type="cellIs" dxfId="9145" priority="4245" operator="lessThan">
      <formula>F121</formula>
    </cfRule>
  </conditionalFormatting>
  <conditionalFormatting sqref="P121">
    <cfRule type="cellIs" dxfId="9144" priority="4243" operator="equal">
      <formula>TODAY()</formula>
    </cfRule>
  </conditionalFormatting>
  <conditionalFormatting sqref="M121">
    <cfRule type="cellIs" dxfId="9143" priority="4242" operator="greaterThan">
      <formula>0.1</formula>
    </cfRule>
  </conditionalFormatting>
  <conditionalFormatting sqref="L121">
    <cfRule type="cellIs" dxfId="9142" priority="4241" operator="lessThan">
      <formula>0</formula>
    </cfRule>
  </conditionalFormatting>
  <conditionalFormatting sqref="G121">
    <cfRule type="cellIs" dxfId="9141" priority="4240" operator="lessThan">
      <formula>F121</formula>
    </cfRule>
    <cfRule type="cellIs" dxfId="9140" priority="4247" operator="greaterThan">
      <formula>F121</formula>
    </cfRule>
  </conditionalFormatting>
  <conditionalFormatting sqref="M121">
    <cfRule type="cellIs" dxfId="9139" priority="4239" operator="greaterThan">
      <formula>0.1</formula>
    </cfRule>
  </conditionalFormatting>
  <conditionalFormatting sqref="P121">
    <cfRule type="cellIs" dxfId="9138" priority="4238" operator="equal">
      <formula>TODAY()</formula>
    </cfRule>
  </conditionalFormatting>
  <conditionalFormatting sqref="L121">
    <cfRule type="cellIs" dxfId="9137" priority="4236" operator="lessThan">
      <formula>0</formula>
    </cfRule>
  </conditionalFormatting>
  <conditionalFormatting sqref="G121">
    <cfRule type="cellIs" dxfId="9136" priority="4234" operator="greaterThan">
      <formula>F121</formula>
    </cfRule>
    <cfRule type="cellIs" dxfId="9135" priority="4235" operator="lessThan">
      <formula>F121</formula>
    </cfRule>
  </conditionalFormatting>
  <conditionalFormatting sqref="P121">
    <cfRule type="cellIs" dxfId="9134" priority="4233" operator="equal">
      <formula>TODAY()</formula>
    </cfRule>
  </conditionalFormatting>
  <conditionalFormatting sqref="M121">
    <cfRule type="cellIs" dxfId="9133" priority="4232" operator="greaterThan">
      <formula>0.1</formula>
    </cfRule>
  </conditionalFormatting>
  <conditionalFormatting sqref="L121">
    <cfRule type="cellIs" dxfId="9132" priority="4231" operator="lessThan">
      <formula>0</formula>
    </cfRule>
  </conditionalFormatting>
  <conditionalFormatting sqref="G121">
    <cfRule type="cellIs" dxfId="9131" priority="4230" operator="lessThan">
      <formula>F121</formula>
    </cfRule>
    <cfRule type="cellIs" dxfId="9130" priority="4237" operator="greaterThan">
      <formula>F121</formula>
    </cfRule>
  </conditionalFormatting>
  <conditionalFormatting sqref="M121">
    <cfRule type="cellIs" dxfId="9129" priority="4229" operator="greaterThan">
      <formula>0.1</formula>
    </cfRule>
  </conditionalFormatting>
  <conditionalFormatting sqref="P121">
    <cfRule type="cellIs" dxfId="9128" priority="4228" operator="equal">
      <formula>TODAY()</formula>
    </cfRule>
  </conditionalFormatting>
  <conditionalFormatting sqref="L121">
    <cfRule type="cellIs" dxfId="9127" priority="4226" operator="lessThan">
      <formula>0</formula>
    </cfRule>
  </conditionalFormatting>
  <conditionalFormatting sqref="G121">
    <cfRule type="cellIs" dxfId="9126" priority="4224" operator="greaterThan">
      <formula>F121</formula>
    </cfRule>
    <cfRule type="cellIs" dxfId="9125" priority="4225" operator="lessThan">
      <formula>F121</formula>
    </cfRule>
  </conditionalFormatting>
  <conditionalFormatting sqref="P121">
    <cfRule type="cellIs" dxfId="9124" priority="4223" operator="equal">
      <formula>TODAY()</formula>
    </cfRule>
  </conditionalFormatting>
  <conditionalFormatting sqref="M121">
    <cfRule type="cellIs" dxfId="9123" priority="4222" operator="greaterThan">
      <formula>0.1</formula>
    </cfRule>
  </conditionalFormatting>
  <conditionalFormatting sqref="L121">
    <cfRule type="cellIs" dxfId="9122" priority="4221" operator="lessThan">
      <formula>0</formula>
    </cfRule>
  </conditionalFormatting>
  <conditionalFormatting sqref="G121">
    <cfRule type="cellIs" dxfId="9121" priority="4220" operator="lessThan">
      <formula>F121</formula>
    </cfRule>
    <cfRule type="cellIs" dxfId="9120" priority="4227" operator="greaterThan">
      <formula>F121</formula>
    </cfRule>
  </conditionalFormatting>
  <conditionalFormatting sqref="M121">
    <cfRule type="cellIs" dxfId="9119" priority="4219" operator="greaterThan">
      <formula>0.1</formula>
    </cfRule>
  </conditionalFormatting>
  <conditionalFormatting sqref="P121">
    <cfRule type="cellIs" dxfId="9118" priority="4218" operator="equal">
      <formula>TODAY()</formula>
    </cfRule>
  </conditionalFormatting>
  <conditionalFormatting sqref="L121">
    <cfRule type="cellIs" dxfId="9117" priority="4216" operator="lessThan">
      <formula>0</formula>
    </cfRule>
  </conditionalFormatting>
  <conditionalFormatting sqref="G121">
    <cfRule type="cellIs" dxfId="9116" priority="4214" operator="greaterThan">
      <formula>F121</formula>
    </cfRule>
    <cfRule type="cellIs" dxfId="9115" priority="4215" operator="lessThan">
      <formula>F121</formula>
    </cfRule>
  </conditionalFormatting>
  <conditionalFormatting sqref="P121">
    <cfRule type="cellIs" dxfId="9114" priority="4213" operator="equal">
      <formula>TODAY()</formula>
    </cfRule>
  </conditionalFormatting>
  <conditionalFormatting sqref="M121">
    <cfRule type="cellIs" dxfId="9113" priority="4212" operator="greaterThan">
      <formula>0.1</formula>
    </cfRule>
  </conditionalFormatting>
  <conditionalFormatting sqref="L121">
    <cfRule type="cellIs" dxfId="9112" priority="4211" operator="lessThan">
      <formula>0</formula>
    </cfRule>
  </conditionalFormatting>
  <conditionalFormatting sqref="G121">
    <cfRule type="cellIs" dxfId="9111" priority="4210" operator="lessThan">
      <formula>F121</formula>
    </cfRule>
    <cfRule type="cellIs" dxfId="9110" priority="4217" operator="greaterThan">
      <formula>F121</formula>
    </cfRule>
  </conditionalFormatting>
  <conditionalFormatting sqref="M121">
    <cfRule type="cellIs" dxfId="9109" priority="4209" operator="greaterThan">
      <formula>0.1</formula>
    </cfRule>
  </conditionalFormatting>
  <conditionalFormatting sqref="P121">
    <cfRule type="cellIs" dxfId="9108" priority="4208" operator="equal">
      <formula>TODAY()</formula>
    </cfRule>
  </conditionalFormatting>
  <conditionalFormatting sqref="L121">
    <cfRule type="cellIs" dxfId="9107" priority="4206" operator="lessThan">
      <formula>0</formula>
    </cfRule>
  </conditionalFormatting>
  <conditionalFormatting sqref="G121">
    <cfRule type="cellIs" dxfId="9106" priority="4204" operator="greaterThan">
      <formula>F121</formula>
    </cfRule>
    <cfRule type="cellIs" dxfId="9105" priority="4205" operator="lessThan">
      <formula>F121</formula>
    </cfRule>
  </conditionalFormatting>
  <conditionalFormatting sqref="P121">
    <cfRule type="cellIs" dxfId="9104" priority="4203" operator="equal">
      <formula>TODAY()</formula>
    </cfRule>
  </conditionalFormatting>
  <conditionalFormatting sqref="M121">
    <cfRule type="cellIs" dxfId="9103" priority="4202" operator="greaterThan">
      <formula>0.1</formula>
    </cfRule>
  </conditionalFormatting>
  <conditionalFormatting sqref="L121">
    <cfRule type="cellIs" dxfId="9102" priority="4201" operator="lessThan">
      <formula>0</formula>
    </cfRule>
  </conditionalFormatting>
  <conditionalFormatting sqref="G121">
    <cfRule type="cellIs" dxfId="9101" priority="4200" operator="lessThan">
      <formula>F121</formula>
    </cfRule>
    <cfRule type="cellIs" dxfId="9100" priority="4207" operator="greaterThan">
      <formula>F121</formula>
    </cfRule>
  </conditionalFormatting>
  <conditionalFormatting sqref="M121">
    <cfRule type="cellIs" dxfId="9099" priority="4199" operator="greaterThan">
      <formula>0.1</formula>
    </cfRule>
  </conditionalFormatting>
  <conditionalFormatting sqref="P121">
    <cfRule type="cellIs" dxfId="9098" priority="4198" operator="equal">
      <formula>TODAY()</formula>
    </cfRule>
  </conditionalFormatting>
  <conditionalFormatting sqref="L121">
    <cfRule type="cellIs" dxfId="9097" priority="4196" operator="lessThan">
      <formula>0</formula>
    </cfRule>
  </conditionalFormatting>
  <conditionalFormatting sqref="G121">
    <cfRule type="cellIs" dxfId="9096" priority="4194" operator="greaterThan">
      <formula>F121</formula>
    </cfRule>
    <cfRule type="cellIs" dxfId="9095" priority="4195" operator="lessThan">
      <formula>F121</formula>
    </cfRule>
  </conditionalFormatting>
  <conditionalFormatting sqref="P121">
    <cfRule type="cellIs" dxfId="9094" priority="4193" operator="equal">
      <formula>TODAY()</formula>
    </cfRule>
  </conditionalFormatting>
  <conditionalFormatting sqref="M121">
    <cfRule type="cellIs" dxfId="9093" priority="4192" operator="greaterThan">
      <formula>0.1</formula>
    </cfRule>
  </conditionalFormatting>
  <conditionalFormatting sqref="L121">
    <cfRule type="cellIs" dxfId="9092" priority="4191" operator="lessThan">
      <formula>0</formula>
    </cfRule>
  </conditionalFormatting>
  <conditionalFormatting sqref="G121">
    <cfRule type="cellIs" dxfId="9091" priority="4190" operator="lessThan">
      <formula>F121</formula>
    </cfRule>
    <cfRule type="cellIs" dxfId="9090" priority="4197" operator="greaterThan">
      <formula>F121</formula>
    </cfRule>
  </conditionalFormatting>
  <conditionalFormatting sqref="M121">
    <cfRule type="cellIs" dxfId="9089" priority="4189" operator="greaterThan">
      <formula>0.1</formula>
    </cfRule>
  </conditionalFormatting>
  <conditionalFormatting sqref="P121">
    <cfRule type="cellIs" dxfId="9088" priority="4188" operator="equal">
      <formula>TODAY()</formula>
    </cfRule>
  </conditionalFormatting>
  <conditionalFormatting sqref="L121">
    <cfRule type="cellIs" dxfId="9087" priority="4186" operator="lessThan">
      <formula>0</formula>
    </cfRule>
  </conditionalFormatting>
  <conditionalFormatting sqref="G121">
    <cfRule type="cellIs" dxfId="9086" priority="4184" operator="greaterThan">
      <formula>F121</formula>
    </cfRule>
    <cfRule type="cellIs" dxfId="9085" priority="4185" operator="lessThan">
      <formula>F121</formula>
    </cfRule>
  </conditionalFormatting>
  <conditionalFormatting sqref="P121">
    <cfRule type="cellIs" dxfId="9084" priority="4183" operator="equal">
      <formula>TODAY()</formula>
    </cfRule>
  </conditionalFormatting>
  <conditionalFormatting sqref="M121">
    <cfRule type="cellIs" dxfId="9083" priority="4182" operator="greaterThan">
      <formula>0.1</formula>
    </cfRule>
  </conditionalFormatting>
  <conditionalFormatting sqref="L121">
    <cfRule type="cellIs" dxfId="9082" priority="4181" operator="lessThan">
      <formula>0</formula>
    </cfRule>
  </conditionalFormatting>
  <conditionalFormatting sqref="G121">
    <cfRule type="cellIs" dxfId="9081" priority="4180" operator="lessThan">
      <formula>F121</formula>
    </cfRule>
    <cfRule type="cellIs" dxfId="9080" priority="4187" operator="greaterThan">
      <formula>F121</formula>
    </cfRule>
  </conditionalFormatting>
  <conditionalFormatting sqref="M121">
    <cfRule type="cellIs" dxfId="9079" priority="4179" operator="greaterThan">
      <formula>0.1</formula>
    </cfRule>
  </conditionalFormatting>
  <conditionalFormatting sqref="P121">
    <cfRule type="cellIs" dxfId="9078" priority="4178" operator="equal">
      <formula>TODAY()</formula>
    </cfRule>
  </conditionalFormatting>
  <conditionalFormatting sqref="L121">
    <cfRule type="cellIs" dxfId="9077" priority="4176" operator="lessThan">
      <formula>0</formula>
    </cfRule>
  </conditionalFormatting>
  <conditionalFormatting sqref="G121">
    <cfRule type="cellIs" dxfId="9076" priority="4174" operator="greaterThan">
      <formula>F121</formula>
    </cfRule>
    <cfRule type="cellIs" dxfId="9075" priority="4175" operator="lessThan">
      <formula>F121</formula>
    </cfRule>
  </conditionalFormatting>
  <conditionalFormatting sqref="P121">
    <cfRule type="cellIs" dxfId="9074" priority="4173" operator="equal">
      <formula>TODAY()</formula>
    </cfRule>
  </conditionalFormatting>
  <conditionalFormatting sqref="M121">
    <cfRule type="cellIs" dxfId="9073" priority="4172" operator="greaterThan">
      <formula>0.1</formula>
    </cfRule>
  </conditionalFormatting>
  <conditionalFormatting sqref="L121">
    <cfRule type="cellIs" dxfId="9072" priority="4171" operator="lessThan">
      <formula>0</formula>
    </cfRule>
  </conditionalFormatting>
  <conditionalFormatting sqref="G121">
    <cfRule type="cellIs" dxfId="9071" priority="4170" operator="lessThan">
      <formula>F121</formula>
    </cfRule>
    <cfRule type="cellIs" dxfId="9070" priority="4177" operator="greaterThan">
      <formula>F121</formula>
    </cfRule>
  </conditionalFormatting>
  <conditionalFormatting sqref="M121">
    <cfRule type="cellIs" dxfId="9069" priority="4169" operator="greaterThan">
      <formula>0.1</formula>
    </cfRule>
  </conditionalFormatting>
  <conditionalFormatting sqref="P121">
    <cfRule type="cellIs" dxfId="9068" priority="4168" operator="equal">
      <formula>TODAY()</formula>
    </cfRule>
  </conditionalFormatting>
  <conditionalFormatting sqref="L121">
    <cfRule type="cellIs" dxfId="9067" priority="4166" operator="lessThan">
      <formula>0</formula>
    </cfRule>
  </conditionalFormatting>
  <conditionalFormatting sqref="G121">
    <cfRule type="cellIs" dxfId="9066" priority="4164" operator="greaterThan">
      <formula>F121</formula>
    </cfRule>
    <cfRule type="cellIs" dxfId="9065" priority="4165" operator="lessThan">
      <formula>F121</formula>
    </cfRule>
  </conditionalFormatting>
  <conditionalFormatting sqref="P121">
    <cfRule type="cellIs" dxfId="9064" priority="4163" operator="equal">
      <formula>TODAY()</formula>
    </cfRule>
  </conditionalFormatting>
  <conditionalFormatting sqref="M121">
    <cfRule type="cellIs" dxfId="9063" priority="4162" operator="greaterThan">
      <formula>0.1</formula>
    </cfRule>
  </conditionalFormatting>
  <conditionalFormatting sqref="L121">
    <cfRule type="cellIs" dxfId="9062" priority="4161" operator="lessThan">
      <formula>0</formula>
    </cfRule>
  </conditionalFormatting>
  <conditionalFormatting sqref="G121">
    <cfRule type="cellIs" dxfId="9061" priority="4160" operator="lessThan">
      <formula>F121</formula>
    </cfRule>
    <cfRule type="cellIs" dxfId="9060" priority="4167" operator="greaterThan">
      <formula>F121</formula>
    </cfRule>
  </conditionalFormatting>
  <conditionalFormatting sqref="M121">
    <cfRule type="cellIs" dxfId="9059" priority="4159" operator="greaterThan">
      <formula>0.1</formula>
    </cfRule>
  </conditionalFormatting>
  <conditionalFormatting sqref="P121">
    <cfRule type="cellIs" dxfId="9058" priority="4158" operator="equal">
      <formula>TODAY()</formula>
    </cfRule>
  </conditionalFormatting>
  <conditionalFormatting sqref="L121">
    <cfRule type="cellIs" dxfId="9057" priority="4156" operator="lessThan">
      <formula>0</formula>
    </cfRule>
  </conditionalFormatting>
  <conditionalFormatting sqref="G121">
    <cfRule type="cellIs" dxfId="9056" priority="4154" operator="greaterThan">
      <formula>F121</formula>
    </cfRule>
    <cfRule type="cellIs" dxfId="9055" priority="4155" operator="lessThan">
      <formula>F121</formula>
    </cfRule>
  </conditionalFormatting>
  <conditionalFormatting sqref="P121">
    <cfRule type="cellIs" dxfId="9054" priority="4153" operator="equal">
      <formula>TODAY()</formula>
    </cfRule>
  </conditionalFormatting>
  <conditionalFormatting sqref="M121">
    <cfRule type="cellIs" dxfId="9053" priority="4152" operator="greaterThan">
      <formula>0.1</formula>
    </cfRule>
  </conditionalFormatting>
  <conditionalFormatting sqref="L121">
    <cfRule type="cellIs" dxfId="9052" priority="4151" operator="lessThan">
      <formula>0</formula>
    </cfRule>
  </conditionalFormatting>
  <conditionalFormatting sqref="G121">
    <cfRule type="cellIs" dxfId="9051" priority="4150" operator="lessThan">
      <formula>F121</formula>
    </cfRule>
    <cfRule type="cellIs" dxfId="9050" priority="4157" operator="greaterThan">
      <formula>F121</formula>
    </cfRule>
  </conditionalFormatting>
  <conditionalFormatting sqref="M121">
    <cfRule type="cellIs" dxfId="9049" priority="4149" operator="greaterThan">
      <formula>0.1</formula>
    </cfRule>
  </conditionalFormatting>
  <conditionalFormatting sqref="P121">
    <cfRule type="cellIs" dxfId="9048" priority="4148" operator="equal">
      <formula>TODAY()</formula>
    </cfRule>
  </conditionalFormatting>
  <conditionalFormatting sqref="L121">
    <cfRule type="cellIs" dxfId="9047" priority="4146" operator="lessThan">
      <formula>0</formula>
    </cfRule>
  </conditionalFormatting>
  <conditionalFormatting sqref="G121">
    <cfRule type="cellIs" dxfId="9046" priority="4144" operator="greaterThan">
      <formula>F121</formula>
    </cfRule>
    <cfRule type="cellIs" dxfId="9045" priority="4145" operator="lessThan">
      <formula>F121</formula>
    </cfRule>
  </conditionalFormatting>
  <conditionalFormatting sqref="P121">
    <cfRule type="cellIs" dxfId="9044" priority="4143" operator="equal">
      <formula>TODAY()</formula>
    </cfRule>
  </conditionalFormatting>
  <conditionalFormatting sqref="M121">
    <cfRule type="cellIs" dxfId="9043" priority="4142" operator="greaterThan">
      <formula>0.1</formula>
    </cfRule>
  </conditionalFormatting>
  <conditionalFormatting sqref="L121">
    <cfRule type="cellIs" dxfId="9042" priority="4141" operator="lessThan">
      <formula>0</formula>
    </cfRule>
  </conditionalFormatting>
  <conditionalFormatting sqref="G121">
    <cfRule type="cellIs" dxfId="9041" priority="4140" operator="lessThan">
      <formula>F121</formula>
    </cfRule>
    <cfRule type="cellIs" dxfId="9040" priority="4147" operator="greaterThan">
      <formula>F121</formula>
    </cfRule>
  </conditionalFormatting>
  <conditionalFormatting sqref="M121">
    <cfRule type="cellIs" dxfId="9039" priority="4139" operator="greaterThan">
      <formula>0.1</formula>
    </cfRule>
  </conditionalFormatting>
  <conditionalFormatting sqref="P121">
    <cfRule type="cellIs" dxfId="9038" priority="4138" operator="equal">
      <formula>TODAY()</formula>
    </cfRule>
  </conditionalFormatting>
  <conditionalFormatting sqref="L121">
    <cfRule type="cellIs" dxfId="9037" priority="4136" operator="lessThan">
      <formula>0</formula>
    </cfRule>
  </conditionalFormatting>
  <conditionalFormatting sqref="G121">
    <cfRule type="cellIs" dxfId="9036" priority="4134" operator="greaterThan">
      <formula>F121</formula>
    </cfRule>
    <cfRule type="cellIs" dxfId="9035" priority="4135" operator="lessThan">
      <formula>F121</formula>
    </cfRule>
  </conditionalFormatting>
  <conditionalFormatting sqref="P121">
    <cfRule type="cellIs" dxfId="9034" priority="4133" operator="equal">
      <formula>TODAY()</formula>
    </cfRule>
  </conditionalFormatting>
  <conditionalFormatting sqref="M121">
    <cfRule type="cellIs" dxfId="9033" priority="4132" operator="greaterThan">
      <formula>0.1</formula>
    </cfRule>
  </conditionalFormatting>
  <conditionalFormatting sqref="L121">
    <cfRule type="cellIs" dxfId="9032" priority="4131" operator="lessThan">
      <formula>0</formula>
    </cfRule>
  </conditionalFormatting>
  <conditionalFormatting sqref="G121">
    <cfRule type="cellIs" dxfId="9031" priority="4130" operator="lessThan">
      <formula>F121</formula>
    </cfRule>
    <cfRule type="cellIs" dxfId="9030" priority="4137" operator="greaterThan">
      <formula>F121</formula>
    </cfRule>
  </conditionalFormatting>
  <conditionalFormatting sqref="M121">
    <cfRule type="cellIs" dxfId="9029" priority="4129" operator="greaterThan">
      <formula>0.1</formula>
    </cfRule>
  </conditionalFormatting>
  <conditionalFormatting sqref="P121">
    <cfRule type="cellIs" dxfId="9028" priority="4128" operator="equal">
      <formula>TODAY()</formula>
    </cfRule>
  </conditionalFormatting>
  <conditionalFormatting sqref="L121">
    <cfRule type="cellIs" dxfId="9027" priority="4126" operator="lessThan">
      <formula>0</formula>
    </cfRule>
  </conditionalFormatting>
  <conditionalFormatting sqref="G121">
    <cfRule type="cellIs" dxfId="9026" priority="4124" operator="greaterThan">
      <formula>F121</formula>
    </cfRule>
    <cfRule type="cellIs" dxfId="9025" priority="4125" operator="lessThan">
      <formula>F121</formula>
    </cfRule>
  </conditionalFormatting>
  <conditionalFormatting sqref="P121">
    <cfRule type="cellIs" dxfId="9024" priority="4123" operator="equal">
      <formula>TODAY()</formula>
    </cfRule>
  </conditionalFormatting>
  <conditionalFormatting sqref="M121">
    <cfRule type="cellIs" dxfId="9023" priority="4122" operator="greaterThan">
      <formula>0.1</formula>
    </cfRule>
  </conditionalFormatting>
  <conditionalFormatting sqref="L121">
    <cfRule type="cellIs" dxfId="9022" priority="4121" operator="lessThan">
      <formula>0</formula>
    </cfRule>
  </conditionalFormatting>
  <conditionalFormatting sqref="G121">
    <cfRule type="cellIs" dxfId="9021" priority="4120" operator="lessThan">
      <formula>F121</formula>
    </cfRule>
    <cfRule type="cellIs" dxfId="9020" priority="4127" operator="greaterThan">
      <formula>F121</formula>
    </cfRule>
  </conditionalFormatting>
  <conditionalFormatting sqref="M121">
    <cfRule type="cellIs" dxfId="9019" priority="4119" operator="greaterThan">
      <formula>0.1</formula>
    </cfRule>
  </conditionalFormatting>
  <conditionalFormatting sqref="P121">
    <cfRule type="cellIs" dxfId="9018" priority="4118" operator="equal">
      <formula>TODAY()</formula>
    </cfRule>
  </conditionalFormatting>
  <conditionalFormatting sqref="L121">
    <cfRule type="cellIs" dxfId="9017" priority="4116" operator="lessThan">
      <formula>0</formula>
    </cfRule>
  </conditionalFormatting>
  <conditionalFormatting sqref="G121">
    <cfRule type="cellIs" dxfId="9016" priority="4114" operator="greaterThan">
      <formula>F121</formula>
    </cfRule>
    <cfRule type="cellIs" dxfId="9015" priority="4115" operator="lessThan">
      <formula>F121</formula>
    </cfRule>
  </conditionalFormatting>
  <conditionalFormatting sqref="P121">
    <cfRule type="cellIs" dxfId="9014" priority="4113" operator="equal">
      <formula>TODAY()</formula>
    </cfRule>
  </conditionalFormatting>
  <conditionalFormatting sqref="M121">
    <cfRule type="cellIs" dxfId="9013" priority="4112" operator="greaterThan">
      <formula>0.1</formula>
    </cfRule>
  </conditionalFormatting>
  <conditionalFormatting sqref="L121">
    <cfRule type="cellIs" dxfId="9012" priority="4111" operator="lessThan">
      <formula>0</formula>
    </cfRule>
  </conditionalFormatting>
  <conditionalFormatting sqref="G121">
    <cfRule type="cellIs" dxfId="9011" priority="4110" operator="lessThan">
      <formula>F121</formula>
    </cfRule>
    <cfRule type="cellIs" dxfId="9010" priority="4117" operator="greaterThan">
      <formula>F121</formula>
    </cfRule>
  </conditionalFormatting>
  <conditionalFormatting sqref="M121">
    <cfRule type="cellIs" dxfId="9009" priority="4109" operator="greaterThan">
      <formula>0.1</formula>
    </cfRule>
  </conditionalFormatting>
  <conditionalFormatting sqref="P121">
    <cfRule type="cellIs" dxfId="9008" priority="4108" operator="equal">
      <formula>TODAY()</formula>
    </cfRule>
  </conditionalFormatting>
  <conditionalFormatting sqref="L121">
    <cfRule type="cellIs" dxfId="9007" priority="4106" operator="lessThan">
      <formula>0</formula>
    </cfRule>
  </conditionalFormatting>
  <conditionalFormatting sqref="G121">
    <cfRule type="cellIs" dxfId="9006" priority="4104" operator="greaterThan">
      <formula>F121</formula>
    </cfRule>
    <cfRule type="cellIs" dxfId="9005" priority="4105" operator="lessThan">
      <formula>F121</formula>
    </cfRule>
  </conditionalFormatting>
  <conditionalFormatting sqref="P121">
    <cfRule type="cellIs" dxfId="9004" priority="4103" operator="equal">
      <formula>TODAY()</formula>
    </cfRule>
  </conditionalFormatting>
  <conditionalFormatting sqref="M121">
    <cfRule type="cellIs" dxfId="9003" priority="4102" operator="greaterThan">
      <formula>0.1</formula>
    </cfRule>
  </conditionalFormatting>
  <conditionalFormatting sqref="L121">
    <cfRule type="cellIs" dxfId="9002" priority="4101" operator="lessThan">
      <formula>0</formula>
    </cfRule>
  </conditionalFormatting>
  <conditionalFormatting sqref="G121">
    <cfRule type="cellIs" dxfId="9001" priority="4100" operator="lessThan">
      <formula>F121</formula>
    </cfRule>
    <cfRule type="cellIs" dxfId="9000" priority="4107" operator="greaterThan">
      <formula>F121</formula>
    </cfRule>
  </conditionalFormatting>
  <conditionalFormatting sqref="M121">
    <cfRule type="cellIs" dxfId="8999" priority="4099" operator="greaterThan">
      <formula>0.1</formula>
    </cfRule>
  </conditionalFormatting>
  <conditionalFormatting sqref="P121">
    <cfRule type="cellIs" dxfId="8998" priority="4098" operator="equal">
      <formula>TODAY()</formula>
    </cfRule>
  </conditionalFormatting>
  <conditionalFormatting sqref="L121">
    <cfRule type="cellIs" dxfId="8997" priority="4096" operator="lessThan">
      <formula>0</formula>
    </cfRule>
  </conditionalFormatting>
  <conditionalFormatting sqref="G121">
    <cfRule type="cellIs" dxfId="8996" priority="4094" operator="greaterThan">
      <formula>F121</formula>
    </cfRule>
    <cfRule type="cellIs" dxfId="8995" priority="4095" operator="lessThan">
      <formula>F121</formula>
    </cfRule>
  </conditionalFormatting>
  <conditionalFormatting sqref="P121">
    <cfRule type="cellIs" dxfId="8994" priority="4093" operator="equal">
      <formula>TODAY()</formula>
    </cfRule>
  </conditionalFormatting>
  <conditionalFormatting sqref="M121">
    <cfRule type="cellIs" dxfId="8993" priority="4092" operator="greaterThan">
      <formula>0.1</formula>
    </cfRule>
  </conditionalFormatting>
  <conditionalFormatting sqref="L121">
    <cfRule type="cellIs" dxfId="8992" priority="4091" operator="lessThan">
      <formula>0</formula>
    </cfRule>
  </conditionalFormatting>
  <conditionalFormatting sqref="G121">
    <cfRule type="cellIs" dxfId="8991" priority="4090" operator="lessThan">
      <formula>F121</formula>
    </cfRule>
    <cfRule type="cellIs" dxfId="8990" priority="4097" operator="greaterThan">
      <formula>F121</formula>
    </cfRule>
  </conditionalFormatting>
  <conditionalFormatting sqref="M121">
    <cfRule type="cellIs" dxfId="8989" priority="4089" operator="greaterThan">
      <formula>0.1</formula>
    </cfRule>
  </conditionalFormatting>
  <conditionalFormatting sqref="P121">
    <cfRule type="cellIs" dxfId="8988" priority="4088" operator="equal">
      <formula>TODAY()</formula>
    </cfRule>
  </conditionalFormatting>
  <conditionalFormatting sqref="L121">
    <cfRule type="cellIs" dxfId="8987" priority="4086" operator="lessThan">
      <formula>0</formula>
    </cfRule>
  </conditionalFormatting>
  <conditionalFormatting sqref="G121">
    <cfRule type="cellIs" dxfId="8986" priority="4084" operator="greaterThan">
      <formula>F121</formula>
    </cfRule>
    <cfRule type="cellIs" dxfId="8985" priority="4085" operator="lessThan">
      <formula>F121</formula>
    </cfRule>
  </conditionalFormatting>
  <conditionalFormatting sqref="P121">
    <cfRule type="cellIs" dxfId="8984" priority="4083" operator="equal">
      <formula>TODAY()</formula>
    </cfRule>
  </conditionalFormatting>
  <conditionalFormatting sqref="M121">
    <cfRule type="cellIs" dxfId="8983" priority="4082" operator="greaterThan">
      <formula>0.1</formula>
    </cfRule>
  </conditionalFormatting>
  <conditionalFormatting sqref="L121">
    <cfRule type="cellIs" dxfId="8982" priority="4081" operator="lessThan">
      <formula>0</formula>
    </cfRule>
  </conditionalFormatting>
  <conditionalFormatting sqref="G121">
    <cfRule type="cellIs" dxfId="8981" priority="4080" operator="lessThan">
      <formula>F121</formula>
    </cfRule>
    <cfRule type="cellIs" dxfId="8980" priority="4087" operator="greaterThan">
      <formula>F121</formula>
    </cfRule>
  </conditionalFormatting>
  <conditionalFormatting sqref="M121">
    <cfRule type="cellIs" dxfId="8979" priority="4079" operator="greaterThan">
      <formula>0.1</formula>
    </cfRule>
  </conditionalFormatting>
  <conditionalFormatting sqref="P121">
    <cfRule type="cellIs" dxfId="8978" priority="4078" operator="equal">
      <formula>TODAY()</formula>
    </cfRule>
  </conditionalFormatting>
  <conditionalFormatting sqref="L121">
    <cfRule type="cellIs" dxfId="8977" priority="4076" operator="lessThan">
      <formula>0</formula>
    </cfRule>
  </conditionalFormatting>
  <conditionalFormatting sqref="G121">
    <cfRule type="cellIs" dxfId="8976" priority="4074" operator="greaterThan">
      <formula>F121</formula>
    </cfRule>
    <cfRule type="cellIs" dxfId="8975" priority="4075" operator="lessThan">
      <formula>F121</formula>
    </cfRule>
  </conditionalFormatting>
  <conditionalFormatting sqref="P121">
    <cfRule type="cellIs" dxfId="8974" priority="4073" operator="equal">
      <formula>TODAY()</formula>
    </cfRule>
  </conditionalFormatting>
  <conditionalFormatting sqref="M121">
    <cfRule type="cellIs" dxfId="8973" priority="4072" operator="greaterThan">
      <formula>0.1</formula>
    </cfRule>
  </conditionalFormatting>
  <conditionalFormatting sqref="L121">
    <cfRule type="cellIs" dxfId="8972" priority="4071" operator="lessThan">
      <formula>0</formula>
    </cfRule>
  </conditionalFormatting>
  <conditionalFormatting sqref="G121">
    <cfRule type="cellIs" dxfId="8971" priority="4070" operator="lessThan">
      <formula>F121</formula>
    </cfRule>
    <cfRule type="cellIs" dxfId="8970" priority="4077" operator="greaterThan">
      <formula>F121</formula>
    </cfRule>
  </conditionalFormatting>
  <conditionalFormatting sqref="M121">
    <cfRule type="cellIs" dxfId="8969" priority="4069" operator="greaterThan">
      <formula>0.1</formula>
    </cfRule>
  </conditionalFormatting>
  <conditionalFormatting sqref="P121">
    <cfRule type="cellIs" dxfId="8968" priority="4068" operator="equal">
      <formula>TODAY()</formula>
    </cfRule>
  </conditionalFormatting>
  <conditionalFormatting sqref="L121">
    <cfRule type="cellIs" dxfId="8967" priority="4066" operator="lessThan">
      <formula>0</formula>
    </cfRule>
  </conditionalFormatting>
  <conditionalFormatting sqref="G121">
    <cfRule type="cellIs" dxfId="8966" priority="4064" operator="greaterThan">
      <formula>F121</formula>
    </cfRule>
    <cfRule type="cellIs" dxfId="8965" priority="4065" operator="lessThan">
      <formula>F121</formula>
    </cfRule>
  </conditionalFormatting>
  <conditionalFormatting sqref="P121">
    <cfRule type="cellIs" dxfId="8964" priority="4063" operator="equal">
      <formula>TODAY()</formula>
    </cfRule>
  </conditionalFormatting>
  <conditionalFormatting sqref="M121">
    <cfRule type="cellIs" dxfId="8963" priority="4062" operator="greaterThan">
      <formula>0.1</formula>
    </cfRule>
  </conditionalFormatting>
  <conditionalFormatting sqref="L121">
    <cfRule type="cellIs" dxfId="8962" priority="4061" operator="lessThan">
      <formula>0</formula>
    </cfRule>
  </conditionalFormatting>
  <conditionalFormatting sqref="G121">
    <cfRule type="cellIs" dxfId="8961" priority="4060" operator="lessThan">
      <formula>F121</formula>
    </cfRule>
    <cfRule type="cellIs" dxfId="8960" priority="4067" operator="greaterThan">
      <formula>F121</formula>
    </cfRule>
  </conditionalFormatting>
  <conditionalFormatting sqref="M121">
    <cfRule type="cellIs" dxfId="8959" priority="4059" operator="greaterThan">
      <formula>0.1</formula>
    </cfRule>
  </conditionalFormatting>
  <conditionalFormatting sqref="P121">
    <cfRule type="cellIs" dxfId="8958" priority="4058" operator="equal">
      <formula>TODAY()</formula>
    </cfRule>
  </conditionalFormatting>
  <conditionalFormatting sqref="L121">
    <cfRule type="cellIs" dxfId="8957" priority="4056" operator="lessThan">
      <formula>0</formula>
    </cfRule>
  </conditionalFormatting>
  <conditionalFormatting sqref="G121">
    <cfRule type="cellIs" dxfId="8956" priority="4054" operator="greaterThan">
      <formula>F121</formula>
    </cfRule>
    <cfRule type="cellIs" dxfId="8955" priority="4055" operator="lessThan">
      <formula>F121</formula>
    </cfRule>
  </conditionalFormatting>
  <conditionalFormatting sqref="P121">
    <cfRule type="cellIs" dxfId="8954" priority="4053" operator="equal">
      <formula>TODAY()</formula>
    </cfRule>
  </conditionalFormatting>
  <conditionalFormatting sqref="M121">
    <cfRule type="cellIs" dxfId="8953" priority="4052" operator="greaterThan">
      <formula>0.1</formula>
    </cfRule>
  </conditionalFormatting>
  <conditionalFormatting sqref="L121">
    <cfRule type="cellIs" dxfId="8952" priority="4051" operator="lessThan">
      <formula>0</formula>
    </cfRule>
  </conditionalFormatting>
  <conditionalFormatting sqref="G121">
    <cfRule type="cellIs" dxfId="8951" priority="4050" operator="lessThan">
      <formula>F121</formula>
    </cfRule>
    <cfRule type="cellIs" dxfId="8950" priority="4057" operator="greaterThan">
      <formula>F121</formula>
    </cfRule>
  </conditionalFormatting>
  <conditionalFormatting sqref="M121">
    <cfRule type="cellIs" dxfId="8949" priority="4049" operator="greaterThan">
      <formula>0.1</formula>
    </cfRule>
  </conditionalFormatting>
  <conditionalFormatting sqref="P121">
    <cfRule type="cellIs" dxfId="8948" priority="4048" operator="equal">
      <formula>TODAY()</formula>
    </cfRule>
  </conditionalFormatting>
  <conditionalFormatting sqref="L121">
    <cfRule type="cellIs" dxfId="8947" priority="4046" operator="lessThan">
      <formula>0</formula>
    </cfRule>
  </conditionalFormatting>
  <conditionalFormatting sqref="G121">
    <cfRule type="cellIs" dxfId="8946" priority="4044" operator="greaterThan">
      <formula>F121</formula>
    </cfRule>
    <cfRule type="cellIs" dxfId="8945" priority="4045" operator="lessThan">
      <formula>F121</formula>
    </cfRule>
  </conditionalFormatting>
  <conditionalFormatting sqref="P121">
    <cfRule type="cellIs" dxfId="8944" priority="4043" operator="equal">
      <formula>TODAY()</formula>
    </cfRule>
  </conditionalFormatting>
  <conditionalFormatting sqref="M121">
    <cfRule type="cellIs" dxfId="8943" priority="4042" operator="greaterThan">
      <formula>0.1</formula>
    </cfRule>
  </conditionalFormatting>
  <conditionalFormatting sqref="L121">
    <cfRule type="cellIs" dxfId="8942" priority="4041" operator="lessThan">
      <formula>0</formula>
    </cfRule>
  </conditionalFormatting>
  <conditionalFormatting sqref="G121">
    <cfRule type="cellIs" dxfId="8941" priority="4040" operator="lessThan">
      <formula>F121</formula>
    </cfRule>
    <cfRule type="cellIs" dxfId="8940" priority="4047" operator="greaterThan">
      <formula>F121</formula>
    </cfRule>
  </conditionalFormatting>
  <conditionalFormatting sqref="M121">
    <cfRule type="cellIs" dxfId="8939" priority="4039" operator="greaterThan">
      <formula>0.1</formula>
    </cfRule>
  </conditionalFormatting>
  <conditionalFormatting sqref="P121">
    <cfRule type="cellIs" dxfId="8938" priority="4038" operator="equal">
      <formula>TODAY()</formula>
    </cfRule>
  </conditionalFormatting>
  <conditionalFormatting sqref="L121">
    <cfRule type="cellIs" dxfId="8937" priority="4036" operator="lessThan">
      <formula>0</formula>
    </cfRule>
  </conditionalFormatting>
  <conditionalFormatting sqref="G121">
    <cfRule type="cellIs" dxfId="8936" priority="4034" operator="greaterThan">
      <formula>F121</formula>
    </cfRule>
    <cfRule type="cellIs" dxfId="8935" priority="4035" operator="lessThan">
      <formula>F121</formula>
    </cfRule>
  </conditionalFormatting>
  <conditionalFormatting sqref="P121">
    <cfRule type="cellIs" dxfId="8934" priority="4033" operator="equal">
      <formula>TODAY()</formula>
    </cfRule>
  </conditionalFormatting>
  <conditionalFormatting sqref="M121">
    <cfRule type="cellIs" dxfId="8933" priority="4032" operator="greaterThan">
      <formula>0.1</formula>
    </cfRule>
  </conditionalFormatting>
  <conditionalFormatting sqref="L121">
    <cfRule type="cellIs" dxfId="8932" priority="4031" operator="lessThan">
      <formula>0</formula>
    </cfRule>
  </conditionalFormatting>
  <conditionalFormatting sqref="G121">
    <cfRule type="cellIs" dxfId="8931" priority="4030" operator="lessThan">
      <formula>F121</formula>
    </cfRule>
    <cfRule type="cellIs" dxfId="8930" priority="4037" operator="greaterThan">
      <formula>F121</formula>
    </cfRule>
  </conditionalFormatting>
  <conditionalFormatting sqref="M121">
    <cfRule type="cellIs" dxfId="8929" priority="4029" operator="greaterThan">
      <formula>0.1</formula>
    </cfRule>
  </conditionalFormatting>
  <conditionalFormatting sqref="P121">
    <cfRule type="cellIs" dxfId="8928" priority="4028" operator="equal">
      <formula>TODAY()</formula>
    </cfRule>
  </conditionalFormatting>
  <conditionalFormatting sqref="L121">
    <cfRule type="cellIs" dxfId="8927" priority="4026" operator="lessThan">
      <formula>0</formula>
    </cfRule>
  </conditionalFormatting>
  <conditionalFormatting sqref="G121">
    <cfRule type="cellIs" dxfId="8926" priority="4024" operator="greaterThan">
      <formula>F121</formula>
    </cfRule>
    <cfRule type="cellIs" dxfId="8925" priority="4025" operator="lessThan">
      <formula>F121</formula>
    </cfRule>
  </conditionalFormatting>
  <conditionalFormatting sqref="P121">
    <cfRule type="cellIs" dxfId="8924" priority="4023" operator="equal">
      <formula>TODAY()</formula>
    </cfRule>
  </conditionalFormatting>
  <conditionalFormatting sqref="M121">
    <cfRule type="cellIs" dxfId="8923" priority="4022" operator="greaterThan">
      <formula>0.1</formula>
    </cfRule>
  </conditionalFormatting>
  <conditionalFormatting sqref="L121">
    <cfRule type="cellIs" dxfId="8922" priority="4021" operator="lessThan">
      <formula>0</formula>
    </cfRule>
  </conditionalFormatting>
  <conditionalFormatting sqref="G121">
    <cfRule type="cellIs" dxfId="8921" priority="4020" operator="lessThan">
      <formula>F121</formula>
    </cfRule>
    <cfRule type="cellIs" dxfId="8920" priority="4027" operator="greaterThan">
      <formula>F121</formula>
    </cfRule>
  </conditionalFormatting>
  <conditionalFormatting sqref="M121">
    <cfRule type="cellIs" dxfId="8919" priority="4019" operator="greaterThan">
      <formula>0.1</formula>
    </cfRule>
  </conditionalFormatting>
  <conditionalFormatting sqref="P121">
    <cfRule type="cellIs" dxfId="8918" priority="4018" operator="equal">
      <formula>TODAY()</formula>
    </cfRule>
  </conditionalFormatting>
  <conditionalFormatting sqref="L121">
    <cfRule type="cellIs" dxfId="8917" priority="4016" operator="lessThan">
      <formula>0</formula>
    </cfRule>
  </conditionalFormatting>
  <conditionalFormatting sqref="G121">
    <cfRule type="cellIs" dxfId="8916" priority="4014" operator="greaterThan">
      <formula>F121</formula>
    </cfRule>
    <cfRule type="cellIs" dxfId="8915" priority="4015" operator="lessThan">
      <formula>F121</formula>
    </cfRule>
  </conditionalFormatting>
  <conditionalFormatting sqref="P121">
    <cfRule type="cellIs" dxfId="8914" priority="4013" operator="equal">
      <formula>TODAY()</formula>
    </cfRule>
  </conditionalFormatting>
  <conditionalFormatting sqref="M121">
    <cfRule type="cellIs" dxfId="8913" priority="4012" operator="greaterThan">
      <formula>0.1</formula>
    </cfRule>
  </conditionalFormatting>
  <conditionalFormatting sqref="L121">
    <cfRule type="cellIs" dxfId="8912" priority="4011" operator="lessThan">
      <formula>0</formula>
    </cfRule>
  </conditionalFormatting>
  <conditionalFormatting sqref="G121">
    <cfRule type="cellIs" dxfId="8911" priority="4010" operator="lessThan">
      <formula>F121</formula>
    </cfRule>
    <cfRule type="cellIs" dxfId="8910" priority="4017" operator="greaterThan">
      <formula>F121</formula>
    </cfRule>
  </conditionalFormatting>
  <conditionalFormatting sqref="M121">
    <cfRule type="cellIs" dxfId="8909" priority="4009" operator="greaterThan">
      <formula>0.1</formula>
    </cfRule>
  </conditionalFormatting>
  <conditionalFormatting sqref="P121">
    <cfRule type="cellIs" dxfId="8908" priority="4008" operator="equal">
      <formula>TODAY()</formula>
    </cfRule>
  </conditionalFormatting>
  <conditionalFormatting sqref="L121">
    <cfRule type="cellIs" dxfId="8907" priority="4006" operator="lessThan">
      <formula>0</formula>
    </cfRule>
  </conditionalFormatting>
  <conditionalFormatting sqref="G121">
    <cfRule type="cellIs" dxfId="8906" priority="4004" operator="greaterThan">
      <formula>F121</formula>
    </cfRule>
    <cfRule type="cellIs" dxfId="8905" priority="4005" operator="lessThan">
      <formula>F121</formula>
    </cfRule>
  </conditionalFormatting>
  <conditionalFormatting sqref="P121">
    <cfRule type="cellIs" dxfId="8904" priority="4003" operator="equal">
      <formula>TODAY()</formula>
    </cfRule>
  </conditionalFormatting>
  <conditionalFormatting sqref="M121">
    <cfRule type="cellIs" dxfId="8903" priority="4002" operator="greaterThan">
      <formula>0.1</formula>
    </cfRule>
  </conditionalFormatting>
  <conditionalFormatting sqref="L121">
    <cfRule type="cellIs" dxfId="8902" priority="4001" operator="lessThan">
      <formula>0</formula>
    </cfRule>
  </conditionalFormatting>
  <conditionalFormatting sqref="G121">
    <cfRule type="cellIs" dxfId="8901" priority="4000" operator="lessThan">
      <formula>F121</formula>
    </cfRule>
    <cfRule type="cellIs" dxfId="8900" priority="4007" operator="greaterThan">
      <formula>F121</formula>
    </cfRule>
  </conditionalFormatting>
  <conditionalFormatting sqref="M121">
    <cfRule type="cellIs" dxfId="8899" priority="3999" operator="greaterThan">
      <formula>0.1</formula>
    </cfRule>
  </conditionalFormatting>
  <conditionalFormatting sqref="P121">
    <cfRule type="cellIs" dxfId="8898" priority="3998" operator="equal">
      <formula>TODAY()</formula>
    </cfRule>
  </conditionalFormatting>
  <conditionalFormatting sqref="L121">
    <cfRule type="cellIs" dxfId="8897" priority="3996" operator="lessThan">
      <formula>0</formula>
    </cfRule>
  </conditionalFormatting>
  <conditionalFormatting sqref="G121">
    <cfRule type="cellIs" dxfId="8896" priority="3994" operator="greaterThan">
      <formula>F121</formula>
    </cfRule>
    <cfRule type="cellIs" dxfId="8895" priority="3995" operator="lessThan">
      <formula>F121</formula>
    </cfRule>
  </conditionalFormatting>
  <conditionalFormatting sqref="P121">
    <cfRule type="cellIs" dxfId="8894" priority="3993" operator="equal">
      <formula>TODAY()</formula>
    </cfRule>
  </conditionalFormatting>
  <conditionalFormatting sqref="M121">
    <cfRule type="cellIs" dxfId="8893" priority="3992" operator="greaterThan">
      <formula>0.1</formula>
    </cfRule>
  </conditionalFormatting>
  <conditionalFormatting sqref="L121">
    <cfRule type="cellIs" dxfId="8892" priority="3991" operator="lessThan">
      <formula>0</formula>
    </cfRule>
  </conditionalFormatting>
  <conditionalFormatting sqref="G121">
    <cfRule type="cellIs" dxfId="8891" priority="3990" operator="lessThan">
      <formula>F121</formula>
    </cfRule>
    <cfRule type="cellIs" dxfId="8890" priority="3997" operator="greaterThan">
      <formula>F121</formula>
    </cfRule>
  </conditionalFormatting>
  <conditionalFormatting sqref="M121">
    <cfRule type="cellIs" dxfId="8889" priority="3989" operator="greaterThan">
      <formula>0.1</formula>
    </cfRule>
  </conditionalFormatting>
  <conditionalFormatting sqref="P121">
    <cfRule type="cellIs" dxfId="8888" priority="3988" operator="equal">
      <formula>TODAY()</formula>
    </cfRule>
  </conditionalFormatting>
  <conditionalFormatting sqref="L121">
    <cfRule type="cellIs" dxfId="8887" priority="3986" operator="lessThan">
      <formula>0</formula>
    </cfRule>
  </conditionalFormatting>
  <conditionalFormatting sqref="G121">
    <cfRule type="cellIs" dxfId="8886" priority="3984" operator="greaterThan">
      <formula>F121</formula>
    </cfRule>
    <cfRule type="cellIs" dxfId="8885" priority="3985" operator="lessThan">
      <formula>F121</formula>
    </cfRule>
  </conditionalFormatting>
  <conditionalFormatting sqref="P121">
    <cfRule type="cellIs" dxfId="8884" priority="3983" operator="equal">
      <formula>TODAY()</formula>
    </cfRule>
  </conditionalFormatting>
  <conditionalFormatting sqref="M121">
    <cfRule type="cellIs" dxfId="8883" priority="3982" operator="greaterThan">
      <formula>0.1</formula>
    </cfRule>
  </conditionalFormatting>
  <conditionalFormatting sqref="L121">
    <cfRule type="cellIs" dxfId="8882" priority="3981" operator="lessThan">
      <formula>0</formula>
    </cfRule>
  </conditionalFormatting>
  <conditionalFormatting sqref="G121">
    <cfRule type="cellIs" dxfId="8881" priority="3980" operator="lessThan">
      <formula>F121</formula>
    </cfRule>
    <cfRule type="cellIs" dxfId="8880" priority="3987" operator="greaterThan">
      <formula>F121</formula>
    </cfRule>
  </conditionalFormatting>
  <conditionalFormatting sqref="M121">
    <cfRule type="cellIs" dxfId="8879" priority="3979" operator="greaterThan">
      <formula>0.1</formula>
    </cfRule>
  </conditionalFormatting>
  <conditionalFormatting sqref="P121">
    <cfRule type="cellIs" dxfId="8878" priority="3978" operator="equal">
      <formula>TODAY()</formula>
    </cfRule>
  </conditionalFormatting>
  <conditionalFormatting sqref="L121">
    <cfRule type="cellIs" dxfId="8877" priority="3976" operator="lessThan">
      <formula>0</formula>
    </cfRule>
  </conditionalFormatting>
  <conditionalFormatting sqref="G121">
    <cfRule type="cellIs" dxfId="8876" priority="3974" operator="greaterThan">
      <formula>F121</formula>
    </cfRule>
    <cfRule type="cellIs" dxfId="8875" priority="3975" operator="lessThan">
      <formula>F121</formula>
    </cfRule>
  </conditionalFormatting>
  <conditionalFormatting sqref="P121">
    <cfRule type="cellIs" dxfId="8874" priority="3973" operator="equal">
      <formula>TODAY()</formula>
    </cfRule>
  </conditionalFormatting>
  <conditionalFormatting sqref="M121">
    <cfRule type="cellIs" dxfId="8873" priority="3972" operator="greaterThan">
      <formula>0.1</formula>
    </cfRule>
  </conditionalFormatting>
  <conditionalFormatting sqref="L121">
    <cfRule type="cellIs" dxfId="8872" priority="3971" operator="lessThan">
      <formula>0</formula>
    </cfRule>
  </conditionalFormatting>
  <conditionalFormatting sqref="G121">
    <cfRule type="cellIs" dxfId="8871" priority="3970" operator="lessThan">
      <formula>F121</formula>
    </cfRule>
    <cfRule type="cellIs" dxfId="8870" priority="3977" operator="greaterThan">
      <formula>F121</formula>
    </cfRule>
  </conditionalFormatting>
  <conditionalFormatting sqref="M121">
    <cfRule type="cellIs" dxfId="8869" priority="3969" operator="greaterThan">
      <formula>0.1</formula>
    </cfRule>
  </conditionalFormatting>
  <conditionalFormatting sqref="P121">
    <cfRule type="cellIs" dxfId="8868" priority="3968" operator="equal">
      <formula>TODAY()</formula>
    </cfRule>
  </conditionalFormatting>
  <conditionalFormatting sqref="L121">
    <cfRule type="cellIs" dxfId="8867" priority="3966" operator="lessThan">
      <formula>0</formula>
    </cfRule>
  </conditionalFormatting>
  <conditionalFormatting sqref="G121">
    <cfRule type="cellIs" dxfId="8866" priority="3964" operator="greaterThan">
      <formula>F121</formula>
    </cfRule>
    <cfRule type="cellIs" dxfId="8865" priority="3965" operator="lessThan">
      <formula>F121</formula>
    </cfRule>
  </conditionalFormatting>
  <conditionalFormatting sqref="P121">
    <cfRule type="cellIs" dxfId="8864" priority="3963" operator="equal">
      <formula>TODAY()</formula>
    </cfRule>
  </conditionalFormatting>
  <conditionalFormatting sqref="M121">
    <cfRule type="cellIs" dxfId="8863" priority="3962" operator="greaterThan">
      <formula>0.1</formula>
    </cfRule>
  </conditionalFormatting>
  <conditionalFormatting sqref="L121">
    <cfRule type="cellIs" dxfId="8862" priority="3961" operator="lessThan">
      <formula>0</formula>
    </cfRule>
  </conditionalFormatting>
  <conditionalFormatting sqref="G121">
    <cfRule type="cellIs" dxfId="8861" priority="3960" operator="lessThan">
      <formula>F121</formula>
    </cfRule>
    <cfRule type="cellIs" dxfId="8860" priority="3967" operator="greaterThan">
      <formula>F121</formula>
    </cfRule>
  </conditionalFormatting>
  <conditionalFormatting sqref="M121">
    <cfRule type="cellIs" dxfId="8859" priority="3959" operator="greaterThan">
      <formula>0.1</formula>
    </cfRule>
  </conditionalFormatting>
  <conditionalFormatting sqref="P121">
    <cfRule type="cellIs" dxfId="8858" priority="3958" operator="equal">
      <formula>TODAY()</formula>
    </cfRule>
  </conditionalFormatting>
  <conditionalFormatting sqref="L121">
    <cfRule type="cellIs" dxfId="8857" priority="3956" operator="lessThan">
      <formula>0</formula>
    </cfRule>
  </conditionalFormatting>
  <conditionalFormatting sqref="G121">
    <cfRule type="cellIs" dxfId="8856" priority="3954" operator="greaterThan">
      <formula>F121</formula>
    </cfRule>
    <cfRule type="cellIs" dxfId="8855" priority="3955" operator="lessThan">
      <formula>F121</formula>
    </cfRule>
  </conditionalFormatting>
  <conditionalFormatting sqref="P121">
    <cfRule type="cellIs" dxfId="8854" priority="3953" operator="equal">
      <formula>TODAY()</formula>
    </cfRule>
  </conditionalFormatting>
  <conditionalFormatting sqref="M121">
    <cfRule type="cellIs" dxfId="8853" priority="3952" operator="greaterThan">
      <formula>0.1</formula>
    </cfRule>
  </conditionalFormatting>
  <conditionalFormatting sqref="L121">
    <cfRule type="cellIs" dxfId="8852" priority="3951" operator="lessThan">
      <formula>0</formula>
    </cfRule>
  </conditionalFormatting>
  <conditionalFormatting sqref="G121">
    <cfRule type="cellIs" dxfId="8851" priority="3950" operator="lessThan">
      <formula>F121</formula>
    </cfRule>
    <cfRule type="cellIs" dxfId="8850" priority="3957" operator="greaterThan">
      <formula>F121</formula>
    </cfRule>
  </conditionalFormatting>
  <conditionalFormatting sqref="M121">
    <cfRule type="cellIs" dxfId="8849" priority="3949" operator="greaterThan">
      <formula>0.1</formula>
    </cfRule>
  </conditionalFormatting>
  <conditionalFormatting sqref="P121">
    <cfRule type="cellIs" dxfId="8848" priority="3948" operator="equal">
      <formula>TODAY()</formula>
    </cfRule>
  </conditionalFormatting>
  <conditionalFormatting sqref="L121">
    <cfRule type="cellIs" dxfId="8847" priority="3946" operator="lessThan">
      <formula>0</formula>
    </cfRule>
  </conditionalFormatting>
  <conditionalFormatting sqref="G121">
    <cfRule type="cellIs" dxfId="8846" priority="3944" operator="greaterThan">
      <formula>F121</formula>
    </cfRule>
    <cfRule type="cellIs" dxfId="8845" priority="3945" operator="lessThan">
      <formula>F121</formula>
    </cfRule>
  </conditionalFormatting>
  <conditionalFormatting sqref="P121">
    <cfRule type="cellIs" dxfId="8844" priority="3943" operator="equal">
      <formula>TODAY()</formula>
    </cfRule>
  </conditionalFormatting>
  <conditionalFormatting sqref="M121">
    <cfRule type="cellIs" dxfId="8843" priority="3942" operator="greaterThan">
      <formula>0.1</formula>
    </cfRule>
  </conditionalFormatting>
  <conditionalFormatting sqref="L121">
    <cfRule type="cellIs" dxfId="8842" priority="3941" operator="lessThan">
      <formula>0</formula>
    </cfRule>
  </conditionalFormatting>
  <conditionalFormatting sqref="G121">
    <cfRule type="cellIs" dxfId="8841" priority="3940" operator="lessThan">
      <formula>F121</formula>
    </cfRule>
    <cfRule type="cellIs" dxfId="8840" priority="3947" operator="greaterThan">
      <formula>F121</formula>
    </cfRule>
  </conditionalFormatting>
  <conditionalFormatting sqref="M121">
    <cfRule type="cellIs" dxfId="8839" priority="3939" operator="greaterThan">
      <formula>0.1</formula>
    </cfRule>
  </conditionalFormatting>
  <conditionalFormatting sqref="P121">
    <cfRule type="cellIs" dxfId="8838" priority="3938" operator="equal">
      <formula>TODAY()</formula>
    </cfRule>
  </conditionalFormatting>
  <conditionalFormatting sqref="L121">
    <cfRule type="cellIs" dxfId="8837" priority="3936" operator="lessThan">
      <formula>0</formula>
    </cfRule>
  </conditionalFormatting>
  <conditionalFormatting sqref="G121">
    <cfRule type="cellIs" dxfId="8836" priority="3934" operator="greaterThan">
      <formula>F121</formula>
    </cfRule>
    <cfRule type="cellIs" dxfId="8835" priority="3935" operator="lessThan">
      <formula>F121</formula>
    </cfRule>
  </conditionalFormatting>
  <conditionalFormatting sqref="P121">
    <cfRule type="cellIs" dxfId="8834" priority="3933" operator="equal">
      <formula>TODAY()</formula>
    </cfRule>
  </conditionalFormatting>
  <conditionalFormatting sqref="M121">
    <cfRule type="cellIs" dxfId="8833" priority="3932" operator="greaterThan">
      <formula>0.1</formula>
    </cfRule>
  </conditionalFormatting>
  <conditionalFormatting sqref="L121">
    <cfRule type="cellIs" dxfId="8832" priority="3931" operator="lessThan">
      <formula>0</formula>
    </cfRule>
  </conditionalFormatting>
  <conditionalFormatting sqref="G121">
    <cfRule type="cellIs" dxfId="8831" priority="3930" operator="lessThan">
      <formula>F121</formula>
    </cfRule>
    <cfRule type="cellIs" dxfId="8830" priority="3937" operator="greaterThan">
      <formula>F121</formula>
    </cfRule>
  </conditionalFormatting>
  <conditionalFormatting sqref="M121">
    <cfRule type="cellIs" dxfId="8829" priority="3929" operator="greaterThan">
      <formula>0.1</formula>
    </cfRule>
  </conditionalFormatting>
  <conditionalFormatting sqref="P121">
    <cfRule type="cellIs" dxfId="8828" priority="3928" operator="equal">
      <formula>TODAY()</formula>
    </cfRule>
  </conditionalFormatting>
  <conditionalFormatting sqref="L121">
    <cfRule type="cellIs" dxfId="8827" priority="3926" operator="lessThan">
      <formula>0</formula>
    </cfRule>
  </conditionalFormatting>
  <conditionalFormatting sqref="G121">
    <cfRule type="cellIs" dxfId="8826" priority="3924" operator="greaterThan">
      <formula>F121</formula>
    </cfRule>
    <cfRule type="cellIs" dxfId="8825" priority="3925" operator="lessThan">
      <formula>F121</formula>
    </cfRule>
  </conditionalFormatting>
  <conditionalFormatting sqref="P121">
    <cfRule type="cellIs" dxfId="8824" priority="3923" operator="equal">
      <formula>TODAY()</formula>
    </cfRule>
  </conditionalFormatting>
  <conditionalFormatting sqref="M121">
    <cfRule type="cellIs" dxfId="8823" priority="3922" operator="greaterThan">
      <formula>0.1</formula>
    </cfRule>
  </conditionalFormatting>
  <conditionalFormatting sqref="L121">
    <cfRule type="cellIs" dxfId="8822" priority="3921" operator="lessThan">
      <formula>0</formula>
    </cfRule>
  </conditionalFormatting>
  <conditionalFormatting sqref="G121">
    <cfRule type="cellIs" dxfId="8821" priority="3920" operator="lessThan">
      <formula>F121</formula>
    </cfRule>
    <cfRule type="cellIs" dxfId="8820" priority="3927" operator="greaterThan">
      <formula>F121</formula>
    </cfRule>
  </conditionalFormatting>
  <conditionalFormatting sqref="M121">
    <cfRule type="cellIs" dxfId="8819" priority="3919" operator="greaterThan">
      <formula>0.1</formula>
    </cfRule>
  </conditionalFormatting>
  <conditionalFormatting sqref="P121">
    <cfRule type="cellIs" dxfId="8818" priority="3918" operator="equal">
      <formula>TODAY()</formula>
    </cfRule>
  </conditionalFormatting>
  <conditionalFormatting sqref="L121">
    <cfRule type="cellIs" dxfId="8817" priority="3916" operator="lessThan">
      <formula>0</formula>
    </cfRule>
  </conditionalFormatting>
  <conditionalFormatting sqref="G121">
    <cfRule type="cellIs" dxfId="8816" priority="3914" operator="greaterThan">
      <formula>F121</formula>
    </cfRule>
    <cfRule type="cellIs" dxfId="8815" priority="3915" operator="lessThan">
      <formula>F121</formula>
    </cfRule>
  </conditionalFormatting>
  <conditionalFormatting sqref="P121">
    <cfRule type="cellIs" dxfId="8814" priority="3913" operator="equal">
      <formula>TODAY()</formula>
    </cfRule>
  </conditionalFormatting>
  <conditionalFormatting sqref="M121">
    <cfRule type="cellIs" dxfId="8813" priority="3912" operator="greaterThan">
      <formula>0.1</formula>
    </cfRule>
  </conditionalFormatting>
  <conditionalFormatting sqref="L121">
    <cfRule type="cellIs" dxfId="8812" priority="3911" operator="lessThan">
      <formula>0</formula>
    </cfRule>
  </conditionalFormatting>
  <conditionalFormatting sqref="G121">
    <cfRule type="cellIs" dxfId="8811" priority="3910" operator="lessThan">
      <formula>F121</formula>
    </cfRule>
    <cfRule type="cellIs" dxfId="8810" priority="3917" operator="greaterThan">
      <formula>F121</formula>
    </cfRule>
  </conditionalFormatting>
  <conditionalFormatting sqref="M121">
    <cfRule type="cellIs" dxfId="8809" priority="3909" operator="greaterThan">
      <formula>0.1</formula>
    </cfRule>
  </conditionalFormatting>
  <conditionalFormatting sqref="P121">
    <cfRule type="cellIs" dxfId="8808" priority="3908" operator="equal">
      <formula>TODAY()</formula>
    </cfRule>
  </conditionalFormatting>
  <conditionalFormatting sqref="L121">
    <cfRule type="cellIs" dxfId="8807" priority="3906" operator="lessThan">
      <formula>0</formula>
    </cfRule>
  </conditionalFormatting>
  <conditionalFormatting sqref="G121">
    <cfRule type="cellIs" dxfId="8806" priority="3904" operator="greaterThan">
      <formula>F121</formula>
    </cfRule>
    <cfRule type="cellIs" dxfId="8805" priority="3905" operator="lessThan">
      <formula>F121</formula>
    </cfRule>
  </conditionalFormatting>
  <conditionalFormatting sqref="P121">
    <cfRule type="cellIs" dxfId="8804" priority="3903" operator="equal">
      <formula>TODAY()</formula>
    </cfRule>
  </conditionalFormatting>
  <conditionalFormatting sqref="M121">
    <cfRule type="cellIs" dxfId="8803" priority="3902" operator="greaterThan">
      <formula>0.1</formula>
    </cfRule>
  </conditionalFormatting>
  <conditionalFormatting sqref="L121">
    <cfRule type="cellIs" dxfId="8802" priority="3901" operator="lessThan">
      <formula>0</formula>
    </cfRule>
  </conditionalFormatting>
  <conditionalFormatting sqref="G121">
    <cfRule type="cellIs" dxfId="8801" priority="3900" operator="lessThan">
      <formula>F121</formula>
    </cfRule>
    <cfRule type="cellIs" dxfId="8800" priority="3907" operator="greaterThan">
      <formula>F121</formula>
    </cfRule>
  </conditionalFormatting>
  <conditionalFormatting sqref="M121">
    <cfRule type="cellIs" dxfId="8799" priority="3899" operator="greaterThan">
      <formula>0.1</formula>
    </cfRule>
  </conditionalFormatting>
  <conditionalFormatting sqref="P121">
    <cfRule type="cellIs" dxfId="8798" priority="3898" operator="equal">
      <formula>TODAY()</formula>
    </cfRule>
  </conditionalFormatting>
  <conditionalFormatting sqref="L121">
    <cfRule type="cellIs" dxfId="8797" priority="3896" operator="lessThan">
      <formula>0</formula>
    </cfRule>
  </conditionalFormatting>
  <conditionalFormatting sqref="G121">
    <cfRule type="cellIs" dxfId="8796" priority="3894" operator="greaterThan">
      <formula>F121</formula>
    </cfRule>
    <cfRule type="cellIs" dxfId="8795" priority="3895" operator="lessThan">
      <formula>F121</formula>
    </cfRule>
  </conditionalFormatting>
  <conditionalFormatting sqref="P121">
    <cfRule type="cellIs" dxfId="8794" priority="3893" operator="equal">
      <formula>TODAY()</formula>
    </cfRule>
  </conditionalFormatting>
  <conditionalFormatting sqref="M121">
    <cfRule type="cellIs" dxfId="8793" priority="3892" operator="greaterThan">
      <formula>0.1</formula>
    </cfRule>
  </conditionalFormatting>
  <conditionalFormatting sqref="L121">
    <cfRule type="cellIs" dxfId="8792" priority="3891" operator="lessThan">
      <formula>0</formula>
    </cfRule>
  </conditionalFormatting>
  <conditionalFormatting sqref="G121">
    <cfRule type="cellIs" dxfId="8791" priority="3890" operator="lessThan">
      <formula>F121</formula>
    </cfRule>
    <cfRule type="cellIs" dxfId="8790" priority="3897" operator="greaterThan">
      <formula>F121</formula>
    </cfRule>
  </conditionalFormatting>
  <conditionalFormatting sqref="M121">
    <cfRule type="cellIs" dxfId="8789" priority="3889" operator="greaterThan">
      <formula>0.1</formula>
    </cfRule>
  </conditionalFormatting>
  <conditionalFormatting sqref="P121">
    <cfRule type="cellIs" dxfId="8788" priority="3888" operator="equal">
      <formula>TODAY()</formula>
    </cfRule>
  </conditionalFormatting>
  <conditionalFormatting sqref="L121">
    <cfRule type="cellIs" dxfId="8787" priority="3886" operator="lessThan">
      <formula>0</formula>
    </cfRule>
  </conditionalFormatting>
  <conditionalFormatting sqref="G121">
    <cfRule type="cellIs" dxfId="8786" priority="3884" operator="greaterThan">
      <formula>F121</formula>
    </cfRule>
    <cfRule type="cellIs" dxfId="8785" priority="3885" operator="lessThan">
      <formula>F121</formula>
    </cfRule>
  </conditionalFormatting>
  <conditionalFormatting sqref="P121">
    <cfRule type="cellIs" dxfId="8784" priority="3883" operator="equal">
      <formula>TODAY()</formula>
    </cfRule>
  </conditionalFormatting>
  <conditionalFormatting sqref="M121">
    <cfRule type="cellIs" dxfId="8783" priority="3882" operator="greaterThan">
      <formula>0.1</formula>
    </cfRule>
  </conditionalFormatting>
  <conditionalFormatting sqref="L121">
    <cfRule type="cellIs" dxfId="8782" priority="3881" operator="lessThan">
      <formula>0</formula>
    </cfRule>
  </conditionalFormatting>
  <conditionalFormatting sqref="G121">
    <cfRule type="cellIs" dxfId="8781" priority="3880" operator="lessThan">
      <formula>F121</formula>
    </cfRule>
    <cfRule type="cellIs" dxfId="8780" priority="3887" operator="greaterThan">
      <formula>F121</formula>
    </cfRule>
  </conditionalFormatting>
  <conditionalFormatting sqref="M121">
    <cfRule type="cellIs" dxfId="8779" priority="3879" operator="greaterThan">
      <formula>0.1</formula>
    </cfRule>
  </conditionalFormatting>
  <conditionalFormatting sqref="P121">
    <cfRule type="cellIs" dxfId="8778" priority="3878" operator="equal">
      <formula>TODAY()</formula>
    </cfRule>
  </conditionalFormatting>
  <conditionalFormatting sqref="L121">
    <cfRule type="cellIs" dxfId="8777" priority="3876" operator="lessThan">
      <formula>0</formula>
    </cfRule>
  </conditionalFormatting>
  <conditionalFormatting sqref="G121">
    <cfRule type="cellIs" dxfId="8776" priority="3874" operator="greaterThan">
      <formula>F121</formula>
    </cfRule>
    <cfRule type="cellIs" dxfId="8775" priority="3875" operator="lessThan">
      <formula>F121</formula>
    </cfRule>
  </conditionalFormatting>
  <conditionalFormatting sqref="P121">
    <cfRule type="cellIs" dxfId="8774" priority="3873" operator="equal">
      <formula>TODAY()</formula>
    </cfRule>
  </conditionalFormatting>
  <conditionalFormatting sqref="M121">
    <cfRule type="cellIs" dxfId="8773" priority="3872" operator="greaterThan">
      <formula>0.1</formula>
    </cfRule>
  </conditionalFormatting>
  <conditionalFormatting sqref="L121">
    <cfRule type="cellIs" dxfId="8772" priority="3871" operator="lessThan">
      <formula>0</formula>
    </cfRule>
  </conditionalFormatting>
  <conditionalFormatting sqref="G121">
    <cfRule type="cellIs" dxfId="8771" priority="3870" operator="lessThan">
      <formula>F121</formula>
    </cfRule>
    <cfRule type="cellIs" dxfId="8770" priority="3877" operator="greaterThan">
      <formula>F121</formula>
    </cfRule>
  </conditionalFormatting>
  <conditionalFormatting sqref="M121">
    <cfRule type="cellIs" dxfId="8769" priority="3869" operator="greaterThan">
      <formula>0.1</formula>
    </cfRule>
  </conditionalFormatting>
  <conditionalFormatting sqref="P121">
    <cfRule type="cellIs" dxfId="8768" priority="3868" operator="equal">
      <formula>TODAY()</formula>
    </cfRule>
  </conditionalFormatting>
  <conditionalFormatting sqref="L121">
    <cfRule type="cellIs" dxfId="8767" priority="3866" operator="lessThan">
      <formula>0</formula>
    </cfRule>
  </conditionalFormatting>
  <conditionalFormatting sqref="G121">
    <cfRule type="cellIs" dxfId="8766" priority="3864" operator="greaterThan">
      <formula>F121</formula>
    </cfRule>
    <cfRule type="cellIs" dxfId="8765" priority="3865" operator="lessThan">
      <formula>F121</formula>
    </cfRule>
  </conditionalFormatting>
  <conditionalFormatting sqref="P121">
    <cfRule type="cellIs" dxfId="8764" priority="3863" operator="equal">
      <formula>TODAY()</formula>
    </cfRule>
  </conditionalFormatting>
  <conditionalFormatting sqref="M121">
    <cfRule type="cellIs" dxfId="8763" priority="3862" operator="greaterThan">
      <formula>0.1</formula>
    </cfRule>
  </conditionalFormatting>
  <conditionalFormatting sqref="L121">
    <cfRule type="cellIs" dxfId="8762" priority="3861" operator="lessThan">
      <formula>0</formula>
    </cfRule>
  </conditionalFormatting>
  <conditionalFormatting sqref="G121">
    <cfRule type="cellIs" dxfId="8761" priority="3860" operator="lessThan">
      <formula>F121</formula>
    </cfRule>
    <cfRule type="cellIs" dxfId="8760" priority="3867" operator="greaterThan">
      <formula>F121</formula>
    </cfRule>
  </conditionalFormatting>
  <conditionalFormatting sqref="M121">
    <cfRule type="cellIs" dxfId="8759" priority="3859" operator="greaterThan">
      <formula>0.1</formula>
    </cfRule>
  </conditionalFormatting>
  <conditionalFormatting sqref="P121">
    <cfRule type="cellIs" dxfId="8758" priority="3858" operator="equal">
      <formula>TODAY()</formula>
    </cfRule>
  </conditionalFormatting>
  <conditionalFormatting sqref="L121">
    <cfRule type="cellIs" dxfId="8757" priority="3856" operator="lessThan">
      <formula>0</formula>
    </cfRule>
  </conditionalFormatting>
  <conditionalFormatting sqref="G121">
    <cfRule type="cellIs" dxfId="8756" priority="3854" operator="greaterThan">
      <formula>F121</formula>
    </cfRule>
    <cfRule type="cellIs" dxfId="8755" priority="3855" operator="lessThan">
      <formula>F121</formula>
    </cfRule>
  </conditionalFormatting>
  <conditionalFormatting sqref="P121">
    <cfRule type="cellIs" dxfId="8754" priority="3853" operator="equal">
      <formula>TODAY()</formula>
    </cfRule>
  </conditionalFormatting>
  <conditionalFormatting sqref="M121">
    <cfRule type="cellIs" dxfId="8753" priority="3852" operator="greaterThan">
      <formula>0.1</formula>
    </cfRule>
  </conditionalFormatting>
  <conditionalFormatting sqref="L121">
    <cfRule type="cellIs" dxfId="8752" priority="3851" operator="lessThan">
      <formula>0</formula>
    </cfRule>
  </conditionalFormatting>
  <conditionalFormatting sqref="G121">
    <cfRule type="cellIs" dxfId="8751" priority="3850" operator="lessThan">
      <formula>F121</formula>
    </cfRule>
    <cfRule type="cellIs" dxfId="8750" priority="3857" operator="greaterThan">
      <formula>F121</formula>
    </cfRule>
  </conditionalFormatting>
  <conditionalFormatting sqref="M121">
    <cfRule type="cellIs" dxfId="8749" priority="3849" operator="greaterThan">
      <formula>0.1</formula>
    </cfRule>
  </conditionalFormatting>
  <conditionalFormatting sqref="P121">
    <cfRule type="cellIs" dxfId="8748" priority="3848" operator="equal">
      <formula>TODAY()</formula>
    </cfRule>
  </conditionalFormatting>
  <conditionalFormatting sqref="L121">
    <cfRule type="cellIs" dxfId="8747" priority="3846" operator="lessThan">
      <formula>0</formula>
    </cfRule>
  </conditionalFormatting>
  <conditionalFormatting sqref="G121">
    <cfRule type="cellIs" dxfId="8746" priority="3844" operator="greaterThan">
      <formula>F121</formula>
    </cfRule>
    <cfRule type="cellIs" dxfId="8745" priority="3845" operator="lessThan">
      <formula>F121</formula>
    </cfRule>
  </conditionalFormatting>
  <conditionalFormatting sqref="P121">
    <cfRule type="cellIs" dxfId="8744" priority="3843" operator="equal">
      <formula>TODAY()</formula>
    </cfRule>
  </conditionalFormatting>
  <conditionalFormatting sqref="M121">
    <cfRule type="cellIs" dxfId="8743" priority="3842" operator="greaterThan">
      <formula>0.1</formula>
    </cfRule>
  </conditionalFormatting>
  <conditionalFormatting sqref="L121">
    <cfRule type="cellIs" dxfId="8742" priority="3841" operator="lessThan">
      <formula>0</formula>
    </cfRule>
  </conditionalFormatting>
  <conditionalFormatting sqref="G121">
    <cfRule type="cellIs" dxfId="8741" priority="3840" operator="lessThan">
      <formula>F121</formula>
    </cfRule>
    <cfRule type="cellIs" dxfId="8740" priority="3847" operator="greaterThan">
      <formula>F121</formula>
    </cfRule>
  </conditionalFormatting>
  <conditionalFormatting sqref="M121">
    <cfRule type="cellIs" dxfId="8739" priority="3839" operator="greaterThan">
      <formula>0.1</formula>
    </cfRule>
  </conditionalFormatting>
  <conditionalFormatting sqref="P121">
    <cfRule type="cellIs" dxfId="8738" priority="3838" operator="equal">
      <formula>TODAY()</formula>
    </cfRule>
  </conditionalFormatting>
  <conditionalFormatting sqref="L121">
    <cfRule type="cellIs" dxfId="8737" priority="3836" operator="lessThan">
      <formula>0</formula>
    </cfRule>
  </conditionalFormatting>
  <conditionalFormatting sqref="G121">
    <cfRule type="cellIs" dxfId="8736" priority="3834" operator="greaterThan">
      <formula>F121</formula>
    </cfRule>
    <cfRule type="cellIs" dxfId="8735" priority="3835" operator="lessThan">
      <formula>F121</formula>
    </cfRule>
  </conditionalFormatting>
  <conditionalFormatting sqref="P121">
    <cfRule type="cellIs" dxfId="8734" priority="3833" operator="equal">
      <formula>TODAY()</formula>
    </cfRule>
  </conditionalFormatting>
  <conditionalFormatting sqref="M121">
    <cfRule type="cellIs" dxfId="8733" priority="3832" operator="greaterThan">
      <formula>0.1</formula>
    </cfRule>
  </conditionalFormatting>
  <conditionalFormatting sqref="L121">
    <cfRule type="cellIs" dxfId="8732" priority="3831" operator="lessThan">
      <formula>0</formula>
    </cfRule>
  </conditionalFormatting>
  <conditionalFormatting sqref="G121">
    <cfRule type="cellIs" dxfId="8731" priority="3830" operator="lessThan">
      <formula>F121</formula>
    </cfRule>
    <cfRule type="cellIs" dxfId="8730" priority="3837" operator="greaterThan">
      <formula>F121</formula>
    </cfRule>
  </conditionalFormatting>
  <conditionalFormatting sqref="M121">
    <cfRule type="cellIs" dxfId="8729" priority="3829" operator="greaterThan">
      <formula>0.1</formula>
    </cfRule>
  </conditionalFormatting>
  <conditionalFormatting sqref="P121">
    <cfRule type="cellIs" dxfId="8728" priority="3828" operator="equal">
      <formula>TODAY()</formula>
    </cfRule>
  </conditionalFormatting>
  <conditionalFormatting sqref="L121">
    <cfRule type="cellIs" dxfId="8727" priority="3826" operator="lessThan">
      <formula>0</formula>
    </cfRule>
  </conditionalFormatting>
  <conditionalFormatting sqref="G121">
    <cfRule type="cellIs" dxfId="8726" priority="3824" operator="greaterThan">
      <formula>F121</formula>
    </cfRule>
    <cfRule type="cellIs" dxfId="8725" priority="3825" operator="lessThan">
      <formula>F121</formula>
    </cfRule>
  </conditionalFormatting>
  <conditionalFormatting sqref="P121">
    <cfRule type="cellIs" dxfId="8724" priority="3823" operator="equal">
      <formula>TODAY()</formula>
    </cfRule>
  </conditionalFormatting>
  <conditionalFormatting sqref="M121">
    <cfRule type="cellIs" dxfId="8723" priority="3822" operator="greaterThan">
      <formula>0.1</formula>
    </cfRule>
  </conditionalFormatting>
  <conditionalFormatting sqref="L121">
    <cfRule type="cellIs" dxfId="8722" priority="3821" operator="lessThan">
      <formula>0</formula>
    </cfRule>
  </conditionalFormatting>
  <conditionalFormatting sqref="G121">
    <cfRule type="cellIs" dxfId="8721" priority="3820" operator="lessThan">
      <formula>F121</formula>
    </cfRule>
    <cfRule type="cellIs" dxfId="8720" priority="3827" operator="greaterThan">
      <formula>F121</formula>
    </cfRule>
  </conditionalFormatting>
  <conditionalFormatting sqref="M121">
    <cfRule type="cellIs" dxfId="8719" priority="3819" operator="greaterThan">
      <formula>0.1</formula>
    </cfRule>
  </conditionalFormatting>
  <conditionalFormatting sqref="P121">
    <cfRule type="cellIs" dxfId="8718" priority="3818" operator="equal">
      <formula>TODAY()</formula>
    </cfRule>
  </conditionalFormatting>
  <conditionalFormatting sqref="L121">
    <cfRule type="cellIs" dxfId="8717" priority="3816" operator="lessThan">
      <formula>0</formula>
    </cfRule>
  </conditionalFormatting>
  <conditionalFormatting sqref="G121">
    <cfRule type="cellIs" dxfId="8716" priority="3814" operator="greaterThan">
      <formula>F121</formula>
    </cfRule>
    <cfRule type="cellIs" dxfId="8715" priority="3815" operator="lessThan">
      <formula>F121</formula>
    </cfRule>
  </conditionalFormatting>
  <conditionalFormatting sqref="P121">
    <cfRule type="cellIs" dxfId="8714" priority="3813" operator="equal">
      <formula>TODAY()</formula>
    </cfRule>
  </conditionalFormatting>
  <conditionalFormatting sqref="M121">
    <cfRule type="cellIs" dxfId="8713" priority="3812" operator="greaterThan">
      <formula>0.1</formula>
    </cfRule>
  </conditionalFormatting>
  <conditionalFormatting sqref="L121">
    <cfRule type="cellIs" dxfId="8712" priority="3811" operator="lessThan">
      <formula>0</formula>
    </cfRule>
  </conditionalFormatting>
  <conditionalFormatting sqref="G121">
    <cfRule type="cellIs" dxfId="8711" priority="3810" operator="lessThan">
      <formula>F121</formula>
    </cfRule>
    <cfRule type="cellIs" dxfId="8710" priority="3817" operator="greaterThan">
      <formula>F121</formula>
    </cfRule>
  </conditionalFormatting>
  <conditionalFormatting sqref="M121">
    <cfRule type="cellIs" dxfId="8709" priority="3809" operator="greaterThan">
      <formula>0.1</formula>
    </cfRule>
  </conditionalFormatting>
  <conditionalFormatting sqref="P121">
    <cfRule type="cellIs" dxfId="8708" priority="3808" operator="equal">
      <formula>TODAY()</formula>
    </cfRule>
  </conditionalFormatting>
  <conditionalFormatting sqref="L121">
    <cfRule type="cellIs" dxfId="8707" priority="3806" operator="lessThan">
      <formula>0</formula>
    </cfRule>
  </conditionalFormatting>
  <conditionalFormatting sqref="G121">
    <cfRule type="cellIs" dxfId="8706" priority="3804" operator="greaterThan">
      <formula>F121</formula>
    </cfRule>
    <cfRule type="cellIs" dxfId="8705" priority="3805" operator="lessThan">
      <formula>F121</formula>
    </cfRule>
  </conditionalFormatting>
  <conditionalFormatting sqref="P121">
    <cfRule type="cellIs" dxfId="8704" priority="3803" operator="equal">
      <formula>TODAY()</formula>
    </cfRule>
  </conditionalFormatting>
  <conditionalFormatting sqref="M121">
    <cfRule type="cellIs" dxfId="8703" priority="3802" operator="greaterThan">
      <formula>0.1</formula>
    </cfRule>
  </conditionalFormatting>
  <conditionalFormatting sqref="L121">
    <cfRule type="cellIs" dxfId="8702" priority="3801" operator="lessThan">
      <formula>0</formula>
    </cfRule>
  </conditionalFormatting>
  <conditionalFormatting sqref="G121">
    <cfRule type="cellIs" dxfId="8701" priority="3800" operator="lessThan">
      <formula>F121</formula>
    </cfRule>
    <cfRule type="cellIs" dxfId="8700" priority="3807" operator="greaterThan">
      <formula>F121</formula>
    </cfRule>
  </conditionalFormatting>
  <conditionalFormatting sqref="M121">
    <cfRule type="cellIs" dxfId="8699" priority="3799" operator="greaterThan">
      <formula>0.1</formula>
    </cfRule>
  </conditionalFormatting>
  <conditionalFormatting sqref="P121">
    <cfRule type="cellIs" dxfId="8698" priority="3798" operator="equal">
      <formula>TODAY()</formula>
    </cfRule>
  </conditionalFormatting>
  <conditionalFormatting sqref="L121">
    <cfRule type="cellIs" dxfId="8697" priority="3796" operator="lessThan">
      <formula>0</formula>
    </cfRule>
  </conditionalFormatting>
  <conditionalFormatting sqref="G121">
    <cfRule type="cellIs" dxfId="8696" priority="3794" operator="greaterThan">
      <formula>F121</formula>
    </cfRule>
    <cfRule type="cellIs" dxfId="8695" priority="3795" operator="lessThan">
      <formula>F121</formula>
    </cfRule>
  </conditionalFormatting>
  <conditionalFormatting sqref="P121">
    <cfRule type="cellIs" dxfId="8694" priority="3793" operator="equal">
      <formula>TODAY()</formula>
    </cfRule>
  </conditionalFormatting>
  <conditionalFormatting sqref="M121">
    <cfRule type="cellIs" dxfId="8693" priority="3792" operator="greaterThan">
      <formula>0.1</formula>
    </cfRule>
  </conditionalFormatting>
  <conditionalFormatting sqref="L121">
    <cfRule type="cellIs" dxfId="8692" priority="3791" operator="lessThan">
      <formula>0</formula>
    </cfRule>
  </conditionalFormatting>
  <conditionalFormatting sqref="G121">
    <cfRule type="cellIs" dxfId="8691" priority="3790" operator="lessThan">
      <formula>F121</formula>
    </cfRule>
    <cfRule type="cellIs" dxfId="8690" priority="3797" operator="greaterThan">
      <formula>F121</formula>
    </cfRule>
  </conditionalFormatting>
  <conditionalFormatting sqref="M121">
    <cfRule type="cellIs" dxfId="8689" priority="3789" operator="greaterThan">
      <formula>0.1</formula>
    </cfRule>
  </conditionalFormatting>
  <conditionalFormatting sqref="P121">
    <cfRule type="cellIs" dxfId="8688" priority="3788" operator="equal">
      <formula>TODAY()</formula>
    </cfRule>
  </conditionalFormatting>
  <conditionalFormatting sqref="L121">
    <cfRule type="cellIs" dxfId="8687" priority="3786" operator="lessThan">
      <formula>0</formula>
    </cfRule>
  </conditionalFormatting>
  <conditionalFormatting sqref="G121">
    <cfRule type="cellIs" dxfId="8686" priority="3784" operator="greaterThan">
      <formula>F121</formula>
    </cfRule>
    <cfRule type="cellIs" dxfId="8685" priority="3785" operator="lessThan">
      <formula>F121</formula>
    </cfRule>
  </conditionalFormatting>
  <conditionalFormatting sqref="P121">
    <cfRule type="cellIs" dxfId="8684" priority="3783" operator="equal">
      <formula>TODAY()</formula>
    </cfRule>
  </conditionalFormatting>
  <conditionalFormatting sqref="M121">
    <cfRule type="cellIs" dxfId="8683" priority="3782" operator="greaterThan">
      <formula>0.1</formula>
    </cfRule>
  </conditionalFormatting>
  <conditionalFormatting sqref="L121">
    <cfRule type="cellIs" dxfId="8682" priority="3781" operator="lessThan">
      <formula>0</formula>
    </cfRule>
  </conditionalFormatting>
  <conditionalFormatting sqref="G121">
    <cfRule type="cellIs" dxfId="8681" priority="3780" operator="lessThan">
      <formula>F121</formula>
    </cfRule>
    <cfRule type="cellIs" dxfId="8680" priority="3787" operator="greaterThan">
      <formula>F121</formula>
    </cfRule>
  </conditionalFormatting>
  <conditionalFormatting sqref="M121">
    <cfRule type="cellIs" dxfId="8679" priority="3779" operator="greaterThan">
      <formula>0.1</formula>
    </cfRule>
  </conditionalFormatting>
  <conditionalFormatting sqref="P121">
    <cfRule type="cellIs" dxfId="8678" priority="3778" operator="equal">
      <formula>TODAY()</formula>
    </cfRule>
  </conditionalFormatting>
  <conditionalFormatting sqref="L121">
    <cfRule type="cellIs" dxfId="8677" priority="3776" operator="lessThan">
      <formula>0</formula>
    </cfRule>
  </conditionalFormatting>
  <conditionalFormatting sqref="G121">
    <cfRule type="cellIs" dxfId="8676" priority="3774" operator="greaterThan">
      <formula>F121</formula>
    </cfRule>
    <cfRule type="cellIs" dxfId="8675" priority="3775" operator="lessThan">
      <formula>F121</formula>
    </cfRule>
  </conditionalFormatting>
  <conditionalFormatting sqref="P121">
    <cfRule type="cellIs" dxfId="8674" priority="3773" operator="equal">
      <formula>TODAY()</formula>
    </cfRule>
  </conditionalFormatting>
  <conditionalFormatting sqref="M121">
    <cfRule type="cellIs" dxfId="8673" priority="3772" operator="greaterThan">
      <formula>0.1</formula>
    </cfRule>
  </conditionalFormatting>
  <conditionalFormatting sqref="L121">
    <cfRule type="cellIs" dxfId="8672" priority="3771" operator="lessThan">
      <formula>0</formula>
    </cfRule>
  </conditionalFormatting>
  <conditionalFormatting sqref="G121">
    <cfRule type="cellIs" dxfId="8671" priority="3770" operator="lessThan">
      <formula>F121</formula>
    </cfRule>
    <cfRule type="cellIs" dxfId="8670" priority="3777" operator="greaterThan">
      <formula>F121</formula>
    </cfRule>
  </conditionalFormatting>
  <conditionalFormatting sqref="M121">
    <cfRule type="cellIs" dxfId="8669" priority="3769" operator="greaterThan">
      <formula>0.1</formula>
    </cfRule>
  </conditionalFormatting>
  <conditionalFormatting sqref="P121">
    <cfRule type="cellIs" dxfId="8668" priority="3768" operator="equal">
      <formula>TODAY()</formula>
    </cfRule>
  </conditionalFormatting>
  <conditionalFormatting sqref="L121">
    <cfRule type="cellIs" dxfId="8667" priority="3766" operator="lessThan">
      <formula>0</formula>
    </cfRule>
  </conditionalFormatting>
  <conditionalFormatting sqref="G121">
    <cfRule type="cellIs" dxfId="8666" priority="3764" operator="greaterThan">
      <formula>F121</formula>
    </cfRule>
    <cfRule type="cellIs" dxfId="8665" priority="3765" operator="lessThan">
      <formula>F121</formula>
    </cfRule>
  </conditionalFormatting>
  <conditionalFormatting sqref="P121">
    <cfRule type="cellIs" dxfId="8664" priority="3763" operator="equal">
      <formula>TODAY()</formula>
    </cfRule>
  </conditionalFormatting>
  <conditionalFormatting sqref="M121">
    <cfRule type="cellIs" dxfId="8663" priority="3762" operator="greaterThan">
      <formula>0.1</formula>
    </cfRule>
  </conditionalFormatting>
  <conditionalFormatting sqref="L121">
    <cfRule type="cellIs" dxfId="8662" priority="3761" operator="lessThan">
      <formula>0</formula>
    </cfRule>
  </conditionalFormatting>
  <conditionalFormatting sqref="G121">
    <cfRule type="cellIs" dxfId="8661" priority="3760" operator="lessThan">
      <formula>F121</formula>
    </cfRule>
    <cfRule type="cellIs" dxfId="8660" priority="3767" operator="greaterThan">
      <formula>F121</formula>
    </cfRule>
  </conditionalFormatting>
  <conditionalFormatting sqref="M121">
    <cfRule type="cellIs" dxfId="8659" priority="3759" operator="greaterThan">
      <formula>0.1</formula>
    </cfRule>
  </conditionalFormatting>
  <conditionalFormatting sqref="P121">
    <cfRule type="cellIs" dxfId="8658" priority="3758" operator="equal">
      <formula>TODAY()</formula>
    </cfRule>
  </conditionalFormatting>
  <conditionalFormatting sqref="L121">
    <cfRule type="cellIs" dxfId="8657" priority="3756" operator="lessThan">
      <formula>0</formula>
    </cfRule>
  </conditionalFormatting>
  <conditionalFormatting sqref="G121">
    <cfRule type="cellIs" dxfId="8656" priority="3754" operator="greaterThan">
      <formula>F121</formula>
    </cfRule>
    <cfRule type="cellIs" dxfId="8655" priority="3755" operator="lessThan">
      <formula>F121</formula>
    </cfRule>
  </conditionalFormatting>
  <conditionalFormatting sqref="P121">
    <cfRule type="cellIs" dxfId="8654" priority="3753" operator="equal">
      <formula>TODAY()</formula>
    </cfRule>
  </conditionalFormatting>
  <conditionalFormatting sqref="M121">
    <cfRule type="cellIs" dxfId="8653" priority="3752" operator="greaterThan">
      <formula>0.1</formula>
    </cfRule>
  </conditionalFormatting>
  <conditionalFormatting sqref="L121">
    <cfRule type="cellIs" dxfId="8652" priority="3751" operator="lessThan">
      <formula>0</formula>
    </cfRule>
  </conditionalFormatting>
  <conditionalFormatting sqref="G121">
    <cfRule type="cellIs" dxfId="8651" priority="3750" operator="lessThan">
      <formula>F121</formula>
    </cfRule>
    <cfRule type="cellIs" dxfId="8650" priority="3757" operator="greaterThan">
      <formula>F121</formula>
    </cfRule>
  </conditionalFormatting>
  <conditionalFormatting sqref="M121">
    <cfRule type="cellIs" dxfId="8649" priority="3749" operator="greaterThan">
      <formula>0.1</formula>
    </cfRule>
  </conditionalFormatting>
  <conditionalFormatting sqref="P121">
    <cfRule type="cellIs" dxfId="8648" priority="3738" operator="equal">
      <formula>TODAY()</formula>
    </cfRule>
  </conditionalFormatting>
  <conditionalFormatting sqref="P121">
    <cfRule type="cellIs" dxfId="8647" priority="3733" operator="equal">
      <formula>TODAY()</formula>
    </cfRule>
  </conditionalFormatting>
  <conditionalFormatting sqref="P121">
    <cfRule type="cellIs" dxfId="8646" priority="3748" operator="equal">
      <formula>TODAY()</formula>
    </cfRule>
  </conditionalFormatting>
  <conditionalFormatting sqref="L121">
    <cfRule type="cellIs" dxfId="8645" priority="3746" operator="lessThan">
      <formula>0</formula>
    </cfRule>
  </conditionalFormatting>
  <conditionalFormatting sqref="G121">
    <cfRule type="cellIs" dxfId="8644" priority="3744" operator="greaterThan">
      <formula>F121</formula>
    </cfRule>
    <cfRule type="cellIs" dxfId="8643" priority="3745" operator="lessThan">
      <formula>F121</formula>
    </cfRule>
  </conditionalFormatting>
  <conditionalFormatting sqref="P121">
    <cfRule type="cellIs" dxfId="8642" priority="3743" operator="equal">
      <formula>TODAY()</formula>
    </cfRule>
  </conditionalFormatting>
  <conditionalFormatting sqref="M121">
    <cfRule type="cellIs" dxfId="8641" priority="3742" operator="greaterThan">
      <formula>0.1</formula>
    </cfRule>
  </conditionalFormatting>
  <conditionalFormatting sqref="L121">
    <cfRule type="cellIs" dxfId="8640" priority="3741" operator="lessThan">
      <formula>0</formula>
    </cfRule>
  </conditionalFormatting>
  <conditionalFormatting sqref="G121">
    <cfRule type="cellIs" dxfId="8639" priority="3740" operator="lessThan">
      <formula>F121</formula>
    </cfRule>
    <cfRule type="cellIs" dxfId="8638" priority="3747" operator="greaterThan">
      <formula>F121</formula>
    </cfRule>
  </conditionalFormatting>
  <conditionalFormatting sqref="M121">
    <cfRule type="cellIs" dxfId="8637" priority="3739" operator="greaterThan">
      <formula>0.1</formula>
    </cfRule>
  </conditionalFormatting>
  <conditionalFormatting sqref="L121">
    <cfRule type="cellIs" dxfId="8636" priority="3736" operator="lessThan">
      <formula>0</formula>
    </cfRule>
  </conditionalFormatting>
  <conditionalFormatting sqref="G121">
    <cfRule type="cellIs" dxfId="8635" priority="3734" operator="greaterThan">
      <formula>F121</formula>
    </cfRule>
    <cfRule type="cellIs" dxfId="8634" priority="3735" operator="lessThan">
      <formula>F121</formula>
    </cfRule>
  </conditionalFormatting>
  <conditionalFormatting sqref="M121">
    <cfRule type="cellIs" dxfId="8633" priority="3732" operator="greaterThan">
      <formula>0.1</formula>
    </cfRule>
  </conditionalFormatting>
  <conditionalFormatting sqref="L121">
    <cfRule type="cellIs" dxfId="8632" priority="3731" operator="lessThan">
      <formula>0</formula>
    </cfRule>
  </conditionalFormatting>
  <conditionalFormatting sqref="G121">
    <cfRule type="cellIs" dxfId="8631" priority="3730" operator="lessThan">
      <formula>F121</formula>
    </cfRule>
    <cfRule type="cellIs" dxfId="8630" priority="3737" operator="greaterThan">
      <formula>F121</formula>
    </cfRule>
  </conditionalFormatting>
  <conditionalFormatting sqref="M121">
    <cfRule type="cellIs" dxfId="8629" priority="3729" operator="greaterThan">
      <formula>0.1</formula>
    </cfRule>
  </conditionalFormatting>
  <conditionalFormatting sqref="P121">
    <cfRule type="cellIs" dxfId="8628" priority="3728" operator="equal">
      <formula>TODAY()</formula>
    </cfRule>
  </conditionalFormatting>
  <conditionalFormatting sqref="L121">
    <cfRule type="cellIs" dxfId="8627" priority="3726" operator="lessThan">
      <formula>0</formula>
    </cfRule>
  </conditionalFormatting>
  <conditionalFormatting sqref="G121">
    <cfRule type="cellIs" dxfId="8626" priority="3724" operator="greaterThan">
      <formula>F121</formula>
    </cfRule>
    <cfRule type="cellIs" dxfId="8625" priority="3725" operator="lessThan">
      <formula>F121</formula>
    </cfRule>
  </conditionalFormatting>
  <conditionalFormatting sqref="P121">
    <cfRule type="cellIs" dxfId="8624" priority="3723" operator="equal">
      <formula>TODAY()</formula>
    </cfRule>
  </conditionalFormatting>
  <conditionalFormatting sqref="M121">
    <cfRule type="cellIs" dxfId="8623" priority="3722" operator="greaterThan">
      <formula>0.1</formula>
    </cfRule>
  </conditionalFormatting>
  <conditionalFormatting sqref="L121">
    <cfRule type="cellIs" dxfId="8622" priority="3721" operator="lessThan">
      <formula>0</formula>
    </cfRule>
  </conditionalFormatting>
  <conditionalFormatting sqref="G121">
    <cfRule type="cellIs" dxfId="8621" priority="3720" operator="lessThan">
      <formula>F121</formula>
    </cfRule>
    <cfRule type="cellIs" dxfId="8620" priority="3727" operator="greaterThan">
      <formula>F121</formula>
    </cfRule>
  </conditionalFormatting>
  <conditionalFormatting sqref="M121">
    <cfRule type="cellIs" dxfId="8619" priority="3719" operator="greaterThan">
      <formula>0.1</formula>
    </cfRule>
  </conditionalFormatting>
  <conditionalFormatting sqref="P121">
    <cfRule type="cellIs" dxfId="8618" priority="3708" operator="equal">
      <formula>TODAY()</formula>
    </cfRule>
  </conditionalFormatting>
  <conditionalFormatting sqref="L121">
    <cfRule type="cellIs" dxfId="8617" priority="3706" operator="lessThan">
      <formula>0</formula>
    </cfRule>
  </conditionalFormatting>
  <conditionalFormatting sqref="G121">
    <cfRule type="cellIs" dxfId="8616" priority="3704" operator="greaterThan">
      <formula>F121</formula>
    </cfRule>
    <cfRule type="cellIs" dxfId="8615" priority="3705" operator="lessThan">
      <formula>F121</formula>
    </cfRule>
  </conditionalFormatting>
  <conditionalFormatting sqref="P121">
    <cfRule type="cellIs" dxfId="8614" priority="3703" operator="equal">
      <formula>TODAY()</formula>
    </cfRule>
  </conditionalFormatting>
  <conditionalFormatting sqref="M121">
    <cfRule type="cellIs" dxfId="8613" priority="3702" operator="greaterThan">
      <formula>0.1</formula>
    </cfRule>
  </conditionalFormatting>
  <conditionalFormatting sqref="L121">
    <cfRule type="cellIs" dxfId="8612" priority="3701" operator="lessThan">
      <formula>0</formula>
    </cfRule>
  </conditionalFormatting>
  <conditionalFormatting sqref="G121">
    <cfRule type="cellIs" dxfId="8611" priority="3700" operator="lessThan">
      <formula>F121</formula>
    </cfRule>
    <cfRule type="cellIs" dxfId="8610" priority="3707" operator="greaterThan">
      <formula>F121</formula>
    </cfRule>
  </conditionalFormatting>
  <conditionalFormatting sqref="M121">
    <cfRule type="cellIs" dxfId="8609" priority="3699" operator="greaterThan">
      <formula>0.1</formula>
    </cfRule>
  </conditionalFormatting>
  <conditionalFormatting sqref="P121">
    <cfRule type="cellIs" dxfId="8608" priority="3698" operator="equal">
      <formula>TODAY()</formula>
    </cfRule>
  </conditionalFormatting>
  <conditionalFormatting sqref="L121">
    <cfRule type="cellIs" dxfId="8607" priority="3696" operator="lessThan">
      <formula>0</formula>
    </cfRule>
  </conditionalFormatting>
  <conditionalFormatting sqref="G121">
    <cfRule type="cellIs" dxfId="8606" priority="3694" operator="greaterThan">
      <formula>F121</formula>
    </cfRule>
    <cfRule type="cellIs" dxfId="8605" priority="3695" operator="lessThan">
      <formula>F121</formula>
    </cfRule>
  </conditionalFormatting>
  <conditionalFormatting sqref="P121">
    <cfRule type="cellIs" dxfId="8604" priority="3693" operator="equal">
      <formula>TODAY()</formula>
    </cfRule>
  </conditionalFormatting>
  <conditionalFormatting sqref="M121">
    <cfRule type="cellIs" dxfId="8603" priority="3692" operator="greaterThan">
      <formula>0.1</formula>
    </cfRule>
  </conditionalFormatting>
  <conditionalFormatting sqref="L121">
    <cfRule type="cellIs" dxfId="8602" priority="3691" operator="lessThan">
      <formula>0</formula>
    </cfRule>
  </conditionalFormatting>
  <conditionalFormatting sqref="G121">
    <cfRule type="cellIs" dxfId="8601" priority="3690" operator="lessThan">
      <formula>F121</formula>
    </cfRule>
    <cfRule type="cellIs" dxfId="8600" priority="3697" operator="greaterThan">
      <formula>F121</formula>
    </cfRule>
  </conditionalFormatting>
  <conditionalFormatting sqref="M121">
    <cfRule type="cellIs" dxfId="8599" priority="3689" operator="greaterThan">
      <formula>0.1</formula>
    </cfRule>
  </conditionalFormatting>
  <conditionalFormatting sqref="P121">
    <cfRule type="cellIs" dxfId="8598" priority="3718" operator="equal">
      <formula>TODAY()</formula>
    </cfRule>
  </conditionalFormatting>
  <conditionalFormatting sqref="L121">
    <cfRule type="cellIs" dxfId="8597" priority="3716" operator="lessThan">
      <formula>0</formula>
    </cfRule>
  </conditionalFormatting>
  <conditionalFormatting sqref="G121">
    <cfRule type="cellIs" dxfId="8596" priority="3714" operator="greaterThan">
      <formula>F121</formula>
    </cfRule>
    <cfRule type="cellIs" dxfId="8595" priority="3715" operator="lessThan">
      <formula>F121</formula>
    </cfRule>
  </conditionalFormatting>
  <conditionalFormatting sqref="P121">
    <cfRule type="cellIs" dxfId="8594" priority="3713" operator="equal">
      <formula>TODAY()</formula>
    </cfRule>
  </conditionalFormatting>
  <conditionalFormatting sqref="M121">
    <cfRule type="cellIs" dxfId="8593" priority="3712" operator="greaterThan">
      <formula>0.1</formula>
    </cfRule>
  </conditionalFormatting>
  <conditionalFormatting sqref="L121">
    <cfRule type="cellIs" dxfId="8592" priority="3711" operator="lessThan">
      <formula>0</formula>
    </cfRule>
  </conditionalFormatting>
  <conditionalFormatting sqref="G121">
    <cfRule type="cellIs" dxfId="8591" priority="3710" operator="lessThan">
      <formula>F121</formula>
    </cfRule>
    <cfRule type="cellIs" dxfId="8590" priority="3717" operator="greaterThan">
      <formula>F121</formula>
    </cfRule>
  </conditionalFormatting>
  <conditionalFormatting sqref="M121">
    <cfRule type="cellIs" dxfId="8589" priority="3709" operator="greaterThan">
      <formula>0.1</formula>
    </cfRule>
  </conditionalFormatting>
  <conditionalFormatting sqref="P121">
    <cfRule type="cellIs" dxfId="8588" priority="3688" operator="equal">
      <formula>TODAY()</formula>
    </cfRule>
  </conditionalFormatting>
  <conditionalFormatting sqref="L121">
    <cfRule type="cellIs" dxfId="8587" priority="3686" operator="lessThan">
      <formula>0</formula>
    </cfRule>
  </conditionalFormatting>
  <conditionalFormatting sqref="G121">
    <cfRule type="cellIs" dxfId="8586" priority="3684" operator="greaterThan">
      <formula>F121</formula>
    </cfRule>
    <cfRule type="cellIs" dxfId="8585" priority="3685" operator="lessThan">
      <formula>F121</formula>
    </cfRule>
  </conditionalFormatting>
  <conditionalFormatting sqref="P121">
    <cfRule type="cellIs" dxfId="8584" priority="3683" operator="equal">
      <formula>TODAY()</formula>
    </cfRule>
  </conditionalFormatting>
  <conditionalFormatting sqref="M121">
    <cfRule type="cellIs" dxfId="8583" priority="3682" operator="greaterThan">
      <formula>0.1</formula>
    </cfRule>
  </conditionalFormatting>
  <conditionalFormatting sqref="L121">
    <cfRule type="cellIs" dxfId="8582" priority="3681" operator="lessThan">
      <formula>0</formula>
    </cfRule>
  </conditionalFormatting>
  <conditionalFormatting sqref="G121">
    <cfRule type="cellIs" dxfId="8581" priority="3680" operator="lessThan">
      <formula>F121</formula>
    </cfRule>
    <cfRule type="cellIs" dxfId="8580" priority="3687" operator="greaterThan">
      <formula>F121</formula>
    </cfRule>
  </conditionalFormatting>
  <conditionalFormatting sqref="M121">
    <cfRule type="cellIs" dxfId="8579" priority="3679" operator="greaterThan">
      <formula>0.1</formula>
    </cfRule>
  </conditionalFormatting>
  <conditionalFormatting sqref="P121">
    <cfRule type="cellIs" dxfId="8578" priority="3678" operator="equal">
      <formula>TODAY()</formula>
    </cfRule>
  </conditionalFormatting>
  <conditionalFormatting sqref="L121">
    <cfRule type="cellIs" dxfId="8577" priority="3676" operator="lessThan">
      <formula>0</formula>
    </cfRule>
  </conditionalFormatting>
  <conditionalFormatting sqref="G121">
    <cfRule type="cellIs" dxfId="8576" priority="3674" operator="greaterThan">
      <formula>F121</formula>
    </cfRule>
    <cfRule type="cellIs" dxfId="8575" priority="3675" operator="lessThan">
      <formula>F121</formula>
    </cfRule>
  </conditionalFormatting>
  <conditionalFormatting sqref="P121">
    <cfRule type="cellIs" dxfId="8574" priority="3673" operator="equal">
      <formula>TODAY()</formula>
    </cfRule>
  </conditionalFormatting>
  <conditionalFormatting sqref="M121">
    <cfRule type="cellIs" dxfId="8573" priority="3672" operator="greaterThan">
      <formula>0.1</formula>
    </cfRule>
  </conditionalFormatting>
  <conditionalFormatting sqref="L121">
    <cfRule type="cellIs" dxfId="8572" priority="3671" operator="lessThan">
      <formula>0</formula>
    </cfRule>
  </conditionalFormatting>
  <conditionalFormatting sqref="G121">
    <cfRule type="cellIs" dxfId="8571" priority="3670" operator="lessThan">
      <formula>F121</formula>
    </cfRule>
    <cfRule type="cellIs" dxfId="8570" priority="3677" operator="greaterThan">
      <formula>F121</formula>
    </cfRule>
  </conditionalFormatting>
  <conditionalFormatting sqref="M121">
    <cfRule type="cellIs" dxfId="8569" priority="3669" operator="greaterThan">
      <formula>0.1</formula>
    </cfRule>
  </conditionalFormatting>
  <conditionalFormatting sqref="P121">
    <cfRule type="cellIs" dxfId="8568" priority="3668" operator="equal">
      <formula>TODAY()</formula>
    </cfRule>
  </conditionalFormatting>
  <conditionalFormatting sqref="L121">
    <cfRule type="cellIs" dxfId="8567" priority="3666" operator="lessThan">
      <formula>0</formula>
    </cfRule>
  </conditionalFormatting>
  <conditionalFormatting sqref="G121">
    <cfRule type="cellIs" dxfId="8566" priority="3664" operator="greaterThan">
      <formula>F121</formula>
    </cfRule>
    <cfRule type="cellIs" dxfId="8565" priority="3665" operator="lessThan">
      <formula>F121</formula>
    </cfRule>
  </conditionalFormatting>
  <conditionalFormatting sqref="P121">
    <cfRule type="cellIs" dxfId="8564" priority="3663" operator="equal">
      <formula>TODAY()</formula>
    </cfRule>
  </conditionalFormatting>
  <conditionalFormatting sqref="M121">
    <cfRule type="cellIs" dxfId="8563" priority="3662" operator="greaterThan">
      <formula>0.1</formula>
    </cfRule>
  </conditionalFormatting>
  <conditionalFormatting sqref="L121">
    <cfRule type="cellIs" dxfId="8562" priority="3661" operator="lessThan">
      <formula>0</formula>
    </cfRule>
  </conditionalFormatting>
  <conditionalFormatting sqref="G121">
    <cfRule type="cellIs" dxfId="8561" priority="3660" operator="lessThan">
      <formula>F121</formula>
    </cfRule>
    <cfRule type="cellIs" dxfId="8560" priority="3667" operator="greaterThan">
      <formula>F121</formula>
    </cfRule>
  </conditionalFormatting>
  <conditionalFormatting sqref="M121">
    <cfRule type="cellIs" dxfId="8559" priority="3659" operator="greaterThan">
      <formula>0.1</formula>
    </cfRule>
  </conditionalFormatting>
  <conditionalFormatting sqref="P121">
    <cfRule type="cellIs" dxfId="8558" priority="3658" operator="equal">
      <formula>TODAY()</formula>
    </cfRule>
  </conditionalFormatting>
  <conditionalFormatting sqref="L121">
    <cfRule type="cellIs" dxfId="8557" priority="3656" operator="lessThan">
      <formula>0</formula>
    </cfRule>
  </conditionalFormatting>
  <conditionalFormatting sqref="G121">
    <cfRule type="cellIs" dxfId="8556" priority="3654" operator="greaterThan">
      <formula>F121</formula>
    </cfRule>
    <cfRule type="cellIs" dxfId="8555" priority="3655" operator="lessThan">
      <formula>F121</formula>
    </cfRule>
  </conditionalFormatting>
  <conditionalFormatting sqref="P121">
    <cfRule type="cellIs" dxfId="8554" priority="3653" operator="equal">
      <formula>TODAY()</formula>
    </cfRule>
  </conditionalFormatting>
  <conditionalFormatting sqref="M121">
    <cfRule type="cellIs" dxfId="8553" priority="3652" operator="greaterThan">
      <formula>0.1</formula>
    </cfRule>
  </conditionalFormatting>
  <conditionalFormatting sqref="L121">
    <cfRule type="cellIs" dxfId="8552" priority="3651" operator="lessThan">
      <formula>0</formula>
    </cfRule>
  </conditionalFormatting>
  <conditionalFormatting sqref="G121">
    <cfRule type="cellIs" dxfId="8551" priority="3650" operator="lessThan">
      <formula>F121</formula>
    </cfRule>
    <cfRule type="cellIs" dxfId="8550" priority="3657" operator="greaterThan">
      <formula>F121</formula>
    </cfRule>
  </conditionalFormatting>
  <conditionalFormatting sqref="M121">
    <cfRule type="cellIs" dxfId="8549" priority="3649" operator="greaterThan">
      <formula>0.1</formula>
    </cfRule>
  </conditionalFormatting>
  <conditionalFormatting sqref="P121">
    <cfRule type="cellIs" dxfId="8548" priority="3648" operator="equal">
      <formula>TODAY()</formula>
    </cfRule>
  </conditionalFormatting>
  <conditionalFormatting sqref="L121">
    <cfRule type="cellIs" dxfId="8547" priority="3646" operator="lessThan">
      <formula>0</formula>
    </cfRule>
  </conditionalFormatting>
  <conditionalFormatting sqref="G121">
    <cfRule type="cellIs" dxfId="8546" priority="3644" operator="greaterThan">
      <formula>F121</formula>
    </cfRule>
    <cfRule type="cellIs" dxfId="8545" priority="3645" operator="lessThan">
      <formula>F121</formula>
    </cfRule>
  </conditionalFormatting>
  <conditionalFormatting sqref="P121">
    <cfRule type="cellIs" dxfId="8544" priority="3643" operator="equal">
      <formula>TODAY()</formula>
    </cfRule>
  </conditionalFormatting>
  <conditionalFormatting sqref="M121">
    <cfRule type="cellIs" dxfId="8543" priority="3642" operator="greaterThan">
      <formula>0.1</formula>
    </cfRule>
  </conditionalFormatting>
  <conditionalFormatting sqref="L121">
    <cfRule type="cellIs" dxfId="8542" priority="3641" operator="lessThan">
      <formula>0</formula>
    </cfRule>
  </conditionalFormatting>
  <conditionalFormatting sqref="G121">
    <cfRule type="cellIs" dxfId="8541" priority="3640" operator="lessThan">
      <formula>F121</formula>
    </cfRule>
    <cfRule type="cellIs" dxfId="8540" priority="3647" operator="greaterThan">
      <formula>F121</formula>
    </cfRule>
  </conditionalFormatting>
  <conditionalFormatting sqref="M121">
    <cfRule type="cellIs" dxfId="8539" priority="3639" operator="greaterThan">
      <formula>0.1</formula>
    </cfRule>
  </conditionalFormatting>
  <conditionalFormatting sqref="P121">
    <cfRule type="cellIs" dxfId="8538" priority="3638" operator="equal">
      <formula>TODAY()</formula>
    </cfRule>
  </conditionalFormatting>
  <conditionalFormatting sqref="L121">
    <cfRule type="cellIs" dxfId="8537" priority="3636" operator="lessThan">
      <formula>0</formula>
    </cfRule>
  </conditionalFormatting>
  <conditionalFormatting sqref="G121">
    <cfRule type="cellIs" dxfId="8536" priority="3634" operator="greaterThan">
      <formula>F121</formula>
    </cfRule>
    <cfRule type="cellIs" dxfId="8535" priority="3635" operator="lessThan">
      <formula>F121</formula>
    </cfRule>
  </conditionalFormatting>
  <conditionalFormatting sqref="P121">
    <cfRule type="cellIs" dxfId="8534" priority="3633" operator="equal">
      <formula>TODAY()</formula>
    </cfRule>
  </conditionalFormatting>
  <conditionalFormatting sqref="M121">
    <cfRule type="cellIs" dxfId="8533" priority="3632" operator="greaterThan">
      <formula>0.1</formula>
    </cfRule>
  </conditionalFormatting>
  <conditionalFormatting sqref="L121">
    <cfRule type="cellIs" dxfId="8532" priority="3631" operator="lessThan">
      <formula>0</formula>
    </cfRule>
  </conditionalFormatting>
  <conditionalFormatting sqref="G121">
    <cfRule type="cellIs" dxfId="8531" priority="3630" operator="lessThan">
      <formula>F121</formula>
    </cfRule>
    <cfRule type="cellIs" dxfId="8530" priority="3637" operator="greaterThan">
      <formula>F121</formula>
    </cfRule>
  </conditionalFormatting>
  <conditionalFormatting sqref="M121">
    <cfRule type="cellIs" dxfId="8529" priority="3629" operator="greaterThan">
      <formula>0.1</formula>
    </cfRule>
  </conditionalFormatting>
  <conditionalFormatting sqref="P121">
    <cfRule type="cellIs" dxfId="8528" priority="3628" operator="equal">
      <formula>TODAY()</formula>
    </cfRule>
  </conditionalFormatting>
  <conditionalFormatting sqref="L121">
    <cfRule type="cellIs" dxfId="8527" priority="3626" operator="lessThan">
      <formula>0</formula>
    </cfRule>
  </conditionalFormatting>
  <conditionalFormatting sqref="G121">
    <cfRule type="cellIs" dxfId="8526" priority="3624" operator="greaterThan">
      <formula>F121</formula>
    </cfRule>
    <cfRule type="cellIs" dxfId="8525" priority="3625" operator="lessThan">
      <formula>F121</formula>
    </cfRule>
  </conditionalFormatting>
  <conditionalFormatting sqref="P121">
    <cfRule type="cellIs" dxfId="8524" priority="3623" operator="equal">
      <formula>TODAY()</formula>
    </cfRule>
  </conditionalFormatting>
  <conditionalFormatting sqref="M121">
    <cfRule type="cellIs" dxfId="8523" priority="3622" operator="greaterThan">
      <formula>0.1</formula>
    </cfRule>
  </conditionalFormatting>
  <conditionalFormatting sqref="L121">
    <cfRule type="cellIs" dxfId="8522" priority="3621" operator="lessThan">
      <formula>0</formula>
    </cfRule>
  </conditionalFormatting>
  <conditionalFormatting sqref="G121">
    <cfRule type="cellIs" dxfId="8521" priority="3620" operator="lessThan">
      <formula>F121</formula>
    </cfRule>
    <cfRule type="cellIs" dxfId="8520" priority="3627" operator="greaterThan">
      <formula>F121</formula>
    </cfRule>
  </conditionalFormatting>
  <conditionalFormatting sqref="M121">
    <cfRule type="cellIs" dxfId="8519" priority="3619" operator="greaterThan">
      <formula>0.1</formula>
    </cfRule>
  </conditionalFormatting>
  <conditionalFormatting sqref="P121">
    <cfRule type="cellIs" dxfId="8518" priority="3618" operator="equal">
      <formula>TODAY()</formula>
    </cfRule>
  </conditionalFormatting>
  <conditionalFormatting sqref="L121">
    <cfRule type="cellIs" dxfId="8517" priority="3616" operator="lessThan">
      <formula>0</formula>
    </cfRule>
  </conditionalFormatting>
  <conditionalFormatting sqref="G121">
    <cfRule type="cellIs" dxfId="8516" priority="3614" operator="greaterThan">
      <formula>F121</formula>
    </cfRule>
    <cfRule type="cellIs" dxfId="8515" priority="3615" operator="lessThan">
      <formula>F121</formula>
    </cfRule>
  </conditionalFormatting>
  <conditionalFormatting sqref="P121">
    <cfRule type="cellIs" dxfId="8514" priority="3613" operator="equal">
      <formula>TODAY()</formula>
    </cfRule>
  </conditionalFormatting>
  <conditionalFormatting sqref="M121">
    <cfRule type="cellIs" dxfId="8513" priority="3612" operator="greaterThan">
      <formula>0.1</formula>
    </cfRule>
  </conditionalFormatting>
  <conditionalFormatting sqref="L121">
    <cfRule type="cellIs" dxfId="8512" priority="3611" operator="lessThan">
      <formula>0</formula>
    </cfRule>
  </conditionalFormatting>
  <conditionalFormatting sqref="G121">
    <cfRule type="cellIs" dxfId="8511" priority="3610" operator="lessThan">
      <formula>F121</formula>
    </cfRule>
    <cfRule type="cellIs" dxfId="8510" priority="3617" operator="greaterThan">
      <formula>F121</formula>
    </cfRule>
  </conditionalFormatting>
  <conditionalFormatting sqref="M121">
    <cfRule type="cellIs" dxfId="8509" priority="3609" operator="greaterThan">
      <formula>0.1</formula>
    </cfRule>
  </conditionalFormatting>
  <conditionalFormatting sqref="P121">
    <cfRule type="cellIs" dxfId="8508" priority="3608" operator="equal">
      <formula>TODAY()</formula>
    </cfRule>
  </conditionalFormatting>
  <conditionalFormatting sqref="L121">
    <cfRule type="cellIs" dxfId="8507" priority="3606" operator="lessThan">
      <formula>0</formula>
    </cfRule>
  </conditionalFormatting>
  <conditionalFormatting sqref="G121">
    <cfRule type="cellIs" dxfId="8506" priority="3604" operator="greaterThan">
      <formula>F121</formula>
    </cfRule>
    <cfRule type="cellIs" dxfId="8505" priority="3605" operator="lessThan">
      <formula>F121</formula>
    </cfRule>
  </conditionalFormatting>
  <conditionalFormatting sqref="P121">
    <cfRule type="cellIs" dxfId="8504" priority="3603" operator="equal">
      <formula>TODAY()</formula>
    </cfRule>
  </conditionalFormatting>
  <conditionalFormatting sqref="M121">
    <cfRule type="cellIs" dxfId="8503" priority="3602" operator="greaterThan">
      <formula>0.1</formula>
    </cfRule>
  </conditionalFormatting>
  <conditionalFormatting sqref="L121">
    <cfRule type="cellIs" dxfId="8502" priority="3601" operator="lessThan">
      <formula>0</formula>
    </cfRule>
  </conditionalFormatting>
  <conditionalFormatting sqref="G121">
    <cfRule type="cellIs" dxfId="8501" priority="3600" operator="lessThan">
      <formula>F121</formula>
    </cfRule>
    <cfRule type="cellIs" dxfId="8500" priority="3607" operator="greaterThan">
      <formula>F121</formula>
    </cfRule>
  </conditionalFormatting>
  <conditionalFormatting sqref="M121">
    <cfRule type="cellIs" dxfId="8499" priority="3599" operator="greaterThan">
      <formula>0.1</formula>
    </cfRule>
  </conditionalFormatting>
  <conditionalFormatting sqref="P121">
    <cfRule type="cellIs" dxfId="8498" priority="3598" operator="equal">
      <formula>TODAY()</formula>
    </cfRule>
  </conditionalFormatting>
  <conditionalFormatting sqref="L121">
    <cfRule type="cellIs" dxfId="8497" priority="3596" operator="lessThan">
      <formula>0</formula>
    </cfRule>
  </conditionalFormatting>
  <conditionalFormatting sqref="G121">
    <cfRule type="cellIs" dxfId="8496" priority="3594" operator="greaterThan">
      <formula>F121</formula>
    </cfRule>
    <cfRule type="cellIs" dxfId="8495" priority="3595" operator="lessThan">
      <formula>F121</formula>
    </cfRule>
  </conditionalFormatting>
  <conditionalFormatting sqref="P121">
    <cfRule type="cellIs" dxfId="8494" priority="3593" operator="equal">
      <formula>TODAY()</formula>
    </cfRule>
  </conditionalFormatting>
  <conditionalFormatting sqref="M121">
    <cfRule type="cellIs" dxfId="8493" priority="3592" operator="greaterThan">
      <formula>0.1</formula>
    </cfRule>
  </conditionalFormatting>
  <conditionalFormatting sqref="L121">
    <cfRule type="cellIs" dxfId="8492" priority="3591" operator="lessThan">
      <formula>0</formula>
    </cfRule>
  </conditionalFormatting>
  <conditionalFormatting sqref="G121">
    <cfRule type="cellIs" dxfId="8491" priority="3590" operator="lessThan">
      <formula>F121</formula>
    </cfRule>
    <cfRule type="cellIs" dxfId="8490" priority="3597" operator="greaterThan">
      <formula>F121</formula>
    </cfRule>
  </conditionalFormatting>
  <conditionalFormatting sqref="M121">
    <cfRule type="cellIs" dxfId="8489" priority="3589" operator="greaterThan">
      <formula>0.1</formula>
    </cfRule>
  </conditionalFormatting>
  <conditionalFormatting sqref="P121">
    <cfRule type="cellIs" dxfId="8488" priority="3588" operator="equal">
      <formula>TODAY()</formula>
    </cfRule>
  </conditionalFormatting>
  <conditionalFormatting sqref="L121">
    <cfRule type="cellIs" dxfId="8487" priority="3586" operator="lessThan">
      <formula>0</formula>
    </cfRule>
  </conditionalFormatting>
  <conditionalFormatting sqref="G121">
    <cfRule type="cellIs" dxfId="8486" priority="3584" operator="greaterThan">
      <formula>F121</formula>
    </cfRule>
    <cfRule type="cellIs" dxfId="8485" priority="3585" operator="lessThan">
      <formula>F121</formula>
    </cfRule>
  </conditionalFormatting>
  <conditionalFormatting sqref="P121">
    <cfRule type="cellIs" dxfId="8484" priority="3583" operator="equal">
      <formula>TODAY()</formula>
    </cfRule>
  </conditionalFormatting>
  <conditionalFormatting sqref="M121">
    <cfRule type="cellIs" dxfId="8483" priority="3582" operator="greaterThan">
      <formula>0.1</formula>
    </cfRule>
  </conditionalFormatting>
  <conditionalFormatting sqref="L121">
    <cfRule type="cellIs" dxfId="8482" priority="3581" operator="lessThan">
      <formula>0</formula>
    </cfRule>
  </conditionalFormatting>
  <conditionalFormatting sqref="G121">
    <cfRule type="cellIs" dxfId="8481" priority="3580" operator="lessThan">
      <formula>F121</formula>
    </cfRule>
    <cfRule type="cellIs" dxfId="8480" priority="3587" operator="greaterThan">
      <formula>F121</formula>
    </cfRule>
  </conditionalFormatting>
  <conditionalFormatting sqref="M121">
    <cfRule type="cellIs" dxfId="8479" priority="3579" operator="greaterThan">
      <formula>0.1</formula>
    </cfRule>
  </conditionalFormatting>
  <conditionalFormatting sqref="P121">
    <cfRule type="cellIs" dxfId="8478" priority="3578" operator="equal">
      <formula>TODAY()</formula>
    </cfRule>
  </conditionalFormatting>
  <conditionalFormatting sqref="L121">
    <cfRule type="cellIs" dxfId="8477" priority="3576" operator="lessThan">
      <formula>0</formula>
    </cfRule>
  </conditionalFormatting>
  <conditionalFormatting sqref="G121">
    <cfRule type="cellIs" dxfId="8476" priority="3574" operator="greaterThan">
      <formula>F121</formula>
    </cfRule>
    <cfRule type="cellIs" dxfId="8475" priority="3575" operator="lessThan">
      <formula>F121</formula>
    </cfRule>
  </conditionalFormatting>
  <conditionalFormatting sqref="P121">
    <cfRule type="cellIs" dxfId="8474" priority="3573" operator="equal">
      <formula>TODAY()</formula>
    </cfRule>
  </conditionalFormatting>
  <conditionalFormatting sqref="M121">
    <cfRule type="cellIs" dxfId="8473" priority="3572" operator="greaterThan">
      <formula>0.1</formula>
    </cfRule>
  </conditionalFormatting>
  <conditionalFormatting sqref="L121">
    <cfRule type="cellIs" dxfId="8472" priority="3571" operator="lessThan">
      <formula>0</formula>
    </cfRule>
  </conditionalFormatting>
  <conditionalFormatting sqref="G121">
    <cfRule type="cellIs" dxfId="8471" priority="3570" operator="lessThan">
      <formula>F121</formula>
    </cfRule>
    <cfRule type="cellIs" dxfId="8470" priority="3577" operator="greaterThan">
      <formula>F121</formula>
    </cfRule>
  </conditionalFormatting>
  <conditionalFormatting sqref="M121">
    <cfRule type="cellIs" dxfId="8469" priority="3569" operator="greaterThan">
      <formula>0.1</formula>
    </cfRule>
  </conditionalFormatting>
  <conditionalFormatting sqref="P121">
    <cfRule type="cellIs" dxfId="8468" priority="3568" operator="equal">
      <formula>TODAY()</formula>
    </cfRule>
  </conditionalFormatting>
  <conditionalFormatting sqref="L121">
    <cfRule type="cellIs" dxfId="8467" priority="3566" operator="lessThan">
      <formula>0</formula>
    </cfRule>
  </conditionalFormatting>
  <conditionalFormatting sqref="G121">
    <cfRule type="cellIs" dxfId="8466" priority="3564" operator="greaterThan">
      <formula>F121</formula>
    </cfRule>
    <cfRule type="cellIs" dxfId="8465" priority="3565" operator="lessThan">
      <formula>F121</formula>
    </cfRule>
  </conditionalFormatting>
  <conditionalFormatting sqref="P121">
    <cfRule type="cellIs" dxfId="8464" priority="3563" operator="equal">
      <formula>TODAY()</formula>
    </cfRule>
  </conditionalFormatting>
  <conditionalFormatting sqref="M121">
    <cfRule type="cellIs" dxfId="8463" priority="3562" operator="greaterThan">
      <formula>0.1</formula>
    </cfRule>
  </conditionalFormatting>
  <conditionalFormatting sqref="L121">
    <cfRule type="cellIs" dxfId="8462" priority="3561" operator="lessThan">
      <formula>0</formula>
    </cfRule>
  </conditionalFormatting>
  <conditionalFormatting sqref="G121">
    <cfRule type="cellIs" dxfId="8461" priority="3560" operator="lessThan">
      <formula>F121</formula>
    </cfRule>
    <cfRule type="cellIs" dxfId="8460" priority="3567" operator="greaterThan">
      <formula>F121</formula>
    </cfRule>
  </conditionalFormatting>
  <conditionalFormatting sqref="M121">
    <cfRule type="cellIs" dxfId="8459" priority="3559" operator="greaterThan">
      <formula>0.1</formula>
    </cfRule>
  </conditionalFormatting>
  <conditionalFormatting sqref="P121">
    <cfRule type="cellIs" dxfId="8458" priority="3558" operator="equal">
      <formula>TODAY()</formula>
    </cfRule>
  </conditionalFormatting>
  <conditionalFormatting sqref="L121">
    <cfRule type="cellIs" dxfId="8457" priority="3556" operator="lessThan">
      <formula>0</formula>
    </cfRule>
  </conditionalFormatting>
  <conditionalFormatting sqref="G121">
    <cfRule type="cellIs" dxfId="8456" priority="3554" operator="greaterThan">
      <formula>F121</formula>
    </cfRule>
    <cfRule type="cellIs" dxfId="8455" priority="3555" operator="lessThan">
      <formula>F121</formula>
    </cfRule>
  </conditionalFormatting>
  <conditionalFormatting sqref="P121">
    <cfRule type="cellIs" dxfId="8454" priority="3553" operator="equal">
      <formula>TODAY()</formula>
    </cfRule>
  </conditionalFormatting>
  <conditionalFormatting sqref="M121">
    <cfRule type="cellIs" dxfId="8453" priority="3552" operator="greaterThan">
      <formula>0.1</formula>
    </cfRule>
  </conditionalFormatting>
  <conditionalFormatting sqref="L121">
    <cfRule type="cellIs" dxfId="8452" priority="3551" operator="lessThan">
      <formula>0</formula>
    </cfRule>
  </conditionalFormatting>
  <conditionalFormatting sqref="G121">
    <cfRule type="cellIs" dxfId="8451" priority="3550" operator="lessThan">
      <formula>F121</formula>
    </cfRule>
    <cfRule type="cellIs" dxfId="8450" priority="3557" operator="greaterThan">
      <formula>F121</formula>
    </cfRule>
  </conditionalFormatting>
  <conditionalFormatting sqref="M121">
    <cfRule type="cellIs" dxfId="8449" priority="3549" operator="greaterThan">
      <formula>0.1</formula>
    </cfRule>
  </conditionalFormatting>
  <conditionalFormatting sqref="P121">
    <cfRule type="cellIs" dxfId="8448" priority="3548" operator="equal">
      <formula>TODAY()</formula>
    </cfRule>
  </conditionalFormatting>
  <conditionalFormatting sqref="L121">
    <cfRule type="cellIs" dxfId="8447" priority="3546" operator="lessThan">
      <formula>0</formula>
    </cfRule>
  </conditionalFormatting>
  <conditionalFormatting sqref="G121">
    <cfRule type="cellIs" dxfId="8446" priority="3544" operator="greaterThan">
      <formula>F121</formula>
    </cfRule>
    <cfRule type="cellIs" dxfId="8445" priority="3545" operator="lessThan">
      <formula>F121</formula>
    </cfRule>
  </conditionalFormatting>
  <conditionalFormatting sqref="P121">
    <cfRule type="cellIs" dxfId="8444" priority="3543" operator="equal">
      <formula>TODAY()</formula>
    </cfRule>
  </conditionalFormatting>
  <conditionalFormatting sqref="M121">
    <cfRule type="cellIs" dxfId="8443" priority="3542" operator="greaterThan">
      <formula>0.1</formula>
    </cfRule>
  </conditionalFormatting>
  <conditionalFormatting sqref="L121">
    <cfRule type="cellIs" dxfId="8442" priority="3541" operator="lessThan">
      <formula>0</formula>
    </cfRule>
  </conditionalFormatting>
  <conditionalFormatting sqref="G121">
    <cfRule type="cellIs" dxfId="8441" priority="3540" operator="lessThan">
      <formula>F121</formula>
    </cfRule>
    <cfRule type="cellIs" dxfId="8440" priority="3547" operator="greaterThan">
      <formula>F121</formula>
    </cfRule>
  </conditionalFormatting>
  <conditionalFormatting sqref="M121">
    <cfRule type="cellIs" dxfId="8439" priority="3539" operator="greaterThan">
      <formula>0.1</formula>
    </cfRule>
  </conditionalFormatting>
  <conditionalFormatting sqref="P121">
    <cfRule type="cellIs" dxfId="8438" priority="3538" operator="equal">
      <formula>TODAY()</formula>
    </cfRule>
  </conditionalFormatting>
  <conditionalFormatting sqref="L121">
    <cfRule type="cellIs" dxfId="8437" priority="3536" operator="lessThan">
      <formula>0</formula>
    </cfRule>
  </conditionalFormatting>
  <conditionalFormatting sqref="G121">
    <cfRule type="cellIs" dxfId="8436" priority="3534" operator="greaterThan">
      <formula>F121</formula>
    </cfRule>
    <cfRule type="cellIs" dxfId="8435" priority="3535" operator="lessThan">
      <formula>F121</formula>
    </cfRule>
  </conditionalFormatting>
  <conditionalFormatting sqref="P121">
    <cfRule type="cellIs" dxfId="8434" priority="3533" operator="equal">
      <formula>TODAY()</formula>
    </cfRule>
  </conditionalFormatting>
  <conditionalFormatting sqref="M121">
    <cfRule type="cellIs" dxfId="8433" priority="3532" operator="greaterThan">
      <formula>0.1</formula>
    </cfRule>
  </conditionalFormatting>
  <conditionalFormatting sqref="L121">
    <cfRule type="cellIs" dxfId="8432" priority="3531" operator="lessThan">
      <formula>0</formula>
    </cfRule>
  </conditionalFormatting>
  <conditionalFormatting sqref="G121">
    <cfRule type="cellIs" dxfId="8431" priority="3530" operator="lessThan">
      <formula>F121</formula>
    </cfRule>
    <cfRule type="cellIs" dxfId="8430" priority="3537" operator="greaterThan">
      <formula>F121</formula>
    </cfRule>
  </conditionalFormatting>
  <conditionalFormatting sqref="M121">
    <cfRule type="cellIs" dxfId="8429" priority="3529" operator="greaterThan">
      <formula>0.1</formula>
    </cfRule>
  </conditionalFormatting>
  <conditionalFormatting sqref="P121">
    <cfRule type="cellIs" dxfId="8428" priority="3528" operator="equal">
      <formula>TODAY()</formula>
    </cfRule>
  </conditionalFormatting>
  <conditionalFormatting sqref="L121">
    <cfRule type="cellIs" dxfId="8427" priority="3526" operator="lessThan">
      <formula>0</formula>
    </cfRule>
  </conditionalFormatting>
  <conditionalFormatting sqref="G121">
    <cfRule type="cellIs" dxfId="8426" priority="3524" operator="greaterThan">
      <formula>F121</formula>
    </cfRule>
    <cfRule type="cellIs" dxfId="8425" priority="3525" operator="lessThan">
      <formula>F121</formula>
    </cfRule>
  </conditionalFormatting>
  <conditionalFormatting sqref="P121">
    <cfRule type="cellIs" dxfId="8424" priority="3523" operator="equal">
      <formula>TODAY()</formula>
    </cfRule>
  </conditionalFormatting>
  <conditionalFormatting sqref="M121">
    <cfRule type="cellIs" dxfId="8423" priority="3522" operator="greaterThan">
      <formula>0.1</formula>
    </cfRule>
  </conditionalFormatting>
  <conditionalFormatting sqref="L121">
    <cfRule type="cellIs" dxfId="8422" priority="3521" operator="lessThan">
      <formula>0</formula>
    </cfRule>
  </conditionalFormatting>
  <conditionalFormatting sqref="G121">
    <cfRule type="cellIs" dxfId="8421" priority="3520" operator="lessThan">
      <formula>F121</formula>
    </cfRule>
    <cfRule type="cellIs" dxfId="8420" priority="3527" operator="greaterThan">
      <formula>F121</formula>
    </cfRule>
  </conditionalFormatting>
  <conditionalFormatting sqref="M121">
    <cfRule type="cellIs" dxfId="8419" priority="3519" operator="greaterThan">
      <formula>0.1</formula>
    </cfRule>
  </conditionalFormatting>
  <conditionalFormatting sqref="P121">
    <cfRule type="cellIs" dxfId="8418" priority="3518" operator="equal">
      <formula>TODAY()</formula>
    </cfRule>
  </conditionalFormatting>
  <conditionalFormatting sqref="L121">
    <cfRule type="cellIs" dxfId="8417" priority="3516" operator="lessThan">
      <formula>0</formula>
    </cfRule>
  </conditionalFormatting>
  <conditionalFormatting sqref="G121">
    <cfRule type="cellIs" dxfId="8416" priority="3514" operator="greaterThan">
      <formula>F121</formula>
    </cfRule>
    <cfRule type="cellIs" dxfId="8415" priority="3515" operator="lessThan">
      <formula>F121</formula>
    </cfRule>
  </conditionalFormatting>
  <conditionalFormatting sqref="P121">
    <cfRule type="cellIs" dxfId="8414" priority="3513" operator="equal">
      <formula>TODAY()</formula>
    </cfRule>
  </conditionalFormatting>
  <conditionalFormatting sqref="M121">
    <cfRule type="cellIs" dxfId="8413" priority="3512" operator="greaterThan">
      <formula>0.1</formula>
    </cfRule>
  </conditionalFormatting>
  <conditionalFormatting sqref="L121">
    <cfRule type="cellIs" dxfId="8412" priority="3511" operator="lessThan">
      <formula>0</formula>
    </cfRule>
  </conditionalFormatting>
  <conditionalFormatting sqref="G121">
    <cfRule type="cellIs" dxfId="8411" priority="3510" operator="lessThan">
      <formula>F121</formula>
    </cfRule>
    <cfRule type="cellIs" dxfId="8410" priority="3517" operator="greaterThan">
      <formula>F121</formula>
    </cfRule>
  </conditionalFormatting>
  <conditionalFormatting sqref="M121">
    <cfRule type="cellIs" dxfId="8409" priority="3509" operator="greaterThan">
      <formula>0.1</formula>
    </cfRule>
  </conditionalFormatting>
  <conditionalFormatting sqref="P121">
    <cfRule type="cellIs" dxfId="8408" priority="3498" operator="equal">
      <formula>TODAY()</formula>
    </cfRule>
  </conditionalFormatting>
  <conditionalFormatting sqref="P121">
    <cfRule type="cellIs" dxfId="8407" priority="3493" operator="equal">
      <formula>TODAY()</formula>
    </cfRule>
  </conditionalFormatting>
  <conditionalFormatting sqref="P121">
    <cfRule type="cellIs" dxfId="8406" priority="3508" operator="equal">
      <formula>TODAY()</formula>
    </cfRule>
  </conditionalFormatting>
  <conditionalFormatting sqref="L121">
    <cfRule type="cellIs" dxfId="8405" priority="3506" operator="lessThan">
      <formula>0</formula>
    </cfRule>
  </conditionalFormatting>
  <conditionalFormatting sqref="G121">
    <cfRule type="cellIs" dxfId="8404" priority="3504" operator="greaterThan">
      <formula>F121</formula>
    </cfRule>
    <cfRule type="cellIs" dxfId="8403" priority="3505" operator="lessThan">
      <formula>F121</formula>
    </cfRule>
  </conditionalFormatting>
  <conditionalFormatting sqref="P121">
    <cfRule type="cellIs" dxfId="8402" priority="3503" operator="equal">
      <formula>TODAY()</formula>
    </cfRule>
  </conditionalFormatting>
  <conditionalFormatting sqref="M121">
    <cfRule type="cellIs" dxfId="8401" priority="3502" operator="greaterThan">
      <formula>0.1</formula>
    </cfRule>
  </conditionalFormatting>
  <conditionalFormatting sqref="L121">
    <cfRule type="cellIs" dxfId="8400" priority="3501" operator="lessThan">
      <formula>0</formula>
    </cfRule>
  </conditionalFormatting>
  <conditionalFormatting sqref="G121">
    <cfRule type="cellIs" dxfId="8399" priority="3500" operator="lessThan">
      <formula>F121</formula>
    </cfRule>
    <cfRule type="cellIs" dxfId="8398" priority="3507" operator="greaterThan">
      <formula>F121</formula>
    </cfRule>
  </conditionalFormatting>
  <conditionalFormatting sqref="M121">
    <cfRule type="cellIs" dxfId="8397" priority="3499" operator="greaterThan">
      <formula>0.1</formula>
    </cfRule>
  </conditionalFormatting>
  <conditionalFormatting sqref="L121">
    <cfRule type="cellIs" dxfId="8396" priority="3496" operator="lessThan">
      <formula>0</formula>
    </cfRule>
  </conditionalFormatting>
  <conditionalFormatting sqref="G121">
    <cfRule type="cellIs" dxfId="8395" priority="3494" operator="greaterThan">
      <formula>F121</formula>
    </cfRule>
    <cfRule type="cellIs" dxfId="8394" priority="3495" operator="lessThan">
      <formula>F121</formula>
    </cfRule>
  </conditionalFormatting>
  <conditionalFormatting sqref="M121">
    <cfRule type="cellIs" dxfId="8393" priority="3492" operator="greaterThan">
      <formula>0.1</formula>
    </cfRule>
  </conditionalFormatting>
  <conditionalFormatting sqref="L121">
    <cfRule type="cellIs" dxfId="8392" priority="3491" operator="lessThan">
      <formula>0</formula>
    </cfRule>
  </conditionalFormatting>
  <conditionalFormatting sqref="G121">
    <cfRule type="cellIs" dxfId="8391" priority="3490" operator="lessThan">
      <formula>F121</formula>
    </cfRule>
    <cfRule type="cellIs" dxfId="8390" priority="3497" operator="greaterThan">
      <formula>F121</formula>
    </cfRule>
  </conditionalFormatting>
  <conditionalFormatting sqref="M121">
    <cfRule type="cellIs" dxfId="8389" priority="3489" operator="greaterThan">
      <formula>0.1</formula>
    </cfRule>
  </conditionalFormatting>
  <conditionalFormatting sqref="P121">
    <cfRule type="cellIs" dxfId="8388" priority="3488" operator="equal">
      <formula>TODAY()</formula>
    </cfRule>
  </conditionalFormatting>
  <conditionalFormatting sqref="L121">
    <cfRule type="cellIs" dxfId="8387" priority="3486" operator="lessThan">
      <formula>0</formula>
    </cfRule>
  </conditionalFormatting>
  <conditionalFormatting sqref="G121">
    <cfRule type="cellIs" dxfId="8386" priority="3484" operator="greaterThan">
      <formula>F121</formula>
    </cfRule>
    <cfRule type="cellIs" dxfId="8385" priority="3485" operator="lessThan">
      <formula>F121</formula>
    </cfRule>
  </conditionalFormatting>
  <conditionalFormatting sqref="P121">
    <cfRule type="cellIs" dxfId="8384" priority="3483" operator="equal">
      <formula>TODAY()</formula>
    </cfRule>
  </conditionalFormatting>
  <conditionalFormatting sqref="M121">
    <cfRule type="cellIs" dxfId="8383" priority="3482" operator="greaterThan">
      <formula>0.1</formula>
    </cfRule>
  </conditionalFormatting>
  <conditionalFormatting sqref="L121">
    <cfRule type="cellIs" dxfId="8382" priority="3481" operator="lessThan">
      <formula>0</formula>
    </cfRule>
  </conditionalFormatting>
  <conditionalFormatting sqref="G121">
    <cfRule type="cellIs" dxfId="8381" priority="3480" operator="lessThan">
      <formula>F121</formula>
    </cfRule>
    <cfRule type="cellIs" dxfId="8380" priority="3487" operator="greaterThan">
      <formula>F121</formula>
    </cfRule>
  </conditionalFormatting>
  <conditionalFormatting sqref="M121">
    <cfRule type="cellIs" dxfId="8379" priority="3479" operator="greaterThan">
      <formula>0.1</formula>
    </cfRule>
  </conditionalFormatting>
  <conditionalFormatting sqref="P121">
    <cfRule type="cellIs" dxfId="8378" priority="3468" operator="equal">
      <formula>TODAY()</formula>
    </cfRule>
  </conditionalFormatting>
  <conditionalFormatting sqref="L121">
    <cfRule type="cellIs" dxfId="8377" priority="3466" operator="lessThan">
      <formula>0</formula>
    </cfRule>
  </conditionalFormatting>
  <conditionalFormatting sqref="G121">
    <cfRule type="cellIs" dxfId="8376" priority="3464" operator="greaterThan">
      <formula>F121</formula>
    </cfRule>
    <cfRule type="cellIs" dxfId="8375" priority="3465" operator="lessThan">
      <formula>F121</formula>
    </cfRule>
  </conditionalFormatting>
  <conditionalFormatting sqref="P121">
    <cfRule type="cellIs" dxfId="8374" priority="3463" operator="equal">
      <formula>TODAY()</formula>
    </cfRule>
  </conditionalFormatting>
  <conditionalFormatting sqref="M121">
    <cfRule type="cellIs" dxfId="8373" priority="3462" operator="greaterThan">
      <formula>0.1</formula>
    </cfRule>
  </conditionalFormatting>
  <conditionalFormatting sqref="L121">
    <cfRule type="cellIs" dxfId="8372" priority="3461" operator="lessThan">
      <formula>0</formula>
    </cfRule>
  </conditionalFormatting>
  <conditionalFormatting sqref="G121">
    <cfRule type="cellIs" dxfId="8371" priority="3460" operator="lessThan">
      <formula>F121</formula>
    </cfRule>
    <cfRule type="cellIs" dxfId="8370" priority="3467" operator="greaterThan">
      <formula>F121</formula>
    </cfRule>
  </conditionalFormatting>
  <conditionalFormatting sqref="M121">
    <cfRule type="cellIs" dxfId="8369" priority="3459" operator="greaterThan">
      <formula>0.1</formula>
    </cfRule>
  </conditionalFormatting>
  <conditionalFormatting sqref="P121">
    <cfRule type="cellIs" dxfId="8368" priority="3458" operator="equal">
      <formula>TODAY()</formula>
    </cfRule>
  </conditionalFormatting>
  <conditionalFormatting sqref="L121">
    <cfRule type="cellIs" dxfId="8367" priority="3456" operator="lessThan">
      <formula>0</formula>
    </cfRule>
  </conditionalFormatting>
  <conditionalFormatting sqref="G121">
    <cfRule type="cellIs" dxfId="8366" priority="3454" operator="greaterThan">
      <formula>F121</formula>
    </cfRule>
    <cfRule type="cellIs" dxfId="8365" priority="3455" operator="lessThan">
      <formula>F121</formula>
    </cfRule>
  </conditionalFormatting>
  <conditionalFormatting sqref="P121">
    <cfRule type="cellIs" dxfId="8364" priority="3453" operator="equal">
      <formula>TODAY()</formula>
    </cfRule>
  </conditionalFormatting>
  <conditionalFormatting sqref="M121">
    <cfRule type="cellIs" dxfId="8363" priority="3452" operator="greaterThan">
      <formula>0.1</formula>
    </cfRule>
  </conditionalFormatting>
  <conditionalFormatting sqref="L121">
    <cfRule type="cellIs" dxfId="8362" priority="3451" operator="lessThan">
      <formula>0</formula>
    </cfRule>
  </conditionalFormatting>
  <conditionalFormatting sqref="G121">
    <cfRule type="cellIs" dxfId="8361" priority="3450" operator="lessThan">
      <formula>F121</formula>
    </cfRule>
    <cfRule type="cellIs" dxfId="8360" priority="3457" operator="greaterThan">
      <formula>F121</formula>
    </cfRule>
  </conditionalFormatting>
  <conditionalFormatting sqref="M121">
    <cfRule type="cellIs" dxfId="8359" priority="3449" operator="greaterThan">
      <formula>0.1</formula>
    </cfRule>
  </conditionalFormatting>
  <conditionalFormatting sqref="P121">
    <cfRule type="cellIs" dxfId="8358" priority="3478" operator="equal">
      <formula>TODAY()</formula>
    </cfRule>
  </conditionalFormatting>
  <conditionalFormatting sqref="L121">
    <cfRule type="cellIs" dxfId="8357" priority="3476" operator="lessThan">
      <formula>0</formula>
    </cfRule>
  </conditionalFormatting>
  <conditionalFormatting sqref="G121">
    <cfRule type="cellIs" dxfId="8356" priority="3474" operator="greaterThan">
      <formula>F121</formula>
    </cfRule>
    <cfRule type="cellIs" dxfId="8355" priority="3475" operator="lessThan">
      <formula>F121</formula>
    </cfRule>
  </conditionalFormatting>
  <conditionalFormatting sqref="P121">
    <cfRule type="cellIs" dxfId="8354" priority="3473" operator="equal">
      <formula>TODAY()</formula>
    </cfRule>
  </conditionalFormatting>
  <conditionalFormatting sqref="M121">
    <cfRule type="cellIs" dxfId="8353" priority="3472" operator="greaterThan">
      <formula>0.1</formula>
    </cfRule>
  </conditionalFormatting>
  <conditionalFormatting sqref="L121">
    <cfRule type="cellIs" dxfId="8352" priority="3471" operator="lessThan">
      <formula>0</formula>
    </cfRule>
  </conditionalFormatting>
  <conditionalFormatting sqref="G121">
    <cfRule type="cellIs" dxfId="8351" priority="3470" operator="lessThan">
      <formula>F121</formula>
    </cfRule>
    <cfRule type="cellIs" dxfId="8350" priority="3477" operator="greaterThan">
      <formula>F121</formula>
    </cfRule>
  </conditionalFormatting>
  <conditionalFormatting sqref="M121">
    <cfRule type="cellIs" dxfId="8349" priority="3469" operator="greaterThan">
      <formula>0.1</formula>
    </cfRule>
  </conditionalFormatting>
  <conditionalFormatting sqref="P121">
    <cfRule type="cellIs" dxfId="8348" priority="3448" operator="equal">
      <formula>TODAY()</formula>
    </cfRule>
  </conditionalFormatting>
  <conditionalFormatting sqref="L121">
    <cfRule type="cellIs" dxfId="8347" priority="3446" operator="lessThan">
      <formula>0</formula>
    </cfRule>
  </conditionalFormatting>
  <conditionalFormatting sqref="G121">
    <cfRule type="cellIs" dxfId="8346" priority="3444" operator="greaterThan">
      <formula>F121</formula>
    </cfRule>
    <cfRule type="cellIs" dxfId="8345" priority="3445" operator="lessThan">
      <formula>F121</formula>
    </cfRule>
  </conditionalFormatting>
  <conditionalFormatting sqref="P121">
    <cfRule type="cellIs" dxfId="8344" priority="3443" operator="equal">
      <formula>TODAY()</formula>
    </cfRule>
  </conditionalFormatting>
  <conditionalFormatting sqref="M121">
    <cfRule type="cellIs" dxfId="8343" priority="3442" operator="greaterThan">
      <formula>0.1</formula>
    </cfRule>
  </conditionalFormatting>
  <conditionalFormatting sqref="L121">
    <cfRule type="cellIs" dxfId="8342" priority="3441" operator="lessThan">
      <formula>0</formula>
    </cfRule>
  </conditionalFormatting>
  <conditionalFormatting sqref="G121">
    <cfRule type="cellIs" dxfId="8341" priority="3440" operator="lessThan">
      <formula>F121</formula>
    </cfRule>
    <cfRule type="cellIs" dxfId="8340" priority="3447" operator="greaterThan">
      <formula>F121</formula>
    </cfRule>
  </conditionalFormatting>
  <conditionalFormatting sqref="M121">
    <cfRule type="cellIs" dxfId="8339" priority="3439" operator="greaterThan">
      <formula>0.1</formula>
    </cfRule>
  </conditionalFormatting>
  <conditionalFormatting sqref="P121">
    <cfRule type="cellIs" dxfId="8338" priority="3438" operator="equal">
      <formula>TODAY()</formula>
    </cfRule>
  </conditionalFormatting>
  <conditionalFormatting sqref="L121">
    <cfRule type="cellIs" dxfId="8337" priority="3436" operator="lessThan">
      <formula>0</formula>
    </cfRule>
  </conditionalFormatting>
  <conditionalFormatting sqref="G121">
    <cfRule type="cellIs" dxfId="8336" priority="3434" operator="greaterThan">
      <formula>F121</formula>
    </cfRule>
    <cfRule type="cellIs" dxfId="8335" priority="3435" operator="lessThan">
      <formula>F121</formula>
    </cfRule>
  </conditionalFormatting>
  <conditionalFormatting sqref="P121">
    <cfRule type="cellIs" dxfId="8334" priority="3433" operator="equal">
      <formula>TODAY()</formula>
    </cfRule>
  </conditionalFormatting>
  <conditionalFormatting sqref="M121">
    <cfRule type="cellIs" dxfId="8333" priority="3432" operator="greaterThan">
      <formula>0.1</formula>
    </cfRule>
  </conditionalFormatting>
  <conditionalFormatting sqref="L121">
    <cfRule type="cellIs" dxfId="8332" priority="3431" operator="lessThan">
      <formula>0</formula>
    </cfRule>
  </conditionalFormatting>
  <conditionalFormatting sqref="G121">
    <cfRule type="cellIs" dxfId="8331" priority="3430" operator="lessThan">
      <formula>F121</formula>
    </cfRule>
    <cfRule type="cellIs" dxfId="8330" priority="3437" operator="greaterThan">
      <formula>F121</formula>
    </cfRule>
  </conditionalFormatting>
  <conditionalFormatting sqref="M121">
    <cfRule type="cellIs" dxfId="8329" priority="3429" operator="greaterThan">
      <formula>0.1</formula>
    </cfRule>
  </conditionalFormatting>
  <conditionalFormatting sqref="P121">
    <cfRule type="cellIs" dxfId="8328" priority="3428" operator="equal">
      <formula>TODAY()</formula>
    </cfRule>
  </conditionalFormatting>
  <conditionalFormatting sqref="L121">
    <cfRule type="cellIs" dxfId="8327" priority="3426" operator="lessThan">
      <formula>0</formula>
    </cfRule>
  </conditionalFormatting>
  <conditionalFormatting sqref="G121">
    <cfRule type="cellIs" dxfId="8326" priority="3424" operator="greaterThan">
      <formula>F121</formula>
    </cfRule>
    <cfRule type="cellIs" dxfId="8325" priority="3425" operator="lessThan">
      <formula>F121</formula>
    </cfRule>
  </conditionalFormatting>
  <conditionalFormatting sqref="P121">
    <cfRule type="cellIs" dxfId="8324" priority="3423" operator="equal">
      <formula>TODAY()</formula>
    </cfRule>
  </conditionalFormatting>
  <conditionalFormatting sqref="M121">
    <cfRule type="cellIs" dxfId="8323" priority="3422" operator="greaterThan">
      <formula>0.1</formula>
    </cfRule>
  </conditionalFormatting>
  <conditionalFormatting sqref="L121">
    <cfRule type="cellIs" dxfId="8322" priority="3421" operator="lessThan">
      <formula>0</formula>
    </cfRule>
  </conditionalFormatting>
  <conditionalFormatting sqref="G121">
    <cfRule type="cellIs" dxfId="8321" priority="3420" operator="lessThan">
      <formula>F121</formula>
    </cfRule>
    <cfRule type="cellIs" dxfId="8320" priority="3427" operator="greaterThan">
      <formula>F121</formula>
    </cfRule>
  </conditionalFormatting>
  <conditionalFormatting sqref="M121">
    <cfRule type="cellIs" dxfId="8319" priority="3419" operator="greaterThan">
      <formula>0.1</formula>
    </cfRule>
  </conditionalFormatting>
  <conditionalFormatting sqref="P121">
    <cfRule type="cellIs" dxfId="8318" priority="3418" operator="equal">
      <formula>TODAY()</formula>
    </cfRule>
  </conditionalFormatting>
  <conditionalFormatting sqref="L121">
    <cfRule type="cellIs" dxfId="8317" priority="3416" operator="lessThan">
      <formula>0</formula>
    </cfRule>
  </conditionalFormatting>
  <conditionalFormatting sqref="G121">
    <cfRule type="cellIs" dxfId="8316" priority="3414" operator="greaterThan">
      <formula>F121</formula>
    </cfRule>
    <cfRule type="cellIs" dxfId="8315" priority="3415" operator="lessThan">
      <formula>F121</formula>
    </cfRule>
  </conditionalFormatting>
  <conditionalFormatting sqref="P121">
    <cfRule type="cellIs" dxfId="8314" priority="3413" operator="equal">
      <formula>TODAY()</formula>
    </cfRule>
  </conditionalFormatting>
  <conditionalFormatting sqref="M121">
    <cfRule type="cellIs" dxfId="8313" priority="3412" operator="greaterThan">
      <formula>0.1</formula>
    </cfRule>
  </conditionalFormatting>
  <conditionalFormatting sqref="L121">
    <cfRule type="cellIs" dxfId="8312" priority="3411" operator="lessThan">
      <formula>0</formula>
    </cfRule>
  </conditionalFormatting>
  <conditionalFormatting sqref="G121">
    <cfRule type="cellIs" dxfId="8311" priority="3410" operator="lessThan">
      <formula>F121</formula>
    </cfRule>
    <cfRule type="cellIs" dxfId="8310" priority="3417" operator="greaterThan">
      <formula>F121</formula>
    </cfRule>
  </conditionalFormatting>
  <conditionalFormatting sqref="M121">
    <cfRule type="cellIs" dxfId="8309" priority="3409" operator="greaterThan">
      <formula>0.1</formula>
    </cfRule>
  </conditionalFormatting>
  <conditionalFormatting sqref="P121">
    <cfRule type="cellIs" dxfId="8308" priority="3408" operator="equal">
      <formula>TODAY()</formula>
    </cfRule>
  </conditionalFormatting>
  <conditionalFormatting sqref="L121">
    <cfRule type="cellIs" dxfId="8307" priority="3406" operator="lessThan">
      <formula>0</formula>
    </cfRule>
  </conditionalFormatting>
  <conditionalFormatting sqref="G121">
    <cfRule type="cellIs" dxfId="8306" priority="3404" operator="greaterThan">
      <formula>F121</formula>
    </cfRule>
    <cfRule type="cellIs" dxfId="8305" priority="3405" operator="lessThan">
      <formula>F121</formula>
    </cfRule>
  </conditionalFormatting>
  <conditionalFormatting sqref="P121">
    <cfRule type="cellIs" dxfId="8304" priority="3403" operator="equal">
      <formula>TODAY()</formula>
    </cfRule>
  </conditionalFormatting>
  <conditionalFormatting sqref="M121">
    <cfRule type="cellIs" dxfId="8303" priority="3402" operator="greaterThan">
      <formula>0.1</formula>
    </cfRule>
  </conditionalFormatting>
  <conditionalFormatting sqref="L121">
    <cfRule type="cellIs" dxfId="8302" priority="3401" operator="lessThan">
      <formula>0</formula>
    </cfRule>
  </conditionalFormatting>
  <conditionalFormatting sqref="G121">
    <cfRule type="cellIs" dxfId="8301" priority="3400" operator="lessThan">
      <formula>F121</formula>
    </cfRule>
    <cfRule type="cellIs" dxfId="8300" priority="3407" operator="greaterThan">
      <formula>F121</formula>
    </cfRule>
  </conditionalFormatting>
  <conditionalFormatting sqref="M121">
    <cfRule type="cellIs" dxfId="8299" priority="3399" operator="greaterThan">
      <formula>0.1</formula>
    </cfRule>
  </conditionalFormatting>
  <conditionalFormatting sqref="P121">
    <cfRule type="cellIs" dxfId="8298" priority="3398" operator="equal">
      <formula>TODAY()</formula>
    </cfRule>
  </conditionalFormatting>
  <conditionalFormatting sqref="L121">
    <cfRule type="cellIs" dxfId="8297" priority="3396" operator="lessThan">
      <formula>0</formula>
    </cfRule>
  </conditionalFormatting>
  <conditionalFormatting sqref="G121">
    <cfRule type="cellIs" dxfId="8296" priority="3394" operator="greaterThan">
      <formula>F121</formula>
    </cfRule>
    <cfRule type="cellIs" dxfId="8295" priority="3395" operator="lessThan">
      <formula>F121</formula>
    </cfRule>
  </conditionalFormatting>
  <conditionalFormatting sqref="P121">
    <cfRule type="cellIs" dxfId="8294" priority="3393" operator="equal">
      <formula>TODAY()</formula>
    </cfRule>
  </conditionalFormatting>
  <conditionalFormatting sqref="M121">
    <cfRule type="cellIs" dxfId="8293" priority="3392" operator="greaterThan">
      <formula>0.1</formula>
    </cfRule>
  </conditionalFormatting>
  <conditionalFormatting sqref="L121">
    <cfRule type="cellIs" dxfId="8292" priority="3391" operator="lessThan">
      <formula>0</formula>
    </cfRule>
  </conditionalFormatting>
  <conditionalFormatting sqref="G121">
    <cfRule type="cellIs" dxfId="8291" priority="3390" operator="lessThan">
      <formula>F121</formula>
    </cfRule>
    <cfRule type="cellIs" dxfId="8290" priority="3397" operator="greaterThan">
      <formula>F121</formula>
    </cfRule>
  </conditionalFormatting>
  <conditionalFormatting sqref="M121">
    <cfRule type="cellIs" dxfId="8289" priority="3389" operator="greaterThan">
      <formula>0.1</formula>
    </cfRule>
  </conditionalFormatting>
  <conditionalFormatting sqref="P121">
    <cfRule type="cellIs" dxfId="8288" priority="3388" operator="equal">
      <formula>TODAY()</formula>
    </cfRule>
  </conditionalFormatting>
  <conditionalFormatting sqref="L121">
    <cfRule type="cellIs" dxfId="8287" priority="3386" operator="lessThan">
      <formula>0</formula>
    </cfRule>
  </conditionalFormatting>
  <conditionalFormatting sqref="G121">
    <cfRule type="cellIs" dxfId="8286" priority="3384" operator="greaterThan">
      <formula>F121</formula>
    </cfRule>
    <cfRule type="cellIs" dxfId="8285" priority="3385" operator="lessThan">
      <formula>F121</formula>
    </cfRule>
  </conditionalFormatting>
  <conditionalFormatting sqref="P121">
    <cfRule type="cellIs" dxfId="8284" priority="3383" operator="equal">
      <formula>TODAY()</formula>
    </cfRule>
  </conditionalFormatting>
  <conditionalFormatting sqref="M121">
    <cfRule type="cellIs" dxfId="8283" priority="3382" operator="greaterThan">
      <formula>0.1</formula>
    </cfRule>
  </conditionalFormatting>
  <conditionalFormatting sqref="L121">
    <cfRule type="cellIs" dxfId="8282" priority="3381" operator="lessThan">
      <formula>0</formula>
    </cfRule>
  </conditionalFormatting>
  <conditionalFormatting sqref="G121">
    <cfRule type="cellIs" dxfId="8281" priority="3380" operator="lessThan">
      <formula>F121</formula>
    </cfRule>
    <cfRule type="cellIs" dxfId="8280" priority="3387" operator="greaterThan">
      <formula>F121</formula>
    </cfRule>
  </conditionalFormatting>
  <conditionalFormatting sqref="M121">
    <cfRule type="cellIs" dxfId="8279" priority="3379" operator="greaterThan">
      <formula>0.1</formula>
    </cfRule>
  </conditionalFormatting>
  <conditionalFormatting sqref="P121">
    <cfRule type="cellIs" dxfId="8278" priority="3378" operator="equal">
      <formula>TODAY()</formula>
    </cfRule>
  </conditionalFormatting>
  <conditionalFormatting sqref="L121">
    <cfRule type="cellIs" dxfId="8277" priority="3376" operator="lessThan">
      <formula>0</formula>
    </cfRule>
  </conditionalFormatting>
  <conditionalFormatting sqref="G121">
    <cfRule type="cellIs" dxfId="8276" priority="3374" operator="greaterThan">
      <formula>F121</formula>
    </cfRule>
    <cfRule type="cellIs" dxfId="8275" priority="3375" operator="lessThan">
      <formula>F121</formula>
    </cfRule>
  </conditionalFormatting>
  <conditionalFormatting sqref="P121">
    <cfRule type="cellIs" dxfId="8274" priority="3373" operator="equal">
      <formula>TODAY()</formula>
    </cfRule>
  </conditionalFormatting>
  <conditionalFormatting sqref="M121">
    <cfRule type="cellIs" dxfId="8273" priority="3372" operator="greaterThan">
      <formula>0.1</formula>
    </cfRule>
  </conditionalFormatting>
  <conditionalFormatting sqref="L121">
    <cfRule type="cellIs" dxfId="8272" priority="3371" operator="lessThan">
      <formula>0</formula>
    </cfRule>
  </conditionalFormatting>
  <conditionalFormatting sqref="G121">
    <cfRule type="cellIs" dxfId="8271" priority="3370" operator="lessThan">
      <formula>F121</formula>
    </cfRule>
    <cfRule type="cellIs" dxfId="8270" priority="3377" operator="greaterThan">
      <formula>F121</formula>
    </cfRule>
  </conditionalFormatting>
  <conditionalFormatting sqref="M121">
    <cfRule type="cellIs" dxfId="8269" priority="3369" operator="greaterThan">
      <formula>0.1</formula>
    </cfRule>
  </conditionalFormatting>
  <conditionalFormatting sqref="P121">
    <cfRule type="cellIs" dxfId="8268" priority="3368" operator="equal">
      <formula>TODAY()</formula>
    </cfRule>
  </conditionalFormatting>
  <conditionalFormatting sqref="L121">
    <cfRule type="cellIs" dxfId="8267" priority="3366" operator="lessThan">
      <formula>0</formula>
    </cfRule>
  </conditionalFormatting>
  <conditionalFormatting sqref="G121">
    <cfRule type="cellIs" dxfId="8266" priority="3364" operator="greaterThan">
      <formula>F121</formula>
    </cfRule>
    <cfRule type="cellIs" dxfId="8265" priority="3365" operator="lessThan">
      <formula>F121</formula>
    </cfRule>
  </conditionalFormatting>
  <conditionalFormatting sqref="P121">
    <cfRule type="cellIs" dxfId="8264" priority="3363" operator="equal">
      <formula>TODAY()</formula>
    </cfRule>
  </conditionalFormatting>
  <conditionalFormatting sqref="M121">
    <cfRule type="cellIs" dxfId="8263" priority="3362" operator="greaterThan">
      <formula>0.1</formula>
    </cfRule>
  </conditionalFormatting>
  <conditionalFormatting sqref="L121">
    <cfRule type="cellIs" dxfId="8262" priority="3361" operator="lessThan">
      <formula>0</formula>
    </cfRule>
  </conditionalFormatting>
  <conditionalFormatting sqref="G121">
    <cfRule type="cellIs" dxfId="8261" priority="3360" operator="lessThan">
      <formula>F121</formula>
    </cfRule>
    <cfRule type="cellIs" dxfId="8260" priority="3367" operator="greaterThan">
      <formula>F121</formula>
    </cfRule>
  </conditionalFormatting>
  <conditionalFormatting sqref="M121">
    <cfRule type="cellIs" dxfId="8259" priority="3359" operator="greaterThan">
      <formula>0.1</formula>
    </cfRule>
  </conditionalFormatting>
  <conditionalFormatting sqref="P121">
    <cfRule type="cellIs" dxfId="8258" priority="3358" operator="equal">
      <formula>TODAY()</formula>
    </cfRule>
  </conditionalFormatting>
  <conditionalFormatting sqref="L121">
    <cfRule type="cellIs" dxfId="8257" priority="3356" operator="lessThan">
      <formula>0</formula>
    </cfRule>
  </conditionalFormatting>
  <conditionalFormatting sqref="G121">
    <cfRule type="cellIs" dxfId="8256" priority="3354" operator="greaterThan">
      <formula>F121</formula>
    </cfRule>
    <cfRule type="cellIs" dxfId="8255" priority="3355" operator="lessThan">
      <formula>F121</formula>
    </cfRule>
  </conditionalFormatting>
  <conditionalFormatting sqref="P121">
    <cfRule type="cellIs" dxfId="8254" priority="3353" operator="equal">
      <formula>TODAY()</formula>
    </cfRule>
  </conditionalFormatting>
  <conditionalFormatting sqref="M121">
    <cfRule type="cellIs" dxfId="8253" priority="3352" operator="greaterThan">
      <formula>0.1</formula>
    </cfRule>
  </conditionalFormatting>
  <conditionalFormatting sqref="L121">
    <cfRule type="cellIs" dxfId="8252" priority="3351" operator="lessThan">
      <formula>0</formula>
    </cfRule>
  </conditionalFormatting>
  <conditionalFormatting sqref="G121">
    <cfRule type="cellIs" dxfId="8251" priority="3350" operator="lessThan">
      <formula>F121</formula>
    </cfRule>
    <cfRule type="cellIs" dxfId="8250" priority="3357" operator="greaterThan">
      <formula>F121</formula>
    </cfRule>
  </conditionalFormatting>
  <conditionalFormatting sqref="M121">
    <cfRule type="cellIs" dxfId="8249" priority="3349" operator="greaterThan">
      <formula>0.1</formula>
    </cfRule>
  </conditionalFormatting>
  <conditionalFormatting sqref="P121">
    <cfRule type="cellIs" dxfId="8248" priority="3348" operator="equal">
      <formula>TODAY()</formula>
    </cfRule>
  </conditionalFormatting>
  <conditionalFormatting sqref="L121">
    <cfRule type="cellIs" dxfId="8247" priority="3346" operator="lessThan">
      <formula>0</formula>
    </cfRule>
  </conditionalFormatting>
  <conditionalFormatting sqref="G121">
    <cfRule type="cellIs" dxfId="8246" priority="3344" operator="greaterThan">
      <formula>F121</formula>
    </cfRule>
    <cfRule type="cellIs" dxfId="8245" priority="3345" operator="lessThan">
      <formula>F121</formula>
    </cfRule>
  </conditionalFormatting>
  <conditionalFormatting sqref="P121">
    <cfRule type="cellIs" dxfId="8244" priority="3343" operator="equal">
      <formula>TODAY()</formula>
    </cfRule>
  </conditionalFormatting>
  <conditionalFormatting sqref="M121">
    <cfRule type="cellIs" dxfId="8243" priority="3342" operator="greaterThan">
      <formula>0.1</formula>
    </cfRule>
  </conditionalFormatting>
  <conditionalFormatting sqref="L121">
    <cfRule type="cellIs" dxfId="8242" priority="3341" operator="lessThan">
      <formula>0</formula>
    </cfRule>
  </conditionalFormatting>
  <conditionalFormatting sqref="G121">
    <cfRule type="cellIs" dxfId="8241" priority="3340" operator="lessThan">
      <formula>F121</formula>
    </cfRule>
    <cfRule type="cellIs" dxfId="8240" priority="3347" operator="greaterThan">
      <formula>F121</formula>
    </cfRule>
  </conditionalFormatting>
  <conditionalFormatting sqref="M121">
    <cfRule type="cellIs" dxfId="8239" priority="3339" operator="greaterThan">
      <formula>0.1</formula>
    </cfRule>
  </conditionalFormatting>
  <conditionalFormatting sqref="P121">
    <cfRule type="cellIs" dxfId="8238" priority="3338" operator="equal">
      <formula>TODAY()</formula>
    </cfRule>
  </conditionalFormatting>
  <conditionalFormatting sqref="L121">
    <cfRule type="cellIs" dxfId="8237" priority="3336" operator="lessThan">
      <formula>0</formula>
    </cfRule>
  </conditionalFormatting>
  <conditionalFormatting sqref="G121">
    <cfRule type="cellIs" dxfId="8236" priority="3334" operator="greaterThan">
      <formula>F121</formula>
    </cfRule>
    <cfRule type="cellIs" dxfId="8235" priority="3335" operator="lessThan">
      <formula>F121</formula>
    </cfRule>
  </conditionalFormatting>
  <conditionalFormatting sqref="P121">
    <cfRule type="cellIs" dxfId="8234" priority="3333" operator="equal">
      <formula>TODAY()</formula>
    </cfRule>
  </conditionalFormatting>
  <conditionalFormatting sqref="M121">
    <cfRule type="cellIs" dxfId="8233" priority="3332" operator="greaterThan">
      <formula>0.1</formula>
    </cfRule>
  </conditionalFormatting>
  <conditionalFormatting sqref="L121">
    <cfRule type="cellIs" dxfId="8232" priority="3331" operator="lessThan">
      <formula>0</formula>
    </cfRule>
  </conditionalFormatting>
  <conditionalFormatting sqref="G121">
    <cfRule type="cellIs" dxfId="8231" priority="3330" operator="lessThan">
      <formula>F121</formula>
    </cfRule>
    <cfRule type="cellIs" dxfId="8230" priority="3337" operator="greaterThan">
      <formula>F121</formula>
    </cfRule>
  </conditionalFormatting>
  <conditionalFormatting sqref="M121">
    <cfRule type="cellIs" dxfId="8229" priority="3329" operator="greaterThan">
      <formula>0.1</formula>
    </cfRule>
  </conditionalFormatting>
  <conditionalFormatting sqref="P121">
    <cfRule type="cellIs" dxfId="8228" priority="3328" operator="equal">
      <formula>TODAY()</formula>
    </cfRule>
  </conditionalFormatting>
  <conditionalFormatting sqref="L121">
    <cfRule type="cellIs" dxfId="8227" priority="3326" operator="lessThan">
      <formula>0</formula>
    </cfRule>
  </conditionalFormatting>
  <conditionalFormatting sqref="G121">
    <cfRule type="cellIs" dxfId="8226" priority="3324" operator="greaterThan">
      <formula>F121</formula>
    </cfRule>
    <cfRule type="cellIs" dxfId="8225" priority="3325" operator="lessThan">
      <formula>F121</formula>
    </cfRule>
  </conditionalFormatting>
  <conditionalFormatting sqref="P121">
    <cfRule type="cellIs" dxfId="8224" priority="3323" operator="equal">
      <formula>TODAY()</formula>
    </cfRule>
  </conditionalFormatting>
  <conditionalFormatting sqref="M121">
    <cfRule type="cellIs" dxfId="8223" priority="3322" operator="greaterThan">
      <formula>0.1</formula>
    </cfRule>
  </conditionalFormatting>
  <conditionalFormatting sqref="L121">
    <cfRule type="cellIs" dxfId="8222" priority="3321" operator="lessThan">
      <formula>0</formula>
    </cfRule>
  </conditionalFormatting>
  <conditionalFormatting sqref="G121">
    <cfRule type="cellIs" dxfId="8221" priority="3320" operator="lessThan">
      <formula>F121</formula>
    </cfRule>
    <cfRule type="cellIs" dxfId="8220" priority="3327" operator="greaterThan">
      <formula>F121</formula>
    </cfRule>
  </conditionalFormatting>
  <conditionalFormatting sqref="M121">
    <cfRule type="cellIs" dxfId="8219" priority="3319" operator="greaterThan">
      <formula>0.1</formula>
    </cfRule>
  </conditionalFormatting>
  <conditionalFormatting sqref="P121">
    <cfRule type="cellIs" dxfId="8218" priority="3318" operator="equal">
      <formula>TODAY()</formula>
    </cfRule>
  </conditionalFormatting>
  <conditionalFormatting sqref="L121">
    <cfRule type="cellIs" dxfId="8217" priority="3316" operator="lessThan">
      <formula>0</formula>
    </cfRule>
  </conditionalFormatting>
  <conditionalFormatting sqref="G121">
    <cfRule type="cellIs" dxfId="8216" priority="3314" operator="greaterThan">
      <formula>F121</formula>
    </cfRule>
    <cfRule type="cellIs" dxfId="8215" priority="3315" operator="lessThan">
      <formula>F121</formula>
    </cfRule>
  </conditionalFormatting>
  <conditionalFormatting sqref="P121">
    <cfRule type="cellIs" dxfId="8214" priority="3313" operator="equal">
      <formula>TODAY()</formula>
    </cfRule>
  </conditionalFormatting>
  <conditionalFormatting sqref="M121">
    <cfRule type="cellIs" dxfId="8213" priority="3312" operator="greaterThan">
      <formula>0.1</formula>
    </cfRule>
  </conditionalFormatting>
  <conditionalFormatting sqref="L121">
    <cfRule type="cellIs" dxfId="8212" priority="3311" operator="lessThan">
      <formula>0</formula>
    </cfRule>
  </conditionalFormatting>
  <conditionalFormatting sqref="G121">
    <cfRule type="cellIs" dxfId="8211" priority="3310" operator="lessThan">
      <formula>F121</formula>
    </cfRule>
    <cfRule type="cellIs" dxfId="8210" priority="3317" operator="greaterThan">
      <formula>F121</formula>
    </cfRule>
  </conditionalFormatting>
  <conditionalFormatting sqref="M121">
    <cfRule type="cellIs" dxfId="8209" priority="3309" operator="greaterThan">
      <formula>0.1</formula>
    </cfRule>
  </conditionalFormatting>
  <conditionalFormatting sqref="P121">
    <cfRule type="cellIs" dxfId="8208" priority="3308" operator="equal">
      <formula>TODAY()</formula>
    </cfRule>
  </conditionalFormatting>
  <conditionalFormatting sqref="L121">
    <cfRule type="cellIs" dxfId="8207" priority="3306" operator="lessThan">
      <formula>0</formula>
    </cfRule>
  </conditionalFormatting>
  <conditionalFormatting sqref="G121">
    <cfRule type="cellIs" dxfId="8206" priority="3304" operator="greaterThan">
      <formula>F121</formula>
    </cfRule>
    <cfRule type="cellIs" dxfId="8205" priority="3305" operator="lessThan">
      <formula>F121</formula>
    </cfRule>
  </conditionalFormatting>
  <conditionalFormatting sqref="P121">
    <cfRule type="cellIs" dxfId="8204" priority="3303" operator="equal">
      <formula>TODAY()</formula>
    </cfRule>
  </conditionalFormatting>
  <conditionalFormatting sqref="M121">
    <cfRule type="cellIs" dxfId="8203" priority="3302" operator="greaterThan">
      <formula>0.1</formula>
    </cfRule>
  </conditionalFormatting>
  <conditionalFormatting sqref="L121">
    <cfRule type="cellIs" dxfId="8202" priority="3301" operator="lessThan">
      <formula>0</formula>
    </cfRule>
  </conditionalFormatting>
  <conditionalFormatting sqref="G121">
    <cfRule type="cellIs" dxfId="8201" priority="3300" operator="lessThan">
      <formula>F121</formula>
    </cfRule>
    <cfRule type="cellIs" dxfId="8200" priority="3307" operator="greaterThan">
      <formula>F121</formula>
    </cfRule>
  </conditionalFormatting>
  <conditionalFormatting sqref="M121">
    <cfRule type="cellIs" dxfId="8199" priority="3299" operator="greaterThan">
      <formula>0.1</formula>
    </cfRule>
  </conditionalFormatting>
  <conditionalFormatting sqref="P121">
    <cfRule type="cellIs" dxfId="8198" priority="3298" operator="equal">
      <formula>TODAY()</formula>
    </cfRule>
  </conditionalFormatting>
  <conditionalFormatting sqref="L121">
    <cfRule type="cellIs" dxfId="8197" priority="3296" operator="lessThan">
      <formula>0</formula>
    </cfRule>
  </conditionalFormatting>
  <conditionalFormatting sqref="G121">
    <cfRule type="cellIs" dxfId="8196" priority="3294" operator="greaterThan">
      <formula>F121</formula>
    </cfRule>
    <cfRule type="cellIs" dxfId="8195" priority="3295" operator="lessThan">
      <formula>F121</formula>
    </cfRule>
  </conditionalFormatting>
  <conditionalFormatting sqref="P121">
    <cfRule type="cellIs" dxfId="8194" priority="3293" operator="equal">
      <formula>TODAY()</formula>
    </cfRule>
  </conditionalFormatting>
  <conditionalFormatting sqref="M121">
    <cfRule type="cellIs" dxfId="8193" priority="3292" operator="greaterThan">
      <formula>0.1</formula>
    </cfRule>
  </conditionalFormatting>
  <conditionalFormatting sqref="L121">
    <cfRule type="cellIs" dxfId="8192" priority="3291" operator="lessThan">
      <formula>0</formula>
    </cfRule>
  </conditionalFormatting>
  <conditionalFormatting sqref="G121">
    <cfRule type="cellIs" dxfId="8191" priority="3290" operator="lessThan">
      <formula>F121</formula>
    </cfRule>
    <cfRule type="cellIs" dxfId="8190" priority="3297" operator="greaterThan">
      <formula>F121</formula>
    </cfRule>
  </conditionalFormatting>
  <conditionalFormatting sqref="M121">
    <cfRule type="cellIs" dxfId="8189" priority="3289" operator="greaterThan">
      <formula>0.1</formula>
    </cfRule>
  </conditionalFormatting>
  <conditionalFormatting sqref="P121">
    <cfRule type="cellIs" dxfId="8188" priority="3288" operator="equal">
      <formula>TODAY()</formula>
    </cfRule>
  </conditionalFormatting>
  <conditionalFormatting sqref="L121">
    <cfRule type="cellIs" dxfId="8187" priority="3286" operator="lessThan">
      <formula>0</formula>
    </cfRule>
  </conditionalFormatting>
  <conditionalFormatting sqref="G121">
    <cfRule type="cellIs" dxfId="8186" priority="3284" operator="greaterThan">
      <formula>F121</formula>
    </cfRule>
    <cfRule type="cellIs" dxfId="8185" priority="3285" operator="lessThan">
      <formula>F121</formula>
    </cfRule>
  </conditionalFormatting>
  <conditionalFormatting sqref="P121">
    <cfRule type="cellIs" dxfId="8184" priority="3283" operator="equal">
      <formula>TODAY()</formula>
    </cfRule>
  </conditionalFormatting>
  <conditionalFormatting sqref="M121">
    <cfRule type="cellIs" dxfId="8183" priority="3282" operator="greaterThan">
      <formula>0.1</formula>
    </cfRule>
  </conditionalFormatting>
  <conditionalFormatting sqref="L121">
    <cfRule type="cellIs" dxfId="8182" priority="3281" operator="lessThan">
      <formula>0</formula>
    </cfRule>
  </conditionalFormatting>
  <conditionalFormatting sqref="G121">
    <cfRule type="cellIs" dxfId="8181" priority="3280" operator="lessThan">
      <formula>F121</formula>
    </cfRule>
    <cfRule type="cellIs" dxfId="8180" priority="3287" operator="greaterThan">
      <formula>F121</formula>
    </cfRule>
  </conditionalFormatting>
  <conditionalFormatting sqref="M121">
    <cfRule type="cellIs" dxfId="8179" priority="3279" operator="greaterThan">
      <formula>0.1</formula>
    </cfRule>
  </conditionalFormatting>
  <conditionalFormatting sqref="P121">
    <cfRule type="cellIs" dxfId="8178" priority="3278" operator="equal">
      <formula>TODAY()</formula>
    </cfRule>
  </conditionalFormatting>
  <conditionalFormatting sqref="L121">
    <cfRule type="cellIs" dxfId="8177" priority="3276" operator="lessThan">
      <formula>0</formula>
    </cfRule>
  </conditionalFormatting>
  <conditionalFormatting sqref="G121">
    <cfRule type="cellIs" dxfId="8176" priority="3274" operator="greaterThan">
      <formula>F121</formula>
    </cfRule>
    <cfRule type="cellIs" dxfId="8175" priority="3275" operator="lessThan">
      <formula>F121</formula>
    </cfRule>
  </conditionalFormatting>
  <conditionalFormatting sqref="P121">
    <cfRule type="cellIs" dxfId="8174" priority="3273" operator="equal">
      <formula>TODAY()</formula>
    </cfRule>
  </conditionalFormatting>
  <conditionalFormatting sqref="M121">
    <cfRule type="cellIs" dxfId="8173" priority="3272" operator="greaterThan">
      <formula>0.1</formula>
    </cfRule>
  </conditionalFormatting>
  <conditionalFormatting sqref="L121">
    <cfRule type="cellIs" dxfId="8172" priority="3271" operator="lessThan">
      <formula>0</formula>
    </cfRule>
  </conditionalFormatting>
  <conditionalFormatting sqref="G121">
    <cfRule type="cellIs" dxfId="8171" priority="3270" operator="lessThan">
      <formula>F121</formula>
    </cfRule>
    <cfRule type="cellIs" dxfId="8170" priority="3277" operator="greaterThan">
      <formula>F121</formula>
    </cfRule>
  </conditionalFormatting>
  <conditionalFormatting sqref="M121">
    <cfRule type="cellIs" dxfId="8169" priority="3269" operator="greaterThan">
      <formula>0.1</formula>
    </cfRule>
  </conditionalFormatting>
  <conditionalFormatting sqref="P121">
    <cfRule type="cellIs" dxfId="8168" priority="3258" operator="equal">
      <formula>TODAY()</formula>
    </cfRule>
  </conditionalFormatting>
  <conditionalFormatting sqref="P121">
    <cfRule type="cellIs" dxfId="8167" priority="3253" operator="equal">
      <formula>TODAY()</formula>
    </cfRule>
  </conditionalFormatting>
  <conditionalFormatting sqref="P121">
    <cfRule type="cellIs" dxfId="8166" priority="3268" operator="equal">
      <formula>TODAY()</formula>
    </cfRule>
  </conditionalFormatting>
  <conditionalFormatting sqref="L121">
    <cfRule type="cellIs" dxfId="8165" priority="3266" operator="lessThan">
      <formula>0</formula>
    </cfRule>
  </conditionalFormatting>
  <conditionalFormatting sqref="G121">
    <cfRule type="cellIs" dxfId="8164" priority="3264" operator="greaterThan">
      <formula>F121</formula>
    </cfRule>
    <cfRule type="cellIs" dxfId="8163" priority="3265" operator="lessThan">
      <formula>F121</formula>
    </cfRule>
  </conditionalFormatting>
  <conditionalFormatting sqref="P121">
    <cfRule type="cellIs" dxfId="8162" priority="3263" operator="equal">
      <formula>TODAY()</formula>
    </cfRule>
  </conditionalFormatting>
  <conditionalFormatting sqref="M121">
    <cfRule type="cellIs" dxfId="8161" priority="3262" operator="greaterThan">
      <formula>0.1</formula>
    </cfRule>
  </conditionalFormatting>
  <conditionalFormatting sqref="L121">
    <cfRule type="cellIs" dxfId="8160" priority="3261" operator="lessThan">
      <formula>0</formula>
    </cfRule>
  </conditionalFormatting>
  <conditionalFormatting sqref="G121">
    <cfRule type="cellIs" dxfId="8159" priority="3260" operator="lessThan">
      <formula>F121</formula>
    </cfRule>
    <cfRule type="cellIs" dxfId="8158" priority="3267" operator="greaterThan">
      <formula>F121</formula>
    </cfRule>
  </conditionalFormatting>
  <conditionalFormatting sqref="M121">
    <cfRule type="cellIs" dxfId="8157" priority="3259" operator="greaterThan">
      <formula>0.1</formula>
    </cfRule>
  </conditionalFormatting>
  <conditionalFormatting sqref="L121">
    <cfRule type="cellIs" dxfId="8156" priority="3256" operator="lessThan">
      <formula>0</formula>
    </cfRule>
  </conditionalFormatting>
  <conditionalFormatting sqref="G121">
    <cfRule type="cellIs" dxfId="8155" priority="3254" operator="greaterThan">
      <formula>F121</formula>
    </cfRule>
    <cfRule type="cellIs" dxfId="8154" priority="3255" operator="lessThan">
      <formula>F121</formula>
    </cfRule>
  </conditionalFormatting>
  <conditionalFormatting sqref="M121">
    <cfRule type="cellIs" dxfId="8153" priority="3252" operator="greaterThan">
      <formula>0.1</formula>
    </cfRule>
  </conditionalFormatting>
  <conditionalFormatting sqref="L121">
    <cfRule type="cellIs" dxfId="8152" priority="3251" operator="lessThan">
      <formula>0</formula>
    </cfRule>
  </conditionalFormatting>
  <conditionalFormatting sqref="G121">
    <cfRule type="cellIs" dxfId="8151" priority="3250" operator="lessThan">
      <formula>F121</formula>
    </cfRule>
    <cfRule type="cellIs" dxfId="8150" priority="3257" operator="greaterThan">
      <formula>F121</formula>
    </cfRule>
  </conditionalFormatting>
  <conditionalFormatting sqref="M121">
    <cfRule type="cellIs" dxfId="8149" priority="3249" operator="greaterThan">
      <formula>0.1</formula>
    </cfRule>
  </conditionalFormatting>
  <conditionalFormatting sqref="P121">
    <cfRule type="cellIs" dxfId="8148" priority="3248" operator="equal">
      <formula>TODAY()</formula>
    </cfRule>
  </conditionalFormatting>
  <conditionalFormatting sqref="L121">
    <cfRule type="cellIs" dxfId="8147" priority="3246" operator="lessThan">
      <formula>0</formula>
    </cfRule>
  </conditionalFormatting>
  <conditionalFormatting sqref="G121">
    <cfRule type="cellIs" dxfId="8146" priority="3244" operator="greaterThan">
      <formula>F121</formula>
    </cfRule>
    <cfRule type="cellIs" dxfId="8145" priority="3245" operator="lessThan">
      <formula>F121</formula>
    </cfRule>
  </conditionalFormatting>
  <conditionalFormatting sqref="P121">
    <cfRule type="cellIs" dxfId="8144" priority="3243" operator="equal">
      <formula>TODAY()</formula>
    </cfRule>
  </conditionalFormatting>
  <conditionalFormatting sqref="M121">
    <cfRule type="cellIs" dxfId="8143" priority="3242" operator="greaterThan">
      <formula>0.1</formula>
    </cfRule>
  </conditionalFormatting>
  <conditionalFormatting sqref="L121">
    <cfRule type="cellIs" dxfId="8142" priority="3241" operator="lessThan">
      <formula>0</formula>
    </cfRule>
  </conditionalFormatting>
  <conditionalFormatting sqref="G121">
    <cfRule type="cellIs" dxfId="8141" priority="3240" operator="lessThan">
      <formula>F121</formula>
    </cfRule>
    <cfRule type="cellIs" dxfId="8140" priority="3247" operator="greaterThan">
      <formula>F121</formula>
    </cfRule>
  </conditionalFormatting>
  <conditionalFormatting sqref="M121">
    <cfRule type="cellIs" dxfId="8139" priority="3239" operator="greaterThan">
      <formula>0.1</formula>
    </cfRule>
  </conditionalFormatting>
  <conditionalFormatting sqref="P121">
    <cfRule type="cellIs" dxfId="8138" priority="3228" operator="equal">
      <formula>TODAY()</formula>
    </cfRule>
  </conditionalFormatting>
  <conditionalFormatting sqref="L121">
    <cfRule type="cellIs" dxfId="8137" priority="3226" operator="lessThan">
      <formula>0</formula>
    </cfRule>
  </conditionalFormatting>
  <conditionalFormatting sqref="G121">
    <cfRule type="cellIs" dxfId="8136" priority="3224" operator="greaterThan">
      <formula>F121</formula>
    </cfRule>
    <cfRule type="cellIs" dxfId="8135" priority="3225" operator="lessThan">
      <formula>F121</formula>
    </cfRule>
  </conditionalFormatting>
  <conditionalFormatting sqref="P121">
    <cfRule type="cellIs" dxfId="8134" priority="3223" operator="equal">
      <formula>TODAY()</formula>
    </cfRule>
  </conditionalFormatting>
  <conditionalFormatting sqref="M121">
    <cfRule type="cellIs" dxfId="8133" priority="3222" operator="greaterThan">
      <formula>0.1</formula>
    </cfRule>
  </conditionalFormatting>
  <conditionalFormatting sqref="L121">
    <cfRule type="cellIs" dxfId="8132" priority="3221" operator="lessThan">
      <formula>0</formula>
    </cfRule>
  </conditionalFormatting>
  <conditionalFormatting sqref="G121">
    <cfRule type="cellIs" dxfId="8131" priority="3220" operator="lessThan">
      <formula>F121</formula>
    </cfRule>
    <cfRule type="cellIs" dxfId="8130" priority="3227" operator="greaterThan">
      <formula>F121</formula>
    </cfRule>
  </conditionalFormatting>
  <conditionalFormatting sqref="M121">
    <cfRule type="cellIs" dxfId="8129" priority="3219" operator="greaterThan">
      <formula>0.1</formula>
    </cfRule>
  </conditionalFormatting>
  <conditionalFormatting sqref="P121">
    <cfRule type="cellIs" dxfId="8128" priority="3218" operator="equal">
      <formula>TODAY()</formula>
    </cfRule>
  </conditionalFormatting>
  <conditionalFormatting sqref="L121">
    <cfRule type="cellIs" dxfId="8127" priority="3216" operator="lessThan">
      <formula>0</formula>
    </cfRule>
  </conditionalFormatting>
  <conditionalFormatting sqref="G121">
    <cfRule type="cellIs" dxfId="8126" priority="3214" operator="greaterThan">
      <formula>F121</formula>
    </cfRule>
    <cfRule type="cellIs" dxfId="8125" priority="3215" operator="lessThan">
      <formula>F121</formula>
    </cfRule>
  </conditionalFormatting>
  <conditionalFormatting sqref="P121">
    <cfRule type="cellIs" dxfId="8124" priority="3213" operator="equal">
      <formula>TODAY()</formula>
    </cfRule>
  </conditionalFormatting>
  <conditionalFormatting sqref="M121">
    <cfRule type="cellIs" dxfId="8123" priority="3212" operator="greaterThan">
      <formula>0.1</formula>
    </cfRule>
  </conditionalFormatting>
  <conditionalFormatting sqref="L121">
    <cfRule type="cellIs" dxfId="8122" priority="3211" operator="lessThan">
      <formula>0</formula>
    </cfRule>
  </conditionalFormatting>
  <conditionalFormatting sqref="G121">
    <cfRule type="cellIs" dxfId="8121" priority="3210" operator="lessThan">
      <formula>F121</formula>
    </cfRule>
    <cfRule type="cellIs" dxfId="8120" priority="3217" operator="greaterThan">
      <formula>F121</formula>
    </cfRule>
  </conditionalFormatting>
  <conditionalFormatting sqref="M121">
    <cfRule type="cellIs" dxfId="8119" priority="3209" operator="greaterThan">
      <formula>0.1</formula>
    </cfRule>
  </conditionalFormatting>
  <conditionalFormatting sqref="P121">
    <cfRule type="cellIs" dxfId="8118" priority="3238" operator="equal">
      <formula>TODAY()</formula>
    </cfRule>
  </conditionalFormatting>
  <conditionalFormatting sqref="L121">
    <cfRule type="cellIs" dxfId="8117" priority="3236" operator="lessThan">
      <formula>0</formula>
    </cfRule>
  </conditionalFormatting>
  <conditionalFormatting sqref="G121">
    <cfRule type="cellIs" dxfId="8116" priority="3234" operator="greaterThan">
      <formula>F121</formula>
    </cfRule>
    <cfRule type="cellIs" dxfId="8115" priority="3235" operator="lessThan">
      <formula>F121</formula>
    </cfRule>
  </conditionalFormatting>
  <conditionalFormatting sqref="P121">
    <cfRule type="cellIs" dxfId="8114" priority="3233" operator="equal">
      <formula>TODAY()</formula>
    </cfRule>
  </conditionalFormatting>
  <conditionalFormatting sqref="M121">
    <cfRule type="cellIs" dxfId="8113" priority="3232" operator="greaterThan">
      <formula>0.1</formula>
    </cfRule>
  </conditionalFormatting>
  <conditionalFormatting sqref="L121">
    <cfRule type="cellIs" dxfId="8112" priority="3231" operator="lessThan">
      <formula>0</formula>
    </cfRule>
  </conditionalFormatting>
  <conditionalFormatting sqref="G121">
    <cfRule type="cellIs" dxfId="8111" priority="3230" operator="lessThan">
      <formula>F121</formula>
    </cfRule>
    <cfRule type="cellIs" dxfId="8110" priority="3237" operator="greaterThan">
      <formula>F121</formula>
    </cfRule>
  </conditionalFormatting>
  <conditionalFormatting sqref="M121">
    <cfRule type="cellIs" dxfId="8109" priority="3229" operator="greaterThan">
      <formula>0.1</formula>
    </cfRule>
  </conditionalFormatting>
  <conditionalFormatting sqref="P121">
    <cfRule type="cellIs" dxfId="8108" priority="3208" operator="equal">
      <formula>TODAY()</formula>
    </cfRule>
  </conditionalFormatting>
  <conditionalFormatting sqref="L121">
    <cfRule type="cellIs" dxfId="8107" priority="3206" operator="lessThan">
      <formula>0</formula>
    </cfRule>
  </conditionalFormatting>
  <conditionalFormatting sqref="G121">
    <cfRule type="cellIs" dxfId="8106" priority="3204" operator="greaterThan">
      <formula>F121</formula>
    </cfRule>
    <cfRule type="cellIs" dxfId="8105" priority="3205" operator="lessThan">
      <formula>F121</formula>
    </cfRule>
  </conditionalFormatting>
  <conditionalFormatting sqref="P121">
    <cfRule type="cellIs" dxfId="8104" priority="3203" operator="equal">
      <formula>TODAY()</formula>
    </cfRule>
  </conditionalFormatting>
  <conditionalFormatting sqref="M121">
    <cfRule type="cellIs" dxfId="8103" priority="3202" operator="greaterThan">
      <formula>0.1</formula>
    </cfRule>
  </conditionalFormatting>
  <conditionalFormatting sqref="L121">
    <cfRule type="cellIs" dxfId="8102" priority="3201" operator="lessThan">
      <formula>0</formula>
    </cfRule>
  </conditionalFormatting>
  <conditionalFormatting sqref="G121">
    <cfRule type="cellIs" dxfId="8101" priority="3200" operator="lessThan">
      <formula>F121</formula>
    </cfRule>
    <cfRule type="cellIs" dxfId="8100" priority="3207" operator="greaterThan">
      <formula>F121</formula>
    </cfRule>
  </conditionalFormatting>
  <conditionalFormatting sqref="M121">
    <cfRule type="cellIs" dxfId="8099" priority="3199" operator="greaterThan">
      <formula>0.1</formula>
    </cfRule>
  </conditionalFormatting>
  <conditionalFormatting sqref="P121">
    <cfRule type="cellIs" dxfId="8098" priority="3198" operator="equal">
      <formula>TODAY()</formula>
    </cfRule>
  </conditionalFormatting>
  <conditionalFormatting sqref="L121">
    <cfRule type="cellIs" dxfId="8097" priority="3196" operator="lessThan">
      <formula>0</formula>
    </cfRule>
  </conditionalFormatting>
  <conditionalFormatting sqref="G121">
    <cfRule type="cellIs" dxfId="8096" priority="3194" operator="greaterThan">
      <formula>F121</formula>
    </cfRule>
    <cfRule type="cellIs" dxfId="8095" priority="3195" operator="lessThan">
      <formula>F121</formula>
    </cfRule>
  </conditionalFormatting>
  <conditionalFormatting sqref="P121">
    <cfRule type="cellIs" dxfId="8094" priority="3193" operator="equal">
      <formula>TODAY()</formula>
    </cfRule>
  </conditionalFormatting>
  <conditionalFormatting sqref="M121">
    <cfRule type="cellIs" dxfId="8093" priority="3192" operator="greaterThan">
      <formula>0.1</formula>
    </cfRule>
  </conditionalFormatting>
  <conditionalFormatting sqref="L121">
    <cfRule type="cellIs" dxfId="8092" priority="3191" operator="lessThan">
      <formula>0</formula>
    </cfRule>
  </conditionalFormatting>
  <conditionalFormatting sqref="G121">
    <cfRule type="cellIs" dxfId="8091" priority="3190" operator="lessThan">
      <formula>F121</formula>
    </cfRule>
    <cfRule type="cellIs" dxfId="8090" priority="3197" operator="greaterThan">
      <formula>F121</formula>
    </cfRule>
  </conditionalFormatting>
  <conditionalFormatting sqref="M121">
    <cfRule type="cellIs" dxfId="8089" priority="3189" operator="greaterThan">
      <formula>0.1</formula>
    </cfRule>
  </conditionalFormatting>
  <conditionalFormatting sqref="P121">
    <cfRule type="cellIs" dxfId="8088" priority="3188" operator="equal">
      <formula>TODAY()</formula>
    </cfRule>
  </conditionalFormatting>
  <conditionalFormatting sqref="L121">
    <cfRule type="cellIs" dxfId="8087" priority="3186" operator="lessThan">
      <formula>0</formula>
    </cfRule>
  </conditionalFormatting>
  <conditionalFormatting sqref="G121">
    <cfRule type="cellIs" dxfId="8086" priority="3184" operator="greaterThan">
      <formula>F121</formula>
    </cfRule>
    <cfRule type="cellIs" dxfId="8085" priority="3185" operator="lessThan">
      <formula>F121</formula>
    </cfRule>
  </conditionalFormatting>
  <conditionalFormatting sqref="P121">
    <cfRule type="cellIs" dxfId="8084" priority="3183" operator="equal">
      <formula>TODAY()</formula>
    </cfRule>
  </conditionalFormatting>
  <conditionalFormatting sqref="M121">
    <cfRule type="cellIs" dxfId="8083" priority="3182" operator="greaterThan">
      <formula>0.1</formula>
    </cfRule>
  </conditionalFormatting>
  <conditionalFormatting sqref="L121">
    <cfRule type="cellIs" dxfId="8082" priority="3181" operator="lessThan">
      <formula>0</formula>
    </cfRule>
  </conditionalFormatting>
  <conditionalFormatting sqref="G121">
    <cfRule type="cellIs" dxfId="8081" priority="3180" operator="lessThan">
      <formula>F121</formula>
    </cfRule>
    <cfRule type="cellIs" dxfId="8080" priority="3187" operator="greaterThan">
      <formula>F121</formula>
    </cfRule>
  </conditionalFormatting>
  <conditionalFormatting sqref="M121">
    <cfRule type="cellIs" dxfId="8079" priority="3179" operator="greaterThan">
      <formula>0.1</formula>
    </cfRule>
  </conditionalFormatting>
  <conditionalFormatting sqref="P121">
    <cfRule type="cellIs" dxfId="8078" priority="3178" operator="equal">
      <formula>TODAY()</formula>
    </cfRule>
  </conditionalFormatting>
  <conditionalFormatting sqref="L121">
    <cfRule type="cellIs" dxfId="8077" priority="3176" operator="lessThan">
      <formula>0</formula>
    </cfRule>
  </conditionalFormatting>
  <conditionalFormatting sqref="G121">
    <cfRule type="cellIs" dxfId="8076" priority="3174" operator="greaterThan">
      <formula>F121</formula>
    </cfRule>
    <cfRule type="cellIs" dxfId="8075" priority="3175" operator="lessThan">
      <formula>F121</formula>
    </cfRule>
  </conditionalFormatting>
  <conditionalFormatting sqref="P121">
    <cfRule type="cellIs" dxfId="8074" priority="3173" operator="equal">
      <formula>TODAY()</formula>
    </cfRule>
  </conditionalFormatting>
  <conditionalFormatting sqref="M121">
    <cfRule type="cellIs" dxfId="8073" priority="3172" operator="greaterThan">
      <formula>0.1</formula>
    </cfRule>
  </conditionalFormatting>
  <conditionalFormatting sqref="L121">
    <cfRule type="cellIs" dxfId="8072" priority="3171" operator="lessThan">
      <formula>0</formula>
    </cfRule>
  </conditionalFormatting>
  <conditionalFormatting sqref="G121">
    <cfRule type="cellIs" dxfId="8071" priority="3170" operator="lessThan">
      <formula>F121</formula>
    </cfRule>
    <cfRule type="cellIs" dxfId="8070" priority="3177" operator="greaterThan">
      <formula>F121</formula>
    </cfRule>
  </conditionalFormatting>
  <conditionalFormatting sqref="M121">
    <cfRule type="cellIs" dxfId="8069" priority="3169" operator="greaterThan">
      <formula>0.1</formula>
    </cfRule>
  </conditionalFormatting>
  <conditionalFormatting sqref="P121">
    <cfRule type="cellIs" dxfId="8068" priority="3168" operator="equal">
      <formula>TODAY()</formula>
    </cfRule>
  </conditionalFormatting>
  <conditionalFormatting sqref="L121">
    <cfRule type="cellIs" dxfId="8067" priority="3166" operator="lessThan">
      <formula>0</formula>
    </cfRule>
  </conditionalFormatting>
  <conditionalFormatting sqref="G121">
    <cfRule type="cellIs" dxfId="8066" priority="3164" operator="greaterThan">
      <formula>F121</formula>
    </cfRule>
    <cfRule type="cellIs" dxfId="8065" priority="3165" operator="lessThan">
      <formula>F121</formula>
    </cfRule>
  </conditionalFormatting>
  <conditionalFormatting sqref="P121">
    <cfRule type="cellIs" dxfId="8064" priority="3163" operator="equal">
      <formula>TODAY()</formula>
    </cfRule>
  </conditionalFormatting>
  <conditionalFormatting sqref="M121">
    <cfRule type="cellIs" dxfId="8063" priority="3162" operator="greaterThan">
      <formula>0.1</formula>
    </cfRule>
  </conditionalFormatting>
  <conditionalFormatting sqref="L121">
    <cfRule type="cellIs" dxfId="8062" priority="3161" operator="lessThan">
      <formula>0</formula>
    </cfRule>
  </conditionalFormatting>
  <conditionalFormatting sqref="G121">
    <cfRule type="cellIs" dxfId="8061" priority="3160" operator="lessThan">
      <formula>F121</formula>
    </cfRule>
    <cfRule type="cellIs" dxfId="8060" priority="3167" operator="greaterThan">
      <formula>F121</formula>
    </cfRule>
  </conditionalFormatting>
  <conditionalFormatting sqref="M121">
    <cfRule type="cellIs" dxfId="8059" priority="3159" operator="greaterThan">
      <formula>0.1</formula>
    </cfRule>
  </conditionalFormatting>
  <conditionalFormatting sqref="P121">
    <cfRule type="cellIs" dxfId="8058" priority="3158" operator="equal">
      <formula>TODAY()</formula>
    </cfRule>
  </conditionalFormatting>
  <conditionalFormatting sqref="L121">
    <cfRule type="cellIs" dxfId="8057" priority="3156" operator="lessThan">
      <formula>0</formula>
    </cfRule>
  </conditionalFormatting>
  <conditionalFormatting sqref="G121">
    <cfRule type="cellIs" dxfId="8056" priority="3154" operator="greaterThan">
      <formula>F121</formula>
    </cfRule>
    <cfRule type="cellIs" dxfId="8055" priority="3155" operator="lessThan">
      <formula>F121</formula>
    </cfRule>
  </conditionalFormatting>
  <conditionalFormatting sqref="P121">
    <cfRule type="cellIs" dxfId="8054" priority="3153" operator="equal">
      <formula>TODAY()</formula>
    </cfRule>
  </conditionalFormatting>
  <conditionalFormatting sqref="M121">
    <cfRule type="cellIs" dxfId="8053" priority="3152" operator="greaterThan">
      <formula>0.1</formula>
    </cfRule>
  </conditionalFormatting>
  <conditionalFormatting sqref="L121">
    <cfRule type="cellIs" dxfId="8052" priority="3151" operator="lessThan">
      <formula>0</formula>
    </cfRule>
  </conditionalFormatting>
  <conditionalFormatting sqref="G121">
    <cfRule type="cellIs" dxfId="8051" priority="3150" operator="lessThan">
      <formula>F121</formula>
    </cfRule>
    <cfRule type="cellIs" dxfId="8050" priority="3157" operator="greaterThan">
      <formula>F121</formula>
    </cfRule>
  </conditionalFormatting>
  <conditionalFormatting sqref="M121">
    <cfRule type="cellIs" dxfId="8049" priority="3149" operator="greaterThan">
      <formula>0.1</formula>
    </cfRule>
  </conditionalFormatting>
  <conditionalFormatting sqref="P121">
    <cfRule type="cellIs" dxfId="8048" priority="3148" operator="equal">
      <formula>TODAY()</formula>
    </cfRule>
  </conditionalFormatting>
  <conditionalFormatting sqref="L121">
    <cfRule type="cellIs" dxfId="8047" priority="3146" operator="lessThan">
      <formula>0</formula>
    </cfRule>
  </conditionalFormatting>
  <conditionalFormatting sqref="G121">
    <cfRule type="cellIs" dxfId="8046" priority="3144" operator="greaterThan">
      <formula>F121</formula>
    </cfRule>
    <cfRule type="cellIs" dxfId="8045" priority="3145" operator="lessThan">
      <formula>F121</formula>
    </cfRule>
  </conditionalFormatting>
  <conditionalFormatting sqref="P121">
    <cfRule type="cellIs" dxfId="8044" priority="3143" operator="equal">
      <formula>TODAY()</formula>
    </cfRule>
  </conditionalFormatting>
  <conditionalFormatting sqref="M121">
    <cfRule type="cellIs" dxfId="8043" priority="3142" operator="greaterThan">
      <formula>0.1</formula>
    </cfRule>
  </conditionalFormatting>
  <conditionalFormatting sqref="L121">
    <cfRule type="cellIs" dxfId="8042" priority="3141" operator="lessThan">
      <formula>0</formula>
    </cfRule>
  </conditionalFormatting>
  <conditionalFormatting sqref="G121">
    <cfRule type="cellIs" dxfId="8041" priority="3140" operator="lessThan">
      <formula>F121</formula>
    </cfRule>
    <cfRule type="cellIs" dxfId="8040" priority="3147" operator="greaterThan">
      <formula>F121</formula>
    </cfRule>
  </conditionalFormatting>
  <conditionalFormatting sqref="M121">
    <cfRule type="cellIs" dxfId="8039" priority="3139" operator="greaterThan">
      <formula>0.1</formula>
    </cfRule>
  </conditionalFormatting>
  <conditionalFormatting sqref="P121">
    <cfRule type="cellIs" dxfId="8038" priority="3138" operator="equal">
      <formula>TODAY()</formula>
    </cfRule>
  </conditionalFormatting>
  <conditionalFormatting sqref="L121">
    <cfRule type="cellIs" dxfId="8037" priority="3136" operator="lessThan">
      <formula>0</formula>
    </cfRule>
  </conditionalFormatting>
  <conditionalFormatting sqref="G121">
    <cfRule type="cellIs" dxfId="8036" priority="3134" operator="greaterThan">
      <formula>F121</formula>
    </cfRule>
    <cfRule type="cellIs" dxfId="8035" priority="3135" operator="lessThan">
      <formula>F121</formula>
    </cfRule>
  </conditionalFormatting>
  <conditionalFormatting sqref="P121">
    <cfRule type="cellIs" dxfId="8034" priority="3133" operator="equal">
      <formula>TODAY()</formula>
    </cfRule>
  </conditionalFormatting>
  <conditionalFormatting sqref="M121">
    <cfRule type="cellIs" dxfId="8033" priority="3132" operator="greaterThan">
      <formula>0.1</formula>
    </cfRule>
  </conditionalFormatting>
  <conditionalFormatting sqref="L121">
    <cfRule type="cellIs" dxfId="8032" priority="3131" operator="lessThan">
      <formula>0</formula>
    </cfRule>
  </conditionalFormatting>
  <conditionalFormatting sqref="G121">
    <cfRule type="cellIs" dxfId="8031" priority="3130" operator="lessThan">
      <formula>F121</formula>
    </cfRule>
    <cfRule type="cellIs" dxfId="8030" priority="3137" operator="greaterThan">
      <formula>F121</formula>
    </cfRule>
  </conditionalFormatting>
  <conditionalFormatting sqref="M121">
    <cfRule type="cellIs" dxfId="8029" priority="3129" operator="greaterThan">
      <formula>0.1</formula>
    </cfRule>
  </conditionalFormatting>
  <conditionalFormatting sqref="P121">
    <cfRule type="cellIs" dxfId="8028" priority="3128" operator="equal">
      <formula>TODAY()</formula>
    </cfRule>
  </conditionalFormatting>
  <conditionalFormatting sqref="L121">
    <cfRule type="cellIs" dxfId="8027" priority="3126" operator="lessThan">
      <formula>0</formula>
    </cfRule>
  </conditionalFormatting>
  <conditionalFormatting sqref="G121">
    <cfRule type="cellIs" dxfId="8026" priority="3124" operator="greaterThan">
      <formula>F121</formula>
    </cfRule>
    <cfRule type="cellIs" dxfId="8025" priority="3125" operator="lessThan">
      <formula>F121</formula>
    </cfRule>
  </conditionalFormatting>
  <conditionalFormatting sqref="P121">
    <cfRule type="cellIs" dxfId="8024" priority="3123" operator="equal">
      <formula>TODAY()</formula>
    </cfRule>
  </conditionalFormatting>
  <conditionalFormatting sqref="M121">
    <cfRule type="cellIs" dxfId="8023" priority="3122" operator="greaterThan">
      <formula>0.1</formula>
    </cfRule>
  </conditionalFormatting>
  <conditionalFormatting sqref="L121">
    <cfRule type="cellIs" dxfId="8022" priority="3121" operator="lessThan">
      <formula>0</formula>
    </cfRule>
  </conditionalFormatting>
  <conditionalFormatting sqref="G121">
    <cfRule type="cellIs" dxfId="8021" priority="3120" operator="lessThan">
      <formula>F121</formula>
    </cfRule>
    <cfRule type="cellIs" dxfId="8020" priority="3127" operator="greaterThan">
      <formula>F121</formula>
    </cfRule>
  </conditionalFormatting>
  <conditionalFormatting sqref="M121">
    <cfRule type="cellIs" dxfId="8019" priority="3119" operator="greaterThan">
      <formula>0.1</formula>
    </cfRule>
  </conditionalFormatting>
  <conditionalFormatting sqref="P121">
    <cfRule type="cellIs" dxfId="8018" priority="3118" operator="equal">
      <formula>TODAY()</formula>
    </cfRule>
  </conditionalFormatting>
  <conditionalFormatting sqref="L121">
    <cfRule type="cellIs" dxfId="8017" priority="3116" operator="lessThan">
      <formula>0</formula>
    </cfRule>
  </conditionalFormatting>
  <conditionalFormatting sqref="G121">
    <cfRule type="cellIs" dxfId="8016" priority="3114" operator="greaterThan">
      <formula>F121</formula>
    </cfRule>
    <cfRule type="cellIs" dxfId="8015" priority="3115" operator="lessThan">
      <formula>F121</formula>
    </cfRule>
  </conditionalFormatting>
  <conditionalFormatting sqref="P121">
    <cfRule type="cellIs" dxfId="8014" priority="3113" operator="equal">
      <formula>TODAY()</formula>
    </cfRule>
  </conditionalFormatting>
  <conditionalFormatting sqref="M121">
    <cfRule type="cellIs" dxfId="8013" priority="3112" operator="greaterThan">
      <formula>0.1</formula>
    </cfRule>
  </conditionalFormatting>
  <conditionalFormatting sqref="L121">
    <cfRule type="cellIs" dxfId="8012" priority="3111" operator="lessThan">
      <formula>0</formula>
    </cfRule>
  </conditionalFormatting>
  <conditionalFormatting sqref="G121">
    <cfRule type="cellIs" dxfId="8011" priority="3110" operator="lessThan">
      <formula>F121</formula>
    </cfRule>
    <cfRule type="cellIs" dxfId="8010" priority="3117" operator="greaterThan">
      <formula>F121</formula>
    </cfRule>
  </conditionalFormatting>
  <conditionalFormatting sqref="M121">
    <cfRule type="cellIs" dxfId="8009" priority="3109" operator="greaterThan">
      <formula>0.1</formula>
    </cfRule>
  </conditionalFormatting>
  <conditionalFormatting sqref="P121">
    <cfRule type="cellIs" dxfId="8008" priority="3108" operator="equal">
      <formula>TODAY()</formula>
    </cfRule>
  </conditionalFormatting>
  <conditionalFormatting sqref="L121">
    <cfRule type="cellIs" dxfId="8007" priority="3106" operator="lessThan">
      <formula>0</formula>
    </cfRule>
  </conditionalFormatting>
  <conditionalFormatting sqref="G121">
    <cfRule type="cellIs" dxfId="8006" priority="3104" operator="greaterThan">
      <formula>F121</formula>
    </cfRule>
    <cfRule type="cellIs" dxfId="8005" priority="3105" operator="lessThan">
      <formula>F121</formula>
    </cfRule>
  </conditionalFormatting>
  <conditionalFormatting sqref="P121">
    <cfRule type="cellIs" dxfId="8004" priority="3103" operator="equal">
      <formula>TODAY()</formula>
    </cfRule>
  </conditionalFormatting>
  <conditionalFormatting sqref="M121">
    <cfRule type="cellIs" dxfId="8003" priority="3102" operator="greaterThan">
      <formula>0.1</formula>
    </cfRule>
  </conditionalFormatting>
  <conditionalFormatting sqref="L121">
    <cfRule type="cellIs" dxfId="8002" priority="3101" operator="lessThan">
      <formula>0</formula>
    </cfRule>
  </conditionalFormatting>
  <conditionalFormatting sqref="G121">
    <cfRule type="cellIs" dxfId="8001" priority="3100" operator="lessThan">
      <formula>F121</formula>
    </cfRule>
    <cfRule type="cellIs" dxfId="8000" priority="3107" operator="greaterThan">
      <formula>F121</formula>
    </cfRule>
  </conditionalFormatting>
  <conditionalFormatting sqref="M121">
    <cfRule type="cellIs" dxfId="7999" priority="3099" operator="greaterThan">
      <formula>0.1</formula>
    </cfRule>
  </conditionalFormatting>
  <conditionalFormatting sqref="P121">
    <cfRule type="cellIs" dxfId="7998" priority="3098" operator="equal">
      <formula>TODAY()</formula>
    </cfRule>
  </conditionalFormatting>
  <conditionalFormatting sqref="L121">
    <cfRule type="cellIs" dxfId="7997" priority="3096" operator="lessThan">
      <formula>0</formula>
    </cfRule>
  </conditionalFormatting>
  <conditionalFormatting sqref="G121">
    <cfRule type="cellIs" dxfId="7996" priority="3094" operator="greaterThan">
      <formula>F121</formula>
    </cfRule>
    <cfRule type="cellIs" dxfId="7995" priority="3095" operator="lessThan">
      <formula>F121</formula>
    </cfRule>
  </conditionalFormatting>
  <conditionalFormatting sqref="P121">
    <cfRule type="cellIs" dxfId="7994" priority="3093" operator="equal">
      <formula>TODAY()</formula>
    </cfRule>
  </conditionalFormatting>
  <conditionalFormatting sqref="M121">
    <cfRule type="cellIs" dxfId="7993" priority="3092" operator="greaterThan">
      <formula>0.1</formula>
    </cfRule>
  </conditionalFormatting>
  <conditionalFormatting sqref="L121">
    <cfRule type="cellIs" dxfId="7992" priority="3091" operator="lessThan">
      <formula>0</formula>
    </cfRule>
  </conditionalFormatting>
  <conditionalFormatting sqref="G121">
    <cfRule type="cellIs" dxfId="7991" priority="3090" operator="lessThan">
      <formula>F121</formula>
    </cfRule>
    <cfRule type="cellIs" dxfId="7990" priority="3097" operator="greaterThan">
      <formula>F121</formula>
    </cfRule>
  </conditionalFormatting>
  <conditionalFormatting sqref="M121">
    <cfRule type="cellIs" dxfId="7989" priority="3089" operator="greaterThan">
      <formula>0.1</formula>
    </cfRule>
  </conditionalFormatting>
  <conditionalFormatting sqref="P121">
    <cfRule type="cellIs" dxfId="7988" priority="3088" operator="equal">
      <formula>TODAY()</formula>
    </cfRule>
  </conditionalFormatting>
  <conditionalFormatting sqref="L121">
    <cfRule type="cellIs" dxfId="7987" priority="3086" operator="lessThan">
      <formula>0</formula>
    </cfRule>
  </conditionalFormatting>
  <conditionalFormatting sqref="G121">
    <cfRule type="cellIs" dxfId="7986" priority="3084" operator="greaterThan">
      <formula>F121</formula>
    </cfRule>
    <cfRule type="cellIs" dxfId="7985" priority="3085" operator="lessThan">
      <formula>F121</formula>
    </cfRule>
  </conditionalFormatting>
  <conditionalFormatting sqref="P121">
    <cfRule type="cellIs" dxfId="7984" priority="3083" operator="equal">
      <formula>TODAY()</formula>
    </cfRule>
  </conditionalFormatting>
  <conditionalFormatting sqref="M121">
    <cfRule type="cellIs" dxfId="7983" priority="3082" operator="greaterThan">
      <formula>0.1</formula>
    </cfRule>
  </conditionalFormatting>
  <conditionalFormatting sqref="L121">
    <cfRule type="cellIs" dxfId="7982" priority="3081" operator="lessThan">
      <formula>0</formula>
    </cfRule>
  </conditionalFormatting>
  <conditionalFormatting sqref="G121">
    <cfRule type="cellIs" dxfId="7981" priority="3080" operator="lessThan">
      <formula>F121</formula>
    </cfRule>
    <cfRule type="cellIs" dxfId="7980" priority="3087" operator="greaterThan">
      <formula>F121</formula>
    </cfRule>
  </conditionalFormatting>
  <conditionalFormatting sqref="M121">
    <cfRule type="cellIs" dxfId="7979" priority="3079" operator="greaterThan">
      <formula>0.1</formula>
    </cfRule>
  </conditionalFormatting>
  <conditionalFormatting sqref="P121">
    <cfRule type="cellIs" dxfId="7978" priority="3078" operator="equal">
      <formula>TODAY()</formula>
    </cfRule>
  </conditionalFormatting>
  <conditionalFormatting sqref="L121">
    <cfRule type="cellIs" dxfId="7977" priority="3076" operator="lessThan">
      <formula>0</formula>
    </cfRule>
  </conditionalFormatting>
  <conditionalFormatting sqref="G121">
    <cfRule type="cellIs" dxfId="7976" priority="3074" operator="greaterThan">
      <formula>F121</formula>
    </cfRule>
    <cfRule type="cellIs" dxfId="7975" priority="3075" operator="lessThan">
      <formula>F121</formula>
    </cfRule>
  </conditionalFormatting>
  <conditionalFormatting sqref="P121">
    <cfRule type="cellIs" dxfId="7974" priority="3073" operator="equal">
      <formula>TODAY()</formula>
    </cfRule>
  </conditionalFormatting>
  <conditionalFormatting sqref="M121">
    <cfRule type="cellIs" dxfId="7973" priority="3072" operator="greaterThan">
      <formula>0.1</formula>
    </cfRule>
  </conditionalFormatting>
  <conditionalFormatting sqref="L121">
    <cfRule type="cellIs" dxfId="7972" priority="3071" operator="lessThan">
      <formula>0</formula>
    </cfRule>
  </conditionalFormatting>
  <conditionalFormatting sqref="G121">
    <cfRule type="cellIs" dxfId="7971" priority="3070" operator="lessThan">
      <formula>F121</formula>
    </cfRule>
    <cfRule type="cellIs" dxfId="7970" priority="3077" operator="greaterThan">
      <formula>F121</formula>
    </cfRule>
  </conditionalFormatting>
  <conditionalFormatting sqref="M121">
    <cfRule type="cellIs" dxfId="7969" priority="3069" operator="greaterThan">
      <formula>0.1</formula>
    </cfRule>
  </conditionalFormatting>
  <conditionalFormatting sqref="P121">
    <cfRule type="cellIs" dxfId="7968" priority="3068" operator="equal">
      <formula>TODAY()</formula>
    </cfRule>
  </conditionalFormatting>
  <conditionalFormatting sqref="L121">
    <cfRule type="cellIs" dxfId="7967" priority="3066" operator="lessThan">
      <formula>0</formula>
    </cfRule>
  </conditionalFormatting>
  <conditionalFormatting sqref="G121">
    <cfRule type="cellIs" dxfId="7966" priority="3064" operator="greaterThan">
      <formula>F121</formula>
    </cfRule>
    <cfRule type="cellIs" dxfId="7965" priority="3065" operator="lessThan">
      <formula>F121</formula>
    </cfRule>
  </conditionalFormatting>
  <conditionalFormatting sqref="P121">
    <cfRule type="cellIs" dxfId="7964" priority="3063" operator="equal">
      <formula>TODAY()</formula>
    </cfRule>
  </conditionalFormatting>
  <conditionalFormatting sqref="M121">
    <cfRule type="cellIs" dxfId="7963" priority="3062" operator="greaterThan">
      <formula>0.1</formula>
    </cfRule>
  </conditionalFormatting>
  <conditionalFormatting sqref="L121">
    <cfRule type="cellIs" dxfId="7962" priority="3061" operator="lessThan">
      <formula>0</formula>
    </cfRule>
  </conditionalFormatting>
  <conditionalFormatting sqref="G121">
    <cfRule type="cellIs" dxfId="7961" priority="3060" operator="lessThan">
      <formula>F121</formula>
    </cfRule>
    <cfRule type="cellIs" dxfId="7960" priority="3067" operator="greaterThan">
      <formula>F121</formula>
    </cfRule>
  </conditionalFormatting>
  <conditionalFormatting sqref="M121">
    <cfRule type="cellIs" dxfId="7959" priority="3059" operator="greaterThan">
      <formula>0.1</formula>
    </cfRule>
  </conditionalFormatting>
  <conditionalFormatting sqref="Q22">
    <cfRule type="cellIs" dxfId="7958" priority="2338" operator="equal">
      <formula>TODAY()</formula>
    </cfRule>
  </conditionalFormatting>
  <conditionalFormatting sqref="Q43">
    <cfRule type="cellIs" dxfId="7957" priority="2333" operator="equal">
      <formula>TODAY()</formula>
    </cfRule>
  </conditionalFormatting>
  <conditionalFormatting sqref="Q48">
    <cfRule type="cellIs" dxfId="7956" priority="2328" operator="equal">
      <formula>TODAY()</formula>
    </cfRule>
  </conditionalFormatting>
  <conditionalFormatting sqref="Q45">
    <cfRule type="cellIs" dxfId="7955" priority="2323" operator="equal">
      <formula>TODAY()</formula>
    </cfRule>
  </conditionalFormatting>
  <conditionalFormatting sqref="Q21">
    <cfRule type="cellIs" dxfId="7954" priority="2318" operator="equal">
      <formula>TODAY()</formula>
    </cfRule>
  </conditionalFormatting>
  <conditionalFormatting sqref="Q43">
    <cfRule type="cellIs" dxfId="7953" priority="2313" operator="equal">
      <formula>TODAY()</formula>
    </cfRule>
  </conditionalFormatting>
  <conditionalFormatting sqref="Q49">
    <cfRule type="cellIs" dxfId="7952" priority="2298" operator="equal">
      <formula>TODAY()</formula>
    </cfRule>
  </conditionalFormatting>
  <conditionalFormatting sqref="Q48">
    <cfRule type="cellIs" dxfId="7951" priority="2308" operator="equal">
      <formula>TODAY()</formula>
    </cfRule>
  </conditionalFormatting>
  <conditionalFormatting sqref="Q44">
    <cfRule type="cellIs" dxfId="7950" priority="2303" operator="equal">
      <formula>TODAY()</formula>
    </cfRule>
  </conditionalFormatting>
  <conditionalFormatting sqref="L49">
    <cfRule type="cellIs" dxfId="7949" priority="2296" operator="lessThan">
      <formula>0</formula>
    </cfRule>
  </conditionalFormatting>
  <conditionalFormatting sqref="Q33">
    <cfRule type="cellIs" dxfId="7948" priority="2288" operator="equal">
      <formula>TODAY()</formula>
    </cfRule>
  </conditionalFormatting>
  <conditionalFormatting sqref="Q46">
    <cfRule type="cellIs" dxfId="7947" priority="2283" operator="equal">
      <formula>TODAY()</formula>
    </cfRule>
  </conditionalFormatting>
  <conditionalFormatting sqref="Q43">
    <cfRule type="cellIs" dxfId="7946" priority="2268" operator="equal">
      <formula>TODAY()</formula>
    </cfRule>
  </conditionalFormatting>
  <conditionalFormatting sqref="Q48">
    <cfRule type="cellIs" dxfId="7945" priority="2263" operator="equal">
      <formula>TODAY()</formula>
    </cfRule>
  </conditionalFormatting>
  <conditionalFormatting sqref="Q44">
    <cfRule type="cellIs" dxfId="7944" priority="2258" operator="equal">
      <formula>TODAY()</formula>
    </cfRule>
  </conditionalFormatting>
  <conditionalFormatting sqref="Q50">
    <cfRule type="cellIs" dxfId="7943" priority="2253" operator="equal">
      <formula>TODAY()</formula>
    </cfRule>
  </conditionalFormatting>
  <conditionalFormatting sqref="Q43">
    <cfRule type="cellIs" dxfId="7942" priority="2278" operator="equal">
      <formula>TODAY()</formula>
    </cfRule>
  </conditionalFormatting>
  <conditionalFormatting sqref="Q48">
    <cfRule type="cellIs" dxfId="7941" priority="2273" operator="equal">
      <formula>TODAY()</formula>
    </cfRule>
  </conditionalFormatting>
  <conditionalFormatting sqref="Q50">
    <cfRule type="cellIs" dxfId="7940" priority="2248" operator="equal">
      <formula>TODAY()</formula>
    </cfRule>
  </conditionalFormatting>
  <conditionalFormatting sqref="Q50">
    <cfRule type="cellIs" dxfId="7939" priority="2238" operator="equal">
      <formula>TODAY()</formula>
    </cfRule>
  </conditionalFormatting>
  <conditionalFormatting sqref="L51">
    <cfRule type="cellIs" dxfId="7938" priority="2236" operator="lessThan">
      <formula>0</formula>
    </cfRule>
  </conditionalFormatting>
  <conditionalFormatting sqref="Q51">
    <cfRule type="cellIs" dxfId="7937" priority="2223" operator="equal">
      <formula>TODAY()</formula>
    </cfRule>
  </conditionalFormatting>
  <conditionalFormatting sqref="Q52">
    <cfRule type="cellIs" dxfId="7936" priority="2213" operator="equal">
      <formula>TODAY()</formula>
    </cfRule>
  </conditionalFormatting>
  <conditionalFormatting sqref="Q52">
    <cfRule type="cellIs" dxfId="7935" priority="2208" operator="equal">
      <formula>TODAY()</formula>
    </cfRule>
  </conditionalFormatting>
  <conditionalFormatting sqref="L53">
    <cfRule type="cellIs" dxfId="7934" priority="2176" operator="lessThan">
      <formula>0</formula>
    </cfRule>
  </conditionalFormatting>
  <conditionalFormatting sqref="Q53">
    <cfRule type="cellIs" dxfId="7933" priority="2163" operator="equal">
      <formula>TODAY()</formula>
    </cfRule>
  </conditionalFormatting>
  <conditionalFormatting sqref="Q53">
    <cfRule type="cellIs" dxfId="7932" priority="2153" operator="equal">
      <formula>TODAY()</formula>
    </cfRule>
  </conditionalFormatting>
  <conditionalFormatting sqref="Q53">
    <cfRule type="cellIs" dxfId="7931" priority="2148" operator="equal">
      <formula>TODAY()</formula>
    </cfRule>
  </conditionalFormatting>
  <conditionalFormatting sqref="P122">
    <cfRule type="cellIs" dxfId="7930" priority="2113" operator="equal">
      <formula>TODAY()</formula>
    </cfRule>
  </conditionalFormatting>
  <conditionalFormatting sqref="L122">
    <cfRule type="cellIs" dxfId="7929" priority="2111" operator="lessThan">
      <formula>0</formula>
    </cfRule>
  </conditionalFormatting>
  <conditionalFormatting sqref="P122">
    <cfRule type="cellIs" dxfId="7928" priority="2108" operator="equal">
      <formula>TODAY()</formula>
    </cfRule>
  </conditionalFormatting>
  <conditionalFormatting sqref="L122">
    <cfRule type="cellIs" dxfId="7927" priority="2106" operator="lessThan">
      <formula>0</formula>
    </cfRule>
  </conditionalFormatting>
  <conditionalFormatting sqref="P122">
    <cfRule type="cellIs" dxfId="7926" priority="2103" operator="equal">
      <formula>TODAY()</formula>
    </cfRule>
  </conditionalFormatting>
  <conditionalFormatting sqref="L122">
    <cfRule type="cellIs" dxfId="7925" priority="2101" operator="lessThan">
      <formula>0</formula>
    </cfRule>
  </conditionalFormatting>
  <conditionalFormatting sqref="P122">
    <cfRule type="cellIs" dxfId="7924" priority="2098" operator="equal">
      <formula>TODAY()</formula>
    </cfRule>
  </conditionalFormatting>
  <conditionalFormatting sqref="L122">
    <cfRule type="cellIs" dxfId="7923" priority="2096" operator="lessThan">
      <formula>0</formula>
    </cfRule>
  </conditionalFormatting>
  <conditionalFormatting sqref="P122">
    <cfRule type="cellIs" dxfId="7922" priority="2093" operator="equal">
      <formula>TODAY()</formula>
    </cfRule>
  </conditionalFormatting>
  <conditionalFormatting sqref="L122">
    <cfRule type="cellIs" dxfId="7921" priority="2091" operator="lessThan">
      <formula>0</formula>
    </cfRule>
  </conditionalFormatting>
  <conditionalFormatting sqref="P122">
    <cfRule type="cellIs" dxfId="7920" priority="2088" operator="equal">
      <formula>TODAY()</formula>
    </cfRule>
  </conditionalFormatting>
  <conditionalFormatting sqref="L122">
    <cfRule type="cellIs" dxfId="7919" priority="2086" operator="lessThan">
      <formula>0</formula>
    </cfRule>
  </conditionalFormatting>
  <conditionalFormatting sqref="P122">
    <cfRule type="cellIs" dxfId="7918" priority="2083" operator="equal">
      <formula>TODAY()</formula>
    </cfRule>
  </conditionalFormatting>
  <conditionalFormatting sqref="L122">
    <cfRule type="cellIs" dxfId="7917" priority="2081" operator="lessThan">
      <formula>0</formula>
    </cfRule>
  </conditionalFormatting>
  <conditionalFormatting sqref="P122">
    <cfRule type="cellIs" dxfId="7916" priority="2078" operator="equal">
      <formula>TODAY()</formula>
    </cfRule>
  </conditionalFormatting>
  <conditionalFormatting sqref="L122">
    <cfRule type="cellIs" dxfId="7915" priority="2076" operator="lessThan">
      <formula>0</formula>
    </cfRule>
  </conditionalFormatting>
  <conditionalFormatting sqref="P122">
    <cfRule type="cellIs" dxfId="7914" priority="2073" operator="equal">
      <formula>TODAY()</formula>
    </cfRule>
  </conditionalFormatting>
  <conditionalFormatting sqref="L122">
    <cfRule type="cellIs" dxfId="7913" priority="2071" operator="lessThan">
      <formula>0</formula>
    </cfRule>
  </conditionalFormatting>
  <conditionalFormatting sqref="P122">
    <cfRule type="cellIs" dxfId="7912" priority="2058" operator="equal">
      <formula>TODAY()</formula>
    </cfRule>
  </conditionalFormatting>
  <conditionalFormatting sqref="P122">
    <cfRule type="cellIs" dxfId="7911" priority="2053" operator="equal">
      <formula>TODAY()</formula>
    </cfRule>
  </conditionalFormatting>
  <conditionalFormatting sqref="P122">
    <cfRule type="cellIs" dxfId="7910" priority="2068" operator="equal">
      <formula>TODAY()</formula>
    </cfRule>
  </conditionalFormatting>
  <conditionalFormatting sqref="L122">
    <cfRule type="cellIs" dxfId="7909" priority="2066" operator="lessThan">
      <formula>0</formula>
    </cfRule>
  </conditionalFormatting>
  <conditionalFormatting sqref="P122">
    <cfRule type="cellIs" dxfId="7908" priority="2063" operator="equal">
      <formula>TODAY()</formula>
    </cfRule>
  </conditionalFormatting>
  <conditionalFormatting sqref="L122">
    <cfRule type="cellIs" dxfId="7907" priority="2061" operator="lessThan">
      <formula>0</formula>
    </cfRule>
  </conditionalFormatting>
  <conditionalFormatting sqref="L122">
    <cfRule type="cellIs" dxfId="7906" priority="2056" operator="lessThan">
      <formula>0</formula>
    </cfRule>
  </conditionalFormatting>
  <conditionalFormatting sqref="L122">
    <cfRule type="cellIs" dxfId="7905" priority="2051" operator="lessThan">
      <formula>0</formula>
    </cfRule>
  </conditionalFormatting>
  <conditionalFormatting sqref="P122">
    <cfRule type="cellIs" dxfId="7904" priority="2048" operator="equal">
      <formula>TODAY()</formula>
    </cfRule>
  </conditionalFormatting>
  <conditionalFormatting sqref="L122">
    <cfRule type="cellIs" dxfId="7903" priority="2046" operator="lessThan">
      <formula>0</formula>
    </cfRule>
  </conditionalFormatting>
  <conditionalFormatting sqref="P122">
    <cfRule type="cellIs" dxfId="7902" priority="2043" operator="equal">
      <formula>TODAY()</formula>
    </cfRule>
  </conditionalFormatting>
  <conditionalFormatting sqref="L122">
    <cfRule type="cellIs" dxfId="7901" priority="2041" operator="lessThan">
      <formula>0</formula>
    </cfRule>
  </conditionalFormatting>
  <conditionalFormatting sqref="P122">
    <cfRule type="cellIs" dxfId="7900" priority="2028" operator="equal">
      <formula>TODAY()</formula>
    </cfRule>
  </conditionalFormatting>
  <conditionalFormatting sqref="L122">
    <cfRule type="cellIs" dxfId="7899" priority="2026" operator="lessThan">
      <formula>0</formula>
    </cfRule>
  </conditionalFormatting>
  <conditionalFormatting sqref="P122">
    <cfRule type="cellIs" dxfId="7898" priority="2023" operator="equal">
      <formula>TODAY()</formula>
    </cfRule>
  </conditionalFormatting>
  <conditionalFormatting sqref="L122">
    <cfRule type="cellIs" dxfId="7897" priority="2021" operator="lessThan">
      <formula>0</formula>
    </cfRule>
  </conditionalFormatting>
  <conditionalFormatting sqref="P122">
    <cfRule type="cellIs" dxfId="7896" priority="2018" operator="equal">
      <formula>TODAY()</formula>
    </cfRule>
  </conditionalFormatting>
  <conditionalFormatting sqref="L122">
    <cfRule type="cellIs" dxfId="7895" priority="2016" operator="lessThan">
      <formula>0</formula>
    </cfRule>
  </conditionalFormatting>
  <conditionalFormatting sqref="P122">
    <cfRule type="cellIs" dxfId="7894" priority="2013" operator="equal">
      <formula>TODAY()</formula>
    </cfRule>
  </conditionalFormatting>
  <conditionalFormatting sqref="L122">
    <cfRule type="cellIs" dxfId="7893" priority="2011" operator="lessThan">
      <formula>0</formula>
    </cfRule>
  </conditionalFormatting>
  <conditionalFormatting sqref="P122">
    <cfRule type="cellIs" dxfId="7892" priority="2038" operator="equal">
      <formula>TODAY()</formula>
    </cfRule>
  </conditionalFormatting>
  <conditionalFormatting sqref="L122">
    <cfRule type="cellIs" dxfId="7891" priority="2036" operator="lessThan">
      <formula>0</formula>
    </cfRule>
  </conditionalFormatting>
  <conditionalFormatting sqref="P122">
    <cfRule type="cellIs" dxfId="7890" priority="2033" operator="equal">
      <formula>TODAY()</formula>
    </cfRule>
  </conditionalFormatting>
  <conditionalFormatting sqref="L122">
    <cfRule type="cellIs" dxfId="7889" priority="2031" operator="lessThan">
      <formula>0</formula>
    </cfRule>
  </conditionalFormatting>
  <conditionalFormatting sqref="P122">
    <cfRule type="cellIs" dxfId="7888" priority="2008" operator="equal">
      <formula>TODAY()</formula>
    </cfRule>
  </conditionalFormatting>
  <conditionalFormatting sqref="L122">
    <cfRule type="cellIs" dxfId="7887" priority="2006" operator="lessThan">
      <formula>0</formula>
    </cfRule>
  </conditionalFormatting>
  <conditionalFormatting sqref="P122">
    <cfRule type="cellIs" dxfId="7886" priority="2003" operator="equal">
      <formula>TODAY()</formula>
    </cfRule>
  </conditionalFormatting>
  <conditionalFormatting sqref="L122">
    <cfRule type="cellIs" dxfId="7885" priority="2001" operator="lessThan">
      <formula>0</formula>
    </cfRule>
  </conditionalFormatting>
  <conditionalFormatting sqref="P122">
    <cfRule type="cellIs" dxfId="7884" priority="1998" operator="equal">
      <formula>TODAY()</formula>
    </cfRule>
  </conditionalFormatting>
  <conditionalFormatting sqref="L122">
    <cfRule type="cellIs" dxfId="7883" priority="1996" operator="lessThan">
      <formula>0</formula>
    </cfRule>
  </conditionalFormatting>
  <conditionalFormatting sqref="P122">
    <cfRule type="cellIs" dxfId="7882" priority="1993" operator="equal">
      <formula>TODAY()</formula>
    </cfRule>
  </conditionalFormatting>
  <conditionalFormatting sqref="L122">
    <cfRule type="cellIs" dxfId="7881" priority="1991" operator="lessThan">
      <formula>0</formula>
    </cfRule>
  </conditionalFormatting>
  <conditionalFormatting sqref="P122">
    <cfRule type="cellIs" dxfId="7880" priority="1988" operator="equal">
      <formula>TODAY()</formula>
    </cfRule>
  </conditionalFormatting>
  <conditionalFormatting sqref="L122">
    <cfRule type="cellIs" dxfId="7879" priority="1986" operator="lessThan">
      <formula>0</formula>
    </cfRule>
  </conditionalFormatting>
  <conditionalFormatting sqref="P122">
    <cfRule type="cellIs" dxfId="7878" priority="1983" operator="equal">
      <formula>TODAY()</formula>
    </cfRule>
  </conditionalFormatting>
  <conditionalFormatting sqref="L122">
    <cfRule type="cellIs" dxfId="7877" priority="1981" operator="lessThan">
      <formula>0</formula>
    </cfRule>
  </conditionalFormatting>
  <conditionalFormatting sqref="P122">
    <cfRule type="cellIs" dxfId="7876" priority="1978" operator="equal">
      <formula>TODAY()</formula>
    </cfRule>
  </conditionalFormatting>
  <conditionalFormatting sqref="L122">
    <cfRule type="cellIs" dxfId="7875" priority="1976" operator="lessThan">
      <formula>0</formula>
    </cfRule>
  </conditionalFormatting>
  <conditionalFormatting sqref="P122">
    <cfRule type="cellIs" dxfId="7874" priority="1973" operator="equal">
      <formula>TODAY()</formula>
    </cfRule>
  </conditionalFormatting>
  <conditionalFormatting sqref="L122">
    <cfRule type="cellIs" dxfId="7873" priority="1971" operator="lessThan">
      <formula>0</formula>
    </cfRule>
  </conditionalFormatting>
  <conditionalFormatting sqref="P122">
    <cfRule type="cellIs" dxfId="7872" priority="1968" operator="equal">
      <formula>TODAY()</formula>
    </cfRule>
  </conditionalFormatting>
  <conditionalFormatting sqref="L122">
    <cfRule type="cellIs" dxfId="7871" priority="1966" operator="lessThan">
      <formula>0</formula>
    </cfRule>
  </conditionalFormatting>
  <conditionalFormatting sqref="P122">
    <cfRule type="cellIs" dxfId="7870" priority="1963" operator="equal">
      <formula>TODAY()</formula>
    </cfRule>
  </conditionalFormatting>
  <conditionalFormatting sqref="L122">
    <cfRule type="cellIs" dxfId="7869" priority="1961" operator="lessThan">
      <formula>0</formula>
    </cfRule>
  </conditionalFormatting>
  <conditionalFormatting sqref="P122">
    <cfRule type="cellIs" dxfId="7868" priority="1958" operator="equal">
      <formula>TODAY()</formula>
    </cfRule>
  </conditionalFormatting>
  <conditionalFormatting sqref="L122">
    <cfRule type="cellIs" dxfId="7867" priority="1956" operator="lessThan">
      <formula>0</formula>
    </cfRule>
  </conditionalFormatting>
  <conditionalFormatting sqref="P122">
    <cfRule type="cellIs" dxfId="7866" priority="1953" operator="equal">
      <formula>TODAY()</formula>
    </cfRule>
  </conditionalFormatting>
  <conditionalFormatting sqref="L122">
    <cfRule type="cellIs" dxfId="7865" priority="1951" operator="lessThan">
      <formula>0</formula>
    </cfRule>
  </conditionalFormatting>
  <conditionalFormatting sqref="P122">
    <cfRule type="cellIs" dxfId="7864" priority="1948" operator="equal">
      <formula>TODAY()</formula>
    </cfRule>
  </conditionalFormatting>
  <conditionalFormatting sqref="L122">
    <cfRule type="cellIs" dxfId="7863" priority="1946" operator="lessThan">
      <formula>0</formula>
    </cfRule>
  </conditionalFormatting>
  <conditionalFormatting sqref="P122">
    <cfRule type="cellIs" dxfId="7862" priority="1943" operator="equal">
      <formula>TODAY()</formula>
    </cfRule>
  </conditionalFormatting>
  <conditionalFormatting sqref="L122">
    <cfRule type="cellIs" dxfId="7861" priority="1941" operator="lessThan">
      <formula>0</formula>
    </cfRule>
  </conditionalFormatting>
  <conditionalFormatting sqref="P122">
    <cfRule type="cellIs" dxfId="7860" priority="1938" operator="equal">
      <formula>TODAY()</formula>
    </cfRule>
  </conditionalFormatting>
  <conditionalFormatting sqref="L122">
    <cfRule type="cellIs" dxfId="7859" priority="1936" operator="lessThan">
      <formula>0</formula>
    </cfRule>
  </conditionalFormatting>
  <conditionalFormatting sqref="P122">
    <cfRule type="cellIs" dxfId="7858" priority="1933" operator="equal">
      <formula>TODAY()</formula>
    </cfRule>
  </conditionalFormatting>
  <conditionalFormatting sqref="L122">
    <cfRule type="cellIs" dxfId="7857" priority="1931" operator="lessThan">
      <formula>0</formula>
    </cfRule>
  </conditionalFormatting>
  <conditionalFormatting sqref="P122">
    <cfRule type="cellIs" dxfId="7856" priority="1928" operator="equal">
      <formula>TODAY()</formula>
    </cfRule>
  </conditionalFormatting>
  <conditionalFormatting sqref="L122">
    <cfRule type="cellIs" dxfId="7855" priority="1926" operator="lessThan">
      <formula>0</formula>
    </cfRule>
  </conditionalFormatting>
  <conditionalFormatting sqref="P122">
    <cfRule type="cellIs" dxfId="7854" priority="1923" operator="equal">
      <formula>TODAY()</formula>
    </cfRule>
  </conditionalFormatting>
  <conditionalFormatting sqref="L122">
    <cfRule type="cellIs" dxfId="7853" priority="1921" operator="lessThan">
      <formula>0</formula>
    </cfRule>
  </conditionalFormatting>
  <conditionalFormatting sqref="P122">
    <cfRule type="cellIs" dxfId="7852" priority="1918" operator="equal">
      <formula>TODAY()</formula>
    </cfRule>
  </conditionalFormatting>
  <conditionalFormatting sqref="L122">
    <cfRule type="cellIs" dxfId="7851" priority="1916" operator="lessThan">
      <formula>0</formula>
    </cfRule>
  </conditionalFormatting>
  <conditionalFormatting sqref="P122">
    <cfRule type="cellIs" dxfId="7850" priority="1913" operator="equal">
      <formula>TODAY()</formula>
    </cfRule>
  </conditionalFormatting>
  <conditionalFormatting sqref="L122">
    <cfRule type="cellIs" dxfId="7849" priority="1911" operator="lessThan">
      <formula>0</formula>
    </cfRule>
  </conditionalFormatting>
  <conditionalFormatting sqref="P122">
    <cfRule type="cellIs" dxfId="7848" priority="1908" operator="equal">
      <formula>TODAY()</formula>
    </cfRule>
  </conditionalFormatting>
  <conditionalFormatting sqref="L122">
    <cfRule type="cellIs" dxfId="7847" priority="1906" operator="lessThan">
      <formula>0</formula>
    </cfRule>
  </conditionalFormatting>
  <conditionalFormatting sqref="P122">
    <cfRule type="cellIs" dxfId="7846" priority="1903" operator="equal">
      <formula>TODAY()</formula>
    </cfRule>
  </conditionalFormatting>
  <conditionalFormatting sqref="L122">
    <cfRule type="cellIs" dxfId="7845" priority="1901" operator="lessThan">
      <formula>0</formula>
    </cfRule>
  </conditionalFormatting>
  <conditionalFormatting sqref="P122">
    <cfRule type="cellIs" dxfId="7844" priority="1898" operator="equal">
      <formula>TODAY()</formula>
    </cfRule>
  </conditionalFormatting>
  <conditionalFormatting sqref="L122">
    <cfRule type="cellIs" dxfId="7843" priority="1896" operator="lessThan">
      <formula>0</formula>
    </cfRule>
  </conditionalFormatting>
  <conditionalFormatting sqref="P122">
    <cfRule type="cellIs" dxfId="7842" priority="1893" operator="equal">
      <formula>TODAY()</formula>
    </cfRule>
  </conditionalFormatting>
  <conditionalFormatting sqref="L122">
    <cfRule type="cellIs" dxfId="7841" priority="1891" operator="lessThan">
      <formula>0</formula>
    </cfRule>
  </conditionalFormatting>
  <conditionalFormatting sqref="P122">
    <cfRule type="cellIs" dxfId="7840" priority="1888" operator="equal">
      <formula>TODAY()</formula>
    </cfRule>
  </conditionalFormatting>
  <conditionalFormatting sqref="L122">
    <cfRule type="cellIs" dxfId="7839" priority="1886" operator="lessThan">
      <formula>0</formula>
    </cfRule>
  </conditionalFormatting>
  <conditionalFormatting sqref="P122">
    <cfRule type="cellIs" dxfId="7838" priority="1883" operator="equal">
      <formula>TODAY()</formula>
    </cfRule>
  </conditionalFormatting>
  <conditionalFormatting sqref="L122">
    <cfRule type="cellIs" dxfId="7837" priority="1881" operator="lessThan">
      <formula>0</formula>
    </cfRule>
  </conditionalFormatting>
  <conditionalFormatting sqref="P122">
    <cfRule type="cellIs" dxfId="7836" priority="1878" operator="equal">
      <formula>TODAY()</formula>
    </cfRule>
  </conditionalFormatting>
  <conditionalFormatting sqref="L122">
    <cfRule type="cellIs" dxfId="7835" priority="1876" operator="lessThan">
      <formula>0</formula>
    </cfRule>
  </conditionalFormatting>
  <conditionalFormatting sqref="P123:P125">
    <cfRule type="cellIs" dxfId="7834" priority="1873" operator="equal">
      <formula>TODAY()</formula>
    </cfRule>
  </conditionalFormatting>
  <conditionalFormatting sqref="L123:L125">
    <cfRule type="cellIs" dxfId="7833" priority="1871" operator="lessThan">
      <formula>0</formula>
    </cfRule>
  </conditionalFormatting>
  <conditionalFormatting sqref="P123:P125">
    <cfRule type="cellIs" dxfId="7832" priority="1868" operator="equal">
      <formula>TODAY()</formula>
    </cfRule>
  </conditionalFormatting>
  <conditionalFormatting sqref="L123:L125">
    <cfRule type="cellIs" dxfId="7831" priority="1866" operator="lessThan">
      <formula>0</formula>
    </cfRule>
  </conditionalFormatting>
  <conditionalFormatting sqref="P123:P125">
    <cfRule type="cellIs" dxfId="7830" priority="1863" operator="equal">
      <formula>TODAY()</formula>
    </cfRule>
  </conditionalFormatting>
  <conditionalFormatting sqref="L123:L125">
    <cfRule type="cellIs" dxfId="7829" priority="1861" operator="lessThan">
      <formula>0</formula>
    </cfRule>
  </conditionalFormatting>
  <conditionalFormatting sqref="Q25">
    <cfRule type="cellIs" dxfId="7828" priority="2337" operator="equal">
      <formula>TODAY()</formula>
    </cfRule>
  </conditionalFormatting>
  <conditionalFormatting sqref="Q21">
    <cfRule type="cellIs" dxfId="7827" priority="2336" operator="equal">
      <formula>TODAY()</formula>
    </cfRule>
  </conditionalFormatting>
  <conditionalFormatting sqref="Q29">
    <cfRule type="cellIs" dxfId="7826" priority="2335" operator="equal">
      <formula>TODAY()</formula>
    </cfRule>
  </conditionalFormatting>
  <conditionalFormatting sqref="Q34">
    <cfRule type="cellIs" dxfId="7825" priority="2334" operator="equal">
      <formula>TODAY()</formula>
    </cfRule>
  </conditionalFormatting>
  <conditionalFormatting sqref="Q44">
    <cfRule type="cellIs" dxfId="7824" priority="2332" operator="equal">
      <formula>TODAY()</formula>
    </cfRule>
  </conditionalFormatting>
  <conditionalFormatting sqref="Q46">
    <cfRule type="cellIs" dxfId="7823" priority="2330" operator="equal">
      <formula>TODAY()</formula>
    </cfRule>
  </conditionalFormatting>
  <conditionalFormatting sqref="Q45">
    <cfRule type="cellIs" dxfId="7822" priority="2331" operator="equal">
      <formula>TODAY()</formula>
    </cfRule>
  </conditionalFormatting>
  <conditionalFormatting sqref="Q47">
    <cfRule type="cellIs" dxfId="7821" priority="2329" operator="equal">
      <formula>TODAY()</formula>
    </cfRule>
  </conditionalFormatting>
  <conditionalFormatting sqref="Q49">
    <cfRule type="cellIs" dxfId="7820" priority="2327" operator="equal">
      <formula>TODAY()</formula>
    </cfRule>
  </conditionalFormatting>
  <conditionalFormatting sqref="Q42">
    <cfRule type="cellIs" dxfId="7819" priority="2326" operator="equal">
      <formula>TODAY()</formula>
    </cfRule>
  </conditionalFormatting>
  <conditionalFormatting sqref="Q43">
    <cfRule type="cellIs" dxfId="7818" priority="2325" operator="equal">
      <formula>TODAY()</formula>
    </cfRule>
  </conditionalFormatting>
  <conditionalFormatting sqref="Q44">
    <cfRule type="cellIs" dxfId="7817" priority="2324" operator="equal">
      <formula>TODAY()</formula>
    </cfRule>
  </conditionalFormatting>
  <conditionalFormatting sqref="Q46">
    <cfRule type="cellIs" dxfId="7816" priority="2322" operator="equal">
      <formula>TODAY()</formula>
    </cfRule>
  </conditionalFormatting>
  <conditionalFormatting sqref="Q47">
    <cfRule type="cellIs" dxfId="7815" priority="2321" operator="equal">
      <formula>TODAY()</formula>
    </cfRule>
  </conditionalFormatting>
  <conditionalFormatting sqref="Q48">
    <cfRule type="cellIs" dxfId="7814" priority="2320" operator="equal">
      <formula>TODAY()</formula>
    </cfRule>
  </conditionalFormatting>
  <conditionalFormatting sqref="Q49">
    <cfRule type="cellIs" dxfId="7813" priority="2319" operator="equal">
      <formula>TODAY()</formula>
    </cfRule>
  </conditionalFormatting>
  <conditionalFormatting sqref="Q24">
    <cfRule type="cellIs" dxfId="7812" priority="2317" operator="equal">
      <formula>TODAY()</formula>
    </cfRule>
  </conditionalFormatting>
  <conditionalFormatting sqref="Q28">
    <cfRule type="cellIs" dxfId="7811" priority="2316" operator="equal">
      <formula>TODAY()</formula>
    </cfRule>
  </conditionalFormatting>
  <conditionalFormatting sqref="Q33">
    <cfRule type="cellIs" dxfId="7810" priority="2315" operator="equal">
      <formula>TODAY()</formula>
    </cfRule>
  </conditionalFormatting>
  <conditionalFormatting sqref="Q42">
    <cfRule type="cellIs" dxfId="7809" priority="2314" operator="equal">
      <formula>TODAY()</formula>
    </cfRule>
  </conditionalFormatting>
  <conditionalFormatting sqref="Q45">
    <cfRule type="cellIs" dxfId="7808" priority="2311" operator="equal">
      <formula>TODAY()</formula>
    </cfRule>
  </conditionalFormatting>
  <conditionalFormatting sqref="Q44">
    <cfRule type="cellIs" dxfId="7807" priority="2312" operator="equal">
      <formula>TODAY()</formula>
    </cfRule>
  </conditionalFormatting>
  <conditionalFormatting sqref="Q46">
    <cfRule type="cellIs" dxfId="7806" priority="2310" operator="equal">
      <formula>TODAY()</formula>
    </cfRule>
  </conditionalFormatting>
  <conditionalFormatting sqref="Q47">
    <cfRule type="cellIs" dxfId="7805" priority="2309" operator="equal">
      <formula>TODAY()</formula>
    </cfRule>
  </conditionalFormatting>
  <conditionalFormatting sqref="Q49">
    <cfRule type="cellIs" dxfId="7804" priority="2307" operator="equal">
      <formula>TODAY()</formula>
    </cfRule>
  </conditionalFormatting>
  <conditionalFormatting sqref="Q41">
    <cfRule type="cellIs" dxfId="7803" priority="2306" operator="equal">
      <formula>TODAY()</formula>
    </cfRule>
  </conditionalFormatting>
  <conditionalFormatting sqref="Q42">
    <cfRule type="cellIs" dxfId="7802" priority="2305" operator="equal">
      <formula>TODAY()</formula>
    </cfRule>
  </conditionalFormatting>
  <conditionalFormatting sqref="Q43">
    <cfRule type="cellIs" dxfId="7801" priority="2304" operator="equal">
      <formula>TODAY()</formula>
    </cfRule>
  </conditionalFormatting>
  <conditionalFormatting sqref="Q45">
    <cfRule type="cellIs" dxfId="7800" priority="2302" operator="equal">
      <formula>TODAY()</formula>
    </cfRule>
  </conditionalFormatting>
  <conditionalFormatting sqref="Q46">
    <cfRule type="cellIs" dxfId="7799" priority="2301" operator="equal">
      <formula>TODAY()</formula>
    </cfRule>
  </conditionalFormatting>
  <conditionalFormatting sqref="Q47">
    <cfRule type="cellIs" dxfId="7798" priority="2300" operator="equal">
      <formula>TODAY()</formula>
    </cfRule>
  </conditionalFormatting>
  <conditionalFormatting sqref="Q48">
    <cfRule type="cellIs" dxfId="7797" priority="2299" operator="equal">
      <formula>TODAY()</formula>
    </cfRule>
  </conditionalFormatting>
  <conditionalFormatting sqref="Q49">
    <cfRule type="cellIs" dxfId="7796" priority="2297" operator="equal">
      <formula>TODAY()</formula>
    </cfRule>
  </conditionalFormatting>
  <conditionalFormatting sqref="K49:L49">
    <cfRule type="cellIs" dxfId="7795" priority="2295" operator="lessThan">
      <formula>0</formula>
    </cfRule>
  </conditionalFormatting>
  <conditionalFormatting sqref="G49">
    <cfRule type="cellIs" dxfId="7794" priority="2293" operator="lessThan">
      <formula>N49</formula>
    </cfRule>
    <cfRule type="cellIs" dxfId="7793" priority="2294" operator="greaterThan">
      <formula>P49</formula>
    </cfRule>
  </conditionalFormatting>
  <conditionalFormatting sqref="Q49">
    <cfRule type="cellIs" dxfId="7792" priority="2292" operator="equal">
      <formula>TODAY()</formula>
    </cfRule>
  </conditionalFormatting>
  <conditionalFormatting sqref="Q49">
    <cfRule type="cellIs" dxfId="7791" priority="2291" operator="equal">
      <formula>TODAY()</formula>
    </cfRule>
  </conditionalFormatting>
  <conditionalFormatting sqref="Q49">
    <cfRule type="cellIs" dxfId="7790" priority="2290" operator="equal">
      <formula>TODAY()</formula>
    </cfRule>
  </conditionalFormatting>
  <conditionalFormatting sqref="Q28">
    <cfRule type="cellIs" dxfId="7789" priority="2289" operator="equal">
      <formula>TODAY()</formula>
    </cfRule>
  </conditionalFormatting>
  <conditionalFormatting sqref="Q42">
    <cfRule type="cellIs" dxfId="7788" priority="2287" operator="equal">
      <formula>TODAY()</formula>
    </cfRule>
  </conditionalFormatting>
  <conditionalFormatting sqref="Q43">
    <cfRule type="cellIs" dxfId="7787" priority="2286" operator="equal">
      <formula>TODAY()</formula>
    </cfRule>
  </conditionalFormatting>
  <conditionalFormatting sqref="Q45">
    <cfRule type="cellIs" dxfId="7786" priority="2284" operator="equal">
      <formula>TODAY()</formula>
    </cfRule>
  </conditionalFormatting>
  <conditionalFormatting sqref="Q44">
    <cfRule type="cellIs" dxfId="7785" priority="2285" operator="equal">
      <formula>TODAY()</formula>
    </cfRule>
  </conditionalFormatting>
  <conditionalFormatting sqref="Q47">
    <cfRule type="cellIs" dxfId="7784" priority="2282" operator="equal">
      <formula>TODAY()</formula>
    </cfRule>
  </conditionalFormatting>
  <conditionalFormatting sqref="Q48">
    <cfRule type="cellIs" dxfId="7783" priority="2281" operator="equal">
      <formula>TODAY()</formula>
    </cfRule>
  </conditionalFormatting>
  <conditionalFormatting sqref="Q41">
    <cfRule type="cellIs" dxfId="7782" priority="2280" operator="equal">
      <formula>TODAY()</formula>
    </cfRule>
  </conditionalFormatting>
  <conditionalFormatting sqref="Q42">
    <cfRule type="cellIs" dxfId="7781" priority="2279" operator="equal">
      <formula>TODAY()</formula>
    </cfRule>
  </conditionalFormatting>
  <conditionalFormatting sqref="Q44">
    <cfRule type="cellIs" dxfId="7780" priority="2277" operator="equal">
      <formula>TODAY()</formula>
    </cfRule>
  </conditionalFormatting>
  <conditionalFormatting sqref="Q45">
    <cfRule type="cellIs" dxfId="7779" priority="2276" operator="equal">
      <formula>TODAY()</formula>
    </cfRule>
  </conditionalFormatting>
  <conditionalFormatting sqref="Q46">
    <cfRule type="cellIs" dxfId="7778" priority="2275" operator="equal">
      <formula>TODAY()</formula>
    </cfRule>
  </conditionalFormatting>
  <conditionalFormatting sqref="Q47">
    <cfRule type="cellIs" dxfId="7777" priority="2274" operator="equal">
      <formula>TODAY()</formula>
    </cfRule>
  </conditionalFormatting>
  <conditionalFormatting sqref="Q27">
    <cfRule type="cellIs" dxfId="7776" priority="2272" operator="equal">
      <formula>TODAY()</formula>
    </cfRule>
  </conditionalFormatting>
  <conditionalFormatting sqref="Q32">
    <cfRule type="cellIs" dxfId="7775" priority="2271" operator="equal">
      <formula>TODAY()</formula>
    </cfRule>
  </conditionalFormatting>
  <conditionalFormatting sqref="Q41">
    <cfRule type="cellIs" dxfId="7774" priority="2270" operator="equal">
      <formula>TODAY()</formula>
    </cfRule>
  </conditionalFormatting>
  <conditionalFormatting sqref="Q42">
    <cfRule type="cellIs" dxfId="7773" priority="2269" operator="equal">
      <formula>TODAY()</formula>
    </cfRule>
  </conditionalFormatting>
  <conditionalFormatting sqref="Q44">
    <cfRule type="cellIs" dxfId="7772" priority="2267" operator="equal">
      <formula>TODAY()</formula>
    </cfRule>
  </conditionalFormatting>
  <conditionalFormatting sqref="Q45">
    <cfRule type="cellIs" dxfId="7771" priority="2266" operator="equal">
      <formula>TODAY()</formula>
    </cfRule>
  </conditionalFormatting>
  <conditionalFormatting sqref="Q46">
    <cfRule type="cellIs" dxfId="7770" priority="2265" operator="equal">
      <formula>TODAY()</formula>
    </cfRule>
  </conditionalFormatting>
  <conditionalFormatting sqref="Q47">
    <cfRule type="cellIs" dxfId="7769" priority="2264" operator="equal">
      <formula>TODAY()</formula>
    </cfRule>
  </conditionalFormatting>
  <conditionalFormatting sqref="Q40">
    <cfRule type="cellIs" dxfId="7768" priority="2262" operator="equal">
      <formula>TODAY()</formula>
    </cfRule>
  </conditionalFormatting>
  <conditionalFormatting sqref="Q41">
    <cfRule type="cellIs" dxfId="7767" priority="2261" operator="equal">
      <formula>TODAY()</formula>
    </cfRule>
  </conditionalFormatting>
  <conditionalFormatting sqref="Q43">
    <cfRule type="cellIs" dxfId="7766" priority="2259" operator="equal">
      <formula>TODAY()</formula>
    </cfRule>
  </conditionalFormatting>
  <conditionalFormatting sqref="Q42">
    <cfRule type="cellIs" dxfId="7765" priority="2260" operator="equal">
      <formula>TODAY()</formula>
    </cfRule>
  </conditionalFormatting>
  <conditionalFormatting sqref="Q45">
    <cfRule type="cellIs" dxfId="7764" priority="2257" operator="equal">
      <formula>TODAY()</formula>
    </cfRule>
  </conditionalFormatting>
  <conditionalFormatting sqref="Q46">
    <cfRule type="cellIs" dxfId="7763" priority="2256" operator="equal">
      <formula>TODAY()</formula>
    </cfRule>
  </conditionalFormatting>
  <conditionalFormatting sqref="Q47">
    <cfRule type="cellIs" dxfId="7762" priority="2255" operator="equal">
      <formula>TODAY()</formula>
    </cfRule>
  </conditionalFormatting>
  <conditionalFormatting sqref="Q48">
    <cfRule type="cellIs" dxfId="7761" priority="2254" operator="equal">
      <formula>TODAY()</formula>
    </cfRule>
  </conditionalFormatting>
  <conditionalFormatting sqref="L50">
    <cfRule type="cellIs" dxfId="7760" priority="2252" operator="lessThan">
      <formula>0</formula>
    </cfRule>
  </conditionalFormatting>
  <conditionalFormatting sqref="K50:L50">
    <cfRule type="cellIs" dxfId="7759" priority="2251" operator="lessThan">
      <formula>0</formula>
    </cfRule>
  </conditionalFormatting>
  <conditionalFormatting sqref="G50">
    <cfRule type="cellIs" dxfId="7758" priority="2249" operator="lessThan">
      <formula>N50</formula>
    </cfRule>
    <cfRule type="cellIs" dxfId="7757" priority="2250" operator="greaterThan">
      <formula>P50</formula>
    </cfRule>
  </conditionalFormatting>
  <conditionalFormatting sqref="Q50">
    <cfRule type="cellIs" dxfId="7756" priority="2247" operator="equal">
      <formula>TODAY()</formula>
    </cfRule>
  </conditionalFormatting>
  <conditionalFormatting sqref="Q50">
    <cfRule type="cellIs" dxfId="7755" priority="2246" operator="equal">
      <formula>TODAY()</formula>
    </cfRule>
  </conditionalFormatting>
  <conditionalFormatting sqref="Q50">
    <cfRule type="cellIs" dxfId="7754" priority="2245" operator="equal">
      <formula>TODAY()</formula>
    </cfRule>
  </conditionalFormatting>
  <conditionalFormatting sqref="L50">
    <cfRule type="cellIs" dxfId="7753" priority="2244" operator="lessThan">
      <formula>0</formula>
    </cfRule>
  </conditionalFormatting>
  <conditionalFormatting sqref="K50:L50">
    <cfRule type="cellIs" dxfId="7752" priority="2243" operator="lessThan">
      <formula>0</formula>
    </cfRule>
  </conditionalFormatting>
  <conditionalFormatting sqref="G50">
    <cfRule type="cellIs" dxfId="7751" priority="2241" operator="lessThan">
      <formula>N50</formula>
    </cfRule>
    <cfRule type="cellIs" dxfId="7750" priority="2242" operator="greaterThan">
      <formula>P50</formula>
    </cfRule>
  </conditionalFormatting>
  <conditionalFormatting sqref="Q50">
    <cfRule type="cellIs" dxfId="7749" priority="2240" operator="equal">
      <formula>TODAY()</formula>
    </cfRule>
  </conditionalFormatting>
  <conditionalFormatting sqref="Q50">
    <cfRule type="cellIs" dxfId="7748" priority="2239" operator="equal">
      <formula>TODAY()</formula>
    </cfRule>
  </conditionalFormatting>
  <conditionalFormatting sqref="Q51">
    <cfRule type="cellIs" dxfId="7747" priority="2237" operator="equal">
      <formula>TODAY()</formula>
    </cfRule>
  </conditionalFormatting>
  <conditionalFormatting sqref="K51:L51">
    <cfRule type="cellIs" dxfId="7746" priority="2235" operator="lessThan">
      <formula>0</formula>
    </cfRule>
  </conditionalFormatting>
  <conditionalFormatting sqref="G51">
    <cfRule type="cellIs" dxfId="7745" priority="2233" operator="lessThan">
      <formula>N51</formula>
    </cfRule>
    <cfRule type="cellIs" dxfId="7744" priority="2234" operator="greaterThan">
      <formula>P51</formula>
    </cfRule>
  </conditionalFormatting>
  <conditionalFormatting sqref="Q51">
    <cfRule type="cellIs" dxfId="7743" priority="2232" operator="equal">
      <formula>TODAY()</formula>
    </cfRule>
  </conditionalFormatting>
  <conditionalFormatting sqref="Q51">
    <cfRule type="cellIs" dxfId="7742" priority="2231" operator="equal">
      <formula>TODAY()</formula>
    </cfRule>
  </conditionalFormatting>
  <conditionalFormatting sqref="Q51">
    <cfRule type="cellIs" dxfId="7741" priority="2230" operator="equal">
      <formula>TODAY()</formula>
    </cfRule>
  </conditionalFormatting>
  <conditionalFormatting sqref="Q51">
    <cfRule type="cellIs" dxfId="7740" priority="2229" operator="equal">
      <formula>TODAY()</formula>
    </cfRule>
  </conditionalFormatting>
  <conditionalFormatting sqref="L51">
    <cfRule type="cellIs" dxfId="7739" priority="2228" operator="lessThan">
      <formula>0</formula>
    </cfRule>
  </conditionalFormatting>
  <conditionalFormatting sqref="K51:L51">
    <cfRule type="cellIs" dxfId="7738" priority="2227" operator="lessThan">
      <formula>0</formula>
    </cfRule>
  </conditionalFormatting>
  <conditionalFormatting sqref="G51">
    <cfRule type="cellIs" dxfId="7737" priority="2225" operator="lessThan">
      <formula>N51</formula>
    </cfRule>
    <cfRule type="cellIs" dxfId="7736" priority="2226" operator="greaterThan">
      <formula>P51</formula>
    </cfRule>
  </conditionalFormatting>
  <conditionalFormatting sqref="Q51">
    <cfRule type="cellIs" dxfId="7735" priority="2224" operator="equal">
      <formula>TODAY()</formula>
    </cfRule>
  </conditionalFormatting>
  <conditionalFormatting sqref="Q51">
    <cfRule type="cellIs" dxfId="7734" priority="2222" operator="equal">
      <formula>TODAY()</formula>
    </cfRule>
  </conditionalFormatting>
  <conditionalFormatting sqref="Q52">
    <cfRule type="cellIs" dxfId="7733" priority="2221" operator="equal">
      <formula>TODAY()</formula>
    </cfRule>
  </conditionalFormatting>
  <conditionalFormatting sqref="L52">
    <cfRule type="cellIs" dxfId="7732" priority="2220" operator="lessThan">
      <formula>0</formula>
    </cfRule>
  </conditionalFormatting>
  <conditionalFormatting sqref="K52:L52">
    <cfRule type="cellIs" dxfId="7731" priority="2219" operator="lessThan">
      <formula>0</formula>
    </cfRule>
  </conditionalFormatting>
  <conditionalFormatting sqref="G52">
    <cfRule type="cellIs" dxfId="7730" priority="2217" operator="lessThan">
      <formula>N52</formula>
    </cfRule>
    <cfRule type="cellIs" dxfId="7729" priority="2218" operator="greaterThan">
      <formula>P52</formula>
    </cfRule>
  </conditionalFormatting>
  <conditionalFormatting sqref="Q52">
    <cfRule type="cellIs" dxfId="7728" priority="2216" operator="equal">
      <formula>TODAY()</formula>
    </cfRule>
  </conditionalFormatting>
  <conditionalFormatting sqref="Q52">
    <cfRule type="cellIs" dxfId="7727" priority="2215" operator="equal">
      <formula>TODAY()</formula>
    </cfRule>
  </conditionalFormatting>
  <conditionalFormatting sqref="Q52">
    <cfRule type="cellIs" dxfId="7726" priority="2214" operator="equal">
      <formula>TODAY()</formula>
    </cfRule>
  </conditionalFormatting>
  <conditionalFormatting sqref="L52">
    <cfRule type="cellIs" dxfId="7725" priority="2212" operator="lessThan">
      <formula>0</formula>
    </cfRule>
  </conditionalFormatting>
  <conditionalFormatting sqref="K52:L52">
    <cfRule type="cellIs" dxfId="7724" priority="2211" operator="lessThan">
      <formula>0</formula>
    </cfRule>
  </conditionalFormatting>
  <conditionalFormatting sqref="G52">
    <cfRule type="cellIs" dxfId="7723" priority="2209" operator="lessThan">
      <formula>N52</formula>
    </cfRule>
    <cfRule type="cellIs" dxfId="7722" priority="2210" operator="greaterThan">
      <formula>P52</formula>
    </cfRule>
  </conditionalFormatting>
  <conditionalFormatting sqref="Q52">
    <cfRule type="cellIs" dxfId="7721" priority="2207" operator="equal">
      <formula>TODAY()</formula>
    </cfRule>
  </conditionalFormatting>
  <conditionalFormatting sqref="Q52">
    <cfRule type="cellIs" dxfId="7720" priority="2206" operator="equal">
      <formula>TODAY()</formula>
    </cfRule>
  </conditionalFormatting>
  <conditionalFormatting sqref="Q53">
    <cfRule type="cellIs" dxfId="7719" priority="2177" operator="equal">
      <formula>TODAY()</formula>
    </cfRule>
  </conditionalFormatting>
  <conditionalFormatting sqref="K53:L53">
    <cfRule type="cellIs" dxfId="7718" priority="2175" operator="lessThan">
      <formula>0</formula>
    </cfRule>
  </conditionalFormatting>
  <conditionalFormatting sqref="G53">
    <cfRule type="cellIs" dxfId="7717" priority="2173" operator="lessThan">
      <formula>N53</formula>
    </cfRule>
    <cfRule type="cellIs" dxfId="7716" priority="2174" operator="greaterThan">
      <formula>P53</formula>
    </cfRule>
  </conditionalFormatting>
  <conditionalFormatting sqref="Q53">
    <cfRule type="cellIs" dxfId="7715" priority="2172" operator="equal">
      <formula>TODAY()</formula>
    </cfRule>
  </conditionalFormatting>
  <conditionalFormatting sqref="Q53">
    <cfRule type="cellIs" dxfId="7714" priority="2171" operator="equal">
      <formula>TODAY()</formula>
    </cfRule>
  </conditionalFormatting>
  <conditionalFormatting sqref="Q53">
    <cfRule type="cellIs" dxfId="7713" priority="2170" operator="equal">
      <formula>TODAY()</formula>
    </cfRule>
  </conditionalFormatting>
  <conditionalFormatting sqref="Q53">
    <cfRule type="cellIs" dxfId="7712" priority="2169" operator="equal">
      <formula>TODAY()</formula>
    </cfRule>
  </conditionalFormatting>
  <conditionalFormatting sqref="L53">
    <cfRule type="cellIs" dxfId="7711" priority="2168" operator="lessThan">
      <formula>0</formula>
    </cfRule>
  </conditionalFormatting>
  <conditionalFormatting sqref="K53:L53">
    <cfRule type="cellIs" dxfId="7710" priority="2167" operator="lessThan">
      <formula>0</formula>
    </cfRule>
  </conditionalFormatting>
  <conditionalFormatting sqref="G53">
    <cfRule type="cellIs" dxfId="7709" priority="2165" operator="lessThan">
      <formula>N53</formula>
    </cfRule>
    <cfRule type="cellIs" dxfId="7708" priority="2166" operator="greaterThan">
      <formula>P53</formula>
    </cfRule>
  </conditionalFormatting>
  <conditionalFormatting sqref="Q53">
    <cfRule type="cellIs" dxfId="7707" priority="2164" operator="equal">
      <formula>TODAY()</formula>
    </cfRule>
  </conditionalFormatting>
  <conditionalFormatting sqref="Q53">
    <cfRule type="cellIs" dxfId="7706" priority="2162" operator="equal">
      <formula>TODAY()</formula>
    </cfRule>
  </conditionalFormatting>
  <conditionalFormatting sqref="Q53">
    <cfRule type="cellIs" dxfId="7705" priority="2161" operator="equal">
      <formula>TODAY()</formula>
    </cfRule>
  </conditionalFormatting>
  <conditionalFormatting sqref="L53">
    <cfRule type="cellIs" dxfId="7704" priority="2160" operator="lessThan">
      <formula>0</formula>
    </cfRule>
  </conditionalFormatting>
  <conditionalFormatting sqref="K53:L53">
    <cfRule type="cellIs" dxfId="7703" priority="2159" operator="lessThan">
      <formula>0</formula>
    </cfRule>
  </conditionalFormatting>
  <conditionalFormatting sqref="G53">
    <cfRule type="cellIs" dxfId="7702" priority="2157" operator="lessThan">
      <formula>N53</formula>
    </cfRule>
    <cfRule type="cellIs" dxfId="7701" priority="2158" operator="greaterThan">
      <formula>P53</formula>
    </cfRule>
  </conditionalFormatting>
  <conditionalFormatting sqref="Q53">
    <cfRule type="cellIs" dxfId="7700" priority="2156" operator="equal">
      <formula>TODAY()</formula>
    </cfRule>
  </conditionalFormatting>
  <conditionalFormatting sqref="Q53">
    <cfRule type="cellIs" dxfId="7699" priority="2155" operator="equal">
      <formula>TODAY()</formula>
    </cfRule>
  </conditionalFormatting>
  <conditionalFormatting sqref="Q53">
    <cfRule type="cellIs" dxfId="7698" priority="2154" operator="equal">
      <formula>TODAY()</formula>
    </cfRule>
  </conditionalFormatting>
  <conditionalFormatting sqref="L53">
    <cfRule type="cellIs" dxfId="7697" priority="2152" operator="lessThan">
      <formula>0</formula>
    </cfRule>
  </conditionalFormatting>
  <conditionalFormatting sqref="K53:L53">
    <cfRule type="cellIs" dxfId="7696" priority="2151" operator="lessThan">
      <formula>0</formula>
    </cfRule>
  </conditionalFormatting>
  <conditionalFormatting sqref="G53">
    <cfRule type="cellIs" dxfId="7695" priority="2149" operator="lessThan">
      <formula>N53</formula>
    </cfRule>
    <cfRule type="cellIs" dxfId="7694" priority="2150" operator="greaterThan">
      <formula>P53</formula>
    </cfRule>
  </conditionalFormatting>
  <conditionalFormatting sqref="Q53">
    <cfRule type="cellIs" dxfId="7693" priority="2147" operator="equal">
      <formula>TODAY()</formula>
    </cfRule>
  </conditionalFormatting>
  <conditionalFormatting sqref="Q53">
    <cfRule type="cellIs" dxfId="7692" priority="2146" operator="equal">
      <formula>TODAY()</formula>
    </cfRule>
  </conditionalFormatting>
  <conditionalFormatting sqref="G122">
    <cfRule type="cellIs" dxfId="7691" priority="2109" operator="greaterThan">
      <formula>F122</formula>
    </cfRule>
    <cfRule type="cellIs" dxfId="7690" priority="2110" operator="lessThan">
      <formula>F122</formula>
    </cfRule>
  </conditionalFormatting>
  <conditionalFormatting sqref="M122">
    <cfRule type="cellIs" dxfId="7689" priority="2107" operator="greaterThan">
      <formula>0.1</formula>
    </cfRule>
  </conditionalFormatting>
  <conditionalFormatting sqref="G122">
    <cfRule type="cellIs" dxfId="7688" priority="2105" operator="lessThan">
      <formula>F122</formula>
    </cfRule>
    <cfRule type="cellIs" dxfId="7687" priority="2112" operator="greaterThan">
      <formula>F122</formula>
    </cfRule>
  </conditionalFormatting>
  <conditionalFormatting sqref="M122">
    <cfRule type="cellIs" dxfId="7686" priority="2104" operator="greaterThan">
      <formula>0.1</formula>
    </cfRule>
  </conditionalFormatting>
  <conditionalFormatting sqref="G122">
    <cfRule type="cellIs" dxfId="7685" priority="2099" operator="greaterThan">
      <formula>F122</formula>
    </cfRule>
    <cfRule type="cellIs" dxfId="7684" priority="2100" operator="lessThan">
      <formula>F122</formula>
    </cfRule>
  </conditionalFormatting>
  <conditionalFormatting sqref="M122">
    <cfRule type="cellIs" dxfId="7683" priority="2097" operator="greaterThan">
      <formula>0.1</formula>
    </cfRule>
  </conditionalFormatting>
  <conditionalFormatting sqref="G122">
    <cfRule type="cellIs" dxfId="7682" priority="2095" operator="lessThan">
      <formula>F122</formula>
    </cfRule>
    <cfRule type="cellIs" dxfId="7681" priority="2102" operator="greaterThan">
      <formula>F122</formula>
    </cfRule>
  </conditionalFormatting>
  <conditionalFormatting sqref="M122">
    <cfRule type="cellIs" dxfId="7680" priority="2094" operator="greaterThan">
      <formula>0.1</formula>
    </cfRule>
  </conditionalFormatting>
  <conditionalFormatting sqref="G122">
    <cfRule type="cellIs" dxfId="7679" priority="2089" operator="greaterThan">
      <formula>F122</formula>
    </cfRule>
    <cfRule type="cellIs" dxfId="7678" priority="2090" operator="lessThan">
      <formula>F122</formula>
    </cfRule>
  </conditionalFormatting>
  <conditionalFormatting sqref="M122">
    <cfRule type="cellIs" dxfId="7677" priority="2087" operator="greaterThan">
      <formula>0.1</formula>
    </cfRule>
  </conditionalFormatting>
  <conditionalFormatting sqref="G122">
    <cfRule type="cellIs" dxfId="7676" priority="2085" operator="lessThan">
      <formula>F122</formula>
    </cfRule>
    <cfRule type="cellIs" dxfId="7675" priority="2092" operator="greaterThan">
      <formula>F122</formula>
    </cfRule>
  </conditionalFormatting>
  <conditionalFormatting sqref="M122">
    <cfRule type="cellIs" dxfId="7674" priority="2084" operator="greaterThan">
      <formula>0.1</formula>
    </cfRule>
  </conditionalFormatting>
  <conditionalFormatting sqref="G122">
    <cfRule type="cellIs" dxfId="7673" priority="2079" operator="greaterThan">
      <formula>F122</formula>
    </cfRule>
    <cfRule type="cellIs" dxfId="7672" priority="2080" operator="lessThan">
      <formula>F122</formula>
    </cfRule>
  </conditionalFormatting>
  <conditionalFormatting sqref="M122">
    <cfRule type="cellIs" dxfId="7671" priority="2077" operator="greaterThan">
      <formula>0.1</formula>
    </cfRule>
  </conditionalFormatting>
  <conditionalFormatting sqref="G122">
    <cfRule type="cellIs" dxfId="7670" priority="2075" operator="lessThan">
      <formula>F122</formula>
    </cfRule>
    <cfRule type="cellIs" dxfId="7669" priority="2082" operator="greaterThan">
      <formula>F122</formula>
    </cfRule>
  </conditionalFormatting>
  <conditionalFormatting sqref="M122">
    <cfRule type="cellIs" dxfId="7668" priority="2074" operator="greaterThan">
      <formula>0.1</formula>
    </cfRule>
  </conditionalFormatting>
  <conditionalFormatting sqref="G122">
    <cfRule type="cellIs" dxfId="7667" priority="2069" operator="greaterThan">
      <formula>F122</formula>
    </cfRule>
    <cfRule type="cellIs" dxfId="7666" priority="2070" operator="lessThan">
      <formula>F122</formula>
    </cfRule>
  </conditionalFormatting>
  <conditionalFormatting sqref="M122">
    <cfRule type="cellIs" dxfId="7665" priority="2067" operator="greaterThan">
      <formula>0.1</formula>
    </cfRule>
  </conditionalFormatting>
  <conditionalFormatting sqref="G122">
    <cfRule type="cellIs" dxfId="7664" priority="2065" operator="lessThan">
      <formula>F122</formula>
    </cfRule>
    <cfRule type="cellIs" dxfId="7663" priority="2072" operator="greaterThan">
      <formula>F122</formula>
    </cfRule>
  </conditionalFormatting>
  <conditionalFormatting sqref="M122">
    <cfRule type="cellIs" dxfId="7662" priority="2064" operator="greaterThan">
      <formula>0.1</formula>
    </cfRule>
  </conditionalFormatting>
  <conditionalFormatting sqref="G122">
    <cfRule type="cellIs" dxfId="7661" priority="2059" operator="greaterThan">
      <formula>F122</formula>
    </cfRule>
    <cfRule type="cellIs" dxfId="7660" priority="2060" operator="lessThan">
      <formula>F122</formula>
    </cfRule>
  </conditionalFormatting>
  <conditionalFormatting sqref="M122">
    <cfRule type="cellIs" dxfId="7659" priority="2057" operator="greaterThan">
      <formula>0.1</formula>
    </cfRule>
  </conditionalFormatting>
  <conditionalFormatting sqref="G122">
    <cfRule type="cellIs" dxfId="7658" priority="2055" operator="lessThan">
      <formula>F122</formula>
    </cfRule>
    <cfRule type="cellIs" dxfId="7657" priority="2062" operator="greaterThan">
      <formula>F122</formula>
    </cfRule>
  </conditionalFormatting>
  <conditionalFormatting sqref="M122">
    <cfRule type="cellIs" dxfId="7656" priority="2054" operator="greaterThan">
      <formula>0.1</formula>
    </cfRule>
  </conditionalFormatting>
  <conditionalFormatting sqref="G122">
    <cfRule type="cellIs" dxfId="7655" priority="2049" operator="greaterThan">
      <formula>F122</formula>
    </cfRule>
    <cfRule type="cellIs" dxfId="7654" priority="2050" operator="lessThan">
      <formula>F122</formula>
    </cfRule>
  </conditionalFormatting>
  <conditionalFormatting sqref="M122">
    <cfRule type="cellIs" dxfId="7653" priority="2047" operator="greaterThan">
      <formula>0.1</formula>
    </cfRule>
  </conditionalFormatting>
  <conditionalFormatting sqref="G122">
    <cfRule type="cellIs" dxfId="7652" priority="2045" operator="lessThan">
      <formula>F122</formula>
    </cfRule>
    <cfRule type="cellIs" dxfId="7651" priority="2052" operator="greaterThan">
      <formula>F122</formula>
    </cfRule>
  </conditionalFormatting>
  <conditionalFormatting sqref="M122">
    <cfRule type="cellIs" dxfId="7650" priority="2044" operator="greaterThan">
      <formula>0.1</formula>
    </cfRule>
  </conditionalFormatting>
  <conditionalFormatting sqref="G122">
    <cfRule type="cellIs" dxfId="7649" priority="2039" operator="greaterThan">
      <formula>F122</formula>
    </cfRule>
    <cfRule type="cellIs" dxfId="7648" priority="2040" operator="lessThan">
      <formula>F122</formula>
    </cfRule>
  </conditionalFormatting>
  <conditionalFormatting sqref="M122">
    <cfRule type="cellIs" dxfId="7647" priority="2037" operator="greaterThan">
      <formula>0.1</formula>
    </cfRule>
  </conditionalFormatting>
  <conditionalFormatting sqref="G122">
    <cfRule type="cellIs" dxfId="7646" priority="2035" operator="lessThan">
      <formula>F122</formula>
    </cfRule>
    <cfRule type="cellIs" dxfId="7645" priority="2042" operator="greaterThan">
      <formula>F122</formula>
    </cfRule>
  </conditionalFormatting>
  <conditionalFormatting sqref="M122">
    <cfRule type="cellIs" dxfId="7644" priority="2034" operator="greaterThan">
      <formula>0.1</formula>
    </cfRule>
  </conditionalFormatting>
  <conditionalFormatting sqref="G122">
    <cfRule type="cellIs" dxfId="7643" priority="2029" operator="greaterThan">
      <formula>F122</formula>
    </cfRule>
    <cfRule type="cellIs" dxfId="7642" priority="2030" operator="lessThan">
      <formula>F122</formula>
    </cfRule>
  </conditionalFormatting>
  <conditionalFormatting sqref="M122">
    <cfRule type="cellIs" dxfId="7641" priority="2027" operator="greaterThan">
      <formula>0.1</formula>
    </cfRule>
  </conditionalFormatting>
  <conditionalFormatting sqref="G122">
    <cfRule type="cellIs" dxfId="7640" priority="2025" operator="lessThan">
      <formula>F122</formula>
    </cfRule>
    <cfRule type="cellIs" dxfId="7639" priority="2032" operator="greaterThan">
      <formula>F122</formula>
    </cfRule>
  </conditionalFormatting>
  <conditionalFormatting sqref="M122">
    <cfRule type="cellIs" dxfId="7638" priority="2024" operator="greaterThan">
      <formula>0.1</formula>
    </cfRule>
  </conditionalFormatting>
  <conditionalFormatting sqref="G122">
    <cfRule type="cellIs" dxfId="7637" priority="2019" operator="greaterThan">
      <formula>F122</formula>
    </cfRule>
    <cfRule type="cellIs" dxfId="7636" priority="2020" operator="lessThan">
      <formula>F122</formula>
    </cfRule>
  </conditionalFormatting>
  <conditionalFormatting sqref="M122">
    <cfRule type="cellIs" dxfId="7635" priority="2017" operator="greaterThan">
      <formula>0.1</formula>
    </cfRule>
  </conditionalFormatting>
  <conditionalFormatting sqref="G122">
    <cfRule type="cellIs" dxfId="7634" priority="2015" operator="lessThan">
      <formula>F122</formula>
    </cfRule>
    <cfRule type="cellIs" dxfId="7633" priority="2022" operator="greaterThan">
      <formula>F122</formula>
    </cfRule>
  </conditionalFormatting>
  <conditionalFormatting sqref="M122">
    <cfRule type="cellIs" dxfId="7632" priority="2014" operator="greaterThan">
      <formula>0.1</formula>
    </cfRule>
  </conditionalFormatting>
  <conditionalFormatting sqref="G122">
    <cfRule type="cellIs" dxfId="7631" priority="2009" operator="greaterThan">
      <formula>F122</formula>
    </cfRule>
    <cfRule type="cellIs" dxfId="7630" priority="2010" operator="lessThan">
      <formula>F122</formula>
    </cfRule>
  </conditionalFormatting>
  <conditionalFormatting sqref="M122">
    <cfRule type="cellIs" dxfId="7629" priority="2007" operator="greaterThan">
      <formula>0.1</formula>
    </cfRule>
  </conditionalFormatting>
  <conditionalFormatting sqref="G122">
    <cfRule type="cellIs" dxfId="7628" priority="2005" operator="lessThan">
      <formula>F122</formula>
    </cfRule>
    <cfRule type="cellIs" dxfId="7627" priority="2012" operator="greaterThan">
      <formula>F122</formula>
    </cfRule>
  </conditionalFormatting>
  <conditionalFormatting sqref="M122">
    <cfRule type="cellIs" dxfId="7626" priority="2004" operator="greaterThan">
      <formula>0.1</formula>
    </cfRule>
  </conditionalFormatting>
  <conditionalFormatting sqref="G122">
    <cfRule type="cellIs" dxfId="7625" priority="1999" operator="greaterThan">
      <formula>F122</formula>
    </cfRule>
    <cfRule type="cellIs" dxfId="7624" priority="2000" operator="lessThan">
      <formula>F122</formula>
    </cfRule>
  </conditionalFormatting>
  <conditionalFormatting sqref="M122">
    <cfRule type="cellIs" dxfId="7623" priority="1997" operator="greaterThan">
      <formula>0.1</formula>
    </cfRule>
  </conditionalFormatting>
  <conditionalFormatting sqref="G122">
    <cfRule type="cellIs" dxfId="7622" priority="1995" operator="lessThan">
      <formula>F122</formula>
    </cfRule>
    <cfRule type="cellIs" dxfId="7621" priority="2002" operator="greaterThan">
      <formula>F122</formula>
    </cfRule>
  </conditionalFormatting>
  <conditionalFormatting sqref="M122">
    <cfRule type="cellIs" dxfId="7620" priority="1994" operator="greaterThan">
      <formula>0.1</formula>
    </cfRule>
  </conditionalFormatting>
  <conditionalFormatting sqref="G122">
    <cfRule type="cellIs" dxfId="7619" priority="1989" operator="greaterThan">
      <formula>F122</formula>
    </cfRule>
    <cfRule type="cellIs" dxfId="7618" priority="1990" operator="lessThan">
      <formula>F122</formula>
    </cfRule>
  </conditionalFormatting>
  <conditionalFormatting sqref="M122">
    <cfRule type="cellIs" dxfId="7617" priority="1987" operator="greaterThan">
      <formula>0.1</formula>
    </cfRule>
  </conditionalFormatting>
  <conditionalFormatting sqref="G122">
    <cfRule type="cellIs" dxfId="7616" priority="1985" operator="lessThan">
      <formula>F122</formula>
    </cfRule>
    <cfRule type="cellIs" dxfId="7615" priority="1992" operator="greaterThan">
      <formula>F122</formula>
    </cfRule>
  </conditionalFormatting>
  <conditionalFormatting sqref="M122">
    <cfRule type="cellIs" dxfId="7614" priority="1984" operator="greaterThan">
      <formula>0.1</formula>
    </cfRule>
  </conditionalFormatting>
  <conditionalFormatting sqref="G122">
    <cfRule type="cellIs" dxfId="7613" priority="1979" operator="greaterThan">
      <formula>F122</formula>
    </cfRule>
    <cfRule type="cellIs" dxfId="7612" priority="1980" operator="lessThan">
      <formula>F122</formula>
    </cfRule>
  </conditionalFormatting>
  <conditionalFormatting sqref="M122">
    <cfRule type="cellIs" dxfId="7611" priority="1977" operator="greaterThan">
      <formula>0.1</formula>
    </cfRule>
  </conditionalFormatting>
  <conditionalFormatting sqref="G122">
    <cfRule type="cellIs" dxfId="7610" priority="1975" operator="lessThan">
      <formula>F122</formula>
    </cfRule>
    <cfRule type="cellIs" dxfId="7609" priority="1982" operator="greaterThan">
      <formula>F122</formula>
    </cfRule>
  </conditionalFormatting>
  <conditionalFormatting sqref="M122">
    <cfRule type="cellIs" dxfId="7608" priority="1974" operator="greaterThan">
      <formula>0.1</formula>
    </cfRule>
  </conditionalFormatting>
  <conditionalFormatting sqref="G122">
    <cfRule type="cellIs" dxfId="7607" priority="1969" operator="greaterThan">
      <formula>F122</formula>
    </cfRule>
    <cfRule type="cellIs" dxfId="7606" priority="1970" operator="lessThan">
      <formula>F122</formula>
    </cfRule>
  </conditionalFormatting>
  <conditionalFormatting sqref="M122">
    <cfRule type="cellIs" dxfId="7605" priority="1967" operator="greaterThan">
      <formula>0.1</formula>
    </cfRule>
  </conditionalFormatting>
  <conditionalFormatting sqref="G122">
    <cfRule type="cellIs" dxfId="7604" priority="1965" operator="lessThan">
      <formula>F122</formula>
    </cfRule>
    <cfRule type="cellIs" dxfId="7603" priority="1972" operator="greaterThan">
      <formula>F122</formula>
    </cfRule>
  </conditionalFormatting>
  <conditionalFormatting sqref="M122">
    <cfRule type="cellIs" dxfId="7602" priority="1964" operator="greaterThan">
      <formula>0.1</formula>
    </cfRule>
  </conditionalFormatting>
  <conditionalFormatting sqref="G122">
    <cfRule type="cellIs" dxfId="7601" priority="1959" operator="greaterThan">
      <formula>F122</formula>
    </cfRule>
    <cfRule type="cellIs" dxfId="7600" priority="1960" operator="lessThan">
      <formula>F122</formula>
    </cfRule>
  </conditionalFormatting>
  <conditionalFormatting sqref="M122">
    <cfRule type="cellIs" dxfId="7599" priority="1957" operator="greaterThan">
      <formula>0.1</formula>
    </cfRule>
  </conditionalFormatting>
  <conditionalFormatting sqref="G122">
    <cfRule type="cellIs" dxfId="7598" priority="1955" operator="lessThan">
      <formula>F122</formula>
    </cfRule>
    <cfRule type="cellIs" dxfId="7597" priority="1962" operator="greaterThan">
      <formula>F122</formula>
    </cfRule>
  </conditionalFormatting>
  <conditionalFormatting sqref="M122">
    <cfRule type="cellIs" dxfId="7596" priority="1954" operator="greaterThan">
      <formula>0.1</formula>
    </cfRule>
  </conditionalFormatting>
  <conditionalFormatting sqref="G122">
    <cfRule type="cellIs" dxfId="7595" priority="1949" operator="greaterThan">
      <formula>F122</formula>
    </cfRule>
    <cfRule type="cellIs" dxfId="7594" priority="1950" operator="lessThan">
      <formula>F122</formula>
    </cfRule>
  </conditionalFormatting>
  <conditionalFormatting sqref="M122">
    <cfRule type="cellIs" dxfId="7593" priority="1947" operator="greaterThan">
      <formula>0.1</formula>
    </cfRule>
  </conditionalFormatting>
  <conditionalFormatting sqref="G122">
    <cfRule type="cellIs" dxfId="7592" priority="1945" operator="lessThan">
      <formula>F122</formula>
    </cfRule>
    <cfRule type="cellIs" dxfId="7591" priority="1952" operator="greaterThan">
      <formula>F122</formula>
    </cfRule>
  </conditionalFormatting>
  <conditionalFormatting sqref="M122">
    <cfRule type="cellIs" dxfId="7590" priority="1944" operator="greaterThan">
      <formula>0.1</formula>
    </cfRule>
  </conditionalFormatting>
  <conditionalFormatting sqref="G122">
    <cfRule type="cellIs" dxfId="7589" priority="1939" operator="greaterThan">
      <formula>F122</formula>
    </cfRule>
    <cfRule type="cellIs" dxfId="7588" priority="1940" operator="lessThan">
      <formula>F122</formula>
    </cfRule>
  </conditionalFormatting>
  <conditionalFormatting sqref="M122">
    <cfRule type="cellIs" dxfId="7587" priority="1937" operator="greaterThan">
      <formula>0.1</formula>
    </cfRule>
  </conditionalFormatting>
  <conditionalFormatting sqref="G122">
    <cfRule type="cellIs" dxfId="7586" priority="1935" operator="lessThan">
      <formula>F122</formula>
    </cfRule>
    <cfRule type="cellIs" dxfId="7585" priority="1942" operator="greaterThan">
      <formula>F122</formula>
    </cfRule>
  </conditionalFormatting>
  <conditionalFormatting sqref="M122">
    <cfRule type="cellIs" dxfId="7584" priority="1934" operator="greaterThan">
      <formula>0.1</formula>
    </cfRule>
  </conditionalFormatting>
  <conditionalFormatting sqref="G122">
    <cfRule type="cellIs" dxfId="7583" priority="1929" operator="greaterThan">
      <formula>F122</formula>
    </cfRule>
    <cfRule type="cellIs" dxfId="7582" priority="1930" operator="lessThan">
      <formula>F122</formula>
    </cfRule>
  </conditionalFormatting>
  <conditionalFormatting sqref="M122">
    <cfRule type="cellIs" dxfId="7581" priority="1927" operator="greaterThan">
      <formula>0.1</formula>
    </cfRule>
  </conditionalFormatting>
  <conditionalFormatting sqref="G122">
    <cfRule type="cellIs" dxfId="7580" priority="1925" operator="lessThan">
      <formula>F122</formula>
    </cfRule>
    <cfRule type="cellIs" dxfId="7579" priority="1932" operator="greaterThan">
      <formula>F122</formula>
    </cfRule>
  </conditionalFormatting>
  <conditionalFormatting sqref="M122">
    <cfRule type="cellIs" dxfId="7578" priority="1924" operator="greaterThan">
      <formula>0.1</formula>
    </cfRule>
  </conditionalFormatting>
  <conditionalFormatting sqref="G122">
    <cfRule type="cellIs" dxfId="7577" priority="1919" operator="greaterThan">
      <formula>F122</formula>
    </cfRule>
    <cfRule type="cellIs" dxfId="7576" priority="1920" operator="lessThan">
      <formula>F122</formula>
    </cfRule>
  </conditionalFormatting>
  <conditionalFormatting sqref="M122">
    <cfRule type="cellIs" dxfId="7575" priority="1917" operator="greaterThan">
      <formula>0.1</formula>
    </cfRule>
  </conditionalFormatting>
  <conditionalFormatting sqref="G122">
    <cfRule type="cellIs" dxfId="7574" priority="1915" operator="lessThan">
      <formula>F122</formula>
    </cfRule>
    <cfRule type="cellIs" dxfId="7573" priority="1922" operator="greaterThan">
      <formula>F122</formula>
    </cfRule>
  </conditionalFormatting>
  <conditionalFormatting sqref="M122">
    <cfRule type="cellIs" dxfId="7572" priority="1914" operator="greaterThan">
      <formula>0.1</formula>
    </cfRule>
  </conditionalFormatting>
  <conditionalFormatting sqref="G122">
    <cfRule type="cellIs" dxfId="7571" priority="1909" operator="greaterThan">
      <formula>F122</formula>
    </cfRule>
    <cfRule type="cellIs" dxfId="7570" priority="1910" operator="lessThan">
      <formula>F122</formula>
    </cfRule>
  </conditionalFormatting>
  <conditionalFormatting sqref="M122">
    <cfRule type="cellIs" dxfId="7569" priority="1907" operator="greaterThan">
      <formula>0.1</formula>
    </cfRule>
  </conditionalFormatting>
  <conditionalFormatting sqref="G122">
    <cfRule type="cellIs" dxfId="7568" priority="1905" operator="lessThan">
      <formula>F122</formula>
    </cfRule>
    <cfRule type="cellIs" dxfId="7567" priority="1912" operator="greaterThan">
      <formula>F122</formula>
    </cfRule>
  </conditionalFormatting>
  <conditionalFormatting sqref="M122">
    <cfRule type="cellIs" dxfId="7566" priority="1904" operator="greaterThan">
      <formula>0.1</formula>
    </cfRule>
  </conditionalFormatting>
  <conditionalFormatting sqref="G122">
    <cfRule type="cellIs" dxfId="7565" priority="1899" operator="greaterThan">
      <formula>F122</formula>
    </cfRule>
    <cfRule type="cellIs" dxfId="7564" priority="1900" operator="lessThan">
      <formula>F122</formula>
    </cfRule>
  </conditionalFormatting>
  <conditionalFormatting sqref="M122">
    <cfRule type="cellIs" dxfId="7563" priority="1897" operator="greaterThan">
      <formula>0.1</formula>
    </cfRule>
  </conditionalFormatting>
  <conditionalFormatting sqref="G122">
    <cfRule type="cellIs" dxfId="7562" priority="1895" operator="lessThan">
      <formula>F122</formula>
    </cfRule>
    <cfRule type="cellIs" dxfId="7561" priority="1902" operator="greaterThan">
      <formula>F122</formula>
    </cfRule>
  </conditionalFormatting>
  <conditionalFormatting sqref="M122">
    <cfRule type="cellIs" dxfId="7560" priority="1894" operator="greaterThan">
      <formula>0.1</formula>
    </cfRule>
  </conditionalFormatting>
  <conditionalFormatting sqref="G122">
    <cfRule type="cellIs" dxfId="7559" priority="1889" operator="greaterThan">
      <formula>F122</formula>
    </cfRule>
    <cfRule type="cellIs" dxfId="7558" priority="1890" operator="lessThan">
      <formula>F122</formula>
    </cfRule>
  </conditionalFormatting>
  <conditionalFormatting sqref="M122">
    <cfRule type="cellIs" dxfId="7557" priority="1887" operator="greaterThan">
      <formula>0.1</formula>
    </cfRule>
  </conditionalFormatting>
  <conditionalFormatting sqref="G122">
    <cfRule type="cellIs" dxfId="7556" priority="1885" operator="lessThan">
      <formula>F122</formula>
    </cfRule>
    <cfRule type="cellIs" dxfId="7555" priority="1892" operator="greaterThan">
      <formula>F122</formula>
    </cfRule>
  </conditionalFormatting>
  <conditionalFormatting sqref="M122">
    <cfRule type="cellIs" dxfId="7554" priority="1884" operator="greaterThan">
      <formula>0.1</formula>
    </cfRule>
  </conditionalFormatting>
  <conditionalFormatting sqref="G122">
    <cfRule type="cellIs" dxfId="7553" priority="1879" operator="greaterThan">
      <formula>F122</formula>
    </cfRule>
    <cfRule type="cellIs" dxfId="7552" priority="1880" operator="lessThan">
      <formula>F122</formula>
    </cfRule>
  </conditionalFormatting>
  <conditionalFormatting sqref="M122">
    <cfRule type="cellIs" dxfId="7551" priority="1877" operator="greaterThan">
      <formula>0.1</formula>
    </cfRule>
  </conditionalFormatting>
  <conditionalFormatting sqref="G122">
    <cfRule type="cellIs" dxfId="7550" priority="1875" operator="lessThan">
      <formula>F122</formula>
    </cfRule>
    <cfRule type="cellIs" dxfId="7549" priority="1882" operator="greaterThan">
      <formula>F122</formula>
    </cfRule>
  </conditionalFormatting>
  <conditionalFormatting sqref="M122">
    <cfRule type="cellIs" dxfId="7548" priority="1874" operator="greaterThan">
      <formula>0.1</formula>
    </cfRule>
  </conditionalFormatting>
  <conditionalFormatting sqref="G123:G125">
    <cfRule type="cellIs" dxfId="7547" priority="1869" operator="greaterThan">
      <formula>F123</formula>
    </cfRule>
    <cfRule type="cellIs" dxfId="7546" priority="1870" operator="lessThan">
      <formula>F123</formula>
    </cfRule>
  </conditionalFormatting>
  <conditionalFormatting sqref="M123:M125">
    <cfRule type="cellIs" dxfId="7545" priority="1867" operator="greaterThan">
      <formula>0.1</formula>
    </cfRule>
  </conditionalFormatting>
  <conditionalFormatting sqref="G123:G125">
    <cfRule type="cellIs" dxfId="7544" priority="1865" operator="lessThan">
      <formula>F123</formula>
    </cfRule>
    <cfRule type="cellIs" dxfId="7543" priority="1872" operator="greaterThan">
      <formula>F123</formula>
    </cfRule>
  </conditionalFormatting>
  <conditionalFormatting sqref="M123:M125">
    <cfRule type="cellIs" dxfId="7542" priority="1864" operator="greaterThan">
      <formula>0.1</formula>
    </cfRule>
  </conditionalFormatting>
  <conditionalFormatting sqref="G123:G125">
    <cfRule type="cellIs" dxfId="7541" priority="1859" operator="greaterThan">
      <formula>F123</formula>
    </cfRule>
    <cfRule type="cellIs" dxfId="7540" priority="1860" operator="lessThan">
      <formula>F123</formula>
    </cfRule>
  </conditionalFormatting>
  <conditionalFormatting sqref="P123:P125">
    <cfRule type="cellIs" dxfId="7539" priority="1858" operator="equal">
      <formula>TODAY()</formula>
    </cfRule>
  </conditionalFormatting>
  <conditionalFormatting sqref="M123:M125">
    <cfRule type="cellIs" dxfId="7538" priority="1857" operator="greaterThan">
      <formula>0.1</formula>
    </cfRule>
  </conditionalFormatting>
  <conditionalFormatting sqref="L123:L125">
    <cfRule type="cellIs" dxfId="7537" priority="1856" operator="lessThan">
      <formula>0</formula>
    </cfRule>
  </conditionalFormatting>
  <conditionalFormatting sqref="G123:G125">
    <cfRule type="cellIs" dxfId="7536" priority="1855" operator="lessThan">
      <formula>F123</formula>
    </cfRule>
    <cfRule type="cellIs" dxfId="7535" priority="1862" operator="greaterThan">
      <formula>F123</formula>
    </cfRule>
  </conditionalFormatting>
  <conditionalFormatting sqref="M123:M125">
    <cfRule type="cellIs" dxfId="7534" priority="1854" operator="greaterThan">
      <formula>0.1</formula>
    </cfRule>
  </conditionalFormatting>
  <conditionalFormatting sqref="P123:P125">
    <cfRule type="cellIs" dxfId="7533" priority="1853" operator="equal">
      <formula>TODAY()</formula>
    </cfRule>
  </conditionalFormatting>
  <conditionalFormatting sqref="L123:L125">
    <cfRule type="cellIs" dxfId="7532" priority="1851" operator="lessThan">
      <formula>0</formula>
    </cfRule>
  </conditionalFormatting>
  <conditionalFormatting sqref="G123:G125">
    <cfRule type="cellIs" dxfId="7531" priority="1849" operator="greaterThan">
      <formula>F123</formula>
    </cfRule>
    <cfRule type="cellIs" dxfId="7530" priority="1850" operator="lessThan">
      <formula>F123</formula>
    </cfRule>
  </conditionalFormatting>
  <conditionalFormatting sqref="P123:P125">
    <cfRule type="cellIs" dxfId="7529" priority="1848" operator="equal">
      <formula>TODAY()</formula>
    </cfRule>
  </conditionalFormatting>
  <conditionalFormatting sqref="M123:M125">
    <cfRule type="cellIs" dxfId="7528" priority="1847" operator="greaterThan">
      <formula>0.1</formula>
    </cfRule>
  </conditionalFormatting>
  <conditionalFormatting sqref="L123:L125">
    <cfRule type="cellIs" dxfId="7527" priority="1846" operator="lessThan">
      <formula>0</formula>
    </cfRule>
  </conditionalFormatting>
  <conditionalFormatting sqref="G123:G125">
    <cfRule type="cellIs" dxfId="7526" priority="1845" operator="lessThan">
      <formula>F123</formula>
    </cfRule>
    <cfRule type="cellIs" dxfId="7525" priority="1852" operator="greaterThan">
      <formula>F123</formula>
    </cfRule>
  </conditionalFormatting>
  <conditionalFormatting sqref="M123:M125">
    <cfRule type="cellIs" dxfId="7524" priority="1844" operator="greaterThan">
      <formula>0.1</formula>
    </cfRule>
  </conditionalFormatting>
  <conditionalFormatting sqref="P123:P125">
    <cfRule type="cellIs" dxfId="7523" priority="1843" operator="equal">
      <formula>TODAY()</formula>
    </cfRule>
  </conditionalFormatting>
  <conditionalFormatting sqref="L123:L125">
    <cfRule type="cellIs" dxfId="7522" priority="1841" operator="lessThan">
      <formula>0</formula>
    </cfRule>
  </conditionalFormatting>
  <conditionalFormatting sqref="G123:G125">
    <cfRule type="cellIs" dxfId="7521" priority="1839" operator="greaterThan">
      <formula>F123</formula>
    </cfRule>
    <cfRule type="cellIs" dxfId="7520" priority="1840" operator="lessThan">
      <formula>F123</formula>
    </cfRule>
  </conditionalFormatting>
  <conditionalFormatting sqref="P123:P125">
    <cfRule type="cellIs" dxfId="7519" priority="1838" operator="equal">
      <formula>TODAY()</formula>
    </cfRule>
  </conditionalFormatting>
  <conditionalFormatting sqref="M123:M125">
    <cfRule type="cellIs" dxfId="7518" priority="1837" operator="greaterThan">
      <formula>0.1</formula>
    </cfRule>
  </conditionalFormatting>
  <conditionalFormatting sqref="L123:L125">
    <cfRule type="cellIs" dxfId="7517" priority="1836" operator="lessThan">
      <formula>0</formula>
    </cfRule>
  </conditionalFormatting>
  <conditionalFormatting sqref="G123:G125">
    <cfRule type="cellIs" dxfId="7516" priority="1835" operator="lessThan">
      <formula>F123</formula>
    </cfRule>
    <cfRule type="cellIs" dxfId="7515" priority="1842" operator="greaterThan">
      <formula>F123</formula>
    </cfRule>
  </conditionalFormatting>
  <conditionalFormatting sqref="M123:M125">
    <cfRule type="cellIs" dxfId="7514" priority="1834" operator="greaterThan">
      <formula>0.1</formula>
    </cfRule>
  </conditionalFormatting>
  <conditionalFormatting sqref="P123:P125">
    <cfRule type="cellIs" dxfId="7513" priority="1833" operator="equal">
      <formula>TODAY()</formula>
    </cfRule>
  </conditionalFormatting>
  <conditionalFormatting sqref="L123:L125">
    <cfRule type="cellIs" dxfId="7512" priority="1831" operator="lessThan">
      <formula>0</formula>
    </cfRule>
  </conditionalFormatting>
  <conditionalFormatting sqref="G123:G125">
    <cfRule type="cellIs" dxfId="7511" priority="1829" operator="greaterThan">
      <formula>F123</formula>
    </cfRule>
    <cfRule type="cellIs" dxfId="7510" priority="1830" operator="lessThan">
      <formula>F123</formula>
    </cfRule>
  </conditionalFormatting>
  <conditionalFormatting sqref="P123:P125">
    <cfRule type="cellIs" dxfId="7509" priority="1828" operator="equal">
      <formula>TODAY()</formula>
    </cfRule>
  </conditionalFormatting>
  <conditionalFormatting sqref="M123:M125">
    <cfRule type="cellIs" dxfId="7508" priority="1827" operator="greaterThan">
      <formula>0.1</formula>
    </cfRule>
  </conditionalFormatting>
  <conditionalFormatting sqref="L123:L125">
    <cfRule type="cellIs" dxfId="7507" priority="1826" operator="lessThan">
      <formula>0</formula>
    </cfRule>
  </conditionalFormatting>
  <conditionalFormatting sqref="G123:G125">
    <cfRule type="cellIs" dxfId="7506" priority="1825" operator="lessThan">
      <formula>F123</formula>
    </cfRule>
    <cfRule type="cellIs" dxfId="7505" priority="1832" operator="greaterThan">
      <formula>F123</formula>
    </cfRule>
  </conditionalFormatting>
  <conditionalFormatting sqref="M123:M125">
    <cfRule type="cellIs" dxfId="7504" priority="1824" operator="greaterThan">
      <formula>0.1</formula>
    </cfRule>
  </conditionalFormatting>
  <conditionalFormatting sqref="P123:P125">
    <cfRule type="cellIs" dxfId="7503" priority="1823" operator="equal">
      <formula>TODAY()</formula>
    </cfRule>
  </conditionalFormatting>
  <conditionalFormatting sqref="L123:L125">
    <cfRule type="cellIs" dxfId="7502" priority="1821" operator="lessThan">
      <formula>0</formula>
    </cfRule>
  </conditionalFormatting>
  <conditionalFormatting sqref="G123:G125">
    <cfRule type="cellIs" dxfId="7501" priority="1819" operator="greaterThan">
      <formula>F123</formula>
    </cfRule>
    <cfRule type="cellIs" dxfId="7500" priority="1820" operator="lessThan">
      <formula>F123</formula>
    </cfRule>
  </conditionalFormatting>
  <conditionalFormatting sqref="P123:P125">
    <cfRule type="cellIs" dxfId="7499" priority="1818" operator="equal">
      <formula>TODAY()</formula>
    </cfRule>
  </conditionalFormatting>
  <conditionalFormatting sqref="M123:M125">
    <cfRule type="cellIs" dxfId="7498" priority="1817" operator="greaterThan">
      <formula>0.1</formula>
    </cfRule>
  </conditionalFormatting>
  <conditionalFormatting sqref="L123:L125">
    <cfRule type="cellIs" dxfId="7497" priority="1816" operator="lessThan">
      <formula>0</formula>
    </cfRule>
  </conditionalFormatting>
  <conditionalFormatting sqref="G123:G125">
    <cfRule type="cellIs" dxfId="7496" priority="1815" operator="lessThan">
      <formula>F123</formula>
    </cfRule>
    <cfRule type="cellIs" dxfId="7495" priority="1822" operator="greaterThan">
      <formula>F123</formula>
    </cfRule>
  </conditionalFormatting>
  <conditionalFormatting sqref="M123:M125">
    <cfRule type="cellIs" dxfId="7494" priority="1814" operator="greaterThan">
      <formula>0.1</formula>
    </cfRule>
  </conditionalFormatting>
  <conditionalFormatting sqref="P123:P125">
    <cfRule type="cellIs" dxfId="7493" priority="1813" operator="equal">
      <formula>TODAY()</formula>
    </cfRule>
  </conditionalFormatting>
  <conditionalFormatting sqref="L123:L125">
    <cfRule type="cellIs" dxfId="7492" priority="1811" operator="lessThan">
      <formula>0</formula>
    </cfRule>
  </conditionalFormatting>
  <conditionalFormatting sqref="G123:G125">
    <cfRule type="cellIs" dxfId="7491" priority="1809" operator="greaterThan">
      <formula>F123</formula>
    </cfRule>
    <cfRule type="cellIs" dxfId="7490" priority="1810" operator="lessThan">
      <formula>F123</formula>
    </cfRule>
  </conditionalFormatting>
  <conditionalFormatting sqref="P123:P125">
    <cfRule type="cellIs" dxfId="7489" priority="1808" operator="equal">
      <formula>TODAY()</formula>
    </cfRule>
  </conditionalFormatting>
  <conditionalFormatting sqref="M123:M125">
    <cfRule type="cellIs" dxfId="7488" priority="1807" operator="greaterThan">
      <formula>0.1</formula>
    </cfRule>
  </conditionalFormatting>
  <conditionalFormatting sqref="L123:L125">
    <cfRule type="cellIs" dxfId="7487" priority="1806" operator="lessThan">
      <formula>0</formula>
    </cfRule>
  </conditionalFormatting>
  <conditionalFormatting sqref="G123:G125">
    <cfRule type="cellIs" dxfId="7486" priority="1805" operator="lessThan">
      <formula>F123</formula>
    </cfRule>
    <cfRule type="cellIs" dxfId="7485" priority="1812" operator="greaterThan">
      <formula>F123</formula>
    </cfRule>
  </conditionalFormatting>
  <conditionalFormatting sqref="M123:M125">
    <cfRule type="cellIs" dxfId="7484" priority="1804" operator="greaterThan">
      <formula>0.1</formula>
    </cfRule>
  </conditionalFormatting>
  <conditionalFormatting sqref="P123:P125">
    <cfRule type="cellIs" dxfId="7483" priority="1803" operator="equal">
      <formula>TODAY()</formula>
    </cfRule>
  </conditionalFormatting>
  <conditionalFormatting sqref="L123:L125">
    <cfRule type="cellIs" dxfId="7482" priority="1801" operator="lessThan">
      <formula>0</formula>
    </cfRule>
  </conditionalFormatting>
  <conditionalFormatting sqref="G123:G125">
    <cfRule type="cellIs" dxfId="7481" priority="1799" operator="greaterThan">
      <formula>F123</formula>
    </cfRule>
    <cfRule type="cellIs" dxfId="7480" priority="1800" operator="lessThan">
      <formula>F123</formula>
    </cfRule>
  </conditionalFormatting>
  <conditionalFormatting sqref="P123:P125">
    <cfRule type="cellIs" dxfId="7479" priority="1798" operator="equal">
      <formula>TODAY()</formula>
    </cfRule>
  </conditionalFormatting>
  <conditionalFormatting sqref="M123:M125">
    <cfRule type="cellIs" dxfId="7478" priority="1797" operator="greaterThan">
      <formula>0.1</formula>
    </cfRule>
  </conditionalFormatting>
  <conditionalFormatting sqref="L123:L125">
    <cfRule type="cellIs" dxfId="7477" priority="1796" operator="lessThan">
      <formula>0</formula>
    </cfRule>
  </conditionalFormatting>
  <conditionalFormatting sqref="G123:G125">
    <cfRule type="cellIs" dxfId="7476" priority="1795" operator="lessThan">
      <formula>F123</formula>
    </cfRule>
    <cfRule type="cellIs" dxfId="7475" priority="1802" operator="greaterThan">
      <formula>F123</formula>
    </cfRule>
  </conditionalFormatting>
  <conditionalFormatting sqref="M123:M125">
    <cfRule type="cellIs" dxfId="7474" priority="1794" operator="greaterThan">
      <formula>0.1</formula>
    </cfRule>
  </conditionalFormatting>
  <conditionalFormatting sqref="P123:P125">
    <cfRule type="cellIs" dxfId="7473" priority="1793" operator="equal">
      <formula>TODAY()</formula>
    </cfRule>
  </conditionalFormatting>
  <conditionalFormatting sqref="L123:L125">
    <cfRule type="cellIs" dxfId="7472" priority="1791" operator="lessThan">
      <formula>0</formula>
    </cfRule>
  </conditionalFormatting>
  <conditionalFormatting sqref="G123:G125">
    <cfRule type="cellIs" dxfId="7471" priority="1789" operator="greaterThan">
      <formula>F123</formula>
    </cfRule>
    <cfRule type="cellIs" dxfId="7470" priority="1790" operator="lessThan">
      <formula>F123</formula>
    </cfRule>
  </conditionalFormatting>
  <conditionalFormatting sqref="P123:P125">
    <cfRule type="cellIs" dxfId="7469" priority="1788" operator="equal">
      <formula>TODAY()</formula>
    </cfRule>
  </conditionalFormatting>
  <conditionalFormatting sqref="M123:M125">
    <cfRule type="cellIs" dxfId="7468" priority="1787" operator="greaterThan">
      <formula>0.1</formula>
    </cfRule>
  </conditionalFormatting>
  <conditionalFormatting sqref="L123:L125">
    <cfRule type="cellIs" dxfId="7467" priority="1786" operator="lessThan">
      <formula>0</formula>
    </cfRule>
  </conditionalFormatting>
  <conditionalFormatting sqref="G123:G125">
    <cfRule type="cellIs" dxfId="7466" priority="1785" operator="lessThan">
      <formula>F123</formula>
    </cfRule>
    <cfRule type="cellIs" dxfId="7465" priority="1792" operator="greaterThan">
      <formula>F123</formula>
    </cfRule>
  </conditionalFormatting>
  <conditionalFormatting sqref="M123:M125">
    <cfRule type="cellIs" dxfId="7464" priority="1784" operator="greaterThan">
      <formula>0.1</formula>
    </cfRule>
  </conditionalFormatting>
  <conditionalFormatting sqref="P123:P125">
    <cfRule type="cellIs" dxfId="7463" priority="1783" operator="equal">
      <formula>TODAY()</formula>
    </cfRule>
  </conditionalFormatting>
  <conditionalFormatting sqref="L123:L125">
    <cfRule type="cellIs" dxfId="7462" priority="1781" operator="lessThan">
      <formula>0</formula>
    </cfRule>
  </conditionalFormatting>
  <conditionalFormatting sqref="G123:G125">
    <cfRule type="cellIs" dxfId="7461" priority="1779" operator="greaterThan">
      <formula>F123</formula>
    </cfRule>
    <cfRule type="cellIs" dxfId="7460" priority="1780" operator="lessThan">
      <formula>F123</formula>
    </cfRule>
  </conditionalFormatting>
  <conditionalFormatting sqref="P123:P125">
    <cfRule type="cellIs" dxfId="7459" priority="1778" operator="equal">
      <formula>TODAY()</formula>
    </cfRule>
  </conditionalFormatting>
  <conditionalFormatting sqref="M123:M125">
    <cfRule type="cellIs" dxfId="7458" priority="1777" operator="greaterThan">
      <formula>0.1</formula>
    </cfRule>
  </conditionalFormatting>
  <conditionalFormatting sqref="L123:L125">
    <cfRule type="cellIs" dxfId="7457" priority="1776" operator="lessThan">
      <formula>0</formula>
    </cfRule>
  </conditionalFormatting>
  <conditionalFormatting sqref="G123:G125">
    <cfRule type="cellIs" dxfId="7456" priority="1775" operator="lessThan">
      <formula>F123</formula>
    </cfRule>
    <cfRule type="cellIs" dxfId="7455" priority="1782" operator="greaterThan">
      <formula>F123</formula>
    </cfRule>
  </conditionalFormatting>
  <conditionalFormatting sqref="M123:M125">
    <cfRule type="cellIs" dxfId="7454" priority="1774" operator="greaterThan">
      <formula>0.1</formula>
    </cfRule>
  </conditionalFormatting>
  <conditionalFormatting sqref="P123:P125">
    <cfRule type="cellIs" dxfId="7453" priority="1773" operator="equal">
      <formula>TODAY()</formula>
    </cfRule>
  </conditionalFormatting>
  <conditionalFormatting sqref="L123:L125">
    <cfRule type="cellIs" dxfId="7452" priority="1771" operator="lessThan">
      <formula>0</formula>
    </cfRule>
  </conditionalFormatting>
  <conditionalFormatting sqref="G123:G125">
    <cfRule type="cellIs" dxfId="7451" priority="1769" operator="greaterThan">
      <formula>F123</formula>
    </cfRule>
    <cfRule type="cellIs" dxfId="7450" priority="1770" operator="lessThan">
      <formula>F123</formula>
    </cfRule>
  </conditionalFormatting>
  <conditionalFormatting sqref="P123:P125">
    <cfRule type="cellIs" dxfId="7449" priority="1768" operator="equal">
      <formula>TODAY()</formula>
    </cfRule>
  </conditionalFormatting>
  <conditionalFormatting sqref="M123:M125">
    <cfRule type="cellIs" dxfId="7448" priority="1767" operator="greaterThan">
      <formula>0.1</formula>
    </cfRule>
  </conditionalFormatting>
  <conditionalFormatting sqref="L123:L125">
    <cfRule type="cellIs" dxfId="7447" priority="1766" operator="lessThan">
      <formula>0</formula>
    </cfRule>
  </conditionalFormatting>
  <conditionalFormatting sqref="G123:G125">
    <cfRule type="cellIs" dxfId="7446" priority="1765" operator="lessThan">
      <formula>F123</formula>
    </cfRule>
    <cfRule type="cellIs" dxfId="7445" priority="1772" operator="greaterThan">
      <formula>F123</formula>
    </cfRule>
  </conditionalFormatting>
  <conditionalFormatting sqref="M123:M125">
    <cfRule type="cellIs" dxfId="7444" priority="1764" operator="greaterThan">
      <formula>0.1</formula>
    </cfRule>
  </conditionalFormatting>
  <conditionalFormatting sqref="P123:P125">
    <cfRule type="cellIs" dxfId="7443" priority="1763" operator="equal">
      <formula>TODAY()</formula>
    </cfRule>
  </conditionalFormatting>
  <conditionalFormatting sqref="L123:L125">
    <cfRule type="cellIs" dxfId="7442" priority="1761" operator="lessThan">
      <formula>0</formula>
    </cfRule>
  </conditionalFormatting>
  <conditionalFormatting sqref="G123:G125">
    <cfRule type="cellIs" dxfId="7441" priority="1759" operator="greaterThan">
      <formula>F123</formula>
    </cfRule>
    <cfRule type="cellIs" dxfId="7440" priority="1760" operator="lessThan">
      <formula>F123</formula>
    </cfRule>
  </conditionalFormatting>
  <conditionalFormatting sqref="P123:P125">
    <cfRule type="cellIs" dxfId="7439" priority="1758" operator="equal">
      <formula>TODAY()</formula>
    </cfRule>
  </conditionalFormatting>
  <conditionalFormatting sqref="M123:M125">
    <cfRule type="cellIs" dxfId="7438" priority="1757" operator="greaterThan">
      <formula>0.1</formula>
    </cfRule>
  </conditionalFormatting>
  <conditionalFormatting sqref="L123:L125">
    <cfRule type="cellIs" dxfId="7437" priority="1756" operator="lessThan">
      <formula>0</formula>
    </cfRule>
  </conditionalFormatting>
  <conditionalFormatting sqref="G123:G125">
    <cfRule type="cellIs" dxfId="7436" priority="1755" operator="lessThan">
      <formula>F123</formula>
    </cfRule>
    <cfRule type="cellIs" dxfId="7435" priority="1762" operator="greaterThan">
      <formula>F123</formula>
    </cfRule>
  </conditionalFormatting>
  <conditionalFormatting sqref="M123:M125">
    <cfRule type="cellIs" dxfId="7434" priority="1754" operator="greaterThan">
      <formula>0.1</formula>
    </cfRule>
  </conditionalFormatting>
  <conditionalFormatting sqref="P123:P125">
    <cfRule type="cellIs" dxfId="7433" priority="1753" operator="equal">
      <formula>TODAY()</formula>
    </cfRule>
  </conditionalFormatting>
  <conditionalFormatting sqref="L123:L125">
    <cfRule type="cellIs" dxfId="7432" priority="1751" operator="lessThan">
      <formula>0</formula>
    </cfRule>
  </conditionalFormatting>
  <conditionalFormatting sqref="G123:G125">
    <cfRule type="cellIs" dxfId="7431" priority="1749" operator="greaterThan">
      <formula>F123</formula>
    </cfRule>
    <cfRule type="cellIs" dxfId="7430" priority="1750" operator="lessThan">
      <formula>F123</formula>
    </cfRule>
  </conditionalFormatting>
  <conditionalFormatting sqref="P123:P125">
    <cfRule type="cellIs" dxfId="7429" priority="1748" operator="equal">
      <formula>TODAY()</formula>
    </cfRule>
  </conditionalFormatting>
  <conditionalFormatting sqref="M123:M125">
    <cfRule type="cellIs" dxfId="7428" priority="1747" operator="greaterThan">
      <formula>0.1</formula>
    </cfRule>
  </conditionalFormatting>
  <conditionalFormatting sqref="L123:L125">
    <cfRule type="cellIs" dxfId="7427" priority="1746" operator="lessThan">
      <formula>0</formula>
    </cfRule>
  </conditionalFormatting>
  <conditionalFormatting sqref="G123:G125">
    <cfRule type="cellIs" dxfId="7426" priority="1745" operator="lessThan">
      <formula>F123</formula>
    </cfRule>
    <cfRule type="cellIs" dxfId="7425" priority="1752" operator="greaterThan">
      <formula>F123</formula>
    </cfRule>
  </conditionalFormatting>
  <conditionalFormatting sqref="M123:M125">
    <cfRule type="cellIs" dxfId="7424" priority="1744" operator="greaterThan">
      <formula>0.1</formula>
    </cfRule>
  </conditionalFormatting>
  <conditionalFormatting sqref="P123:P125">
    <cfRule type="cellIs" dxfId="7423" priority="1743" operator="equal">
      <formula>TODAY()</formula>
    </cfRule>
  </conditionalFormatting>
  <conditionalFormatting sqref="L123:L125">
    <cfRule type="cellIs" dxfId="7422" priority="1741" operator="lessThan">
      <formula>0</formula>
    </cfRule>
  </conditionalFormatting>
  <conditionalFormatting sqref="G123:G125">
    <cfRule type="cellIs" dxfId="7421" priority="1739" operator="greaterThan">
      <formula>F123</formula>
    </cfRule>
    <cfRule type="cellIs" dxfId="7420" priority="1740" operator="lessThan">
      <formula>F123</formula>
    </cfRule>
  </conditionalFormatting>
  <conditionalFormatting sqref="P123:P125">
    <cfRule type="cellIs" dxfId="7419" priority="1738" operator="equal">
      <formula>TODAY()</formula>
    </cfRule>
  </conditionalFormatting>
  <conditionalFormatting sqref="M123:M125">
    <cfRule type="cellIs" dxfId="7418" priority="1737" operator="greaterThan">
      <formula>0.1</formula>
    </cfRule>
  </conditionalFormatting>
  <conditionalFormatting sqref="L123:L125">
    <cfRule type="cellIs" dxfId="7417" priority="1736" operator="lessThan">
      <formula>0</formula>
    </cfRule>
  </conditionalFormatting>
  <conditionalFormatting sqref="G123:G125">
    <cfRule type="cellIs" dxfId="7416" priority="1735" operator="lessThan">
      <formula>F123</formula>
    </cfRule>
    <cfRule type="cellIs" dxfId="7415" priority="1742" operator="greaterThan">
      <formula>F123</formula>
    </cfRule>
  </conditionalFormatting>
  <conditionalFormatting sqref="M123:M125">
    <cfRule type="cellIs" dxfId="7414" priority="1734" operator="greaterThan">
      <formula>0.1</formula>
    </cfRule>
  </conditionalFormatting>
  <conditionalFormatting sqref="P123:P125">
    <cfRule type="cellIs" dxfId="7413" priority="1733" operator="equal">
      <formula>TODAY()</formula>
    </cfRule>
  </conditionalFormatting>
  <conditionalFormatting sqref="L123:L125">
    <cfRule type="cellIs" dxfId="7412" priority="1731" operator="lessThan">
      <formula>0</formula>
    </cfRule>
  </conditionalFormatting>
  <conditionalFormatting sqref="G123:G125">
    <cfRule type="cellIs" dxfId="7411" priority="1729" operator="greaterThan">
      <formula>F123</formula>
    </cfRule>
    <cfRule type="cellIs" dxfId="7410" priority="1730" operator="lessThan">
      <formula>F123</formula>
    </cfRule>
  </conditionalFormatting>
  <conditionalFormatting sqref="P123:P125">
    <cfRule type="cellIs" dxfId="7409" priority="1728" operator="equal">
      <formula>TODAY()</formula>
    </cfRule>
  </conditionalFormatting>
  <conditionalFormatting sqref="M123:M125">
    <cfRule type="cellIs" dxfId="7408" priority="1727" operator="greaterThan">
      <formula>0.1</formula>
    </cfRule>
  </conditionalFormatting>
  <conditionalFormatting sqref="L123:L125">
    <cfRule type="cellIs" dxfId="7407" priority="1726" operator="lessThan">
      <formula>0</formula>
    </cfRule>
  </conditionalFormatting>
  <conditionalFormatting sqref="G123:G125">
    <cfRule type="cellIs" dxfId="7406" priority="1725" operator="lessThan">
      <formula>F123</formula>
    </cfRule>
    <cfRule type="cellIs" dxfId="7405" priority="1732" operator="greaterThan">
      <formula>F123</formula>
    </cfRule>
  </conditionalFormatting>
  <conditionalFormatting sqref="M123:M125">
    <cfRule type="cellIs" dxfId="7404" priority="1724" operator="greaterThan">
      <formula>0.1</formula>
    </cfRule>
  </conditionalFormatting>
  <conditionalFormatting sqref="P123:P125">
    <cfRule type="cellIs" dxfId="7403" priority="1723" operator="equal">
      <formula>TODAY()</formula>
    </cfRule>
  </conditionalFormatting>
  <conditionalFormatting sqref="L123:L125">
    <cfRule type="cellIs" dxfId="7402" priority="1721" operator="lessThan">
      <formula>0</formula>
    </cfRule>
  </conditionalFormatting>
  <conditionalFormatting sqref="G123:G125">
    <cfRule type="cellIs" dxfId="7401" priority="1719" operator="greaterThan">
      <formula>F123</formula>
    </cfRule>
    <cfRule type="cellIs" dxfId="7400" priority="1720" operator="lessThan">
      <formula>F123</formula>
    </cfRule>
  </conditionalFormatting>
  <conditionalFormatting sqref="P123:P125">
    <cfRule type="cellIs" dxfId="7399" priority="1718" operator="equal">
      <formula>TODAY()</formula>
    </cfRule>
  </conditionalFormatting>
  <conditionalFormatting sqref="M123:M125">
    <cfRule type="cellIs" dxfId="7398" priority="1717" operator="greaterThan">
      <formula>0.1</formula>
    </cfRule>
  </conditionalFormatting>
  <conditionalFormatting sqref="L123:L125">
    <cfRule type="cellIs" dxfId="7397" priority="1716" operator="lessThan">
      <formula>0</formula>
    </cfRule>
  </conditionalFormatting>
  <conditionalFormatting sqref="G123:G125">
    <cfRule type="cellIs" dxfId="7396" priority="1715" operator="lessThan">
      <formula>F123</formula>
    </cfRule>
    <cfRule type="cellIs" dxfId="7395" priority="1722" operator="greaterThan">
      <formula>F123</formula>
    </cfRule>
  </conditionalFormatting>
  <conditionalFormatting sqref="M123:M125">
    <cfRule type="cellIs" dxfId="7394" priority="1714" operator="greaterThan">
      <formula>0.1</formula>
    </cfRule>
  </conditionalFormatting>
  <conditionalFormatting sqref="P123:P125">
    <cfRule type="cellIs" dxfId="7393" priority="1713" operator="equal">
      <formula>TODAY()</formula>
    </cfRule>
  </conditionalFormatting>
  <conditionalFormatting sqref="L123:L125">
    <cfRule type="cellIs" dxfId="7392" priority="1711" operator="lessThan">
      <formula>0</formula>
    </cfRule>
  </conditionalFormatting>
  <conditionalFormatting sqref="G123:G125">
    <cfRule type="cellIs" dxfId="7391" priority="1709" operator="greaterThan">
      <formula>F123</formula>
    </cfRule>
    <cfRule type="cellIs" dxfId="7390" priority="1710" operator="lessThan">
      <formula>F123</formula>
    </cfRule>
  </conditionalFormatting>
  <conditionalFormatting sqref="P123:P125">
    <cfRule type="cellIs" dxfId="7389" priority="1708" operator="equal">
      <formula>TODAY()</formula>
    </cfRule>
  </conditionalFormatting>
  <conditionalFormatting sqref="M123:M125">
    <cfRule type="cellIs" dxfId="7388" priority="1707" operator="greaterThan">
      <formula>0.1</formula>
    </cfRule>
  </conditionalFormatting>
  <conditionalFormatting sqref="L123:L125">
    <cfRule type="cellIs" dxfId="7387" priority="1706" operator="lessThan">
      <formula>0</formula>
    </cfRule>
  </conditionalFormatting>
  <conditionalFormatting sqref="G123:G125">
    <cfRule type="cellIs" dxfId="7386" priority="1705" operator="lessThan">
      <formula>F123</formula>
    </cfRule>
    <cfRule type="cellIs" dxfId="7385" priority="1712" operator="greaterThan">
      <formula>F123</formula>
    </cfRule>
  </conditionalFormatting>
  <conditionalFormatting sqref="M123:M125">
    <cfRule type="cellIs" dxfId="7384" priority="1704" operator="greaterThan">
      <formula>0.1</formula>
    </cfRule>
  </conditionalFormatting>
  <conditionalFormatting sqref="P123:P125">
    <cfRule type="cellIs" dxfId="7383" priority="1703" operator="equal">
      <formula>TODAY()</formula>
    </cfRule>
  </conditionalFormatting>
  <conditionalFormatting sqref="L123:L125">
    <cfRule type="cellIs" dxfId="7382" priority="1701" operator="lessThan">
      <formula>0</formula>
    </cfRule>
  </conditionalFormatting>
  <conditionalFormatting sqref="G123:G125">
    <cfRule type="cellIs" dxfId="7381" priority="1699" operator="greaterThan">
      <formula>F123</formula>
    </cfRule>
    <cfRule type="cellIs" dxfId="7380" priority="1700" operator="lessThan">
      <formula>F123</formula>
    </cfRule>
  </conditionalFormatting>
  <conditionalFormatting sqref="P123:P125">
    <cfRule type="cellIs" dxfId="7379" priority="1698" operator="equal">
      <formula>TODAY()</formula>
    </cfRule>
  </conditionalFormatting>
  <conditionalFormatting sqref="M123:M125">
    <cfRule type="cellIs" dxfId="7378" priority="1697" operator="greaterThan">
      <formula>0.1</formula>
    </cfRule>
  </conditionalFormatting>
  <conditionalFormatting sqref="L123:L125">
    <cfRule type="cellIs" dxfId="7377" priority="1696" operator="lessThan">
      <formula>0</formula>
    </cfRule>
  </conditionalFormatting>
  <conditionalFormatting sqref="G123:G125">
    <cfRule type="cellIs" dxfId="7376" priority="1695" operator="lessThan">
      <formula>F123</formula>
    </cfRule>
    <cfRule type="cellIs" dxfId="7375" priority="1702" operator="greaterThan">
      <formula>F123</formula>
    </cfRule>
  </conditionalFormatting>
  <conditionalFormatting sqref="M123:M125">
    <cfRule type="cellIs" dxfId="7374" priority="1694" operator="greaterThan">
      <formula>0.1</formula>
    </cfRule>
  </conditionalFormatting>
  <conditionalFormatting sqref="P123:P125">
    <cfRule type="cellIs" dxfId="7373" priority="1693" operator="equal">
      <formula>TODAY()</formula>
    </cfRule>
  </conditionalFormatting>
  <conditionalFormatting sqref="L123:L125">
    <cfRule type="cellIs" dxfId="7372" priority="1691" operator="lessThan">
      <formula>0</formula>
    </cfRule>
  </conditionalFormatting>
  <conditionalFormatting sqref="G123:G125">
    <cfRule type="cellIs" dxfId="7371" priority="1689" operator="greaterThan">
      <formula>F123</formula>
    </cfRule>
    <cfRule type="cellIs" dxfId="7370" priority="1690" operator="lessThan">
      <formula>F123</formula>
    </cfRule>
  </conditionalFormatting>
  <conditionalFormatting sqref="P123:P125">
    <cfRule type="cellIs" dxfId="7369" priority="1688" operator="equal">
      <formula>TODAY()</formula>
    </cfRule>
  </conditionalFormatting>
  <conditionalFormatting sqref="M123:M125">
    <cfRule type="cellIs" dxfId="7368" priority="1687" operator="greaterThan">
      <formula>0.1</formula>
    </cfRule>
  </conditionalFormatting>
  <conditionalFormatting sqref="L123:L125">
    <cfRule type="cellIs" dxfId="7367" priority="1686" operator="lessThan">
      <formula>0</formula>
    </cfRule>
  </conditionalFormatting>
  <conditionalFormatting sqref="G123:G125">
    <cfRule type="cellIs" dxfId="7366" priority="1685" operator="lessThan">
      <formula>F123</formula>
    </cfRule>
    <cfRule type="cellIs" dxfId="7365" priority="1692" operator="greaterThan">
      <formula>F123</formula>
    </cfRule>
  </conditionalFormatting>
  <conditionalFormatting sqref="M123:M125">
    <cfRule type="cellIs" dxfId="7364" priority="1684" operator="greaterThan">
      <formula>0.1</formula>
    </cfRule>
  </conditionalFormatting>
  <conditionalFormatting sqref="P123:P125">
    <cfRule type="cellIs" dxfId="7363" priority="1683" operator="equal">
      <formula>TODAY()</formula>
    </cfRule>
  </conditionalFormatting>
  <conditionalFormatting sqref="L123:L125">
    <cfRule type="cellIs" dxfId="7362" priority="1681" operator="lessThan">
      <formula>0</formula>
    </cfRule>
  </conditionalFormatting>
  <conditionalFormatting sqref="G123:G125">
    <cfRule type="cellIs" dxfId="7361" priority="1679" operator="greaterThan">
      <formula>F123</formula>
    </cfRule>
    <cfRule type="cellIs" dxfId="7360" priority="1680" operator="lessThan">
      <formula>F123</formula>
    </cfRule>
  </conditionalFormatting>
  <conditionalFormatting sqref="P123:P125">
    <cfRule type="cellIs" dxfId="7359" priority="1678" operator="equal">
      <formula>TODAY()</formula>
    </cfRule>
  </conditionalFormatting>
  <conditionalFormatting sqref="M123:M125">
    <cfRule type="cellIs" dxfId="7358" priority="1677" operator="greaterThan">
      <formula>0.1</formula>
    </cfRule>
  </conditionalFormatting>
  <conditionalFormatting sqref="L123:L125">
    <cfRule type="cellIs" dxfId="7357" priority="1676" operator="lessThan">
      <formula>0</formula>
    </cfRule>
  </conditionalFormatting>
  <conditionalFormatting sqref="G123:G125">
    <cfRule type="cellIs" dxfId="7356" priority="1675" operator="lessThan">
      <formula>F123</formula>
    </cfRule>
    <cfRule type="cellIs" dxfId="7355" priority="1682" operator="greaterThan">
      <formula>F123</formula>
    </cfRule>
  </conditionalFormatting>
  <conditionalFormatting sqref="M123:M125">
    <cfRule type="cellIs" dxfId="7354" priority="1674" operator="greaterThan">
      <formula>0.1</formula>
    </cfRule>
  </conditionalFormatting>
  <conditionalFormatting sqref="P123:P125">
    <cfRule type="cellIs" dxfId="7353" priority="1673" operator="equal">
      <formula>TODAY()</formula>
    </cfRule>
  </conditionalFormatting>
  <conditionalFormatting sqref="L123:L125">
    <cfRule type="cellIs" dxfId="7352" priority="1671" operator="lessThan">
      <formula>0</formula>
    </cfRule>
  </conditionalFormatting>
  <conditionalFormatting sqref="G123:G125">
    <cfRule type="cellIs" dxfId="7351" priority="1669" operator="greaterThan">
      <formula>F123</formula>
    </cfRule>
    <cfRule type="cellIs" dxfId="7350" priority="1670" operator="lessThan">
      <formula>F123</formula>
    </cfRule>
  </conditionalFormatting>
  <conditionalFormatting sqref="P123:P125">
    <cfRule type="cellIs" dxfId="7349" priority="1668" operator="equal">
      <formula>TODAY()</formula>
    </cfRule>
  </conditionalFormatting>
  <conditionalFormatting sqref="M123:M125">
    <cfRule type="cellIs" dxfId="7348" priority="1667" operator="greaterThan">
      <formula>0.1</formula>
    </cfRule>
  </conditionalFormatting>
  <conditionalFormatting sqref="L123:L125">
    <cfRule type="cellIs" dxfId="7347" priority="1666" operator="lessThan">
      <formula>0</formula>
    </cfRule>
  </conditionalFormatting>
  <conditionalFormatting sqref="G123:G125">
    <cfRule type="cellIs" dxfId="7346" priority="1665" operator="lessThan">
      <formula>F123</formula>
    </cfRule>
    <cfRule type="cellIs" dxfId="7345" priority="1672" operator="greaterThan">
      <formula>F123</formula>
    </cfRule>
  </conditionalFormatting>
  <conditionalFormatting sqref="M123:M125">
    <cfRule type="cellIs" dxfId="7344" priority="1664" operator="greaterThan">
      <formula>0.1</formula>
    </cfRule>
  </conditionalFormatting>
  <conditionalFormatting sqref="P123:P125">
    <cfRule type="cellIs" dxfId="7343" priority="1663" operator="equal">
      <formula>TODAY()</formula>
    </cfRule>
  </conditionalFormatting>
  <conditionalFormatting sqref="L123:L125">
    <cfRule type="cellIs" dxfId="7342" priority="1661" operator="lessThan">
      <formula>0</formula>
    </cfRule>
  </conditionalFormatting>
  <conditionalFormatting sqref="G123:G125">
    <cfRule type="cellIs" dxfId="7341" priority="1659" operator="greaterThan">
      <formula>F123</formula>
    </cfRule>
    <cfRule type="cellIs" dxfId="7340" priority="1660" operator="lessThan">
      <formula>F123</formula>
    </cfRule>
  </conditionalFormatting>
  <conditionalFormatting sqref="P123:P125">
    <cfRule type="cellIs" dxfId="7339" priority="1658" operator="equal">
      <formula>TODAY()</formula>
    </cfRule>
  </conditionalFormatting>
  <conditionalFormatting sqref="M123:M125">
    <cfRule type="cellIs" dxfId="7338" priority="1657" operator="greaterThan">
      <formula>0.1</formula>
    </cfRule>
  </conditionalFormatting>
  <conditionalFormatting sqref="L123:L125">
    <cfRule type="cellIs" dxfId="7337" priority="1656" operator="lessThan">
      <formula>0</formula>
    </cfRule>
  </conditionalFormatting>
  <conditionalFormatting sqref="G123:G125">
    <cfRule type="cellIs" dxfId="7336" priority="1655" operator="lessThan">
      <formula>F123</formula>
    </cfRule>
    <cfRule type="cellIs" dxfId="7335" priority="1662" operator="greaterThan">
      <formula>F123</formula>
    </cfRule>
  </conditionalFormatting>
  <conditionalFormatting sqref="M123:M125">
    <cfRule type="cellIs" dxfId="7334" priority="1654" operator="greaterThan">
      <formula>0.1</formula>
    </cfRule>
  </conditionalFormatting>
  <conditionalFormatting sqref="P123:P125">
    <cfRule type="cellIs" dxfId="7333" priority="1653" operator="equal">
      <formula>TODAY()</formula>
    </cfRule>
  </conditionalFormatting>
  <conditionalFormatting sqref="L123:L125">
    <cfRule type="cellIs" dxfId="7332" priority="1651" operator="lessThan">
      <formula>0</formula>
    </cfRule>
  </conditionalFormatting>
  <conditionalFormatting sqref="G123:G125">
    <cfRule type="cellIs" dxfId="7331" priority="1649" operator="greaterThan">
      <formula>F123</formula>
    </cfRule>
    <cfRule type="cellIs" dxfId="7330" priority="1650" operator="lessThan">
      <formula>F123</formula>
    </cfRule>
  </conditionalFormatting>
  <conditionalFormatting sqref="P123:P125">
    <cfRule type="cellIs" dxfId="7329" priority="1648" operator="equal">
      <formula>TODAY()</formula>
    </cfRule>
  </conditionalFormatting>
  <conditionalFormatting sqref="M123:M125">
    <cfRule type="cellIs" dxfId="7328" priority="1647" operator="greaterThan">
      <formula>0.1</formula>
    </cfRule>
  </conditionalFormatting>
  <conditionalFormatting sqref="L123:L125">
    <cfRule type="cellIs" dxfId="7327" priority="1646" operator="lessThan">
      <formula>0</formula>
    </cfRule>
  </conditionalFormatting>
  <conditionalFormatting sqref="G123:G125">
    <cfRule type="cellIs" dxfId="7326" priority="1645" operator="lessThan">
      <formula>F123</formula>
    </cfRule>
    <cfRule type="cellIs" dxfId="7325" priority="1652" operator="greaterThan">
      <formula>F123</formula>
    </cfRule>
  </conditionalFormatting>
  <conditionalFormatting sqref="M123:M125">
    <cfRule type="cellIs" dxfId="7324" priority="1644" operator="greaterThan">
      <formula>0.1</formula>
    </cfRule>
  </conditionalFormatting>
  <conditionalFormatting sqref="P123:P125">
    <cfRule type="cellIs" dxfId="7323" priority="1643" operator="equal">
      <formula>TODAY()</formula>
    </cfRule>
  </conditionalFormatting>
  <conditionalFormatting sqref="L123:L125">
    <cfRule type="cellIs" dxfId="7322" priority="1641" operator="lessThan">
      <formula>0</formula>
    </cfRule>
  </conditionalFormatting>
  <conditionalFormatting sqref="G123:G125">
    <cfRule type="cellIs" dxfId="7321" priority="1639" operator="greaterThan">
      <formula>F123</formula>
    </cfRule>
    <cfRule type="cellIs" dxfId="7320" priority="1640" operator="lessThan">
      <formula>F123</formula>
    </cfRule>
  </conditionalFormatting>
  <conditionalFormatting sqref="P123:P125">
    <cfRule type="cellIs" dxfId="7319" priority="1638" operator="equal">
      <formula>TODAY()</formula>
    </cfRule>
  </conditionalFormatting>
  <conditionalFormatting sqref="M123:M125">
    <cfRule type="cellIs" dxfId="7318" priority="1637" operator="greaterThan">
      <formula>0.1</formula>
    </cfRule>
  </conditionalFormatting>
  <conditionalFormatting sqref="L123:L125">
    <cfRule type="cellIs" dxfId="7317" priority="1636" operator="lessThan">
      <formula>0</formula>
    </cfRule>
  </conditionalFormatting>
  <conditionalFormatting sqref="G123:G125">
    <cfRule type="cellIs" dxfId="7316" priority="1635" operator="lessThan">
      <formula>F123</formula>
    </cfRule>
    <cfRule type="cellIs" dxfId="7315" priority="1642" operator="greaterThan">
      <formula>F123</formula>
    </cfRule>
  </conditionalFormatting>
  <conditionalFormatting sqref="M123:M125">
    <cfRule type="cellIs" dxfId="7314" priority="1634" operator="greaterThan">
      <formula>0.1</formula>
    </cfRule>
  </conditionalFormatting>
  <conditionalFormatting sqref="P118">
    <cfRule type="cellIs" dxfId="7313" priority="1569" operator="equal">
      <formula>TODAY()</formula>
    </cfRule>
  </conditionalFormatting>
  <conditionalFormatting sqref="P118">
    <cfRule type="cellIs" dxfId="7312" priority="1564" operator="equal">
      <formula>TODAY()</formula>
    </cfRule>
  </conditionalFormatting>
  <conditionalFormatting sqref="P118">
    <cfRule type="cellIs" dxfId="7311" priority="1554" operator="equal">
      <formula>TODAY()</formula>
    </cfRule>
  </conditionalFormatting>
  <conditionalFormatting sqref="L118">
    <cfRule type="cellIs" dxfId="7310" priority="1552" operator="lessThan">
      <formula>0</formula>
    </cfRule>
  </conditionalFormatting>
  <conditionalFormatting sqref="P118">
    <cfRule type="cellIs" dxfId="7309" priority="1539" operator="equal">
      <formula>TODAY()</formula>
    </cfRule>
  </conditionalFormatting>
  <conditionalFormatting sqref="L118">
    <cfRule type="cellIs" dxfId="7308" priority="1567" operator="lessThan">
      <formula>0</formula>
    </cfRule>
  </conditionalFormatting>
  <conditionalFormatting sqref="G118">
    <cfRule type="cellIs" dxfId="7307" priority="1565" operator="greaterThan">
      <formula>F118</formula>
    </cfRule>
    <cfRule type="cellIs" dxfId="7306" priority="1566" operator="lessThan">
      <formula>F118</formula>
    </cfRule>
  </conditionalFormatting>
  <conditionalFormatting sqref="M118">
    <cfRule type="cellIs" dxfId="7305" priority="1563" operator="greaterThan">
      <formula>0.1</formula>
    </cfRule>
  </conditionalFormatting>
  <conditionalFormatting sqref="L118">
    <cfRule type="cellIs" dxfId="7304" priority="1562" operator="lessThan">
      <formula>0</formula>
    </cfRule>
  </conditionalFormatting>
  <conditionalFormatting sqref="G118">
    <cfRule type="cellIs" dxfId="7303" priority="1561" operator="lessThan">
      <formula>F118</formula>
    </cfRule>
    <cfRule type="cellIs" dxfId="7302" priority="1568" operator="greaterThan">
      <formula>F118</formula>
    </cfRule>
  </conditionalFormatting>
  <conditionalFormatting sqref="M118">
    <cfRule type="cellIs" dxfId="7301" priority="1560" operator="greaterThan">
      <formula>0.1</formula>
    </cfRule>
  </conditionalFormatting>
  <conditionalFormatting sqref="P118">
    <cfRule type="cellIs" dxfId="7300" priority="1559" operator="equal">
      <formula>TODAY()</formula>
    </cfRule>
  </conditionalFormatting>
  <conditionalFormatting sqref="L118">
    <cfRule type="cellIs" dxfId="7299" priority="1557" operator="lessThan">
      <formula>0</formula>
    </cfRule>
  </conditionalFormatting>
  <conditionalFormatting sqref="G118">
    <cfRule type="cellIs" dxfId="7298" priority="1555" operator="greaterThan">
      <formula>F118</formula>
    </cfRule>
    <cfRule type="cellIs" dxfId="7297" priority="1556" operator="lessThan">
      <formula>F118</formula>
    </cfRule>
  </conditionalFormatting>
  <conditionalFormatting sqref="M118">
    <cfRule type="cellIs" dxfId="7296" priority="1553" operator="greaterThan">
      <formula>0.1</formula>
    </cfRule>
  </conditionalFormatting>
  <conditionalFormatting sqref="G118">
    <cfRule type="cellIs" dxfId="7295" priority="1551" operator="lessThan">
      <formula>F118</formula>
    </cfRule>
    <cfRule type="cellIs" dxfId="7294" priority="1558" operator="greaterThan">
      <formula>F118</formula>
    </cfRule>
  </conditionalFormatting>
  <conditionalFormatting sqref="M118">
    <cfRule type="cellIs" dxfId="7293" priority="1550" operator="greaterThan">
      <formula>0.1</formula>
    </cfRule>
  </conditionalFormatting>
  <conditionalFormatting sqref="P118">
    <cfRule type="cellIs" dxfId="7292" priority="1549" operator="equal">
      <formula>TODAY()</formula>
    </cfRule>
  </conditionalFormatting>
  <conditionalFormatting sqref="L118">
    <cfRule type="cellIs" dxfId="7291" priority="1547" operator="lessThan">
      <formula>0</formula>
    </cfRule>
  </conditionalFormatting>
  <conditionalFormatting sqref="G118">
    <cfRule type="cellIs" dxfId="7290" priority="1545" operator="greaterThan">
      <formula>F118</formula>
    </cfRule>
    <cfRule type="cellIs" dxfId="7289" priority="1546" operator="lessThan">
      <formula>F118</formula>
    </cfRule>
  </conditionalFormatting>
  <conditionalFormatting sqref="P118">
    <cfRule type="cellIs" dxfId="7288" priority="1544" operator="equal">
      <formula>TODAY()</formula>
    </cfRule>
  </conditionalFormatting>
  <conditionalFormatting sqref="M118">
    <cfRule type="cellIs" dxfId="7287" priority="1543" operator="greaterThan">
      <formula>0.1</formula>
    </cfRule>
  </conditionalFormatting>
  <conditionalFormatting sqref="L118">
    <cfRule type="cellIs" dxfId="7286" priority="1542" operator="lessThan">
      <formula>0</formula>
    </cfRule>
  </conditionalFormatting>
  <conditionalFormatting sqref="G118">
    <cfRule type="cellIs" dxfId="7285" priority="1541" operator="lessThan">
      <formula>F118</formula>
    </cfRule>
    <cfRule type="cellIs" dxfId="7284" priority="1548" operator="greaterThan">
      <formula>F118</formula>
    </cfRule>
  </conditionalFormatting>
  <conditionalFormatting sqref="M118">
    <cfRule type="cellIs" dxfId="7283" priority="1540" operator="greaterThan">
      <formula>0.1</formula>
    </cfRule>
  </conditionalFormatting>
  <conditionalFormatting sqref="L118">
    <cfRule type="cellIs" dxfId="7282" priority="1537" operator="lessThan">
      <formula>0</formula>
    </cfRule>
  </conditionalFormatting>
  <conditionalFormatting sqref="G118">
    <cfRule type="cellIs" dxfId="7281" priority="1535" operator="greaterThan">
      <formula>F118</formula>
    </cfRule>
    <cfRule type="cellIs" dxfId="7280" priority="1536" operator="lessThan">
      <formula>F118</formula>
    </cfRule>
  </conditionalFormatting>
  <conditionalFormatting sqref="P118">
    <cfRule type="cellIs" dxfId="7279" priority="1534" operator="equal">
      <formula>TODAY()</formula>
    </cfRule>
  </conditionalFormatting>
  <conditionalFormatting sqref="M118">
    <cfRule type="cellIs" dxfId="7278" priority="1533" operator="greaterThan">
      <formula>0.1</formula>
    </cfRule>
  </conditionalFormatting>
  <conditionalFormatting sqref="L118">
    <cfRule type="cellIs" dxfId="7277" priority="1532" operator="lessThan">
      <formula>0</formula>
    </cfRule>
  </conditionalFormatting>
  <conditionalFormatting sqref="G118">
    <cfRule type="cellIs" dxfId="7276" priority="1531" operator="lessThan">
      <formula>F118</formula>
    </cfRule>
    <cfRule type="cellIs" dxfId="7275" priority="1538" operator="greaterThan">
      <formula>F118</formula>
    </cfRule>
  </conditionalFormatting>
  <conditionalFormatting sqref="M118">
    <cfRule type="cellIs" dxfId="7274" priority="1530" operator="greaterThan">
      <formula>0.1</formula>
    </cfRule>
  </conditionalFormatting>
  <conditionalFormatting sqref="P118">
    <cfRule type="cellIs" dxfId="7273" priority="1529" operator="equal">
      <formula>TODAY()</formula>
    </cfRule>
  </conditionalFormatting>
  <conditionalFormatting sqref="L118">
    <cfRule type="cellIs" dxfId="7272" priority="1527" operator="lessThan">
      <formula>0</formula>
    </cfRule>
  </conditionalFormatting>
  <conditionalFormatting sqref="G118">
    <cfRule type="cellIs" dxfId="7271" priority="1525" operator="greaterThan">
      <formula>F118</formula>
    </cfRule>
    <cfRule type="cellIs" dxfId="7270" priority="1526" operator="lessThan">
      <formula>F118</formula>
    </cfRule>
  </conditionalFormatting>
  <conditionalFormatting sqref="P118">
    <cfRule type="cellIs" dxfId="7269" priority="1524" operator="equal">
      <formula>TODAY()</formula>
    </cfRule>
  </conditionalFormatting>
  <conditionalFormatting sqref="M118">
    <cfRule type="cellIs" dxfId="7268" priority="1523" operator="greaterThan">
      <formula>0.1</formula>
    </cfRule>
  </conditionalFormatting>
  <conditionalFormatting sqref="L118">
    <cfRule type="cellIs" dxfId="7267" priority="1522" operator="lessThan">
      <formula>0</formula>
    </cfRule>
  </conditionalFormatting>
  <conditionalFormatting sqref="G118">
    <cfRule type="cellIs" dxfId="7266" priority="1521" operator="lessThan">
      <formula>F118</formula>
    </cfRule>
    <cfRule type="cellIs" dxfId="7265" priority="1528" operator="greaterThan">
      <formula>F118</formula>
    </cfRule>
  </conditionalFormatting>
  <conditionalFormatting sqref="M118">
    <cfRule type="cellIs" dxfId="7264" priority="1520" operator="greaterThan">
      <formula>0.1</formula>
    </cfRule>
  </conditionalFormatting>
  <conditionalFormatting sqref="P118">
    <cfRule type="cellIs" dxfId="7263" priority="1519" operator="equal">
      <formula>TODAY()</formula>
    </cfRule>
  </conditionalFormatting>
  <conditionalFormatting sqref="L118">
    <cfRule type="cellIs" dxfId="7262" priority="1517" operator="lessThan">
      <formula>0</formula>
    </cfRule>
  </conditionalFormatting>
  <conditionalFormatting sqref="G118">
    <cfRule type="cellIs" dxfId="7261" priority="1515" operator="greaterThan">
      <formula>F118</formula>
    </cfRule>
    <cfRule type="cellIs" dxfId="7260" priority="1516" operator="lessThan">
      <formula>F118</formula>
    </cfRule>
  </conditionalFormatting>
  <conditionalFormatting sqref="P118">
    <cfRule type="cellIs" dxfId="7259" priority="1514" operator="equal">
      <formula>TODAY()</formula>
    </cfRule>
  </conditionalFormatting>
  <conditionalFormatting sqref="M118">
    <cfRule type="cellIs" dxfId="7258" priority="1513" operator="greaterThan">
      <formula>0.1</formula>
    </cfRule>
  </conditionalFormatting>
  <conditionalFormatting sqref="L118">
    <cfRule type="cellIs" dxfId="7257" priority="1512" operator="lessThan">
      <formula>0</formula>
    </cfRule>
  </conditionalFormatting>
  <conditionalFormatting sqref="G118">
    <cfRule type="cellIs" dxfId="7256" priority="1511" operator="lessThan">
      <formula>F118</formula>
    </cfRule>
    <cfRule type="cellIs" dxfId="7255" priority="1518" operator="greaterThan">
      <formula>F118</formula>
    </cfRule>
  </conditionalFormatting>
  <conditionalFormatting sqref="M118">
    <cfRule type="cellIs" dxfId="7254" priority="1510" operator="greaterThan">
      <formula>0.1</formula>
    </cfRule>
  </conditionalFormatting>
  <conditionalFormatting sqref="P118">
    <cfRule type="cellIs" dxfId="7253" priority="1509" operator="equal">
      <formula>TODAY()</formula>
    </cfRule>
  </conditionalFormatting>
  <conditionalFormatting sqref="L118">
    <cfRule type="cellIs" dxfId="7252" priority="1507" operator="lessThan">
      <formula>0</formula>
    </cfRule>
  </conditionalFormatting>
  <conditionalFormatting sqref="G118">
    <cfRule type="cellIs" dxfId="7251" priority="1505" operator="greaterThan">
      <formula>F118</formula>
    </cfRule>
    <cfRule type="cellIs" dxfId="7250" priority="1506" operator="lessThan">
      <formula>F118</formula>
    </cfRule>
  </conditionalFormatting>
  <conditionalFormatting sqref="P118">
    <cfRule type="cellIs" dxfId="7249" priority="1504" operator="equal">
      <formula>TODAY()</formula>
    </cfRule>
  </conditionalFormatting>
  <conditionalFormatting sqref="M118">
    <cfRule type="cellIs" dxfId="7248" priority="1503" operator="greaterThan">
      <formula>0.1</formula>
    </cfRule>
  </conditionalFormatting>
  <conditionalFormatting sqref="L118">
    <cfRule type="cellIs" dxfId="7247" priority="1502" operator="lessThan">
      <formula>0</formula>
    </cfRule>
  </conditionalFormatting>
  <conditionalFormatting sqref="G118">
    <cfRule type="cellIs" dxfId="7246" priority="1501" operator="lessThan">
      <formula>F118</formula>
    </cfRule>
    <cfRule type="cellIs" dxfId="7245" priority="1508" operator="greaterThan">
      <formula>F118</formula>
    </cfRule>
  </conditionalFormatting>
  <conditionalFormatting sqref="M118">
    <cfRule type="cellIs" dxfId="7244" priority="1500" operator="greaterThan">
      <formula>0.1</formula>
    </cfRule>
  </conditionalFormatting>
  <conditionalFormatting sqref="P118">
    <cfRule type="cellIs" dxfId="7243" priority="1499" operator="equal">
      <formula>TODAY()</formula>
    </cfRule>
  </conditionalFormatting>
  <conditionalFormatting sqref="L118">
    <cfRule type="cellIs" dxfId="7242" priority="1497" operator="lessThan">
      <formula>0</formula>
    </cfRule>
  </conditionalFormatting>
  <conditionalFormatting sqref="G118">
    <cfRule type="cellIs" dxfId="7241" priority="1495" operator="greaterThan">
      <formula>F118</formula>
    </cfRule>
    <cfRule type="cellIs" dxfId="7240" priority="1496" operator="lessThan">
      <formula>F118</formula>
    </cfRule>
  </conditionalFormatting>
  <conditionalFormatting sqref="P118">
    <cfRule type="cellIs" dxfId="7239" priority="1494" operator="equal">
      <formula>TODAY()</formula>
    </cfRule>
  </conditionalFormatting>
  <conditionalFormatting sqref="M118">
    <cfRule type="cellIs" dxfId="7238" priority="1493" operator="greaterThan">
      <formula>0.1</formula>
    </cfRule>
  </conditionalFormatting>
  <conditionalFormatting sqref="L118">
    <cfRule type="cellIs" dxfId="7237" priority="1492" operator="lessThan">
      <formula>0</formula>
    </cfRule>
  </conditionalFormatting>
  <conditionalFormatting sqref="G118">
    <cfRule type="cellIs" dxfId="7236" priority="1491" operator="lessThan">
      <formula>F118</formula>
    </cfRule>
    <cfRule type="cellIs" dxfId="7235" priority="1498" operator="greaterThan">
      <formula>F118</formula>
    </cfRule>
  </conditionalFormatting>
  <conditionalFormatting sqref="M118">
    <cfRule type="cellIs" dxfId="7234" priority="1490" operator="greaterThan">
      <formula>0.1</formula>
    </cfRule>
  </conditionalFormatting>
  <conditionalFormatting sqref="P118">
    <cfRule type="cellIs" dxfId="7233" priority="1489" operator="equal">
      <formula>TODAY()</formula>
    </cfRule>
  </conditionalFormatting>
  <conditionalFormatting sqref="L118">
    <cfRule type="cellIs" dxfId="7232" priority="1487" operator="lessThan">
      <formula>0</formula>
    </cfRule>
  </conditionalFormatting>
  <conditionalFormatting sqref="G118">
    <cfRule type="cellIs" dxfId="7231" priority="1485" operator="greaterThan">
      <formula>F118</formula>
    </cfRule>
    <cfRule type="cellIs" dxfId="7230" priority="1486" operator="lessThan">
      <formula>F118</formula>
    </cfRule>
  </conditionalFormatting>
  <conditionalFormatting sqref="P118">
    <cfRule type="cellIs" dxfId="7229" priority="1484" operator="equal">
      <formula>TODAY()</formula>
    </cfRule>
  </conditionalFormatting>
  <conditionalFormatting sqref="M118">
    <cfRule type="cellIs" dxfId="7228" priority="1483" operator="greaterThan">
      <formula>0.1</formula>
    </cfRule>
  </conditionalFormatting>
  <conditionalFormatting sqref="L118">
    <cfRule type="cellIs" dxfId="7227" priority="1482" operator="lessThan">
      <formula>0</formula>
    </cfRule>
  </conditionalFormatting>
  <conditionalFormatting sqref="G118">
    <cfRule type="cellIs" dxfId="7226" priority="1481" operator="lessThan">
      <formula>F118</formula>
    </cfRule>
    <cfRule type="cellIs" dxfId="7225" priority="1488" operator="greaterThan">
      <formula>F118</formula>
    </cfRule>
  </conditionalFormatting>
  <conditionalFormatting sqref="M118">
    <cfRule type="cellIs" dxfId="7224" priority="1480" operator="greaterThan">
      <formula>0.1</formula>
    </cfRule>
  </conditionalFormatting>
  <conditionalFormatting sqref="P118">
    <cfRule type="cellIs" dxfId="7223" priority="1479" operator="equal">
      <formula>TODAY()</formula>
    </cfRule>
  </conditionalFormatting>
  <conditionalFormatting sqref="L118">
    <cfRule type="cellIs" dxfId="7222" priority="1477" operator="lessThan">
      <formula>0</formula>
    </cfRule>
  </conditionalFormatting>
  <conditionalFormatting sqref="G118">
    <cfRule type="cellIs" dxfId="7221" priority="1475" operator="greaterThan">
      <formula>F118</formula>
    </cfRule>
    <cfRule type="cellIs" dxfId="7220" priority="1476" operator="lessThan">
      <formula>F118</formula>
    </cfRule>
  </conditionalFormatting>
  <conditionalFormatting sqref="P118">
    <cfRule type="cellIs" dxfId="7219" priority="1474" operator="equal">
      <formula>TODAY()</formula>
    </cfRule>
  </conditionalFormatting>
  <conditionalFormatting sqref="M118">
    <cfRule type="cellIs" dxfId="7218" priority="1473" operator="greaterThan">
      <formula>0.1</formula>
    </cfRule>
  </conditionalFormatting>
  <conditionalFormatting sqref="L118">
    <cfRule type="cellIs" dxfId="7217" priority="1472" operator="lessThan">
      <formula>0</formula>
    </cfRule>
  </conditionalFormatting>
  <conditionalFormatting sqref="G118">
    <cfRule type="cellIs" dxfId="7216" priority="1471" operator="lessThan">
      <formula>F118</formula>
    </cfRule>
    <cfRule type="cellIs" dxfId="7215" priority="1478" operator="greaterThan">
      <formula>F118</formula>
    </cfRule>
  </conditionalFormatting>
  <conditionalFormatting sqref="M118">
    <cfRule type="cellIs" dxfId="7214" priority="1470" operator="greaterThan">
      <formula>0.1</formula>
    </cfRule>
  </conditionalFormatting>
  <conditionalFormatting sqref="P118">
    <cfRule type="cellIs" dxfId="7213" priority="1469" operator="equal">
      <formula>TODAY()</formula>
    </cfRule>
  </conditionalFormatting>
  <conditionalFormatting sqref="L118">
    <cfRule type="cellIs" dxfId="7212" priority="1467" operator="lessThan">
      <formula>0</formula>
    </cfRule>
  </conditionalFormatting>
  <conditionalFormatting sqref="G118">
    <cfRule type="cellIs" dxfId="7211" priority="1465" operator="greaterThan">
      <formula>F118</formula>
    </cfRule>
    <cfRule type="cellIs" dxfId="7210" priority="1466" operator="lessThan">
      <formula>F118</formula>
    </cfRule>
  </conditionalFormatting>
  <conditionalFormatting sqref="P118">
    <cfRule type="cellIs" dxfId="7209" priority="1464" operator="equal">
      <formula>TODAY()</formula>
    </cfRule>
  </conditionalFormatting>
  <conditionalFormatting sqref="M118">
    <cfRule type="cellIs" dxfId="7208" priority="1463" operator="greaterThan">
      <formula>0.1</formula>
    </cfRule>
  </conditionalFormatting>
  <conditionalFormatting sqref="L118">
    <cfRule type="cellIs" dxfId="7207" priority="1462" operator="lessThan">
      <formula>0</formula>
    </cfRule>
  </conditionalFormatting>
  <conditionalFormatting sqref="G118">
    <cfRule type="cellIs" dxfId="7206" priority="1461" operator="lessThan">
      <formula>F118</formula>
    </cfRule>
    <cfRule type="cellIs" dxfId="7205" priority="1468" operator="greaterThan">
      <formula>F118</formula>
    </cfRule>
  </conditionalFormatting>
  <conditionalFormatting sqref="M118">
    <cfRule type="cellIs" dxfId="7204" priority="1460" operator="greaterThan">
      <formula>0.1</formula>
    </cfRule>
  </conditionalFormatting>
  <conditionalFormatting sqref="P118">
    <cfRule type="cellIs" dxfId="7203" priority="1459" operator="equal">
      <formula>TODAY()</formula>
    </cfRule>
  </conditionalFormatting>
  <conditionalFormatting sqref="L118">
    <cfRule type="cellIs" dxfId="7202" priority="1457" operator="lessThan">
      <formula>0</formula>
    </cfRule>
  </conditionalFormatting>
  <conditionalFormatting sqref="G118">
    <cfRule type="cellIs" dxfId="7201" priority="1455" operator="greaterThan">
      <formula>F118</formula>
    </cfRule>
    <cfRule type="cellIs" dxfId="7200" priority="1456" operator="lessThan">
      <formula>F118</formula>
    </cfRule>
  </conditionalFormatting>
  <conditionalFormatting sqref="P118">
    <cfRule type="cellIs" dxfId="7199" priority="1454" operator="equal">
      <formula>TODAY()</formula>
    </cfRule>
  </conditionalFormatting>
  <conditionalFormatting sqref="M118">
    <cfRule type="cellIs" dxfId="7198" priority="1453" operator="greaterThan">
      <formula>0.1</formula>
    </cfRule>
  </conditionalFormatting>
  <conditionalFormatting sqref="L118">
    <cfRule type="cellIs" dxfId="7197" priority="1452" operator="lessThan">
      <formula>0</formula>
    </cfRule>
  </conditionalFormatting>
  <conditionalFormatting sqref="G118">
    <cfRule type="cellIs" dxfId="7196" priority="1451" operator="lessThan">
      <formula>F118</formula>
    </cfRule>
    <cfRule type="cellIs" dxfId="7195" priority="1458" operator="greaterThan">
      <formula>F118</formula>
    </cfRule>
  </conditionalFormatting>
  <conditionalFormatting sqref="M118">
    <cfRule type="cellIs" dxfId="7194" priority="1450" operator="greaterThan">
      <formula>0.1</formula>
    </cfRule>
  </conditionalFormatting>
  <conditionalFormatting sqref="P118">
    <cfRule type="cellIs" dxfId="7193" priority="1449" operator="equal">
      <formula>TODAY()</formula>
    </cfRule>
  </conditionalFormatting>
  <conditionalFormatting sqref="L118">
    <cfRule type="cellIs" dxfId="7192" priority="1447" operator="lessThan">
      <formula>0</formula>
    </cfRule>
  </conditionalFormatting>
  <conditionalFormatting sqref="G118">
    <cfRule type="cellIs" dxfId="7191" priority="1445" operator="greaterThan">
      <formula>F118</formula>
    </cfRule>
    <cfRule type="cellIs" dxfId="7190" priority="1446" operator="lessThan">
      <formula>F118</formula>
    </cfRule>
  </conditionalFormatting>
  <conditionalFormatting sqref="P118">
    <cfRule type="cellIs" dxfId="7189" priority="1444" operator="equal">
      <formula>TODAY()</formula>
    </cfRule>
  </conditionalFormatting>
  <conditionalFormatting sqref="M118">
    <cfRule type="cellIs" dxfId="7188" priority="1443" operator="greaterThan">
      <formula>0.1</formula>
    </cfRule>
  </conditionalFormatting>
  <conditionalFormatting sqref="L118">
    <cfRule type="cellIs" dxfId="7187" priority="1442" operator="lessThan">
      <formula>0</formula>
    </cfRule>
  </conditionalFormatting>
  <conditionalFormatting sqref="G118">
    <cfRule type="cellIs" dxfId="7186" priority="1441" operator="lessThan">
      <formula>F118</formula>
    </cfRule>
    <cfRule type="cellIs" dxfId="7185" priority="1448" operator="greaterThan">
      <formula>F118</formula>
    </cfRule>
  </conditionalFormatting>
  <conditionalFormatting sqref="M118">
    <cfRule type="cellIs" dxfId="7184" priority="1440" operator="greaterThan">
      <formula>0.1</formula>
    </cfRule>
  </conditionalFormatting>
  <conditionalFormatting sqref="P118">
    <cfRule type="cellIs" dxfId="7183" priority="1439" operator="equal">
      <formula>TODAY()</formula>
    </cfRule>
  </conditionalFormatting>
  <conditionalFormatting sqref="L118">
    <cfRule type="cellIs" dxfId="7182" priority="1437" operator="lessThan">
      <formula>0</formula>
    </cfRule>
  </conditionalFormatting>
  <conditionalFormatting sqref="G118">
    <cfRule type="cellIs" dxfId="7181" priority="1435" operator="greaterThan">
      <formula>F118</formula>
    </cfRule>
    <cfRule type="cellIs" dxfId="7180" priority="1436" operator="lessThan">
      <formula>F118</formula>
    </cfRule>
  </conditionalFormatting>
  <conditionalFormatting sqref="P118">
    <cfRule type="cellIs" dxfId="7179" priority="1434" operator="equal">
      <formula>TODAY()</formula>
    </cfRule>
  </conditionalFormatting>
  <conditionalFormatting sqref="M118">
    <cfRule type="cellIs" dxfId="7178" priority="1433" operator="greaterThan">
      <formula>0.1</formula>
    </cfRule>
  </conditionalFormatting>
  <conditionalFormatting sqref="L118">
    <cfRule type="cellIs" dxfId="7177" priority="1432" operator="lessThan">
      <formula>0</formula>
    </cfRule>
  </conditionalFormatting>
  <conditionalFormatting sqref="G118">
    <cfRule type="cellIs" dxfId="7176" priority="1431" operator="lessThan">
      <formula>F118</formula>
    </cfRule>
    <cfRule type="cellIs" dxfId="7175" priority="1438" operator="greaterThan">
      <formula>F118</formula>
    </cfRule>
  </conditionalFormatting>
  <conditionalFormatting sqref="M118">
    <cfRule type="cellIs" dxfId="7174" priority="1430" operator="greaterThan">
      <formula>0.1</formula>
    </cfRule>
  </conditionalFormatting>
  <conditionalFormatting sqref="P118">
    <cfRule type="cellIs" dxfId="7173" priority="1429" operator="equal">
      <formula>TODAY()</formula>
    </cfRule>
  </conditionalFormatting>
  <conditionalFormatting sqref="L118">
    <cfRule type="cellIs" dxfId="7172" priority="1427" operator="lessThan">
      <formula>0</formula>
    </cfRule>
  </conditionalFormatting>
  <conditionalFormatting sqref="G118">
    <cfRule type="cellIs" dxfId="7171" priority="1425" operator="greaterThan">
      <formula>F118</formula>
    </cfRule>
    <cfRule type="cellIs" dxfId="7170" priority="1426" operator="lessThan">
      <formula>F118</formula>
    </cfRule>
  </conditionalFormatting>
  <conditionalFormatting sqref="P118">
    <cfRule type="cellIs" dxfId="7169" priority="1424" operator="equal">
      <formula>TODAY()</formula>
    </cfRule>
  </conditionalFormatting>
  <conditionalFormatting sqref="M118">
    <cfRule type="cellIs" dxfId="7168" priority="1423" operator="greaterThan">
      <formula>0.1</formula>
    </cfRule>
  </conditionalFormatting>
  <conditionalFormatting sqref="L118">
    <cfRule type="cellIs" dxfId="7167" priority="1422" operator="lessThan">
      <formula>0</formula>
    </cfRule>
  </conditionalFormatting>
  <conditionalFormatting sqref="G118">
    <cfRule type="cellIs" dxfId="7166" priority="1421" operator="lessThan">
      <formula>F118</formula>
    </cfRule>
    <cfRule type="cellIs" dxfId="7165" priority="1428" operator="greaterThan">
      <formula>F118</formula>
    </cfRule>
  </conditionalFormatting>
  <conditionalFormatting sqref="M118">
    <cfRule type="cellIs" dxfId="7164" priority="1420" operator="greaterThan">
      <formula>0.1</formula>
    </cfRule>
  </conditionalFormatting>
  <conditionalFormatting sqref="P118">
    <cfRule type="cellIs" dxfId="7163" priority="1419" operator="equal">
      <formula>TODAY()</formula>
    </cfRule>
  </conditionalFormatting>
  <conditionalFormatting sqref="L118">
    <cfRule type="cellIs" dxfId="7162" priority="1417" operator="lessThan">
      <formula>0</formula>
    </cfRule>
  </conditionalFormatting>
  <conditionalFormatting sqref="G118">
    <cfRule type="cellIs" dxfId="7161" priority="1415" operator="greaterThan">
      <formula>F118</formula>
    </cfRule>
    <cfRule type="cellIs" dxfId="7160" priority="1416" operator="lessThan">
      <formula>F118</formula>
    </cfRule>
  </conditionalFormatting>
  <conditionalFormatting sqref="P118">
    <cfRule type="cellIs" dxfId="7159" priority="1414" operator="equal">
      <formula>TODAY()</formula>
    </cfRule>
  </conditionalFormatting>
  <conditionalFormatting sqref="M118">
    <cfRule type="cellIs" dxfId="7158" priority="1413" operator="greaterThan">
      <formula>0.1</formula>
    </cfRule>
  </conditionalFormatting>
  <conditionalFormatting sqref="L118">
    <cfRule type="cellIs" dxfId="7157" priority="1412" operator="lessThan">
      <formula>0</formula>
    </cfRule>
  </conditionalFormatting>
  <conditionalFormatting sqref="G118">
    <cfRule type="cellIs" dxfId="7156" priority="1411" operator="lessThan">
      <formula>F118</formula>
    </cfRule>
    <cfRule type="cellIs" dxfId="7155" priority="1418" operator="greaterThan">
      <formula>F118</formula>
    </cfRule>
  </conditionalFormatting>
  <conditionalFormatting sqref="M118">
    <cfRule type="cellIs" dxfId="7154" priority="1410" operator="greaterThan">
      <formula>0.1</formula>
    </cfRule>
  </conditionalFormatting>
  <conditionalFormatting sqref="P118">
    <cfRule type="cellIs" dxfId="7153" priority="1409" operator="equal">
      <formula>TODAY()</formula>
    </cfRule>
  </conditionalFormatting>
  <conditionalFormatting sqref="L118">
    <cfRule type="cellIs" dxfId="7152" priority="1407" operator="lessThan">
      <formula>0</formula>
    </cfRule>
  </conditionalFormatting>
  <conditionalFormatting sqref="G118">
    <cfRule type="cellIs" dxfId="7151" priority="1405" operator="greaterThan">
      <formula>F118</formula>
    </cfRule>
    <cfRule type="cellIs" dxfId="7150" priority="1406" operator="lessThan">
      <formula>F118</formula>
    </cfRule>
  </conditionalFormatting>
  <conditionalFormatting sqref="P118">
    <cfRule type="cellIs" dxfId="7149" priority="1404" operator="equal">
      <formula>TODAY()</formula>
    </cfRule>
  </conditionalFormatting>
  <conditionalFormatting sqref="M118">
    <cfRule type="cellIs" dxfId="7148" priority="1403" operator="greaterThan">
      <formula>0.1</formula>
    </cfRule>
  </conditionalFormatting>
  <conditionalFormatting sqref="L118">
    <cfRule type="cellIs" dxfId="7147" priority="1402" operator="lessThan">
      <formula>0</formula>
    </cfRule>
  </conditionalFormatting>
  <conditionalFormatting sqref="G118">
    <cfRule type="cellIs" dxfId="7146" priority="1401" operator="lessThan">
      <formula>F118</formula>
    </cfRule>
    <cfRule type="cellIs" dxfId="7145" priority="1408" operator="greaterThan">
      <formula>F118</formula>
    </cfRule>
  </conditionalFormatting>
  <conditionalFormatting sqref="M118">
    <cfRule type="cellIs" dxfId="7144" priority="1400" operator="greaterThan">
      <formula>0.1</formula>
    </cfRule>
  </conditionalFormatting>
  <conditionalFormatting sqref="P118">
    <cfRule type="cellIs" dxfId="7143" priority="1399" operator="equal">
      <formula>TODAY()</formula>
    </cfRule>
  </conditionalFormatting>
  <conditionalFormatting sqref="L118">
    <cfRule type="cellIs" dxfId="7142" priority="1397" operator="lessThan">
      <formula>0</formula>
    </cfRule>
  </conditionalFormatting>
  <conditionalFormatting sqref="G118">
    <cfRule type="cellIs" dxfId="7141" priority="1395" operator="greaterThan">
      <formula>F118</formula>
    </cfRule>
    <cfRule type="cellIs" dxfId="7140" priority="1396" operator="lessThan">
      <formula>F118</formula>
    </cfRule>
  </conditionalFormatting>
  <conditionalFormatting sqref="P118">
    <cfRule type="cellIs" dxfId="7139" priority="1394" operator="equal">
      <formula>TODAY()</formula>
    </cfRule>
  </conditionalFormatting>
  <conditionalFormatting sqref="M118">
    <cfRule type="cellIs" dxfId="7138" priority="1393" operator="greaterThan">
      <formula>0.1</formula>
    </cfRule>
  </conditionalFormatting>
  <conditionalFormatting sqref="L118">
    <cfRule type="cellIs" dxfId="7137" priority="1392" operator="lessThan">
      <formula>0</formula>
    </cfRule>
  </conditionalFormatting>
  <conditionalFormatting sqref="G118">
    <cfRule type="cellIs" dxfId="7136" priority="1391" operator="lessThan">
      <formula>F118</formula>
    </cfRule>
    <cfRule type="cellIs" dxfId="7135" priority="1398" operator="greaterThan">
      <formula>F118</formula>
    </cfRule>
  </conditionalFormatting>
  <conditionalFormatting sqref="M118">
    <cfRule type="cellIs" dxfId="7134" priority="1390" operator="greaterThan">
      <formula>0.1</formula>
    </cfRule>
  </conditionalFormatting>
  <conditionalFormatting sqref="P118">
    <cfRule type="cellIs" dxfId="7133" priority="1389" operator="equal">
      <formula>TODAY()</formula>
    </cfRule>
  </conditionalFormatting>
  <conditionalFormatting sqref="L118">
    <cfRule type="cellIs" dxfId="7132" priority="1387" operator="lessThan">
      <formula>0</formula>
    </cfRule>
  </conditionalFormatting>
  <conditionalFormatting sqref="G118">
    <cfRule type="cellIs" dxfId="7131" priority="1385" operator="greaterThan">
      <formula>F118</formula>
    </cfRule>
    <cfRule type="cellIs" dxfId="7130" priority="1386" operator="lessThan">
      <formula>F118</formula>
    </cfRule>
  </conditionalFormatting>
  <conditionalFormatting sqref="P118">
    <cfRule type="cellIs" dxfId="7129" priority="1384" operator="equal">
      <formula>TODAY()</formula>
    </cfRule>
  </conditionalFormatting>
  <conditionalFormatting sqref="M118">
    <cfRule type="cellIs" dxfId="7128" priority="1383" operator="greaterThan">
      <formula>0.1</formula>
    </cfRule>
  </conditionalFormatting>
  <conditionalFormatting sqref="L118">
    <cfRule type="cellIs" dxfId="7127" priority="1382" operator="lessThan">
      <formula>0</formula>
    </cfRule>
  </conditionalFormatting>
  <conditionalFormatting sqref="G118">
    <cfRule type="cellIs" dxfId="7126" priority="1381" operator="lessThan">
      <formula>F118</formula>
    </cfRule>
    <cfRule type="cellIs" dxfId="7125" priority="1388" operator="greaterThan">
      <formula>F118</formula>
    </cfRule>
  </conditionalFormatting>
  <conditionalFormatting sqref="M118">
    <cfRule type="cellIs" dxfId="7124" priority="1380" operator="greaterThan">
      <formula>0.1</formula>
    </cfRule>
  </conditionalFormatting>
  <conditionalFormatting sqref="P118">
    <cfRule type="cellIs" dxfId="7123" priority="1379" operator="equal">
      <formula>TODAY()</formula>
    </cfRule>
  </conditionalFormatting>
  <conditionalFormatting sqref="L118">
    <cfRule type="cellIs" dxfId="7122" priority="1377" operator="lessThan">
      <formula>0</formula>
    </cfRule>
  </conditionalFormatting>
  <conditionalFormatting sqref="G118">
    <cfRule type="cellIs" dxfId="7121" priority="1375" operator="greaterThan">
      <formula>F118</formula>
    </cfRule>
    <cfRule type="cellIs" dxfId="7120" priority="1376" operator="lessThan">
      <formula>F118</formula>
    </cfRule>
  </conditionalFormatting>
  <conditionalFormatting sqref="P118">
    <cfRule type="cellIs" dxfId="7119" priority="1374" operator="equal">
      <formula>TODAY()</formula>
    </cfRule>
  </conditionalFormatting>
  <conditionalFormatting sqref="M118">
    <cfRule type="cellIs" dxfId="7118" priority="1373" operator="greaterThan">
      <formula>0.1</formula>
    </cfRule>
  </conditionalFormatting>
  <conditionalFormatting sqref="L118">
    <cfRule type="cellIs" dxfId="7117" priority="1372" operator="lessThan">
      <formula>0</formula>
    </cfRule>
  </conditionalFormatting>
  <conditionalFormatting sqref="G118">
    <cfRule type="cellIs" dxfId="7116" priority="1371" operator="lessThan">
      <formula>F118</formula>
    </cfRule>
    <cfRule type="cellIs" dxfId="7115" priority="1378" operator="greaterThan">
      <formula>F118</formula>
    </cfRule>
  </conditionalFormatting>
  <conditionalFormatting sqref="M118">
    <cfRule type="cellIs" dxfId="7114" priority="1370" operator="greaterThan">
      <formula>0.1</formula>
    </cfRule>
  </conditionalFormatting>
  <conditionalFormatting sqref="P118">
    <cfRule type="cellIs" dxfId="7113" priority="1369" operator="equal">
      <formula>TODAY()</formula>
    </cfRule>
  </conditionalFormatting>
  <conditionalFormatting sqref="L118">
    <cfRule type="cellIs" dxfId="7112" priority="1367" operator="lessThan">
      <formula>0</formula>
    </cfRule>
  </conditionalFormatting>
  <conditionalFormatting sqref="G118">
    <cfRule type="cellIs" dxfId="7111" priority="1365" operator="greaterThan">
      <formula>F118</formula>
    </cfRule>
    <cfRule type="cellIs" dxfId="7110" priority="1366" operator="lessThan">
      <formula>F118</formula>
    </cfRule>
  </conditionalFormatting>
  <conditionalFormatting sqref="P118">
    <cfRule type="cellIs" dxfId="7109" priority="1364" operator="equal">
      <formula>TODAY()</formula>
    </cfRule>
  </conditionalFormatting>
  <conditionalFormatting sqref="M118">
    <cfRule type="cellIs" dxfId="7108" priority="1363" operator="greaterThan">
      <formula>0.1</formula>
    </cfRule>
  </conditionalFormatting>
  <conditionalFormatting sqref="L118">
    <cfRule type="cellIs" dxfId="7107" priority="1362" operator="lessThan">
      <formula>0</formula>
    </cfRule>
  </conditionalFormatting>
  <conditionalFormatting sqref="G118">
    <cfRule type="cellIs" dxfId="7106" priority="1361" operator="lessThan">
      <formula>F118</formula>
    </cfRule>
    <cfRule type="cellIs" dxfId="7105" priority="1368" operator="greaterThan">
      <formula>F118</formula>
    </cfRule>
  </conditionalFormatting>
  <conditionalFormatting sqref="M118">
    <cfRule type="cellIs" dxfId="7104" priority="1360" operator="greaterThan">
      <formula>0.1</formula>
    </cfRule>
  </conditionalFormatting>
  <conditionalFormatting sqref="P118">
    <cfRule type="cellIs" dxfId="7103" priority="1359" operator="equal">
      <formula>TODAY()</formula>
    </cfRule>
  </conditionalFormatting>
  <conditionalFormatting sqref="L118">
    <cfRule type="cellIs" dxfId="7102" priority="1357" operator="lessThan">
      <formula>0</formula>
    </cfRule>
  </conditionalFormatting>
  <conditionalFormatting sqref="G118">
    <cfRule type="cellIs" dxfId="7101" priority="1355" operator="greaterThan">
      <formula>F118</formula>
    </cfRule>
    <cfRule type="cellIs" dxfId="7100" priority="1356" operator="lessThan">
      <formula>F118</formula>
    </cfRule>
  </conditionalFormatting>
  <conditionalFormatting sqref="P118">
    <cfRule type="cellIs" dxfId="7099" priority="1354" operator="equal">
      <formula>TODAY()</formula>
    </cfRule>
  </conditionalFormatting>
  <conditionalFormatting sqref="M118">
    <cfRule type="cellIs" dxfId="7098" priority="1353" operator="greaterThan">
      <formula>0.1</formula>
    </cfRule>
  </conditionalFormatting>
  <conditionalFormatting sqref="L118">
    <cfRule type="cellIs" dxfId="7097" priority="1352" operator="lessThan">
      <formula>0</formula>
    </cfRule>
  </conditionalFormatting>
  <conditionalFormatting sqref="G118">
    <cfRule type="cellIs" dxfId="7096" priority="1351" operator="lessThan">
      <formula>F118</formula>
    </cfRule>
    <cfRule type="cellIs" dxfId="7095" priority="1358" operator="greaterThan">
      <formula>F118</formula>
    </cfRule>
  </conditionalFormatting>
  <conditionalFormatting sqref="M118">
    <cfRule type="cellIs" dxfId="7094" priority="1350" operator="greaterThan">
      <formula>0.1</formula>
    </cfRule>
  </conditionalFormatting>
  <conditionalFormatting sqref="P118">
    <cfRule type="cellIs" dxfId="7093" priority="1349" operator="equal">
      <formula>TODAY()</formula>
    </cfRule>
  </conditionalFormatting>
  <conditionalFormatting sqref="L118">
    <cfRule type="cellIs" dxfId="7092" priority="1347" operator="lessThan">
      <formula>0</formula>
    </cfRule>
  </conditionalFormatting>
  <conditionalFormatting sqref="G118">
    <cfRule type="cellIs" dxfId="7091" priority="1345" operator="greaterThan">
      <formula>F118</formula>
    </cfRule>
    <cfRule type="cellIs" dxfId="7090" priority="1346" operator="lessThan">
      <formula>F118</formula>
    </cfRule>
  </conditionalFormatting>
  <conditionalFormatting sqref="P118">
    <cfRule type="cellIs" dxfId="7089" priority="1344" operator="equal">
      <formula>TODAY()</formula>
    </cfRule>
  </conditionalFormatting>
  <conditionalFormatting sqref="M118">
    <cfRule type="cellIs" dxfId="7088" priority="1343" operator="greaterThan">
      <formula>0.1</formula>
    </cfRule>
  </conditionalFormatting>
  <conditionalFormatting sqref="L118">
    <cfRule type="cellIs" dxfId="7087" priority="1342" operator="lessThan">
      <formula>0</formula>
    </cfRule>
  </conditionalFormatting>
  <conditionalFormatting sqref="G118">
    <cfRule type="cellIs" dxfId="7086" priority="1341" operator="lessThan">
      <formula>F118</formula>
    </cfRule>
    <cfRule type="cellIs" dxfId="7085" priority="1348" operator="greaterThan">
      <formula>F118</formula>
    </cfRule>
  </conditionalFormatting>
  <conditionalFormatting sqref="M118">
    <cfRule type="cellIs" dxfId="7084" priority="1340" operator="greaterThan">
      <formula>0.1</formula>
    </cfRule>
  </conditionalFormatting>
  <conditionalFormatting sqref="P118">
    <cfRule type="cellIs" dxfId="7083" priority="1339" operator="equal">
      <formula>TODAY()</formula>
    </cfRule>
  </conditionalFormatting>
  <conditionalFormatting sqref="L118">
    <cfRule type="cellIs" dxfId="7082" priority="1337" operator="lessThan">
      <formula>0</formula>
    </cfRule>
  </conditionalFormatting>
  <conditionalFormatting sqref="G118">
    <cfRule type="cellIs" dxfId="7081" priority="1335" operator="greaterThan">
      <formula>F118</formula>
    </cfRule>
    <cfRule type="cellIs" dxfId="7080" priority="1336" operator="lessThan">
      <formula>F118</formula>
    </cfRule>
  </conditionalFormatting>
  <conditionalFormatting sqref="P118">
    <cfRule type="cellIs" dxfId="7079" priority="1334" operator="equal">
      <formula>TODAY()</formula>
    </cfRule>
  </conditionalFormatting>
  <conditionalFormatting sqref="M118">
    <cfRule type="cellIs" dxfId="7078" priority="1333" operator="greaterThan">
      <formula>0.1</formula>
    </cfRule>
  </conditionalFormatting>
  <conditionalFormatting sqref="L118">
    <cfRule type="cellIs" dxfId="7077" priority="1332" operator="lessThan">
      <formula>0</formula>
    </cfRule>
  </conditionalFormatting>
  <conditionalFormatting sqref="G118">
    <cfRule type="cellIs" dxfId="7076" priority="1331" operator="lessThan">
      <formula>F118</formula>
    </cfRule>
    <cfRule type="cellIs" dxfId="7075" priority="1338" operator="greaterThan">
      <formula>F118</formula>
    </cfRule>
  </conditionalFormatting>
  <conditionalFormatting sqref="M118">
    <cfRule type="cellIs" dxfId="7074" priority="1330" operator="greaterThan">
      <formula>0.1</formula>
    </cfRule>
  </conditionalFormatting>
  <conditionalFormatting sqref="Q57">
    <cfRule type="cellIs" dxfId="7073" priority="1322" operator="equal">
      <formula>TODAY()</formula>
    </cfRule>
  </conditionalFormatting>
  <conditionalFormatting sqref="L57">
    <cfRule type="cellIs" dxfId="7072" priority="1320" operator="lessThan">
      <formula>0</formula>
    </cfRule>
  </conditionalFormatting>
  <conditionalFormatting sqref="Q57">
    <cfRule type="cellIs" dxfId="7071" priority="1307" operator="equal">
      <formula>TODAY()</formula>
    </cfRule>
  </conditionalFormatting>
  <conditionalFormatting sqref="Q57">
    <cfRule type="cellIs" dxfId="7070" priority="1329" operator="equal">
      <formula>TODAY()</formula>
    </cfRule>
  </conditionalFormatting>
  <conditionalFormatting sqref="L57">
    <cfRule type="cellIs" dxfId="7069" priority="1328" operator="lessThan">
      <formula>0</formula>
    </cfRule>
  </conditionalFormatting>
  <conditionalFormatting sqref="K57:L57">
    <cfRule type="cellIs" dxfId="7068" priority="1327" operator="lessThan">
      <formula>0</formula>
    </cfRule>
  </conditionalFormatting>
  <conditionalFormatting sqref="G57">
    <cfRule type="cellIs" dxfId="7067" priority="1325" operator="lessThan">
      <formula>N57</formula>
    </cfRule>
    <cfRule type="cellIs" dxfId="7066" priority="1326" operator="greaterThan">
      <formula>P57</formula>
    </cfRule>
  </conditionalFormatting>
  <conditionalFormatting sqref="Q57">
    <cfRule type="cellIs" dxfId="7065" priority="1324" operator="equal">
      <formula>TODAY()</formula>
    </cfRule>
  </conditionalFormatting>
  <conditionalFormatting sqref="Q57">
    <cfRule type="cellIs" dxfId="7064" priority="1323" operator="equal">
      <formula>TODAY()</formula>
    </cfRule>
  </conditionalFormatting>
  <conditionalFormatting sqref="Q57">
    <cfRule type="cellIs" dxfId="7063" priority="1321" operator="equal">
      <formula>TODAY()</formula>
    </cfRule>
  </conditionalFormatting>
  <conditionalFormatting sqref="K57:L57">
    <cfRule type="cellIs" dxfId="7062" priority="1319" operator="lessThan">
      <formula>0</formula>
    </cfRule>
  </conditionalFormatting>
  <conditionalFormatting sqref="G57">
    <cfRule type="cellIs" dxfId="7061" priority="1317" operator="lessThan">
      <formula>N57</formula>
    </cfRule>
    <cfRule type="cellIs" dxfId="7060" priority="1318" operator="greaterThan">
      <formula>P57</formula>
    </cfRule>
  </conditionalFormatting>
  <conditionalFormatting sqref="Q57">
    <cfRule type="cellIs" dxfId="7059" priority="1316" operator="equal">
      <formula>TODAY()</formula>
    </cfRule>
  </conditionalFormatting>
  <conditionalFormatting sqref="Q57">
    <cfRule type="cellIs" dxfId="7058" priority="1315" operator="equal">
      <formula>TODAY()</formula>
    </cfRule>
  </conditionalFormatting>
  <conditionalFormatting sqref="Q57">
    <cfRule type="cellIs" dxfId="7057" priority="1314" operator="equal">
      <formula>TODAY()</formula>
    </cfRule>
  </conditionalFormatting>
  <conditionalFormatting sqref="Q57">
    <cfRule type="cellIs" dxfId="7056" priority="1313" operator="equal">
      <formula>TODAY()</formula>
    </cfRule>
  </conditionalFormatting>
  <conditionalFormatting sqref="L57">
    <cfRule type="cellIs" dxfId="7055" priority="1312" operator="lessThan">
      <formula>0</formula>
    </cfRule>
  </conditionalFormatting>
  <conditionalFormatting sqref="K57:L57">
    <cfRule type="cellIs" dxfId="7054" priority="1311" operator="lessThan">
      <formula>0</formula>
    </cfRule>
  </conditionalFormatting>
  <conditionalFormatting sqref="G57">
    <cfRule type="cellIs" dxfId="7053" priority="1309" operator="lessThan">
      <formula>N57</formula>
    </cfRule>
    <cfRule type="cellIs" dxfId="7052" priority="1310" operator="greaterThan">
      <formula>P57</formula>
    </cfRule>
  </conditionalFormatting>
  <conditionalFormatting sqref="Q57">
    <cfRule type="cellIs" dxfId="7051" priority="1308" operator="equal">
      <formula>TODAY()</formula>
    </cfRule>
  </conditionalFormatting>
  <conditionalFormatting sqref="Q57">
    <cfRule type="cellIs" dxfId="7050" priority="1306" operator="equal">
      <formula>TODAY()</formula>
    </cfRule>
  </conditionalFormatting>
  <conditionalFormatting sqref="Q57">
    <cfRule type="cellIs" dxfId="7049" priority="1305" operator="equal">
      <formula>TODAY()</formula>
    </cfRule>
  </conditionalFormatting>
  <conditionalFormatting sqref="L57">
    <cfRule type="cellIs" dxfId="7048" priority="1304" operator="lessThan">
      <formula>0</formula>
    </cfRule>
  </conditionalFormatting>
  <conditionalFormatting sqref="K57:L57">
    <cfRule type="cellIs" dxfId="7047" priority="1303" operator="lessThan">
      <formula>0</formula>
    </cfRule>
  </conditionalFormatting>
  <conditionalFormatting sqref="G57">
    <cfRule type="cellIs" dxfId="7046" priority="1301" operator="lessThan">
      <formula>N57</formula>
    </cfRule>
    <cfRule type="cellIs" dxfId="7045" priority="1302" operator="greaterThan">
      <formula>P57</formula>
    </cfRule>
  </conditionalFormatting>
  <conditionalFormatting sqref="Q57">
    <cfRule type="cellIs" dxfId="7044" priority="1300" operator="equal">
      <formula>TODAY()</formula>
    </cfRule>
  </conditionalFormatting>
  <conditionalFormatting sqref="Q57">
    <cfRule type="cellIs" dxfId="7043" priority="1299" operator="equal">
      <formula>TODAY()</formula>
    </cfRule>
  </conditionalFormatting>
  <conditionalFormatting sqref="Q57">
    <cfRule type="cellIs" dxfId="7042" priority="1298" operator="equal">
      <formula>TODAY()</formula>
    </cfRule>
  </conditionalFormatting>
  <conditionalFormatting sqref="L56">
    <cfRule type="cellIs" dxfId="7041" priority="1296" operator="lessThan">
      <formula>0</formula>
    </cfRule>
  </conditionalFormatting>
  <conditionalFormatting sqref="Q56">
    <cfRule type="cellIs" dxfId="7040" priority="1283" operator="equal">
      <formula>TODAY()</formula>
    </cfRule>
  </conditionalFormatting>
  <conditionalFormatting sqref="Q56">
    <cfRule type="cellIs" dxfId="7039" priority="1273" operator="equal">
      <formula>TODAY()</formula>
    </cfRule>
  </conditionalFormatting>
  <conditionalFormatting sqref="Q56">
    <cfRule type="cellIs" dxfId="7038" priority="1268" operator="equal">
      <formula>TODAY()</formula>
    </cfRule>
  </conditionalFormatting>
  <conditionalFormatting sqref="Q56">
    <cfRule type="cellIs" dxfId="7037" priority="1297" operator="equal">
      <formula>TODAY()</formula>
    </cfRule>
  </conditionalFormatting>
  <conditionalFormatting sqref="K56:L56">
    <cfRule type="cellIs" dxfId="7036" priority="1295" operator="lessThan">
      <formula>0</formula>
    </cfRule>
  </conditionalFormatting>
  <conditionalFormatting sqref="G56">
    <cfRule type="cellIs" dxfId="7035" priority="1293" operator="lessThan">
      <formula>N56</formula>
    </cfRule>
    <cfRule type="cellIs" dxfId="7034" priority="1294" operator="greaterThan">
      <formula>P56</formula>
    </cfRule>
  </conditionalFormatting>
  <conditionalFormatting sqref="Q56">
    <cfRule type="cellIs" dxfId="7033" priority="1292" operator="equal">
      <formula>TODAY()</formula>
    </cfRule>
  </conditionalFormatting>
  <conditionalFormatting sqref="Q56">
    <cfRule type="cellIs" dxfId="7032" priority="1291" operator="equal">
      <formula>TODAY()</formula>
    </cfRule>
  </conditionalFormatting>
  <conditionalFormatting sqref="Q56">
    <cfRule type="cellIs" dxfId="7031" priority="1290" operator="equal">
      <formula>TODAY()</formula>
    </cfRule>
  </conditionalFormatting>
  <conditionalFormatting sqref="Q56">
    <cfRule type="cellIs" dxfId="7030" priority="1289" operator="equal">
      <formula>TODAY()</formula>
    </cfRule>
  </conditionalFormatting>
  <conditionalFormatting sqref="L56">
    <cfRule type="cellIs" dxfId="7029" priority="1288" operator="lessThan">
      <formula>0</formula>
    </cfRule>
  </conditionalFormatting>
  <conditionalFormatting sqref="K56:L56">
    <cfRule type="cellIs" dxfId="7028" priority="1287" operator="lessThan">
      <formula>0</formula>
    </cfRule>
  </conditionalFormatting>
  <conditionalFormatting sqref="G56">
    <cfRule type="cellIs" dxfId="7027" priority="1285" operator="lessThan">
      <formula>N56</formula>
    </cfRule>
    <cfRule type="cellIs" dxfId="7026" priority="1286" operator="greaterThan">
      <formula>P56</formula>
    </cfRule>
  </conditionalFormatting>
  <conditionalFormatting sqref="Q56">
    <cfRule type="cellIs" dxfId="7025" priority="1284" operator="equal">
      <formula>TODAY()</formula>
    </cfRule>
  </conditionalFormatting>
  <conditionalFormatting sqref="Q56">
    <cfRule type="cellIs" dxfId="7024" priority="1282" operator="equal">
      <formula>TODAY()</formula>
    </cfRule>
  </conditionalFormatting>
  <conditionalFormatting sqref="Q56">
    <cfRule type="cellIs" dxfId="7023" priority="1281" operator="equal">
      <formula>TODAY()</formula>
    </cfRule>
  </conditionalFormatting>
  <conditionalFormatting sqref="L56">
    <cfRule type="cellIs" dxfId="7022" priority="1280" operator="lessThan">
      <formula>0</formula>
    </cfRule>
  </conditionalFormatting>
  <conditionalFormatting sqref="K56:L56">
    <cfRule type="cellIs" dxfId="7021" priority="1279" operator="lessThan">
      <formula>0</formula>
    </cfRule>
  </conditionalFormatting>
  <conditionalFormatting sqref="G56">
    <cfRule type="cellIs" dxfId="7020" priority="1277" operator="lessThan">
      <formula>N56</formula>
    </cfRule>
    <cfRule type="cellIs" dxfId="7019" priority="1278" operator="greaterThan">
      <formula>P56</formula>
    </cfRule>
  </conditionalFormatting>
  <conditionalFormatting sqref="Q56">
    <cfRule type="cellIs" dxfId="7018" priority="1276" operator="equal">
      <formula>TODAY()</formula>
    </cfRule>
  </conditionalFormatting>
  <conditionalFormatting sqref="Q56">
    <cfRule type="cellIs" dxfId="7017" priority="1275" operator="equal">
      <formula>TODAY()</formula>
    </cfRule>
  </conditionalFormatting>
  <conditionalFormatting sqref="Q56">
    <cfRule type="cellIs" dxfId="7016" priority="1274" operator="equal">
      <formula>TODAY()</formula>
    </cfRule>
  </conditionalFormatting>
  <conditionalFormatting sqref="L56">
    <cfRule type="cellIs" dxfId="7015" priority="1272" operator="lessThan">
      <formula>0</formula>
    </cfRule>
  </conditionalFormatting>
  <conditionalFormatting sqref="K56:L56">
    <cfRule type="cellIs" dxfId="7014" priority="1271" operator="lessThan">
      <formula>0</formula>
    </cfRule>
  </conditionalFormatting>
  <conditionalFormatting sqref="G56">
    <cfRule type="cellIs" dxfId="7013" priority="1269" operator="lessThan">
      <formula>N56</formula>
    </cfRule>
    <cfRule type="cellIs" dxfId="7012" priority="1270" operator="greaterThan">
      <formula>P56</formula>
    </cfRule>
  </conditionalFormatting>
  <conditionalFormatting sqref="Q56">
    <cfRule type="cellIs" dxfId="7011" priority="1267" operator="equal">
      <formula>TODAY()</formula>
    </cfRule>
  </conditionalFormatting>
  <conditionalFormatting sqref="Q56">
    <cfRule type="cellIs" dxfId="7010" priority="1266" operator="equal">
      <formula>TODAY()</formula>
    </cfRule>
  </conditionalFormatting>
  <conditionalFormatting sqref="Q54">
    <cfRule type="cellIs" dxfId="7009" priority="1025" operator="equal">
      <formula>TODAY()</formula>
    </cfRule>
  </conditionalFormatting>
  <conditionalFormatting sqref="Q54">
    <cfRule type="cellIs" dxfId="7008" priority="1020" operator="equal">
      <formula>TODAY()</formula>
    </cfRule>
  </conditionalFormatting>
  <conditionalFormatting sqref="Q54">
    <cfRule type="cellIs" dxfId="7007" priority="1010" operator="equal">
      <formula>TODAY()</formula>
    </cfRule>
  </conditionalFormatting>
  <conditionalFormatting sqref="L54">
    <cfRule type="cellIs" dxfId="7006" priority="1008" operator="lessThan">
      <formula>0</formula>
    </cfRule>
  </conditionalFormatting>
  <conditionalFormatting sqref="Q54">
    <cfRule type="cellIs" dxfId="7005" priority="995" operator="equal">
      <formula>TODAY()</formula>
    </cfRule>
  </conditionalFormatting>
  <conditionalFormatting sqref="L54">
    <cfRule type="cellIs" dxfId="7004" priority="1024" operator="lessThan">
      <formula>0</formula>
    </cfRule>
  </conditionalFormatting>
  <conditionalFormatting sqref="K54:L54">
    <cfRule type="cellIs" dxfId="7003" priority="1023" operator="lessThan">
      <formula>0</formula>
    </cfRule>
  </conditionalFormatting>
  <conditionalFormatting sqref="G54">
    <cfRule type="cellIs" dxfId="7002" priority="1021" operator="lessThan">
      <formula>N54</formula>
    </cfRule>
    <cfRule type="cellIs" dxfId="7001" priority="1022" operator="greaterThan">
      <formula>P54</formula>
    </cfRule>
  </conditionalFormatting>
  <conditionalFormatting sqref="Q54">
    <cfRule type="cellIs" dxfId="7000" priority="1019" operator="equal">
      <formula>TODAY()</formula>
    </cfRule>
  </conditionalFormatting>
  <conditionalFormatting sqref="Q54">
    <cfRule type="cellIs" dxfId="6999" priority="1018" operator="equal">
      <formula>TODAY()</formula>
    </cfRule>
  </conditionalFormatting>
  <conditionalFormatting sqref="Q54">
    <cfRule type="cellIs" dxfId="6998" priority="1017" operator="equal">
      <formula>TODAY()</formula>
    </cfRule>
  </conditionalFormatting>
  <conditionalFormatting sqref="L54">
    <cfRule type="cellIs" dxfId="6997" priority="1016" operator="lessThan">
      <formula>0</formula>
    </cfRule>
  </conditionalFormatting>
  <conditionalFormatting sqref="K54:L54">
    <cfRule type="cellIs" dxfId="6996" priority="1015" operator="lessThan">
      <formula>0</formula>
    </cfRule>
  </conditionalFormatting>
  <conditionalFormatting sqref="G54">
    <cfRule type="cellIs" dxfId="6995" priority="1013" operator="lessThan">
      <formula>N54</formula>
    </cfRule>
    <cfRule type="cellIs" dxfId="6994" priority="1014" operator="greaterThan">
      <formula>P54</formula>
    </cfRule>
  </conditionalFormatting>
  <conditionalFormatting sqref="Q54">
    <cfRule type="cellIs" dxfId="6993" priority="1012" operator="equal">
      <formula>TODAY()</formula>
    </cfRule>
  </conditionalFormatting>
  <conditionalFormatting sqref="Q54">
    <cfRule type="cellIs" dxfId="6992" priority="1011" operator="equal">
      <formula>TODAY()</formula>
    </cfRule>
  </conditionalFormatting>
  <conditionalFormatting sqref="Q54">
    <cfRule type="cellIs" dxfId="6991" priority="1001" operator="equal">
      <formula>TODAY()</formula>
    </cfRule>
  </conditionalFormatting>
  <conditionalFormatting sqref="Q54">
    <cfRule type="cellIs" dxfId="6990" priority="996" operator="equal">
      <formula>TODAY()</formula>
    </cfRule>
  </conditionalFormatting>
  <conditionalFormatting sqref="Q54">
    <cfRule type="cellIs" dxfId="6989" priority="1009" operator="equal">
      <formula>TODAY()</formula>
    </cfRule>
  </conditionalFormatting>
  <conditionalFormatting sqref="K54:L54">
    <cfRule type="cellIs" dxfId="6988" priority="1007" operator="lessThan">
      <formula>0</formula>
    </cfRule>
  </conditionalFormatting>
  <conditionalFormatting sqref="G54">
    <cfRule type="cellIs" dxfId="6987" priority="1005" operator="lessThan">
      <formula>N54</formula>
    </cfRule>
    <cfRule type="cellIs" dxfId="6986" priority="1006" operator="greaterThan">
      <formula>P54</formula>
    </cfRule>
  </conditionalFormatting>
  <conditionalFormatting sqref="Q54">
    <cfRule type="cellIs" dxfId="6985" priority="1004" operator="equal">
      <formula>TODAY()</formula>
    </cfRule>
  </conditionalFormatting>
  <conditionalFormatting sqref="Q54">
    <cfRule type="cellIs" dxfId="6984" priority="1003" operator="equal">
      <formula>TODAY()</formula>
    </cfRule>
  </conditionalFormatting>
  <conditionalFormatting sqref="Q54">
    <cfRule type="cellIs" dxfId="6983" priority="1002" operator="equal">
      <formula>TODAY()</formula>
    </cfRule>
  </conditionalFormatting>
  <conditionalFormatting sqref="L54">
    <cfRule type="cellIs" dxfId="6982" priority="1000" operator="lessThan">
      <formula>0</formula>
    </cfRule>
  </conditionalFormatting>
  <conditionalFormatting sqref="K54:L54">
    <cfRule type="cellIs" dxfId="6981" priority="999" operator="lessThan">
      <formula>0</formula>
    </cfRule>
  </conditionalFormatting>
  <conditionalFormatting sqref="G54">
    <cfRule type="cellIs" dxfId="6980" priority="997" operator="lessThan">
      <formula>N54</formula>
    </cfRule>
    <cfRule type="cellIs" dxfId="6979" priority="998" operator="greaterThan">
      <formula>P54</formula>
    </cfRule>
  </conditionalFormatting>
  <conditionalFormatting sqref="Q54">
    <cfRule type="cellIs" dxfId="6978" priority="994" operator="equal">
      <formula>TODAY()</formula>
    </cfRule>
  </conditionalFormatting>
  <conditionalFormatting sqref="P119">
    <cfRule type="cellIs" dxfId="6977" priority="753" operator="equal">
      <formula>TODAY()</formula>
    </cfRule>
  </conditionalFormatting>
  <conditionalFormatting sqref="L119">
    <cfRule type="cellIs" dxfId="6976" priority="751" operator="lessThan">
      <formula>0</formula>
    </cfRule>
  </conditionalFormatting>
  <conditionalFormatting sqref="G119">
    <cfRule type="cellIs" dxfId="6975" priority="749" operator="greaterThan">
      <formula>F119</formula>
    </cfRule>
    <cfRule type="cellIs" dxfId="6974" priority="750" operator="lessThan">
      <formula>F119</formula>
    </cfRule>
  </conditionalFormatting>
  <conditionalFormatting sqref="P119">
    <cfRule type="cellIs" dxfId="6973" priority="748" operator="equal">
      <formula>TODAY()</formula>
    </cfRule>
  </conditionalFormatting>
  <conditionalFormatting sqref="M119">
    <cfRule type="cellIs" dxfId="6972" priority="747" operator="greaterThan">
      <formula>0.1</formula>
    </cfRule>
  </conditionalFormatting>
  <conditionalFormatting sqref="L119">
    <cfRule type="cellIs" dxfId="6971" priority="746" operator="lessThan">
      <formula>0</formula>
    </cfRule>
  </conditionalFormatting>
  <conditionalFormatting sqref="G119">
    <cfRule type="cellIs" dxfId="6970" priority="745" operator="lessThan">
      <formula>F119</formula>
    </cfRule>
    <cfRule type="cellIs" dxfId="6969" priority="752" operator="greaterThan">
      <formula>F119</formula>
    </cfRule>
  </conditionalFormatting>
  <conditionalFormatting sqref="M119">
    <cfRule type="cellIs" dxfId="6968" priority="744" operator="greaterThan">
      <formula>0.1</formula>
    </cfRule>
  </conditionalFormatting>
  <conditionalFormatting sqref="P119">
    <cfRule type="cellIs" dxfId="6967" priority="743" operator="equal">
      <formula>TODAY()</formula>
    </cfRule>
  </conditionalFormatting>
  <conditionalFormatting sqref="L119">
    <cfRule type="cellIs" dxfId="6966" priority="741" operator="lessThan">
      <formula>0</formula>
    </cfRule>
  </conditionalFormatting>
  <conditionalFormatting sqref="G119">
    <cfRule type="cellIs" dxfId="6965" priority="739" operator="greaterThan">
      <formula>F119</formula>
    </cfRule>
    <cfRule type="cellIs" dxfId="6964" priority="740" operator="lessThan">
      <formula>F119</formula>
    </cfRule>
  </conditionalFormatting>
  <conditionalFormatting sqref="P119">
    <cfRule type="cellIs" dxfId="6963" priority="738" operator="equal">
      <formula>TODAY()</formula>
    </cfRule>
  </conditionalFormatting>
  <conditionalFormatting sqref="M119">
    <cfRule type="cellIs" dxfId="6962" priority="737" operator="greaterThan">
      <formula>0.1</formula>
    </cfRule>
  </conditionalFormatting>
  <conditionalFormatting sqref="L119">
    <cfRule type="cellIs" dxfId="6961" priority="736" operator="lessThan">
      <formula>0</formula>
    </cfRule>
  </conditionalFormatting>
  <conditionalFormatting sqref="G119">
    <cfRule type="cellIs" dxfId="6960" priority="735" operator="lessThan">
      <formula>F119</formula>
    </cfRule>
    <cfRule type="cellIs" dxfId="6959" priority="742" operator="greaterThan">
      <formula>F119</formula>
    </cfRule>
  </conditionalFormatting>
  <conditionalFormatting sqref="M119">
    <cfRule type="cellIs" dxfId="6958" priority="734" operator="greaterThan">
      <formula>0.1</formula>
    </cfRule>
  </conditionalFormatting>
  <conditionalFormatting sqref="P119">
    <cfRule type="cellIs" dxfId="6957" priority="733" operator="equal">
      <formula>TODAY()</formula>
    </cfRule>
  </conditionalFormatting>
  <conditionalFormatting sqref="L119">
    <cfRule type="cellIs" dxfId="6956" priority="731" operator="lessThan">
      <formula>0</formula>
    </cfRule>
  </conditionalFormatting>
  <conditionalFormatting sqref="G119">
    <cfRule type="cellIs" dxfId="6955" priority="729" operator="greaterThan">
      <formula>F119</formula>
    </cfRule>
    <cfRule type="cellIs" dxfId="6954" priority="730" operator="lessThan">
      <formula>F119</formula>
    </cfRule>
  </conditionalFormatting>
  <conditionalFormatting sqref="P119">
    <cfRule type="cellIs" dxfId="6953" priority="728" operator="equal">
      <formula>TODAY()</formula>
    </cfRule>
  </conditionalFormatting>
  <conditionalFormatting sqref="M119">
    <cfRule type="cellIs" dxfId="6952" priority="727" operator="greaterThan">
      <formula>0.1</formula>
    </cfRule>
  </conditionalFormatting>
  <conditionalFormatting sqref="L119">
    <cfRule type="cellIs" dxfId="6951" priority="726" operator="lessThan">
      <formula>0</formula>
    </cfRule>
  </conditionalFormatting>
  <conditionalFormatting sqref="G119">
    <cfRule type="cellIs" dxfId="6950" priority="725" operator="lessThan">
      <formula>F119</formula>
    </cfRule>
    <cfRule type="cellIs" dxfId="6949" priority="732" operator="greaterThan">
      <formula>F119</formula>
    </cfRule>
  </conditionalFormatting>
  <conditionalFormatting sqref="M119">
    <cfRule type="cellIs" dxfId="6948" priority="724" operator="greaterThan">
      <formula>0.1</formula>
    </cfRule>
  </conditionalFormatting>
  <conditionalFormatting sqref="P119">
    <cfRule type="cellIs" dxfId="6947" priority="723" operator="equal">
      <formula>TODAY()</formula>
    </cfRule>
  </conditionalFormatting>
  <conditionalFormatting sqref="L119">
    <cfRule type="cellIs" dxfId="6946" priority="721" operator="lessThan">
      <formula>0</formula>
    </cfRule>
  </conditionalFormatting>
  <conditionalFormatting sqref="G119">
    <cfRule type="cellIs" dxfId="6945" priority="719" operator="greaterThan">
      <formula>F119</formula>
    </cfRule>
    <cfRule type="cellIs" dxfId="6944" priority="720" operator="lessThan">
      <formula>F119</formula>
    </cfRule>
  </conditionalFormatting>
  <conditionalFormatting sqref="P119">
    <cfRule type="cellIs" dxfId="6943" priority="718" operator="equal">
      <formula>TODAY()</formula>
    </cfRule>
  </conditionalFormatting>
  <conditionalFormatting sqref="M119">
    <cfRule type="cellIs" dxfId="6942" priority="717" operator="greaterThan">
      <formula>0.1</formula>
    </cfRule>
  </conditionalFormatting>
  <conditionalFormatting sqref="L119">
    <cfRule type="cellIs" dxfId="6941" priority="716" operator="lessThan">
      <formula>0</formula>
    </cfRule>
  </conditionalFormatting>
  <conditionalFormatting sqref="G119">
    <cfRule type="cellIs" dxfId="6940" priority="715" operator="lessThan">
      <formula>F119</formula>
    </cfRule>
    <cfRule type="cellIs" dxfId="6939" priority="722" operator="greaterThan">
      <formula>F119</formula>
    </cfRule>
  </conditionalFormatting>
  <conditionalFormatting sqref="M119">
    <cfRule type="cellIs" dxfId="6938" priority="714" operator="greaterThan">
      <formula>0.1</formula>
    </cfRule>
  </conditionalFormatting>
  <conditionalFormatting sqref="P119">
    <cfRule type="cellIs" dxfId="6937" priority="713" operator="equal">
      <formula>TODAY()</formula>
    </cfRule>
  </conditionalFormatting>
  <conditionalFormatting sqref="L119">
    <cfRule type="cellIs" dxfId="6936" priority="711" operator="lessThan">
      <formula>0</formula>
    </cfRule>
  </conditionalFormatting>
  <conditionalFormatting sqref="G119">
    <cfRule type="cellIs" dxfId="6935" priority="709" operator="greaterThan">
      <formula>F119</formula>
    </cfRule>
    <cfRule type="cellIs" dxfId="6934" priority="710" operator="lessThan">
      <formula>F119</formula>
    </cfRule>
  </conditionalFormatting>
  <conditionalFormatting sqref="P119">
    <cfRule type="cellIs" dxfId="6933" priority="708" operator="equal">
      <formula>TODAY()</formula>
    </cfRule>
  </conditionalFormatting>
  <conditionalFormatting sqref="M119">
    <cfRule type="cellIs" dxfId="6932" priority="707" operator="greaterThan">
      <formula>0.1</formula>
    </cfRule>
  </conditionalFormatting>
  <conditionalFormatting sqref="L119">
    <cfRule type="cellIs" dxfId="6931" priority="706" operator="lessThan">
      <formula>0</formula>
    </cfRule>
  </conditionalFormatting>
  <conditionalFormatting sqref="G119">
    <cfRule type="cellIs" dxfId="6930" priority="705" operator="lessThan">
      <formula>F119</formula>
    </cfRule>
    <cfRule type="cellIs" dxfId="6929" priority="712" operator="greaterThan">
      <formula>F119</formula>
    </cfRule>
  </conditionalFormatting>
  <conditionalFormatting sqref="M119">
    <cfRule type="cellIs" dxfId="6928" priority="704" operator="greaterThan">
      <formula>0.1</formula>
    </cfRule>
  </conditionalFormatting>
  <conditionalFormatting sqref="P119">
    <cfRule type="cellIs" dxfId="6927" priority="703" operator="equal">
      <formula>TODAY()</formula>
    </cfRule>
  </conditionalFormatting>
  <conditionalFormatting sqref="L119">
    <cfRule type="cellIs" dxfId="6926" priority="701" operator="lessThan">
      <formula>0</formula>
    </cfRule>
  </conditionalFormatting>
  <conditionalFormatting sqref="G119">
    <cfRule type="cellIs" dxfId="6925" priority="699" operator="greaterThan">
      <formula>F119</formula>
    </cfRule>
    <cfRule type="cellIs" dxfId="6924" priority="700" operator="lessThan">
      <formula>F119</formula>
    </cfRule>
  </conditionalFormatting>
  <conditionalFormatting sqref="P119">
    <cfRule type="cellIs" dxfId="6923" priority="698" operator="equal">
      <formula>TODAY()</formula>
    </cfRule>
  </conditionalFormatting>
  <conditionalFormatting sqref="M119">
    <cfRule type="cellIs" dxfId="6922" priority="697" operator="greaterThan">
      <formula>0.1</formula>
    </cfRule>
  </conditionalFormatting>
  <conditionalFormatting sqref="L119">
    <cfRule type="cellIs" dxfId="6921" priority="696" operator="lessThan">
      <formula>0</formula>
    </cfRule>
  </conditionalFormatting>
  <conditionalFormatting sqref="G119">
    <cfRule type="cellIs" dxfId="6920" priority="695" operator="lessThan">
      <formula>F119</formula>
    </cfRule>
    <cfRule type="cellIs" dxfId="6919" priority="702" operator="greaterThan">
      <formula>F119</formula>
    </cfRule>
  </conditionalFormatting>
  <conditionalFormatting sqref="M119">
    <cfRule type="cellIs" dxfId="6918" priority="694" operator="greaterThan">
      <formula>0.1</formula>
    </cfRule>
  </conditionalFormatting>
  <conditionalFormatting sqref="P119">
    <cfRule type="cellIs" dxfId="6917" priority="693" operator="equal">
      <formula>TODAY()</formula>
    </cfRule>
  </conditionalFormatting>
  <conditionalFormatting sqref="L119">
    <cfRule type="cellIs" dxfId="6916" priority="691" operator="lessThan">
      <formula>0</formula>
    </cfRule>
  </conditionalFormatting>
  <conditionalFormatting sqref="G119">
    <cfRule type="cellIs" dxfId="6915" priority="689" operator="greaterThan">
      <formula>F119</formula>
    </cfRule>
    <cfRule type="cellIs" dxfId="6914" priority="690" operator="lessThan">
      <formula>F119</formula>
    </cfRule>
  </conditionalFormatting>
  <conditionalFormatting sqref="P119">
    <cfRule type="cellIs" dxfId="6913" priority="688" operator="equal">
      <formula>TODAY()</formula>
    </cfRule>
  </conditionalFormatting>
  <conditionalFormatting sqref="M119">
    <cfRule type="cellIs" dxfId="6912" priority="687" operator="greaterThan">
      <formula>0.1</formula>
    </cfRule>
  </conditionalFormatting>
  <conditionalFormatting sqref="L119">
    <cfRule type="cellIs" dxfId="6911" priority="686" operator="lessThan">
      <formula>0</formula>
    </cfRule>
  </conditionalFormatting>
  <conditionalFormatting sqref="G119">
    <cfRule type="cellIs" dxfId="6910" priority="685" operator="lessThan">
      <formula>F119</formula>
    </cfRule>
    <cfRule type="cellIs" dxfId="6909" priority="692" operator="greaterThan">
      <formula>F119</formula>
    </cfRule>
  </conditionalFormatting>
  <conditionalFormatting sqref="M119">
    <cfRule type="cellIs" dxfId="6908" priority="684" operator="greaterThan">
      <formula>0.1</formula>
    </cfRule>
  </conditionalFormatting>
  <conditionalFormatting sqref="P119">
    <cfRule type="cellIs" dxfId="6907" priority="683" operator="equal">
      <formula>TODAY()</formula>
    </cfRule>
  </conditionalFormatting>
  <conditionalFormatting sqref="L119">
    <cfRule type="cellIs" dxfId="6906" priority="681" operator="lessThan">
      <formula>0</formula>
    </cfRule>
  </conditionalFormatting>
  <conditionalFormatting sqref="G119">
    <cfRule type="cellIs" dxfId="6905" priority="679" operator="greaterThan">
      <formula>F119</formula>
    </cfRule>
    <cfRule type="cellIs" dxfId="6904" priority="680" operator="lessThan">
      <formula>F119</formula>
    </cfRule>
  </conditionalFormatting>
  <conditionalFormatting sqref="P119">
    <cfRule type="cellIs" dxfId="6903" priority="678" operator="equal">
      <formula>TODAY()</formula>
    </cfRule>
  </conditionalFormatting>
  <conditionalFormatting sqref="M119">
    <cfRule type="cellIs" dxfId="6902" priority="677" operator="greaterThan">
      <formula>0.1</formula>
    </cfRule>
  </conditionalFormatting>
  <conditionalFormatting sqref="L119">
    <cfRule type="cellIs" dxfId="6901" priority="676" operator="lessThan">
      <formula>0</formula>
    </cfRule>
  </conditionalFormatting>
  <conditionalFormatting sqref="G119">
    <cfRule type="cellIs" dxfId="6900" priority="675" operator="lessThan">
      <formula>F119</formula>
    </cfRule>
    <cfRule type="cellIs" dxfId="6899" priority="682" operator="greaterThan">
      <formula>F119</formula>
    </cfRule>
  </conditionalFormatting>
  <conditionalFormatting sqref="M119">
    <cfRule type="cellIs" dxfId="6898" priority="674" operator="greaterThan">
      <formula>0.1</formula>
    </cfRule>
  </conditionalFormatting>
  <conditionalFormatting sqref="P119">
    <cfRule type="cellIs" dxfId="6897" priority="673" operator="equal">
      <formula>TODAY()</formula>
    </cfRule>
  </conditionalFormatting>
  <conditionalFormatting sqref="L119">
    <cfRule type="cellIs" dxfId="6896" priority="671" operator="lessThan">
      <formula>0</formula>
    </cfRule>
  </conditionalFormatting>
  <conditionalFormatting sqref="G119">
    <cfRule type="cellIs" dxfId="6895" priority="669" operator="greaterThan">
      <formula>F119</formula>
    </cfRule>
    <cfRule type="cellIs" dxfId="6894" priority="670" operator="lessThan">
      <formula>F119</formula>
    </cfRule>
  </conditionalFormatting>
  <conditionalFormatting sqref="P119">
    <cfRule type="cellIs" dxfId="6893" priority="668" operator="equal">
      <formula>TODAY()</formula>
    </cfRule>
  </conditionalFormatting>
  <conditionalFormatting sqref="M119">
    <cfRule type="cellIs" dxfId="6892" priority="667" operator="greaterThan">
      <formula>0.1</formula>
    </cfRule>
  </conditionalFormatting>
  <conditionalFormatting sqref="L119">
    <cfRule type="cellIs" dxfId="6891" priority="666" operator="lessThan">
      <formula>0</formula>
    </cfRule>
  </conditionalFormatting>
  <conditionalFormatting sqref="G119">
    <cfRule type="cellIs" dxfId="6890" priority="665" operator="lessThan">
      <formula>F119</formula>
    </cfRule>
    <cfRule type="cellIs" dxfId="6889" priority="672" operator="greaterThan">
      <formula>F119</formula>
    </cfRule>
  </conditionalFormatting>
  <conditionalFormatting sqref="M119">
    <cfRule type="cellIs" dxfId="6888" priority="664" operator="greaterThan">
      <formula>0.1</formula>
    </cfRule>
  </conditionalFormatting>
  <conditionalFormatting sqref="P119">
    <cfRule type="cellIs" dxfId="6887" priority="663" operator="equal">
      <formula>TODAY()</formula>
    </cfRule>
  </conditionalFormatting>
  <conditionalFormatting sqref="L119">
    <cfRule type="cellIs" dxfId="6886" priority="661" operator="lessThan">
      <formula>0</formula>
    </cfRule>
  </conditionalFormatting>
  <conditionalFormatting sqref="G119">
    <cfRule type="cellIs" dxfId="6885" priority="659" operator="greaterThan">
      <formula>F119</formula>
    </cfRule>
    <cfRule type="cellIs" dxfId="6884" priority="660" operator="lessThan">
      <formula>F119</formula>
    </cfRule>
  </conditionalFormatting>
  <conditionalFormatting sqref="P119">
    <cfRule type="cellIs" dxfId="6883" priority="658" operator="equal">
      <formula>TODAY()</formula>
    </cfRule>
  </conditionalFormatting>
  <conditionalFormatting sqref="M119">
    <cfRule type="cellIs" dxfId="6882" priority="657" operator="greaterThan">
      <formula>0.1</formula>
    </cfRule>
  </conditionalFormatting>
  <conditionalFormatting sqref="L119">
    <cfRule type="cellIs" dxfId="6881" priority="656" operator="lessThan">
      <formula>0</formula>
    </cfRule>
  </conditionalFormatting>
  <conditionalFormatting sqref="G119">
    <cfRule type="cellIs" dxfId="6880" priority="655" operator="lessThan">
      <formula>F119</formula>
    </cfRule>
    <cfRule type="cellIs" dxfId="6879" priority="662" operator="greaterThan">
      <formula>F119</formula>
    </cfRule>
  </conditionalFormatting>
  <conditionalFormatting sqref="M119">
    <cfRule type="cellIs" dxfId="6878" priority="654" operator="greaterThan">
      <formula>0.1</formula>
    </cfRule>
  </conditionalFormatting>
  <conditionalFormatting sqref="P119">
    <cfRule type="cellIs" dxfId="6877" priority="653" operator="equal">
      <formula>TODAY()</formula>
    </cfRule>
  </conditionalFormatting>
  <conditionalFormatting sqref="L119">
    <cfRule type="cellIs" dxfId="6876" priority="651" operator="lessThan">
      <formula>0</formula>
    </cfRule>
  </conditionalFormatting>
  <conditionalFormatting sqref="G119">
    <cfRule type="cellIs" dxfId="6875" priority="649" operator="greaterThan">
      <formula>F119</formula>
    </cfRule>
    <cfRule type="cellIs" dxfId="6874" priority="650" operator="lessThan">
      <formula>F119</formula>
    </cfRule>
  </conditionalFormatting>
  <conditionalFormatting sqref="P119">
    <cfRule type="cellIs" dxfId="6873" priority="648" operator="equal">
      <formula>TODAY()</formula>
    </cfRule>
  </conditionalFormatting>
  <conditionalFormatting sqref="M119">
    <cfRule type="cellIs" dxfId="6872" priority="647" operator="greaterThan">
      <formula>0.1</formula>
    </cfRule>
  </conditionalFormatting>
  <conditionalFormatting sqref="L119">
    <cfRule type="cellIs" dxfId="6871" priority="646" operator="lessThan">
      <formula>0</formula>
    </cfRule>
  </conditionalFormatting>
  <conditionalFormatting sqref="G119">
    <cfRule type="cellIs" dxfId="6870" priority="645" operator="lessThan">
      <formula>F119</formula>
    </cfRule>
    <cfRule type="cellIs" dxfId="6869" priority="652" operator="greaterThan">
      <formula>F119</formula>
    </cfRule>
  </conditionalFormatting>
  <conditionalFormatting sqref="M119">
    <cfRule type="cellIs" dxfId="6868" priority="644" operator="greaterThan">
      <formula>0.1</formula>
    </cfRule>
  </conditionalFormatting>
  <conditionalFormatting sqref="P119">
    <cfRule type="cellIs" dxfId="6867" priority="643" operator="equal">
      <formula>TODAY()</formula>
    </cfRule>
  </conditionalFormatting>
  <conditionalFormatting sqref="L119">
    <cfRule type="cellIs" dxfId="6866" priority="641" operator="lessThan">
      <formula>0</formula>
    </cfRule>
  </conditionalFormatting>
  <conditionalFormatting sqref="G119">
    <cfRule type="cellIs" dxfId="6865" priority="639" operator="greaterThan">
      <formula>F119</formula>
    </cfRule>
    <cfRule type="cellIs" dxfId="6864" priority="640" operator="lessThan">
      <formula>F119</formula>
    </cfRule>
  </conditionalFormatting>
  <conditionalFormatting sqref="P119">
    <cfRule type="cellIs" dxfId="6863" priority="638" operator="equal">
      <formula>TODAY()</formula>
    </cfRule>
  </conditionalFormatting>
  <conditionalFormatting sqref="M119">
    <cfRule type="cellIs" dxfId="6862" priority="637" operator="greaterThan">
      <formula>0.1</formula>
    </cfRule>
  </conditionalFormatting>
  <conditionalFormatting sqref="L119">
    <cfRule type="cellIs" dxfId="6861" priority="636" operator="lessThan">
      <formula>0</formula>
    </cfRule>
  </conditionalFormatting>
  <conditionalFormatting sqref="G119">
    <cfRule type="cellIs" dxfId="6860" priority="635" operator="lessThan">
      <formula>F119</formula>
    </cfRule>
    <cfRule type="cellIs" dxfId="6859" priority="642" operator="greaterThan">
      <formula>F119</formula>
    </cfRule>
  </conditionalFormatting>
  <conditionalFormatting sqref="M119">
    <cfRule type="cellIs" dxfId="6858" priority="634" operator="greaterThan">
      <formula>0.1</formula>
    </cfRule>
  </conditionalFormatting>
  <conditionalFormatting sqref="P119">
    <cfRule type="cellIs" dxfId="6857" priority="633" operator="equal">
      <formula>TODAY()</formula>
    </cfRule>
  </conditionalFormatting>
  <conditionalFormatting sqref="L119">
    <cfRule type="cellIs" dxfId="6856" priority="631" operator="lessThan">
      <formula>0</formula>
    </cfRule>
  </conditionalFormatting>
  <conditionalFormatting sqref="G119">
    <cfRule type="cellIs" dxfId="6855" priority="629" operator="greaterThan">
      <formula>F119</formula>
    </cfRule>
    <cfRule type="cellIs" dxfId="6854" priority="630" operator="lessThan">
      <formula>F119</formula>
    </cfRule>
  </conditionalFormatting>
  <conditionalFormatting sqref="P119">
    <cfRule type="cellIs" dxfId="6853" priority="628" operator="equal">
      <formula>TODAY()</formula>
    </cfRule>
  </conditionalFormatting>
  <conditionalFormatting sqref="M119">
    <cfRule type="cellIs" dxfId="6852" priority="627" operator="greaterThan">
      <formula>0.1</formula>
    </cfRule>
  </conditionalFormatting>
  <conditionalFormatting sqref="L119">
    <cfRule type="cellIs" dxfId="6851" priority="626" operator="lessThan">
      <formula>0</formula>
    </cfRule>
  </conditionalFormatting>
  <conditionalFormatting sqref="G119">
    <cfRule type="cellIs" dxfId="6850" priority="625" operator="lessThan">
      <formula>F119</formula>
    </cfRule>
    <cfRule type="cellIs" dxfId="6849" priority="632" operator="greaterThan">
      <formula>F119</formula>
    </cfRule>
  </conditionalFormatting>
  <conditionalFormatting sqref="M119">
    <cfRule type="cellIs" dxfId="6848" priority="624" operator="greaterThan">
      <formula>0.1</formula>
    </cfRule>
  </conditionalFormatting>
  <conditionalFormatting sqref="P119">
    <cfRule type="cellIs" dxfId="6847" priority="623" operator="equal">
      <formula>TODAY()</formula>
    </cfRule>
  </conditionalFormatting>
  <conditionalFormatting sqref="L119">
    <cfRule type="cellIs" dxfId="6846" priority="621" operator="lessThan">
      <formula>0</formula>
    </cfRule>
  </conditionalFormatting>
  <conditionalFormatting sqref="G119">
    <cfRule type="cellIs" dxfId="6845" priority="619" operator="greaterThan">
      <formula>F119</formula>
    </cfRule>
    <cfRule type="cellIs" dxfId="6844" priority="620" operator="lessThan">
      <formula>F119</formula>
    </cfRule>
  </conditionalFormatting>
  <conditionalFormatting sqref="P119">
    <cfRule type="cellIs" dxfId="6843" priority="618" operator="equal">
      <formula>TODAY()</formula>
    </cfRule>
  </conditionalFormatting>
  <conditionalFormatting sqref="M119">
    <cfRule type="cellIs" dxfId="6842" priority="617" operator="greaterThan">
      <formula>0.1</formula>
    </cfRule>
  </conditionalFormatting>
  <conditionalFormatting sqref="L119">
    <cfRule type="cellIs" dxfId="6841" priority="616" operator="lessThan">
      <formula>0</formula>
    </cfRule>
  </conditionalFormatting>
  <conditionalFormatting sqref="G119">
    <cfRule type="cellIs" dxfId="6840" priority="615" operator="lessThan">
      <formula>F119</formula>
    </cfRule>
    <cfRule type="cellIs" dxfId="6839" priority="622" operator="greaterThan">
      <formula>F119</formula>
    </cfRule>
  </conditionalFormatting>
  <conditionalFormatting sqref="M119">
    <cfRule type="cellIs" dxfId="6838" priority="614" operator="greaterThan">
      <formula>0.1</formula>
    </cfRule>
  </conditionalFormatting>
  <conditionalFormatting sqref="P119">
    <cfRule type="cellIs" dxfId="6837" priority="613" operator="equal">
      <formula>TODAY()</formula>
    </cfRule>
  </conditionalFormatting>
  <conditionalFormatting sqref="L119">
    <cfRule type="cellIs" dxfId="6836" priority="611" operator="lessThan">
      <formula>0</formula>
    </cfRule>
  </conditionalFormatting>
  <conditionalFormatting sqref="G119">
    <cfRule type="cellIs" dxfId="6835" priority="609" operator="greaterThan">
      <formula>F119</formula>
    </cfRule>
    <cfRule type="cellIs" dxfId="6834" priority="610" operator="lessThan">
      <formula>F119</formula>
    </cfRule>
  </conditionalFormatting>
  <conditionalFormatting sqref="P119">
    <cfRule type="cellIs" dxfId="6833" priority="608" operator="equal">
      <formula>TODAY()</formula>
    </cfRule>
  </conditionalFormatting>
  <conditionalFormatting sqref="M119">
    <cfRule type="cellIs" dxfId="6832" priority="607" operator="greaterThan">
      <formula>0.1</formula>
    </cfRule>
  </conditionalFormatting>
  <conditionalFormatting sqref="L119">
    <cfRule type="cellIs" dxfId="6831" priority="606" operator="lessThan">
      <formula>0</formula>
    </cfRule>
  </conditionalFormatting>
  <conditionalFormatting sqref="G119">
    <cfRule type="cellIs" dxfId="6830" priority="605" operator="lessThan">
      <formula>F119</formula>
    </cfRule>
    <cfRule type="cellIs" dxfId="6829" priority="612" operator="greaterThan">
      <formula>F119</formula>
    </cfRule>
  </conditionalFormatting>
  <conditionalFormatting sqref="M119">
    <cfRule type="cellIs" dxfId="6828" priority="604" operator="greaterThan">
      <formula>0.1</formula>
    </cfRule>
  </conditionalFormatting>
  <conditionalFormatting sqref="P119">
    <cfRule type="cellIs" dxfId="6827" priority="603" operator="equal">
      <formula>TODAY()</formula>
    </cfRule>
  </conditionalFormatting>
  <conditionalFormatting sqref="L119">
    <cfRule type="cellIs" dxfId="6826" priority="601" operator="lessThan">
      <formula>0</formula>
    </cfRule>
  </conditionalFormatting>
  <conditionalFormatting sqref="G119">
    <cfRule type="cellIs" dxfId="6825" priority="599" operator="greaterThan">
      <formula>F119</formula>
    </cfRule>
    <cfRule type="cellIs" dxfId="6824" priority="600" operator="lessThan">
      <formula>F119</formula>
    </cfRule>
  </conditionalFormatting>
  <conditionalFormatting sqref="P119">
    <cfRule type="cellIs" dxfId="6823" priority="598" operator="equal">
      <formula>TODAY()</formula>
    </cfRule>
  </conditionalFormatting>
  <conditionalFormatting sqref="M119">
    <cfRule type="cellIs" dxfId="6822" priority="597" operator="greaterThan">
      <formula>0.1</formula>
    </cfRule>
  </conditionalFormatting>
  <conditionalFormatting sqref="L119">
    <cfRule type="cellIs" dxfId="6821" priority="596" operator="lessThan">
      <formula>0</formula>
    </cfRule>
  </conditionalFormatting>
  <conditionalFormatting sqref="G119">
    <cfRule type="cellIs" dxfId="6820" priority="595" operator="lessThan">
      <formula>F119</formula>
    </cfRule>
    <cfRule type="cellIs" dxfId="6819" priority="602" operator="greaterThan">
      <formula>F119</formula>
    </cfRule>
  </conditionalFormatting>
  <conditionalFormatting sqref="M119">
    <cfRule type="cellIs" dxfId="6818" priority="594" operator="greaterThan">
      <formula>0.1</formula>
    </cfRule>
  </conditionalFormatting>
  <conditionalFormatting sqref="P119">
    <cfRule type="cellIs" dxfId="6817" priority="593" operator="equal">
      <formula>TODAY()</formula>
    </cfRule>
  </conditionalFormatting>
  <conditionalFormatting sqref="L119">
    <cfRule type="cellIs" dxfId="6816" priority="591" operator="lessThan">
      <formula>0</formula>
    </cfRule>
  </conditionalFormatting>
  <conditionalFormatting sqref="G119">
    <cfRule type="cellIs" dxfId="6815" priority="589" operator="greaterThan">
      <formula>F119</formula>
    </cfRule>
    <cfRule type="cellIs" dxfId="6814" priority="590" operator="lessThan">
      <formula>F119</formula>
    </cfRule>
  </conditionalFormatting>
  <conditionalFormatting sqref="P119">
    <cfRule type="cellIs" dxfId="6813" priority="588" operator="equal">
      <formula>TODAY()</formula>
    </cfRule>
  </conditionalFormatting>
  <conditionalFormatting sqref="M119">
    <cfRule type="cellIs" dxfId="6812" priority="587" operator="greaterThan">
      <formula>0.1</formula>
    </cfRule>
  </conditionalFormatting>
  <conditionalFormatting sqref="L119">
    <cfRule type="cellIs" dxfId="6811" priority="586" operator="lessThan">
      <formula>0</formula>
    </cfRule>
  </conditionalFormatting>
  <conditionalFormatting sqref="G119">
    <cfRule type="cellIs" dxfId="6810" priority="585" operator="lessThan">
      <formula>F119</formula>
    </cfRule>
    <cfRule type="cellIs" dxfId="6809" priority="592" operator="greaterThan">
      <formula>F119</formula>
    </cfRule>
  </conditionalFormatting>
  <conditionalFormatting sqref="M119">
    <cfRule type="cellIs" dxfId="6808" priority="584" operator="greaterThan">
      <formula>0.1</formula>
    </cfRule>
  </conditionalFormatting>
  <conditionalFormatting sqref="P119">
    <cfRule type="cellIs" dxfId="6807" priority="583" operator="equal">
      <formula>TODAY()</formula>
    </cfRule>
  </conditionalFormatting>
  <conditionalFormatting sqref="L119">
    <cfRule type="cellIs" dxfId="6806" priority="581" operator="lessThan">
      <formula>0</formula>
    </cfRule>
  </conditionalFormatting>
  <conditionalFormatting sqref="G119">
    <cfRule type="cellIs" dxfId="6805" priority="579" operator="greaterThan">
      <formula>F119</formula>
    </cfRule>
    <cfRule type="cellIs" dxfId="6804" priority="580" operator="lessThan">
      <formula>F119</formula>
    </cfRule>
  </conditionalFormatting>
  <conditionalFormatting sqref="P119">
    <cfRule type="cellIs" dxfId="6803" priority="578" operator="equal">
      <formula>TODAY()</formula>
    </cfRule>
  </conditionalFormatting>
  <conditionalFormatting sqref="M119">
    <cfRule type="cellIs" dxfId="6802" priority="577" operator="greaterThan">
      <formula>0.1</formula>
    </cfRule>
  </conditionalFormatting>
  <conditionalFormatting sqref="L119">
    <cfRule type="cellIs" dxfId="6801" priority="576" operator="lessThan">
      <formula>0</formula>
    </cfRule>
  </conditionalFormatting>
  <conditionalFormatting sqref="G119">
    <cfRule type="cellIs" dxfId="6800" priority="575" operator="lessThan">
      <formula>F119</formula>
    </cfRule>
    <cfRule type="cellIs" dxfId="6799" priority="582" operator="greaterThan">
      <formula>F119</formula>
    </cfRule>
  </conditionalFormatting>
  <conditionalFormatting sqref="M119">
    <cfRule type="cellIs" dxfId="6798" priority="574" operator="greaterThan">
      <formula>0.1</formula>
    </cfRule>
  </conditionalFormatting>
  <conditionalFormatting sqref="P119">
    <cfRule type="cellIs" dxfId="6797" priority="573" operator="equal">
      <formula>TODAY()</formula>
    </cfRule>
  </conditionalFormatting>
  <conditionalFormatting sqref="L119">
    <cfRule type="cellIs" dxfId="6796" priority="571" operator="lessThan">
      <formula>0</formula>
    </cfRule>
  </conditionalFormatting>
  <conditionalFormatting sqref="G119">
    <cfRule type="cellIs" dxfId="6795" priority="569" operator="greaterThan">
      <formula>F119</formula>
    </cfRule>
    <cfRule type="cellIs" dxfId="6794" priority="570" operator="lessThan">
      <formula>F119</formula>
    </cfRule>
  </conditionalFormatting>
  <conditionalFormatting sqref="P119">
    <cfRule type="cellIs" dxfId="6793" priority="568" operator="equal">
      <formula>TODAY()</formula>
    </cfRule>
  </conditionalFormatting>
  <conditionalFormatting sqref="M119">
    <cfRule type="cellIs" dxfId="6792" priority="567" operator="greaterThan">
      <formula>0.1</formula>
    </cfRule>
  </conditionalFormatting>
  <conditionalFormatting sqref="L119">
    <cfRule type="cellIs" dxfId="6791" priority="566" operator="lessThan">
      <formula>0</formula>
    </cfRule>
  </conditionalFormatting>
  <conditionalFormatting sqref="G119">
    <cfRule type="cellIs" dxfId="6790" priority="565" operator="lessThan">
      <formula>F119</formula>
    </cfRule>
    <cfRule type="cellIs" dxfId="6789" priority="572" operator="greaterThan">
      <formula>F119</formula>
    </cfRule>
  </conditionalFormatting>
  <conditionalFormatting sqref="M119">
    <cfRule type="cellIs" dxfId="6788" priority="564" operator="greaterThan">
      <formula>0.1</formula>
    </cfRule>
  </conditionalFormatting>
  <conditionalFormatting sqref="P119">
    <cfRule type="cellIs" dxfId="6787" priority="563" operator="equal">
      <formula>TODAY()</formula>
    </cfRule>
  </conditionalFormatting>
  <conditionalFormatting sqref="L119">
    <cfRule type="cellIs" dxfId="6786" priority="561" operator="lessThan">
      <formula>0</formula>
    </cfRule>
  </conditionalFormatting>
  <conditionalFormatting sqref="G119">
    <cfRule type="cellIs" dxfId="6785" priority="559" operator="greaterThan">
      <formula>F119</formula>
    </cfRule>
    <cfRule type="cellIs" dxfId="6784" priority="560" operator="lessThan">
      <formula>F119</formula>
    </cfRule>
  </conditionalFormatting>
  <conditionalFormatting sqref="P119">
    <cfRule type="cellIs" dxfId="6783" priority="558" operator="equal">
      <formula>TODAY()</formula>
    </cfRule>
  </conditionalFormatting>
  <conditionalFormatting sqref="M119">
    <cfRule type="cellIs" dxfId="6782" priority="557" operator="greaterThan">
      <formula>0.1</formula>
    </cfRule>
  </conditionalFormatting>
  <conditionalFormatting sqref="L119">
    <cfRule type="cellIs" dxfId="6781" priority="556" operator="lessThan">
      <formula>0</formula>
    </cfRule>
  </conditionalFormatting>
  <conditionalFormatting sqref="G119">
    <cfRule type="cellIs" dxfId="6780" priority="555" operator="lessThan">
      <formula>F119</formula>
    </cfRule>
    <cfRule type="cellIs" dxfId="6779" priority="562" operator="greaterThan">
      <formula>F119</formula>
    </cfRule>
  </conditionalFormatting>
  <conditionalFormatting sqref="M119">
    <cfRule type="cellIs" dxfId="6778" priority="554" operator="greaterThan">
      <formula>0.1</formula>
    </cfRule>
  </conditionalFormatting>
  <conditionalFormatting sqref="P119">
    <cfRule type="cellIs" dxfId="6777" priority="553" operator="equal">
      <formula>TODAY()</formula>
    </cfRule>
  </conditionalFormatting>
  <conditionalFormatting sqref="L119">
    <cfRule type="cellIs" dxfId="6776" priority="551" operator="lessThan">
      <formula>0</formula>
    </cfRule>
  </conditionalFormatting>
  <conditionalFormatting sqref="G119">
    <cfRule type="cellIs" dxfId="6775" priority="549" operator="greaterThan">
      <formula>F119</formula>
    </cfRule>
    <cfRule type="cellIs" dxfId="6774" priority="550" operator="lessThan">
      <formula>F119</formula>
    </cfRule>
  </conditionalFormatting>
  <conditionalFormatting sqref="P119">
    <cfRule type="cellIs" dxfId="6773" priority="548" operator="equal">
      <formula>TODAY()</formula>
    </cfRule>
  </conditionalFormatting>
  <conditionalFormatting sqref="M119">
    <cfRule type="cellIs" dxfId="6772" priority="547" operator="greaterThan">
      <formula>0.1</formula>
    </cfRule>
  </conditionalFormatting>
  <conditionalFormatting sqref="L119">
    <cfRule type="cellIs" dxfId="6771" priority="546" operator="lessThan">
      <formula>0</formula>
    </cfRule>
  </conditionalFormatting>
  <conditionalFormatting sqref="G119">
    <cfRule type="cellIs" dxfId="6770" priority="545" operator="lessThan">
      <formula>F119</formula>
    </cfRule>
    <cfRule type="cellIs" dxfId="6769" priority="552" operator="greaterThan">
      <formula>F119</formula>
    </cfRule>
  </conditionalFormatting>
  <conditionalFormatting sqref="M119">
    <cfRule type="cellIs" dxfId="6768" priority="544" operator="greaterThan">
      <formula>0.1</formula>
    </cfRule>
  </conditionalFormatting>
  <conditionalFormatting sqref="P119">
    <cfRule type="cellIs" dxfId="6767" priority="543" operator="equal">
      <formula>TODAY()</formula>
    </cfRule>
  </conditionalFormatting>
  <conditionalFormatting sqref="L119">
    <cfRule type="cellIs" dxfId="6766" priority="541" operator="lessThan">
      <formula>0</formula>
    </cfRule>
  </conditionalFormatting>
  <conditionalFormatting sqref="G119">
    <cfRule type="cellIs" dxfId="6765" priority="539" operator="greaterThan">
      <formula>F119</formula>
    </cfRule>
    <cfRule type="cellIs" dxfId="6764" priority="540" operator="lessThan">
      <formula>F119</formula>
    </cfRule>
  </conditionalFormatting>
  <conditionalFormatting sqref="P119">
    <cfRule type="cellIs" dxfId="6763" priority="538" operator="equal">
      <formula>TODAY()</formula>
    </cfRule>
  </conditionalFormatting>
  <conditionalFormatting sqref="M119">
    <cfRule type="cellIs" dxfId="6762" priority="537" operator="greaterThan">
      <formula>0.1</formula>
    </cfRule>
  </conditionalFormatting>
  <conditionalFormatting sqref="L119">
    <cfRule type="cellIs" dxfId="6761" priority="536" operator="lessThan">
      <formula>0</formula>
    </cfRule>
  </conditionalFormatting>
  <conditionalFormatting sqref="G119">
    <cfRule type="cellIs" dxfId="6760" priority="535" operator="lessThan">
      <formula>F119</formula>
    </cfRule>
    <cfRule type="cellIs" dxfId="6759" priority="542" operator="greaterThan">
      <formula>F119</formula>
    </cfRule>
  </conditionalFormatting>
  <conditionalFormatting sqref="M119">
    <cfRule type="cellIs" dxfId="6758" priority="534" operator="greaterThan">
      <formula>0.1</formula>
    </cfRule>
  </conditionalFormatting>
  <conditionalFormatting sqref="P119">
    <cfRule type="cellIs" dxfId="6757" priority="533" operator="equal">
      <formula>TODAY()</formula>
    </cfRule>
  </conditionalFormatting>
  <conditionalFormatting sqref="L119">
    <cfRule type="cellIs" dxfId="6756" priority="531" operator="lessThan">
      <formula>0</formula>
    </cfRule>
  </conditionalFormatting>
  <conditionalFormatting sqref="G119">
    <cfRule type="cellIs" dxfId="6755" priority="529" operator="greaterThan">
      <formula>F119</formula>
    </cfRule>
    <cfRule type="cellIs" dxfId="6754" priority="530" operator="lessThan">
      <formula>F119</formula>
    </cfRule>
  </conditionalFormatting>
  <conditionalFormatting sqref="P119">
    <cfRule type="cellIs" dxfId="6753" priority="528" operator="equal">
      <formula>TODAY()</formula>
    </cfRule>
  </conditionalFormatting>
  <conditionalFormatting sqref="M119">
    <cfRule type="cellIs" dxfId="6752" priority="527" operator="greaterThan">
      <formula>0.1</formula>
    </cfRule>
  </conditionalFormatting>
  <conditionalFormatting sqref="L119">
    <cfRule type="cellIs" dxfId="6751" priority="526" operator="lessThan">
      <formula>0</formula>
    </cfRule>
  </conditionalFormatting>
  <conditionalFormatting sqref="G119">
    <cfRule type="cellIs" dxfId="6750" priority="525" operator="lessThan">
      <formula>F119</formula>
    </cfRule>
    <cfRule type="cellIs" dxfId="6749" priority="532" operator="greaterThan">
      <formula>F119</formula>
    </cfRule>
  </conditionalFormatting>
  <conditionalFormatting sqref="M119">
    <cfRule type="cellIs" dxfId="6748" priority="524" operator="greaterThan">
      <formula>0.1</formula>
    </cfRule>
  </conditionalFormatting>
  <conditionalFormatting sqref="P119">
    <cfRule type="cellIs" dxfId="6747" priority="523" operator="equal">
      <formula>TODAY()</formula>
    </cfRule>
  </conditionalFormatting>
  <conditionalFormatting sqref="L119">
    <cfRule type="cellIs" dxfId="6746" priority="521" operator="lessThan">
      <formula>0</formula>
    </cfRule>
  </conditionalFormatting>
  <conditionalFormatting sqref="G119">
    <cfRule type="cellIs" dxfId="6745" priority="519" operator="greaterThan">
      <formula>F119</formula>
    </cfRule>
    <cfRule type="cellIs" dxfId="6744" priority="520" operator="lessThan">
      <formula>F119</formula>
    </cfRule>
  </conditionalFormatting>
  <conditionalFormatting sqref="P119">
    <cfRule type="cellIs" dxfId="6743" priority="518" operator="equal">
      <formula>TODAY()</formula>
    </cfRule>
  </conditionalFormatting>
  <conditionalFormatting sqref="M119">
    <cfRule type="cellIs" dxfId="6742" priority="517" operator="greaterThan">
      <formula>0.1</formula>
    </cfRule>
  </conditionalFormatting>
  <conditionalFormatting sqref="L119">
    <cfRule type="cellIs" dxfId="6741" priority="516" operator="lessThan">
      <formula>0</formula>
    </cfRule>
  </conditionalFormatting>
  <conditionalFormatting sqref="G119">
    <cfRule type="cellIs" dxfId="6740" priority="515" operator="lessThan">
      <formula>F119</formula>
    </cfRule>
    <cfRule type="cellIs" dxfId="6739" priority="522" operator="greaterThan">
      <formula>F119</formula>
    </cfRule>
  </conditionalFormatting>
  <conditionalFormatting sqref="M119">
    <cfRule type="cellIs" dxfId="6738" priority="514" operator="greaterThan">
      <formula>0.1</formula>
    </cfRule>
  </conditionalFormatting>
  <conditionalFormatting sqref="L55">
    <cfRule type="cellIs" dxfId="6737" priority="512" operator="lessThan">
      <formula>0</formula>
    </cfRule>
  </conditionalFormatting>
  <conditionalFormatting sqref="Q55">
    <cfRule type="cellIs" dxfId="6736" priority="499" operator="equal">
      <formula>TODAY()</formula>
    </cfRule>
  </conditionalFormatting>
  <conditionalFormatting sqref="Q55">
    <cfRule type="cellIs" dxfId="6735" priority="489" operator="equal">
      <formula>TODAY()</formula>
    </cfRule>
  </conditionalFormatting>
  <conditionalFormatting sqref="Q55">
    <cfRule type="cellIs" dxfId="6734" priority="484" operator="equal">
      <formula>TODAY()</formula>
    </cfRule>
  </conditionalFormatting>
  <conditionalFormatting sqref="Q55">
    <cfRule type="cellIs" dxfId="6733" priority="513" operator="equal">
      <formula>TODAY()</formula>
    </cfRule>
  </conditionalFormatting>
  <conditionalFormatting sqref="K55:L55">
    <cfRule type="cellIs" dxfId="6732" priority="511" operator="lessThan">
      <formula>0</formula>
    </cfRule>
  </conditionalFormatting>
  <conditionalFormatting sqref="G55">
    <cfRule type="cellIs" dxfId="6731" priority="509" operator="lessThan">
      <formula>N55</formula>
    </cfRule>
    <cfRule type="cellIs" dxfId="6730" priority="510" operator="greaterThan">
      <formula>P55</formula>
    </cfRule>
  </conditionalFormatting>
  <conditionalFormatting sqref="Q55">
    <cfRule type="cellIs" dxfId="6729" priority="508" operator="equal">
      <formula>TODAY()</formula>
    </cfRule>
  </conditionalFormatting>
  <conditionalFormatting sqref="Q55">
    <cfRule type="cellIs" dxfId="6728" priority="507" operator="equal">
      <formula>TODAY()</formula>
    </cfRule>
  </conditionalFormatting>
  <conditionalFormatting sqref="Q55">
    <cfRule type="cellIs" dxfId="6727" priority="506" operator="equal">
      <formula>TODAY()</formula>
    </cfRule>
  </conditionalFormatting>
  <conditionalFormatting sqref="Q55">
    <cfRule type="cellIs" dxfId="6726" priority="505" operator="equal">
      <formula>TODAY()</formula>
    </cfRule>
  </conditionalFormatting>
  <conditionalFormatting sqref="L55">
    <cfRule type="cellIs" dxfId="6725" priority="504" operator="lessThan">
      <formula>0</formula>
    </cfRule>
  </conditionalFormatting>
  <conditionalFormatting sqref="K55:L55">
    <cfRule type="cellIs" dxfId="6724" priority="503" operator="lessThan">
      <formula>0</formula>
    </cfRule>
  </conditionalFormatting>
  <conditionalFormatting sqref="G55">
    <cfRule type="cellIs" dxfId="6723" priority="501" operator="lessThan">
      <formula>N55</formula>
    </cfRule>
    <cfRule type="cellIs" dxfId="6722" priority="502" operator="greaterThan">
      <formula>P55</formula>
    </cfRule>
  </conditionalFormatting>
  <conditionalFormatting sqref="Q55">
    <cfRule type="cellIs" dxfId="6721" priority="500" operator="equal">
      <formula>TODAY()</formula>
    </cfRule>
  </conditionalFormatting>
  <conditionalFormatting sqref="Q55">
    <cfRule type="cellIs" dxfId="6720" priority="498" operator="equal">
      <formula>TODAY()</formula>
    </cfRule>
  </conditionalFormatting>
  <conditionalFormatting sqref="Q55">
    <cfRule type="cellIs" dxfId="6719" priority="497" operator="equal">
      <formula>TODAY()</formula>
    </cfRule>
  </conditionalFormatting>
  <conditionalFormatting sqref="L55">
    <cfRule type="cellIs" dxfId="6718" priority="496" operator="lessThan">
      <formula>0</formula>
    </cfRule>
  </conditionalFormatting>
  <conditionalFormatting sqref="K55:L55">
    <cfRule type="cellIs" dxfId="6717" priority="495" operator="lessThan">
      <formula>0</formula>
    </cfRule>
  </conditionalFormatting>
  <conditionalFormatting sqref="G55">
    <cfRule type="cellIs" dxfId="6716" priority="493" operator="lessThan">
      <formula>N55</formula>
    </cfRule>
    <cfRule type="cellIs" dxfId="6715" priority="494" operator="greaterThan">
      <formula>P55</formula>
    </cfRule>
  </conditionalFormatting>
  <conditionalFormatting sqref="Q55">
    <cfRule type="cellIs" dxfId="6714" priority="492" operator="equal">
      <formula>TODAY()</formula>
    </cfRule>
  </conditionalFormatting>
  <conditionalFormatting sqref="Q55">
    <cfRule type="cellIs" dxfId="6713" priority="491" operator="equal">
      <formula>TODAY()</formula>
    </cfRule>
  </conditionalFormatting>
  <conditionalFormatting sqref="Q55">
    <cfRule type="cellIs" dxfId="6712" priority="490" operator="equal">
      <formula>TODAY()</formula>
    </cfRule>
  </conditionalFormatting>
  <conditionalFormatting sqref="L55">
    <cfRule type="cellIs" dxfId="6711" priority="488" operator="lessThan">
      <formula>0</formula>
    </cfRule>
  </conditionalFormatting>
  <conditionalFormatting sqref="K55:L55">
    <cfRule type="cellIs" dxfId="6710" priority="487" operator="lessThan">
      <formula>0</formula>
    </cfRule>
  </conditionalFormatting>
  <conditionalFormatting sqref="G55">
    <cfRule type="cellIs" dxfId="6709" priority="485" operator="lessThan">
      <formula>N55</formula>
    </cfRule>
    <cfRule type="cellIs" dxfId="6708" priority="486" operator="greaterThan">
      <formula>P55</formula>
    </cfRule>
  </conditionalFormatting>
  <conditionalFormatting sqref="Q55">
    <cfRule type="cellIs" dxfId="6707" priority="483" operator="equal">
      <formula>TODAY()</formula>
    </cfRule>
  </conditionalFormatting>
  <conditionalFormatting sqref="Q55">
    <cfRule type="cellIs" dxfId="6706" priority="482" operator="equal">
      <formula>TODAY()</formula>
    </cfRule>
  </conditionalFormatting>
  <conditionalFormatting sqref="P117">
    <cfRule type="cellIs" dxfId="6705" priority="481" operator="equal">
      <formula>TODAY()</formula>
    </cfRule>
  </conditionalFormatting>
  <conditionalFormatting sqref="L117">
    <cfRule type="cellIs" dxfId="6704" priority="479" operator="lessThan">
      <formula>0</formula>
    </cfRule>
  </conditionalFormatting>
  <conditionalFormatting sqref="G117">
    <cfRule type="cellIs" dxfId="6703" priority="477" operator="greaterThan">
      <formula>F117</formula>
    </cfRule>
    <cfRule type="cellIs" dxfId="6702" priority="478" operator="lessThan">
      <formula>F117</formula>
    </cfRule>
  </conditionalFormatting>
  <conditionalFormatting sqref="P117">
    <cfRule type="cellIs" dxfId="6701" priority="476" operator="equal">
      <formula>TODAY()</formula>
    </cfRule>
  </conditionalFormatting>
  <conditionalFormatting sqref="M117">
    <cfRule type="cellIs" dxfId="6700" priority="475" operator="greaterThan">
      <formula>0.1</formula>
    </cfRule>
  </conditionalFormatting>
  <conditionalFormatting sqref="L117">
    <cfRule type="cellIs" dxfId="6699" priority="474" operator="lessThan">
      <formula>0</formula>
    </cfRule>
  </conditionalFormatting>
  <conditionalFormatting sqref="G117">
    <cfRule type="cellIs" dxfId="6698" priority="473" operator="lessThan">
      <formula>F117</formula>
    </cfRule>
    <cfRule type="cellIs" dxfId="6697" priority="480" operator="greaterThan">
      <formula>F117</formula>
    </cfRule>
  </conditionalFormatting>
  <conditionalFormatting sqref="M117">
    <cfRule type="cellIs" dxfId="6696" priority="472" operator="greaterThan">
      <formula>0.1</formula>
    </cfRule>
  </conditionalFormatting>
  <conditionalFormatting sqref="P117">
    <cfRule type="cellIs" dxfId="6695" priority="471" operator="equal">
      <formula>TODAY()</formula>
    </cfRule>
  </conditionalFormatting>
  <conditionalFormatting sqref="L117">
    <cfRule type="cellIs" dxfId="6694" priority="469" operator="lessThan">
      <formula>0</formula>
    </cfRule>
  </conditionalFormatting>
  <conditionalFormatting sqref="G117">
    <cfRule type="cellIs" dxfId="6693" priority="467" operator="greaterThan">
      <formula>F117</formula>
    </cfRule>
    <cfRule type="cellIs" dxfId="6692" priority="468" operator="lessThan">
      <formula>F117</formula>
    </cfRule>
  </conditionalFormatting>
  <conditionalFormatting sqref="P117">
    <cfRule type="cellIs" dxfId="6691" priority="466" operator="equal">
      <formula>TODAY()</formula>
    </cfRule>
  </conditionalFormatting>
  <conditionalFormatting sqref="M117">
    <cfRule type="cellIs" dxfId="6690" priority="465" operator="greaterThan">
      <formula>0.1</formula>
    </cfRule>
  </conditionalFormatting>
  <conditionalFormatting sqref="L117">
    <cfRule type="cellIs" dxfId="6689" priority="464" operator="lessThan">
      <formula>0</formula>
    </cfRule>
  </conditionalFormatting>
  <conditionalFormatting sqref="G117">
    <cfRule type="cellIs" dxfId="6688" priority="463" operator="lessThan">
      <formula>F117</formula>
    </cfRule>
    <cfRule type="cellIs" dxfId="6687" priority="470" operator="greaterThan">
      <formula>F117</formula>
    </cfRule>
  </conditionalFormatting>
  <conditionalFormatting sqref="M117">
    <cfRule type="cellIs" dxfId="6686" priority="462" operator="greaterThan">
      <formula>0.1</formula>
    </cfRule>
  </conditionalFormatting>
  <conditionalFormatting sqref="P117">
    <cfRule type="cellIs" dxfId="6685" priority="461" operator="equal">
      <formula>TODAY()</formula>
    </cfRule>
  </conditionalFormatting>
  <conditionalFormatting sqref="L117">
    <cfRule type="cellIs" dxfId="6684" priority="459" operator="lessThan">
      <formula>0</formula>
    </cfRule>
  </conditionalFormatting>
  <conditionalFormatting sqref="G117">
    <cfRule type="cellIs" dxfId="6683" priority="457" operator="greaterThan">
      <formula>F117</formula>
    </cfRule>
    <cfRule type="cellIs" dxfId="6682" priority="458" operator="lessThan">
      <formula>F117</formula>
    </cfRule>
  </conditionalFormatting>
  <conditionalFormatting sqref="P117">
    <cfRule type="cellIs" dxfId="6681" priority="456" operator="equal">
      <formula>TODAY()</formula>
    </cfRule>
  </conditionalFormatting>
  <conditionalFormatting sqref="M117">
    <cfRule type="cellIs" dxfId="6680" priority="455" operator="greaterThan">
      <formula>0.1</formula>
    </cfRule>
  </conditionalFormatting>
  <conditionalFormatting sqref="L117">
    <cfRule type="cellIs" dxfId="6679" priority="454" operator="lessThan">
      <formula>0</formula>
    </cfRule>
  </conditionalFormatting>
  <conditionalFormatting sqref="G117">
    <cfRule type="cellIs" dxfId="6678" priority="453" operator="lessThan">
      <formula>F117</formula>
    </cfRule>
    <cfRule type="cellIs" dxfId="6677" priority="460" operator="greaterThan">
      <formula>F117</formula>
    </cfRule>
  </conditionalFormatting>
  <conditionalFormatting sqref="M117">
    <cfRule type="cellIs" dxfId="6676" priority="452" operator="greaterThan">
      <formula>0.1</formula>
    </cfRule>
  </conditionalFormatting>
  <conditionalFormatting sqref="P117">
    <cfRule type="cellIs" dxfId="6675" priority="451" operator="equal">
      <formula>TODAY()</formula>
    </cfRule>
  </conditionalFormatting>
  <conditionalFormatting sqref="L117">
    <cfRule type="cellIs" dxfId="6674" priority="449" operator="lessThan">
      <formula>0</formula>
    </cfRule>
  </conditionalFormatting>
  <conditionalFormatting sqref="G117">
    <cfRule type="cellIs" dxfId="6673" priority="447" operator="greaterThan">
      <formula>F117</formula>
    </cfRule>
    <cfRule type="cellIs" dxfId="6672" priority="448" operator="lessThan">
      <formula>F117</formula>
    </cfRule>
  </conditionalFormatting>
  <conditionalFormatting sqref="P117">
    <cfRule type="cellIs" dxfId="6671" priority="446" operator="equal">
      <formula>TODAY()</formula>
    </cfRule>
  </conditionalFormatting>
  <conditionalFormatting sqref="M117">
    <cfRule type="cellIs" dxfId="6670" priority="445" operator="greaterThan">
      <formula>0.1</formula>
    </cfRule>
  </conditionalFormatting>
  <conditionalFormatting sqref="L117">
    <cfRule type="cellIs" dxfId="6669" priority="444" operator="lessThan">
      <formula>0</formula>
    </cfRule>
  </conditionalFormatting>
  <conditionalFormatting sqref="G117">
    <cfRule type="cellIs" dxfId="6668" priority="443" operator="lessThan">
      <formula>F117</formula>
    </cfRule>
    <cfRule type="cellIs" dxfId="6667" priority="450" operator="greaterThan">
      <formula>F117</formula>
    </cfRule>
  </conditionalFormatting>
  <conditionalFormatting sqref="M117">
    <cfRule type="cellIs" dxfId="6666" priority="442" operator="greaterThan">
      <formula>0.1</formula>
    </cfRule>
  </conditionalFormatting>
  <conditionalFormatting sqref="P117">
    <cfRule type="cellIs" dxfId="6665" priority="441" operator="equal">
      <formula>TODAY()</formula>
    </cfRule>
  </conditionalFormatting>
  <conditionalFormatting sqref="L117">
    <cfRule type="cellIs" dxfId="6664" priority="439" operator="lessThan">
      <formula>0</formula>
    </cfRule>
  </conditionalFormatting>
  <conditionalFormatting sqref="G117">
    <cfRule type="cellIs" dxfId="6663" priority="437" operator="greaterThan">
      <formula>F117</formula>
    </cfRule>
    <cfRule type="cellIs" dxfId="6662" priority="438" operator="lessThan">
      <formula>F117</formula>
    </cfRule>
  </conditionalFormatting>
  <conditionalFormatting sqref="P117">
    <cfRule type="cellIs" dxfId="6661" priority="436" operator="equal">
      <formula>TODAY()</formula>
    </cfRule>
  </conditionalFormatting>
  <conditionalFormatting sqref="M117">
    <cfRule type="cellIs" dxfId="6660" priority="435" operator="greaterThan">
      <formula>0.1</formula>
    </cfRule>
  </conditionalFormatting>
  <conditionalFormatting sqref="L117">
    <cfRule type="cellIs" dxfId="6659" priority="434" operator="lessThan">
      <formula>0</formula>
    </cfRule>
  </conditionalFormatting>
  <conditionalFormatting sqref="G117">
    <cfRule type="cellIs" dxfId="6658" priority="433" operator="lessThan">
      <formula>F117</formula>
    </cfRule>
    <cfRule type="cellIs" dxfId="6657" priority="440" operator="greaterThan">
      <formula>F117</formula>
    </cfRule>
  </conditionalFormatting>
  <conditionalFormatting sqref="M117">
    <cfRule type="cellIs" dxfId="6656" priority="432" operator="greaterThan">
      <formula>0.1</formula>
    </cfRule>
  </conditionalFormatting>
  <conditionalFormatting sqref="P117">
    <cfRule type="cellIs" dxfId="6655" priority="431" operator="equal">
      <formula>TODAY()</formula>
    </cfRule>
  </conditionalFormatting>
  <conditionalFormatting sqref="L117">
    <cfRule type="cellIs" dxfId="6654" priority="429" operator="lessThan">
      <formula>0</formula>
    </cfRule>
  </conditionalFormatting>
  <conditionalFormatting sqref="G117">
    <cfRule type="cellIs" dxfId="6653" priority="427" operator="greaterThan">
      <formula>F117</formula>
    </cfRule>
    <cfRule type="cellIs" dxfId="6652" priority="428" operator="lessThan">
      <formula>F117</formula>
    </cfRule>
  </conditionalFormatting>
  <conditionalFormatting sqref="P117">
    <cfRule type="cellIs" dxfId="6651" priority="426" operator="equal">
      <formula>TODAY()</formula>
    </cfRule>
  </conditionalFormatting>
  <conditionalFormatting sqref="M117">
    <cfRule type="cellIs" dxfId="6650" priority="425" operator="greaterThan">
      <formula>0.1</formula>
    </cfRule>
  </conditionalFormatting>
  <conditionalFormatting sqref="L117">
    <cfRule type="cellIs" dxfId="6649" priority="424" operator="lessThan">
      <formula>0</formula>
    </cfRule>
  </conditionalFormatting>
  <conditionalFormatting sqref="G117">
    <cfRule type="cellIs" dxfId="6648" priority="423" operator="lessThan">
      <formula>F117</formula>
    </cfRule>
    <cfRule type="cellIs" dxfId="6647" priority="430" operator="greaterThan">
      <formula>F117</formula>
    </cfRule>
  </conditionalFormatting>
  <conditionalFormatting sqref="M117">
    <cfRule type="cellIs" dxfId="6646" priority="422" operator="greaterThan">
      <formula>0.1</formula>
    </cfRule>
  </conditionalFormatting>
  <conditionalFormatting sqref="P117">
    <cfRule type="cellIs" dxfId="6645" priority="421" operator="equal">
      <formula>TODAY()</formula>
    </cfRule>
  </conditionalFormatting>
  <conditionalFormatting sqref="L117">
    <cfRule type="cellIs" dxfId="6644" priority="419" operator="lessThan">
      <formula>0</formula>
    </cfRule>
  </conditionalFormatting>
  <conditionalFormatting sqref="G117">
    <cfRule type="cellIs" dxfId="6643" priority="417" operator="greaterThan">
      <formula>F117</formula>
    </cfRule>
    <cfRule type="cellIs" dxfId="6642" priority="418" operator="lessThan">
      <formula>F117</formula>
    </cfRule>
  </conditionalFormatting>
  <conditionalFormatting sqref="P117">
    <cfRule type="cellIs" dxfId="6641" priority="416" operator="equal">
      <formula>TODAY()</formula>
    </cfRule>
  </conditionalFormatting>
  <conditionalFormatting sqref="M117">
    <cfRule type="cellIs" dxfId="6640" priority="415" operator="greaterThan">
      <formula>0.1</formula>
    </cfRule>
  </conditionalFormatting>
  <conditionalFormatting sqref="L117">
    <cfRule type="cellIs" dxfId="6639" priority="414" operator="lessThan">
      <formula>0</formula>
    </cfRule>
  </conditionalFormatting>
  <conditionalFormatting sqref="G117">
    <cfRule type="cellIs" dxfId="6638" priority="413" operator="lessThan">
      <formula>F117</formula>
    </cfRule>
    <cfRule type="cellIs" dxfId="6637" priority="420" operator="greaterThan">
      <formula>F117</formula>
    </cfRule>
  </conditionalFormatting>
  <conditionalFormatting sqref="M117">
    <cfRule type="cellIs" dxfId="6636" priority="412" operator="greaterThan">
      <formula>0.1</formula>
    </cfRule>
  </conditionalFormatting>
  <conditionalFormatting sqref="P117">
    <cfRule type="cellIs" dxfId="6635" priority="411" operator="equal">
      <formula>TODAY()</formula>
    </cfRule>
  </conditionalFormatting>
  <conditionalFormatting sqref="L117">
    <cfRule type="cellIs" dxfId="6634" priority="409" operator="lessThan">
      <formula>0</formula>
    </cfRule>
  </conditionalFormatting>
  <conditionalFormatting sqref="G117">
    <cfRule type="cellIs" dxfId="6633" priority="407" operator="greaterThan">
      <formula>F117</formula>
    </cfRule>
    <cfRule type="cellIs" dxfId="6632" priority="408" operator="lessThan">
      <formula>F117</formula>
    </cfRule>
  </conditionalFormatting>
  <conditionalFormatting sqref="P117">
    <cfRule type="cellIs" dxfId="6631" priority="406" operator="equal">
      <formula>TODAY()</formula>
    </cfRule>
  </conditionalFormatting>
  <conditionalFormatting sqref="M117">
    <cfRule type="cellIs" dxfId="6630" priority="405" operator="greaterThan">
      <formula>0.1</formula>
    </cfRule>
  </conditionalFormatting>
  <conditionalFormatting sqref="L117">
    <cfRule type="cellIs" dxfId="6629" priority="404" operator="lessThan">
      <formula>0</formula>
    </cfRule>
  </conditionalFormatting>
  <conditionalFormatting sqref="G117">
    <cfRule type="cellIs" dxfId="6628" priority="403" operator="lessThan">
      <formula>F117</formula>
    </cfRule>
    <cfRule type="cellIs" dxfId="6627" priority="410" operator="greaterThan">
      <formula>F117</formula>
    </cfRule>
  </conditionalFormatting>
  <conditionalFormatting sqref="M117">
    <cfRule type="cellIs" dxfId="6626" priority="402" operator="greaterThan">
      <formula>0.1</formula>
    </cfRule>
  </conditionalFormatting>
  <conditionalFormatting sqref="P117">
    <cfRule type="cellIs" dxfId="6625" priority="401" operator="equal">
      <formula>TODAY()</formula>
    </cfRule>
  </conditionalFormatting>
  <conditionalFormatting sqref="L117">
    <cfRule type="cellIs" dxfId="6624" priority="399" operator="lessThan">
      <formula>0</formula>
    </cfRule>
  </conditionalFormatting>
  <conditionalFormatting sqref="G117">
    <cfRule type="cellIs" dxfId="6623" priority="397" operator="greaterThan">
      <formula>F117</formula>
    </cfRule>
    <cfRule type="cellIs" dxfId="6622" priority="398" operator="lessThan">
      <formula>F117</formula>
    </cfRule>
  </conditionalFormatting>
  <conditionalFormatting sqref="P117">
    <cfRule type="cellIs" dxfId="6621" priority="396" operator="equal">
      <formula>TODAY()</formula>
    </cfRule>
  </conditionalFormatting>
  <conditionalFormatting sqref="M117">
    <cfRule type="cellIs" dxfId="6620" priority="395" operator="greaterThan">
      <formula>0.1</formula>
    </cfRule>
  </conditionalFormatting>
  <conditionalFormatting sqref="L117">
    <cfRule type="cellIs" dxfId="6619" priority="394" operator="lessThan">
      <formula>0</formula>
    </cfRule>
  </conditionalFormatting>
  <conditionalFormatting sqref="G117">
    <cfRule type="cellIs" dxfId="6618" priority="393" operator="lessThan">
      <formula>F117</formula>
    </cfRule>
    <cfRule type="cellIs" dxfId="6617" priority="400" operator="greaterThan">
      <formula>F117</formula>
    </cfRule>
  </conditionalFormatting>
  <conditionalFormatting sqref="M117">
    <cfRule type="cellIs" dxfId="6616" priority="392" operator="greaterThan">
      <formula>0.1</formula>
    </cfRule>
  </conditionalFormatting>
  <conditionalFormatting sqref="P117">
    <cfRule type="cellIs" dxfId="6615" priority="391" operator="equal">
      <formula>TODAY()</formula>
    </cfRule>
  </conditionalFormatting>
  <conditionalFormatting sqref="L117">
    <cfRule type="cellIs" dxfId="6614" priority="389" operator="lessThan">
      <formula>0</formula>
    </cfRule>
  </conditionalFormatting>
  <conditionalFormatting sqref="G117">
    <cfRule type="cellIs" dxfId="6613" priority="387" operator="greaterThan">
      <formula>F117</formula>
    </cfRule>
    <cfRule type="cellIs" dxfId="6612" priority="388" operator="lessThan">
      <formula>F117</formula>
    </cfRule>
  </conditionalFormatting>
  <conditionalFormatting sqref="P117">
    <cfRule type="cellIs" dxfId="6611" priority="386" operator="equal">
      <formula>TODAY()</formula>
    </cfRule>
  </conditionalFormatting>
  <conditionalFormatting sqref="M117">
    <cfRule type="cellIs" dxfId="6610" priority="385" operator="greaterThan">
      <formula>0.1</formula>
    </cfRule>
  </conditionalFormatting>
  <conditionalFormatting sqref="L117">
    <cfRule type="cellIs" dxfId="6609" priority="384" operator="lessThan">
      <formula>0</formula>
    </cfRule>
  </conditionalFormatting>
  <conditionalFormatting sqref="G117">
    <cfRule type="cellIs" dxfId="6608" priority="383" operator="lessThan">
      <formula>F117</formula>
    </cfRule>
    <cfRule type="cellIs" dxfId="6607" priority="390" operator="greaterThan">
      <formula>F117</formula>
    </cfRule>
  </conditionalFormatting>
  <conditionalFormatting sqref="M117">
    <cfRule type="cellIs" dxfId="6606" priority="382" operator="greaterThan">
      <formula>0.1</formula>
    </cfRule>
  </conditionalFormatting>
  <conditionalFormatting sqref="P117">
    <cfRule type="cellIs" dxfId="6605" priority="381" operator="equal">
      <formula>TODAY()</formula>
    </cfRule>
  </conditionalFormatting>
  <conditionalFormatting sqref="L117">
    <cfRule type="cellIs" dxfId="6604" priority="379" operator="lessThan">
      <formula>0</formula>
    </cfRule>
  </conditionalFormatting>
  <conditionalFormatting sqref="G117">
    <cfRule type="cellIs" dxfId="6603" priority="377" operator="greaterThan">
      <formula>F117</formula>
    </cfRule>
    <cfRule type="cellIs" dxfId="6602" priority="378" operator="lessThan">
      <formula>F117</formula>
    </cfRule>
  </conditionalFormatting>
  <conditionalFormatting sqref="P117">
    <cfRule type="cellIs" dxfId="6601" priority="376" operator="equal">
      <formula>TODAY()</formula>
    </cfRule>
  </conditionalFormatting>
  <conditionalFormatting sqref="M117">
    <cfRule type="cellIs" dxfId="6600" priority="375" operator="greaterThan">
      <formula>0.1</formula>
    </cfRule>
  </conditionalFormatting>
  <conditionalFormatting sqref="L117">
    <cfRule type="cellIs" dxfId="6599" priority="374" operator="lessThan">
      <formula>0</formula>
    </cfRule>
  </conditionalFormatting>
  <conditionalFormatting sqref="G117">
    <cfRule type="cellIs" dxfId="6598" priority="373" operator="lessThan">
      <formula>F117</formula>
    </cfRule>
    <cfRule type="cellIs" dxfId="6597" priority="380" operator="greaterThan">
      <formula>F117</formula>
    </cfRule>
  </conditionalFormatting>
  <conditionalFormatting sqref="M117">
    <cfRule type="cellIs" dxfId="6596" priority="372" operator="greaterThan">
      <formula>0.1</formula>
    </cfRule>
  </conditionalFormatting>
  <conditionalFormatting sqref="P117">
    <cfRule type="cellIs" dxfId="6595" priority="371" operator="equal">
      <formula>TODAY()</formula>
    </cfRule>
  </conditionalFormatting>
  <conditionalFormatting sqref="L117">
    <cfRule type="cellIs" dxfId="6594" priority="369" operator="lessThan">
      <formula>0</formula>
    </cfRule>
  </conditionalFormatting>
  <conditionalFormatting sqref="G117">
    <cfRule type="cellIs" dxfId="6593" priority="367" operator="greaterThan">
      <formula>F117</formula>
    </cfRule>
    <cfRule type="cellIs" dxfId="6592" priority="368" operator="lessThan">
      <formula>F117</formula>
    </cfRule>
  </conditionalFormatting>
  <conditionalFormatting sqref="P117">
    <cfRule type="cellIs" dxfId="6591" priority="366" operator="equal">
      <formula>TODAY()</formula>
    </cfRule>
  </conditionalFormatting>
  <conditionalFormatting sqref="M117">
    <cfRule type="cellIs" dxfId="6590" priority="365" operator="greaterThan">
      <formula>0.1</formula>
    </cfRule>
  </conditionalFormatting>
  <conditionalFormatting sqref="L117">
    <cfRule type="cellIs" dxfId="6589" priority="364" operator="lessThan">
      <formula>0</formula>
    </cfRule>
  </conditionalFormatting>
  <conditionalFormatting sqref="G117">
    <cfRule type="cellIs" dxfId="6588" priority="363" operator="lessThan">
      <formula>F117</formula>
    </cfRule>
    <cfRule type="cellIs" dxfId="6587" priority="370" operator="greaterThan">
      <formula>F117</formula>
    </cfRule>
  </conditionalFormatting>
  <conditionalFormatting sqref="M117">
    <cfRule type="cellIs" dxfId="6586" priority="362" operator="greaterThan">
      <formula>0.1</formula>
    </cfRule>
  </conditionalFormatting>
  <conditionalFormatting sqref="P117">
    <cfRule type="cellIs" dxfId="6585" priority="361" operator="equal">
      <formula>TODAY()</formula>
    </cfRule>
  </conditionalFormatting>
  <conditionalFormatting sqref="L117">
    <cfRule type="cellIs" dxfId="6584" priority="359" operator="lessThan">
      <formula>0</formula>
    </cfRule>
  </conditionalFormatting>
  <conditionalFormatting sqref="G117">
    <cfRule type="cellIs" dxfId="6583" priority="357" operator="greaterThan">
      <formula>F117</formula>
    </cfRule>
    <cfRule type="cellIs" dxfId="6582" priority="358" operator="lessThan">
      <formula>F117</formula>
    </cfRule>
  </conditionalFormatting>
  <conditionalFormatting sqref="P117">
    <cfRule type="cellIs" dxfId="6581" priority="356" operator="equal">
      <formula>TODAY()</formula>
    </cfRule>
  </conditionalFormatting>
  <conditionalFormatting sqref="M117">
    <cfRule type="cellIs" dxfId="6580" priority="355" operator="greaterThan">
      <formula>0.1</formula>
    </cfRule>
  </conditionalFormatting>
  <conditionalFormatting sqref="L117">
    <cfRule type="cellIs" dxfId="6579" priority="354" operator="lessThan">
      <formula>0</formula>
    </cfRule>
  </conditionalFormatting>
  <conditionalFormatting sqref="G117">
    <cfRule type="cellIs" dxfId="6578" priority="353" operator="lessThan">
      <formula>F117</formula>
    </cfRule>
    <cfRule type="cellIs" dxfId="6577" priority="360" operator="greaterThan">
      <formula>F117</formula>
    </cfRule>
  </conditionalFormatting>
  <conditionalFormatting sqref="M117">
    <cfRule type="cellIs" dxfId="6576" priority="352" operator="greaterThan">
      <formula>0.1</formula>
    </cfRule>
  </conditionalFormatting>
  <conditionalFormatting sqref="P117">
    <cfRule type="cellIs" dxfId="6575" priority="351" operator="equal">
      <formula>TODAY()</formula>
    </cfRule>
  </conditionalFormatting>
  <conditionalFormatting sqref="L117">
    <cfRule type="cellIs" dxfId="6574" priority="349" operator="lessThan">
      <formula>0</formula>
    </cfRule>
  </conditionalFormatting>
  <conditionalFormatting sqref="G117">
    <cfRule type="cellIs" dxfId="6573" priority="347" operator="greaterThan">
      <formula>F117</formula>
    </cfRule>
    <cfRule type="cellIs" dxfId="6572" priority="348" operator="lessThan">
      <formula>F117</formula>
    </cfRule>
  </conditionalFormatting>
  <conditionalFormatting sqref="P117">
    <cfRule type="cellIs" dxfId="6571" priority="346" operator="equal">
      <formula>TODAY()</formula>
    </cfRule>
  </conditionalFormatting>
  <conditionalFormatting sqref="M117">
    <cfRule type="cellIs" dxfId="6570" priority="345" operator="greaterThan">
      <formula>0.1</formula>
    </cfRule>
  </conditionalFormatting>
  <conditionalFormatting sqref="L117">
    <cfRule type="cellIs" dxfId="6569" priority="344" operator="lessThan">
      <formula>0</formula>
    </cfRule>
  </conditionalFormatting>
  <conditionalFormatting sqref="G117">
    <cfRule type="cellIs" dxfId="6568" priority="343" operator="lessThan">
      <formula>F117</formula>
    </cfRule>
    <cfRule type="cellIs" dxfId="6567" priority="350" operator="greaterThan">
      <formula>F117</formula>
    </cfRule>
  </conditionalFormatting>
  <conditionalFormatting sqref="M117">
    <cfRule type="cellIs" dxfId="6566" priority="342" operator="greaterThan">
      <formula>0.1</formula>
    </cfRule>
  </conditionalFormatting>
  <conditionalFormatting sqref="P117">
    <cfRule type="cellIs" dxfId="6565" priority="341" operator="equal">
      <formula>TODAY()</formula>
    </cfRule>
  </conditionalFormatting>
  <conditionalFormatting sqref="L117">
    <cfRule type="cellIs" dxfId="6564" priority="339" operator="lessThan">
      <formula>0</formula>
    </cfRule>
  </conditionalFormatting>
  <conditionalFormatting sqref="G117">
    <cfRule type="cellIs" dxfId="6563" priority="337" operator="greaterThan">
      <formula>F117</formula>
    </cfRule>
    <cfRule type="cellIs" dxfId="6562" priority="338" operator="lessThan">
      <formula>F117</formula>
    </cfRule>
  </conditionalFormatting>
  <conditionalFormatting sqref="P117">
    <cfRule type="cellIs" dxfId="6561" priority="336" operator="equal">
      <formula>TODAY()</formula>
    </cfRule>
  </conditionalFormatting>
  <conditionalFormatting sqref="M117">
    <cfRule type="cellIs" dxfId="6560" priority="335" operator="greaterThan">
      <formula>0.1</formula>
    </cfRule>
  </conditionalFormatting>
  <conditionalFormatting sqref="L117">
    <cfRule type="cellIs" dxfId="6559" priority="334" operator="lessThan">
      <formula>0</formula>
    </cfRule>
  </conditionalFormatting>
  <conditionalFormatting sqref="G117">
    <cfRule type="cellIs" dxfId="6558" priority="333" operator="lessThan">
      <formula>F117</formula>
    </cfRule>
    <cfRule type="cellIs" dxfId="6557" priority="340" operator="greaterThan">
      <formula>F117</formula>
    </cfRule>
  </conditionalFormatting>
  <conditionalFormatting sqref="M117">
    <cfRule type="cellIs" dxfId="6556" priority="332" operator="greaterThan">
      <formula>0.1</formula>
    </cfRule>
  </conditionalFormatting>
  <conditionalFormatting sqref="P117">
    <cfRule type="cellIs" dxfId="6555" priority="331" operator="equal">
      <formula>TODAY()</formula>
    </cfRule>
  </conditionalFormatting>
  <conditionalFormatting sqref="L117">
    <cfRule type="cellIs" dxfId="6554" priority="329" operator="lessThan">
      <formula>0</formula>
    </cfRule>
  </conditionalFormatting>
  <conditionalFormatting sqref="G117">
    <cfRule type="cellIs" dxfId="6553" priority="327" operator="greaterThan">
      <formula>F117</formula>
    </cfRule>
    <cfRule type="cellIs" dxfId="6552" priority="328" operator="lessThan">
      <formula>F117</formula>
    </cfRule>
  </conditionalFormatting>
  <conditionalFormatting sqref="P117">
    <cfRule type="cellIs" dxfId="6551" priority="326" operator="equal">
      <formula>TODAY()</formula>
    </cfRule>
  </conditionalFormatting>
  <conditionalFormatting sqref="M117">
    <cfRule type="cellIs" dxfId="6550" priority="325" operator="greaterThan">
      <formula>0.1</formula>
    </cfRule>
  </conditionalFormatting>
  <conditionalFormatting sqref="L117">
    <cfRule type="cellIs" dxfId="6549" priority="324" operator="lessThan">
      <formula>0</formula>
    </cfRule>
  </conditionalFormatting>
  <conditionalFormatting sqref="G117">
    <cfRule type="cellIs" dxfId="6548" priority="323" operator="lessThan">
      <formula>F117</formula>
    </cfRule>
    <cfRule type="cellIs" dxfId="6547" priority="330" operator="greaterThan">
      <formula>F117</formula>
    </cfRule>
  </conditionalFormatting>
  <conditionalFormatting sqref="M117">
    <cfRule type="cellIs" dxfId="6546" priority="322" operator="greaterThan">
      <formula>0.1</formula>
    </cfRule>
  </conditionalFormatting>
  <conditionalFormatting sqref="P117">
    <cfRule type="cellIs" dxfId="6545" priority="321" operator="equal">
      <formula>TODAY()</formula>
    </cfRule>
  </conditionalFormatting>
  <conditionalFormatting sqref="L117">
    <cfRule type="cellIs" dxfId="6544" priority="319" operator="lessThan">
      <formula>0</formula>
    </cfRule>
  </conditionalFormatting>
  <conditionalFormatting sqref="G117">
    <cfRule type="cellIs" dxfId="6543" priority="317" operator="greaterThan">
      <formula>F117</formula>
    </cfRule>
    <cfRule type="cellIs" dxfId="6542" priority="318" operator="lessThan">
      <formula>F117</formula>
    </cfRule>
  </conditionalFormatting>
  <conditionalFormatting sqref="P117">
    <cfRule type="cellIs" dxfId="6541" priority="316" operator="equal">
      <formula>TODAY()</formula>
    </cfRule>
  </conditionalFormatting>
  <conditionalFormatting sqref="M117">
    <cfRule type="cellIs" dxfId="6540" priority="315" operator="greaterThan">
      <formula>0.1</formula>
    </cfRule>
  </conditionalFormatting>
  <conditionalFormatting sqref="L117">
    <cfRule type="cellIs" dxfId="6539" priority="314" operator="lessThan">
      <formula>0</formula>
    </cfRule>
  </conditionalFormatting>
  <conditionalFormatting sqref="G117">
    <cfRule type="cellIs" dxfId="6538" priority="313" operator="lessThan">
      <formula>F117</formula>
    </cfRule>
    <cfRule type="cellIs" dxfId="6537" priority="320" operator="greaterThan">
      <formula>F117</formula>
    </cfRule>
  </conditionalFormatting>
  <conditionalFormatting sqref="M117">
    <cfRule type="cellIs" dxfId="6536" priority="312" operator="greaterThan">
      <formula>0.1</formula>
    </cfRule>
  </conditionalFormatting>
  <conditionalFormatting sqref="P117">
    <cfRule type="cellIs" dxfId="6535" priority="311" operator="equal">
      <formula>TODAY()</formula>
    </cfRule>
  </conditionalFormatting>
  <conditionalFormatting sqref="L117">
    <cfRule type="cellIs" dxfId="6534" priority="309" operator="lessThan">
      <formula>0</formula>
    </cfRule>
  </conditionalFormatting>
  <conditionalFormatting sqref="G117">
    <cfRule type="cellIs" dxfId="6533" priority="307" operator="greaterThan">
      <formula>F117</formula>
    </cfRule>
    <cfRule type="cellIs" dxfId="6532" priority="308" operator="lessThan">
      <formula>F117</formula>
    </cfRule>
  </conditionalFormatting>
  <conditionalFormatting sqref="P117">
    <cfRule type="cellIs" dxfId="6531" priority="306" operator="equal">
      <formula>TODAY()</formula>
    </cfRule>
  </conditionalFormatting>
  <conditionalFormatting sqref="M117">
    <cfRule type="cellIs" dxfId="6530" priority="305" operator="greaterThan">
      <formula>0.1</formula>
    </cfRule>
  </conditionalFormatting>
  <conditionalFormatting sqref="L117">
    <cfRule type="cellIs" dxfId="6529" priority="304" operator="lessThan">
      <formula>0</formula>
    </cfRule>
  </conditionalFormatting>
  <conditionalFormatting sqref="G117">
    <cfRule type="cellIs" dxfId="6528" priority="303" operator="lessThan">
      <formula>F117</formula>
    </cfRule>
    <cfRule type="cellIs" dxfId="6527" priority="310" operator="greaterThan">
      <formula>F117</formula>
    </cfRule>
  </conditionalFormatting>
  <conditionalFormatting sqref="M117">
    <cfRule type="cellIs" dxfId="6526" priority="302" operator="greaterThan">
      <formula>0.1</formula>
    </cfRule>
  </conditionalFormatting>
  <conditionalFormatting sqref="P117">
    <cfRule type="cellIs" dxfId="6525" priority="301" operator="equal">
      <formula>TODAY()</formula>
    </cfRule>
  </conditionalFormatting>
  <conditionalFormatting sqref="L117">
    <cfRule type="cellIs" dxfId="6524" priority="299" operator="lessThan">
      <formula>0</formula>
    </cfRule>
  </conditionalFormatting>
  <conditionalFormatting sqref="G117">
    <cfRule type="cellIs" dxfId="6523" priority="297" operator="greaterThan">
      <formula>F117</formula>
    </cfRule>
    <cfRule type="cellIs" dxfId="6522" priority="298" operator="lessThan">
      <formula>F117</formula>
    </cfRule>
  </conditionalFormatting>
  <conditionalFormatting sqref="P117">
    <cfRule type="cellIs" dxfId="6521" priority="296" operator="equal">
      <formula>TODAY()</formula>
    </cfRule>
  </conditionalFormatting>
  <conditionalFormatting sqref="M117">
    <cfRule type="cellIs" dxfId="6520" priority="295" operator="greaterThan">
      <formula>0.1</formula>
    </cfRule>
  </conditionalFormatting>
  <conditionalFormatting sqref="L117">
    <cfRule type="cellIs" dxfId="6519" priority="294" operator="lessThan">
      <formula>0</formula>
    </cfRule>
  </conditionalFormatting>
  <conditionalFormatting sqref="G117">
    <cfRule type="cellIs" dxfId="6518" priority="293" operator="lessThan">
      <formula>F117</formula>
    </cfRule>
    <cfRule type="cellIs" dxfId="6517" priority="300" operator="greaterThan">
      <formula>F117</formula>
    </cfRule>
  </conditionalFormatting>
  <conditionalFormatting sqref="M117">
    <cfRule type="cellIs" dxfId="6516" priority="292" operator="greaterThan">
      <formula>0.1</formula>
    </cfRule>
  </conditionalFormatting>
  <conditionalFormatting sqref="P117">
    <cfRule type="cellIs" dxfId="6515" priority="291" operator="equal">
      <formula>TODAY()</formula>
    </cfRule>
  </conditionalFormatting>
  <conditionalFormatting sqref="L117">
    <cfRule type="cellIs" dxfId="6514" priority="289" operator="lessThan">
      <formula>0</formula>
    </cfRule>
  </conditionalFormatting>
  <conditionalFormatting sqref="G117">
    <cfRule type="cellIs" dxfId="6513" priority="287" operator="greaterThan">
      <formula>F117</formula>
    </cfRule>
    <cfRule type="cellIs" dxfId="6512" priority="288" operator="lessThan">
      <formula>F117</formula>
    </cfRule>
  </conditionalFormatting>
  <conditionalFormatting sqref="P117">
    <cfRule type="cellIs" dxfId="6511" priority="286" operator="equal">
      <formula>TODAY()</formula>
    </cfRule>
  </conditionalFormatting>
  <conditionalFormatting sqref="M117">
    <cfRule type="cellIs" dxfId="6510" priority="285" operator="greaterThan">
      <formula>0.1</formula>
    </cfRule>
  </conditionalFormatting>
  <conditionalFormatting sqref="L117">
    <cfRule type="cellIs" dxfId="6509" priority="284" operator="lessThan">
      <formula>0</formula>
    </cfRule>
  </conditionalFormatting>
  <conditionalFormatting sqref="G117">
    <cfRule type="cellIs" dxfId="6508" priority="283" operator="lessThan">
      <formula>F117</formula>
    </cfRule>
    <cfRule type="cellIs" dxfId="6507" priority="290" operator="greaterThan">
      <formula>F117</formula>
    </cfRule>
  </conditionalFormatting>
  <conditionalFormatting sqref="M117">
    <cfRule type="cellIs" dxfId="6506" priority="282" operator="greaterThan">
      <formula>0.1</formula>
    </cfRule>
  </conditionalFormatting>
  <conditionalFormatting sqref="P117">
    <cfRule type="cellIs" dxfId="6505" priority="281" operator="equal">
      <formula>TODAY()</formula>
    </cfRule>
  </conditionalFormatting>
  <conditionalFormatting sqref="L117">
    <cfRule type="cellIs" dxfId="6504" priority="279" operator="lessThan">
      <formula>0</formula>
    </cfRule>
  </conditionalFormatting>
  <conditionalFormatting sqref="G117">
    <cfRule type="cellIs" dxfId="6503" priority="277" operator="greaterThan">
      <formula>F117</formula>
    </cfRule>
    <cfRule type="cellIs" dxfId="6502" priority="278" operator="lessThan">
      <formula>F117</formula>
    </cfRule>
  </conditionalFormatting>
  <conditionalFormatting sqref="P117">
    <cfRule type="cellIs" dxfId="6501" priority="276" operator="equal">
      <formula>TODAY()</formula>
    </cfRule>
  </conditionalFormatting>
  <conditionalFormatting sqref="M117">
    <cfRule type="cellIs" dxfId="6500" priority="275" operator="greaterThan">
      <formula>0.1</formula>
    </cfRule>
  </conditionalFormatting>
  <conditionalFormatting sqref="L117">
    <cfRule type="cellIs" dxfId="6499" priority="274" operator="lessThan">
      <formula>0</formula>
    </cfRule>
  </conditionalFormatting>
  <conditionalFormatting sqref="G117">
    <cfRule type="cellIs" dxfId="6498" priority="273" operator="lessThan">
      <formula>F117</formula>
    </cfRule>
    <cfRule type="cellIs" dxfId="6497" priority="280" operator="greaterThan">
      <formula>F117</formula>
    </cfRule>
  </conditionalFormatting>
  <conditionalFormatting sqref="M117">
    <cfRule type="cellIs" dxfId="6496" priority="272" operator="greaterThan">
      <formula>0.1</formula>
    </cfRule>
  </conditionalFormatting>
  <conditionalFormatting sqref="P117">
    <cfRule type="cellIs" dxfId="6495" priority="271" operator="equal">
      <formula>TODAY()</formula>
    </cfRule>
  </conditionalFormatting>
  <conditionalFormatting sqref="L117">
    <cfRule type="cellIs" dxfId="6494" priority="269" operator="lessThan">
      <formula>0</formula>
    </cfRule>
  </conditionalFormatting>
  <conditionalFormatting sqref="G117">
    <cfRule type="cellIs" dxfId="6493" priority="267" operator="greaterThan">
      <formula>F117</formula>
    </cfRule>
    <cfRule type="cellIs" dxfId="6492" priority="268" operator="lessThan">
      <formula>F117</formula>
    </cfRule>
  </conditionalFormatting>
  <conditionalFormatting sqref="P117">
    <cfRule type="cellIs" dxfId="6491" priority="266" operator="equal">
      <formula>TODAY()</formula>
    </cfRule>
  </conditionalFormatting>
  <conditionalFormatting sqref="M117">
    <cfRule type="cellIs" dxfId="6490" priority="265" operator="greaterThan">
      <formula>0.1</formula>
    </cfRule>
  </conditionalFormatting>
  <conditionalFormatting sqref="L117">
    <cfRule type="cellIs" dxfId="6489" priority="264" operator="lessThan">
      <formula>0</formula>
    </cfRule>
  </conditionalFormatting>
  <conditionalFormatting sqref="G117">
    <cfRule type="cellIs" dxfId="6488" priority="263" operator="lessThan">
      <formula>F117</formula>
    </cfRule>
    <cfRule type="cellIs" dxfId="6487" priority="270" operator="greaterThan">
      <formula>F117</formula>
    </cfRule>
  </conditionalFormatting>
  <conditionalFormatting sqref="M117">
    <cfRule type="cellIs" dxfId="6486" priority="262" operator="greaterThan">
      <formula>0.1</formula>
    </cfRule>
  </conditionalFormatting>
  <conditionalFormatting sqref="P117">
    <cfRule type="cellIs" dxfId="6485" priority="261" operator="equal">
      <formula>TODAY()</formula>
    </cfRule>
  </conditionalFormatting>
  <conditionalFormatting sqref="L117">
    <cfRule type="cellIs" dxfId="6484" priority="259" operator="lessThan">
      <formula>0</formula>
    </cfRule>
  </conditionalFormatting>
  <conditionalFormatting sqref="G117">
    <cfRule type="cellIs" dxfId="6483" priority="257" operator="greaterThan">
      <formula>F117</formula>
    </cfRule>
    <cfRule type="cellIs" dxfId="6482" priority="258" operator="lessThan">
      <formula>F117</formula>
    </cfRule>
  </conditionalFormatting>
  <conditionalFormatting sqref="P117">
    <cfRule type="cellIs" dxfId="6481" priority="256" operator="equal">
      <formula>TODAY()</formula>
    </cfRule>
  </conditionalFormatting>
  <conditionalFormatting sqref="M117">
    <cfRule type="cellIs" dxfId="6480" priority="255" operator="greaterThan">
      <formula>0.1</formula>
    </cfRule>
  </conditionalFormatting>
  <conditionalFormatting sqref="L117">
    <cfRule type="cellIs" dxfId="6479" priority="254" operator="lessThan">
      <formula>0</formula>
    </cfRule>
  </conditionalFormatting>
  <conditionalFormatting sqref="G117">
    <cfRule type="cellIs" dxfId="6478" priority="253" operator="lessThan">
      <formula>F117</formula>
    </cfRule>
    <cfRule type="cellIs" dxfId="6477" priority="260" operator="greaterThan">
      <formula>F117</formula>
    </cfRule>
  </conditionalFormatting>
  <conditionalFormatting sqref="M117">
    <cfRule type="cellIs" dxfId="6476" priority="252" operator="greaterThan">
      <formula>0.1</formula>
    </cfRule>
  </conditionalFormatting>
  <conditionalFormatting sqref="P117">
    <cfRule type="cellIs" dxfId="6475" priority="251" operator="equal">
      <formula>TODAY()</formula>
    </cfRule>
  </conditionalFormatting>
  <conditionalFormatting sqref="L117">
    <cfRule type="cellIs" dxfId="6474" priority="249" operator="lessThan">
      <formula>0</formula>
    </cfRule>
  </conditionalFormatting>
  <conditionalFormatting sqref="G117">
    <cfRule type="cellIs" dxfId="6473" priority="247" operator="greaterThan">
      <formula>F117</formula>
    </cfRule>
    <cfRule type="cellIs" dxfId="6472" priority="248" operator="lessThan">
      <formula>F117</formula>
    </cfRule>
  </conditionalFormatting>
  <conditionalFormatting sqref="P117">
    <cfRule type="cellIs" dxfId="6471" priority="246" operator="equal">
      <formula>TODAY()</formula>
    </cfRule>
  </conditionalFormatting>
  <conditionalFormatting sqref="M117">
    <cfRule type="cellIs" dxfId="6470" priority="245" operator="greaterThan">
      <formula>0.1</formula>
    </cfRule>
  </conditionalFormatting>
  <conditionalFormatting sqref="L117">
    <cfRule type="cellIs" dxfId="6469" priority="244" operator="lessThan">
      <formula>0</formula>
    </cfRule>
  </conditionalFormatting>
  <conditionalFormatting sqref="G117">
    <cfRule type="cellIs" dxfId="6468" priority="243" operator="lessThan">
      <formula>F117</formula>
    </cfRule>
    <cfRule type="cellIs" dxfId="6467" priority="250" operator="greaterThan">
      <formula>F117</formula>
    </cfRule>
  </conditionalFormatting>
  <conditionalFormatting sqref="M117">
    <cfRule type="cellIs" dxfId="6466" priority="242" operator="greaterThan">
      <formula>0.1</formula>
    </cfRule>
  </conditionalFormatting>
  <conditionalFormatting sqref="S140">
    <cfRule type="cellIs" dxfId="6465" priority="241" operator="equal">
      <formula>TODAY()</formula>
    </cfRule>
  </conditionalFormatting>
  <conditionalFormatting sqref="P120">
    <cfRule type="cellIs" dxfId="6464" priority="240" operator="equal">
      <formula>TODAY()</formula>
    </cfRule>
  </conditionalFormatting>
  <conditionalFormatting sqref="L120">
    <cfRule type="cellIs" dxfId="6463" priority="238" operator="lessThan">
      <formula>0</formula>
    </cfRule>
  </conditionalFormatting>
  <conditionalFormatting sqref="G120">
    <cfRule type="cellIs" dxfId="6462" priority="236" operator="greaterThan">
      <formula>F120</formula>
    </cfRule>
    <cfRule type="cellIs" dxfId="6461" priority="237" operator="lessThan">
      <formula>F120</formula>
    </cfRule>
  </conditionalFormatting>
  <conditionalFormatting sqref="P120">
    <cfRule type="cellIs" dxfId="6460" priority="235" operator="equal">
      <formula>TODAY()</formula>
    </cfRule>
  </conditionalFormatting>
  <conditionalFormatting sqref="M120">
    <cfRule type="cellIs" dxfId="6459" priority="234" operator="greaterThan">
      <formula>0.1</formula>
    </cfRule>
  </conditionalFormatting>
  <conditionalFormatting sqref="L120">
    <cfRule type="cellIs" dxfId="6458" priority="233" operator="lessThan">
      <formula>0</formula>
    </cfRule>
  </conditionalFormatting>
  <conditionalFormatting sqref="G120">
    <cfRule type="cellIs" dxfId="6457" priority="232" operator="lessThan">
      <formula>F120</formula>
    </cfRule>
    <cfRule type="cellIs" dxfId="6456" priority="239" operator="greaterThan">
      <formula>F120</formula>
    </cfRule>
  </conditionalFormatting>
  <conditionalFormatting sqref="M120">
    <cfRule type="cellIs" dxfId="6455" priority="231" operator="greaterThan">
      <formula>0.1</formula>
    </cfRule>
  </conditionalFormatting>
  <conditionalFormatting sqref="P120">
    <cfRule type="cellIs" dxfId="6454" priority="230" operator="equal">
      <formula>TODAY()</formula>
    </cfRule>
  </conditionalFormatting>
  <conditionalFormatting sqref="L120">
    <cfRule type="cellIs" dxfId="6453" priority="228" operator="lessThan">
      <formula>0</formula>
    </cfRule>
  </conditionalFormatting>
  <conditionalFormatting sqref="G120">
    <cfRule type="cellIs" dxfId="6452" priority="226" operator="greaterThan">
      <formula>F120</formula>
    </cfRule>
    <cfRule type="cellIs" dxfId="6451" priority="227" operator="lessThan">
      <formula>F120</formula>
    </cfRule>
  </conditionalFormatting>
  <conditionalFormatting sqref="P120">
    <cfRule type="cellIs" dxfId="6450" priority="225" operator="equal">
      <formula>TODAY()</formula>
    </cfRule>
  </conditionalFormatting>
  <conditionalFormatting sqref="M120">
    <cfRule type="cellIs" dxfId="6449" priority="224" operator="greaterThan">
      <formula>0.1</formula>
    </cfRule>
  </conditionalFormatting>
  <conditionalFormatting sqref="L120">
    <cfRule type="cellIs" dxfId="6448" priority="223" operator="lessThan">
      <formula>0</formula>
    </cfRule>
  </conditionalFormatting>
  <conditionalFormatting sqref="G120">
    <cfRule type="cellIs" dxfId="6447" priority="222" operator="lessThan">
      <formula>F120</formula>
    </cfRule>
    <cfRule type="cellIs" dxfId="6446" priority="229" operator="greaterThan">
      <formula>F120</formula>
    </cfRule>
  </conditionalFormatting>
  <conditionalFormatting sqref="M120">
    <cfRule type="cellIs" dxfId="6445" priority="221" operator="greaterThan">
      <formula>0.1</formula>
    </cfRule>
  </conditionalFormatting>
  <conditionalFormatting sqref="P120">
    <cfRule type="cellIs" dxfId="6444" priority="220" operator="equal">
      <formula>TODAY()</formula>
    </cfRule>
  </conditionalFormatting>
  <conditionalFormatting sqref="L120">
    <cfRule type="cellIs" dxfId="6443" priority="218" operator="lessThan">
      <formula>0</formula>
    </cfRule>
  </conditionalFormatting>
  <conditionalFormatting sqref="G120">
    <cfRule type="cellIs" dxfId="6442" priority="216" operator="greaterThan">
      <formula>F120</formula>
    </cfRule>
    <cfRule type="cellIs" dxfId="6441" priority="217" operator="lessThan">
      <formula>F120</formula>
    </cfRule>
  </conditionalFormatting>
  <conditionalFormatting sqref="P120">
    <cfRule type="cellIs" dxfId="6440" priority="215" operator="equal">
      <formula>TODAY()</formula>
    </cfRule>
  </conditionalFormatting>
  <conditionalFormatting sqref="M120">
    <cfRule type="cellIs" dxfId="6439" priority="214" operator="greaterThan">
      <formula>0.1</formula>
    </cfRule>
  </conditionalFormatting>
  <conditionalFormatting sqref="L120">
    <cfRule type="cellIs" dxfId="6438" priority="213" operator="lessThan">
      <formula>0</formula>
    </cfRule>
  </conditionalFormatting>
  <conditionalFormatting sqref="G120">
    <cfRule type="cellIs" dxfId="6437" priority="212" operator="lessThan">
      <formula>F120</formula>
    </cfRule>
    <cfRule type="cellIs" dxfId="6436" priority="219" operator="greaterThan">
      <formula>F120</formula>
    </cfRule>
  </conditionalFormatting>
  <conditionalFormatting sqref="M120">
    <cfRule type="cellIs" dxfId="6435" priority="211" operator="greaterThan">
      <formula>0.1</formula>
    </cfRule>
  </conditionalFormatting>
  <conditionalFormatting sqref="P120">
    <cfRule type="cellIs" dxfId="6434" priority="210" operator="equal">
      <formula>TODAY()</formula>
    </cfRule>
  </conditionalFormatting>
  <conditionalFormatting sqref="L120">
    <cfRule type="cellIs" dxfId="6433" priority="208" operator="lessThan">
      <formula>0</formula>
    </cfRule>
  </conditionalFormatting>
  <conditionalFormatting sqref="G120">
    <cfRule type="cellIs" dxfId="6432" priority="206" operator="greaterThan">
      <formula>F120</formula>
    </cfRule>
    <cfRule type="cellIs" dxfId="6431" priority="207" operator="lessThan">
      <formula>F120</formula>
    </cfRule>
  </conditionalFormatting>
  <conditionalFormatting sqref="P120">
    <cfRule type="cellIs" dxfId="6430" priority="205" operator="equal">
      <formula>TODAY()</formula>
    </cfRule>
  </conditionalFormatting>
  <conditionalFormatting sqref="M120">
    <cfRule type="cellIs" dxfId="6429" priority="204" operator="greaterThan">
      <formula>0.1</formula>
    </cfRule>
  </conditionalFormatting>
  <conditionalFormatting sqref="L120">
    <cfRule type="cellIs" dxfId="6428" priority="203" operator="lessThan">
      <formula>0</formula>
    </cfRule>
  </conditionalFormatting>
  <conditionalFormatting sqref="G120">
    <cfRule type="cellIs" dxfId="6427" priority="202" operator="lessThan">
      <formula>F120</formula>
    </cfRule>
    <cfRule type="cellIs" dxfId="6426" priority="209" operator="greaterThan">
      <formula>F120</formula>
    </cfRule>
  </conditionalFormatting>
  <conditionalFormatting sqref="M120">
    <cfRule type="cellIs" dxfId="6425" priority="201" operator="greaterThan">
      <formula>0.1</formula>
    </cfRule>
  </conditionalFormatting>
  <conditionalFormatting sqref="P120">
    <cfRule type="cellIs" dxfId="6424" priority="200" operator="equal">
      <formula>TODAY()</formula>
    </cfRule>
  </conditionalFormatting>
  <conditionalFormatting sqref="L120">
    <cfRule type="cellIs" dxfId="6423" priority="198" operator="lessThan">
      <formula>0</formula>
    </cfRule>
  </conditionalFormatting>
  <conditionalFormatting sqref="G120">
    <cfRule type="cellIs" dxfId="6422" priority="196" operator="greaterThan">
      <formula>F120</formula>
    </cfRule>
    <cfRule type="cellIs" dxfId="6421" priority="197" operator="lessThan">
      <formula>F120</formula>
    </cfRule>
  </conditionalFormatting>
  <conditionalFormatting sqref="P120">
    <cfRule type="cellIs" dxfId="6420" priority="195" operator="equal">
      <formula>TODAY()</formula>
    </cfRule>
  </conditionalFormatting>
  <conditionalFormatting sqref="M120">
    <cfRule type="cellIs" dxfId="6419" priority="194" operator="greaterThan">
      <formula>0.1</formula>
    </cfRule>
  </conditionalFormatting>
  <conditionalFormatting sqref="L120">
    <cfRule type="cellIs" dxfId="6418" priority="193" operator="lessThan">
      <formula>0</formula>
    </cfRule>
  </conditionalFormatting>
  <conditionalFormatting sqref="G120">
    <cfRule type="cellIs" dxfId="6417" priority="192" operator="lessThan">
      <formula>F120</formula>
    </cfRule>
    <cfRule type="cellIs" dxfId="6416" priority="199" operator="greaterThan">
      <formula>F120</formula>
    </cfRule>
  </conditionalFormatting>
  <conditionalFormatting sqref="M120">
    <cfRule type="cellIs" dxfId="6415" priority="191" operator="greaterThan">
      <formula>0.1</formula>
    </cfRule>
  </conditionalFormatting>
  <conditionalFormatting sqref="P120">
    <cfRule type="cellIs" dxfId="6414" priority="190" operator="equal">
      <formula>TODAY()</formula>
    </cfRule>
  </conditionalFormatting>
  <conditionalFormatting sqref="L120">
    <cfRule type="cellIs" dxfId="6413" priority="188" operator="lessThan">
      <formula>0</formula>
    </cfRule>
  </conditionalFormatting>
  <conditionalFormatting sqref="G120">
    <cfRule type="cellIs" dxfId="6412" priority="186" operator="greaterThan">
      <formula>F120</formula>
    </cfRule>
    <cfRule type="cellIs" dxfId="6411" priority="187" operator="lessThan">
      <formula>F120</formula>
    </cfRule>
  </conditionalFormatting>
  <conditionalFormatting sqref="P120">
    <cfRule type="cellIs" dxfId="6410" priority="185" operator="equal">
      <formula>TODAY()</formula>
    </cfRule>
  </conditionalFormatting>
  <conditionalFormatting sqref="M120">
    <cfRule type="cellIs" dxfId="6409" priority="184" operator="greaterThan">
      <formula>0.1</formula>
    </cfRule>
  </conditionalFormatting>
  <conditionalFormatting sqref="L120">
    <cfRule type="cellIs" dxfId="6408" priority="183" operator="lessThan">
      <formula>0</formula>
    </cfRule>
  </conditionalFormatting>
  <conditionalFormatting sqref="G120">
    <cfRule type="cellIs" dxfId="6407" priority="182" operator="lessThan">
      <formula>F120</formula>
    </cfRule>
    <cfRule type="cellIs" dxfId="6406" priority="189" operator="greaterThan">
      <formula>F120</formula>
    </cfRule>
  </conditionalFormatting>
  <conditionalFormatting sqref="M120">
    <cfRule type="cellIs" dxfId="6405" priority="181" operator="greaterThan">
      <formula>0.1</formula>
    </cfRule>
  </conditionalFormatting>
  <conditionalFormatting sqref="P120">
    <cfRule type="cellIs" dxfId="6404" priority="180" operator="equal">
      <formula>TODAY()</formula>
    </cfRule>
  </conditionalFormatting>
  <conditionalFormatting sqref="L120">
    <cfRule type="cellIs" dxfId="6403" priority="178" operator="lessThan">
      <formula>0</formula>
    </cfRule>
  </conditionalFormatting>
  <conditionalFormatting sqref="G120">
    <cfRule type="cellIs" dxfId="6402" priority="176" operator="greaterThan">
      <formula>F120</formula>
    </cfRule>
    <cfRule type="cellIs" dxfId="6401" priority="177" operator="lessThan">
      <formula>F120</formula>
    </cfRule>
  </conditionalFormatting>
  <conditionalFormatting sqref="P120">
    <cfRule type="cellIs" dxfId="6400" priority="175" operator="equal">
      <formula>TODAY()</formula>
    </cfRule>
  </conditionalFormatting>
  <conditionalFormatting sqref="M120">
    <cfRule type="cellIs" dxfId="6399" priority="174" operator="greaterThan">
      <formula>0.1</formula>
    </cfRule>
  </conditionalFormatting>
  <conditionalFormatting sqref="L120">
    <cfRule type="cellIs" dxfId="6398" priority="173" operator="lessThan">
      <formula>0</formula>
    </cfRule>
  </conditionalFormatting>
  <conditionalFormatting sqref="G120">
    <cfRule type="cellIs" dxfId="6397" priority="172" operator="lessThan">
      <formula>F120</formula>
    </cfRule>
    <cfRule type="cellIs" dxfId="6396" priority="179" operator="greaterThan">
      <formula>F120</formula>
    </cfRule>
  </conditionalFormatting>
  <conditionalFormatting sqref="M120">
    <cfRule type="cellIs" dxfId="6395" priority="171" operator="greaterThan">
      <formula>0.1</formula>
    </cfRule>
  </conditionalFormatting>
  <conditionalFormatting sqref="P120">
    <cfRule type="cellIs" dxfId="6394" priority="170" operator="equal">
      <formula>TODAY()</formula>
    </cfRule>
  </conditionalFormatting>
  <conditionalFormatting sqref="L120">
    <cfRule type="cellIs" dxfId="6393" priority="168" operator="lessThan">
      <formula>0</formula>
    </cfRule>
  </conditionalFormatting>
  <conditionalFormatting sqref="G120">
    <cfRule type="cellIs" dxfId="6392" priority="166" operator="greaterThan">
      <formula>F120</formula>
    </cfRule>
    <cfRule type="cellIs" dxfId="6391" priority="167" operator="lessThan">
      <formula>F120</formula>
    </cfRule>
  </conditionalFormatting>
  <conditionalFormatting sqref="P120">
    <cfRule type="cellIs" dxfId="6390" priority="165" operator="equal">
      <formula>TODAY()</formula>
    </cfRule>
  </conditionalFormatting>
  <conditionalFormatting sqref="M120">
    <cfRule type="cellIs" dxfId="6389" priority="164" operator="greaterThan">
      <formula>0.1</formula>
    </cfRule>
  </conditionalFormatting>
  <conditionalFormatting sqref="L120">
    <cfRule type="cellIs" dxfId="6388" priority="163" operator="lessThan">
      <formula>0</formula>
    </cfRule>
  </conditionalFormatting>
  <conditionalFormatting sqref="G120">
    <cfRule type="cellIs" dxfId="6387" priority="162" operator="lessThan">
      <formula>F120</formula>
    </cfRule>
    <cfRule type="cellIs" dxfId="6386" priority="169" operator="greaterThan">
      <formula>F120</formula>
    </cfRule>
  </conditionalFormatting>
  <conditionalFormatting sqref="M120">
    <cfRule type="cellIs" dxfId="6385" priority="161" operator="greaterThan">
      <formula>0.1</formula>
    </cfRule>
  </conditionalFormatting>
  <conditionalFormatting sqref="P120">
    <cfRule type="cellIs" dxfId="6384" priority="160" operator="equal">
      <formula>TODAY()</formula>
    </cfRule>
  </conditionalFormatting>
  <conditionalFormatting sqref="L120">
    <cfRule type="cellIs" dxfId="6383" priority="158" operator="lessThan">
      <formula>0</formula>
    </cfRule>
  </conditionalFormatting>
  <conditionalFormatting sqref="G120">
    <cfRule type="cellIs" dxfId="6382" priority="156" operator="greaterThan">
      <formula>F120</formula>
    </cfRule>
    <cfRule type="cellIs" dxfId="6381" priority="157" operator="lessThan">
      <formula>F120</formula>
    </cfRule>
  </conditionalFormatting>
  <conditionalFormatting sqref="P120">
    <cfRule type="cellIs" dxfId="6380" priority="155" operator="equal">
      <formula>TODAY()</formula>
    </cfRule>
  </conditionalFormatting>
  <conditionalFormatting sqref="M120">
    <cfRule type="cellIs" dxfId="6379" priority="154" operator="greaterThan">
      <formula>0.1</formula>
    </cfRule>
  </conditionalFormatting>
  <conditionalFormatting sqref="L120">
    <cfRule type="cellIs" dxfId="6378" priority="153" operator="lessThan">
      <formula>0</formula>
    </cfRule>
  </conditionalFormatting>
  <conditionalFormatting sqref="G120">
    <cfRule type="cellIs" dxfId="6377" priority="152" operator="lessThan">
      <formula>F120</formula>
    </cfRule>
    <cfRule type="cellIs" dxfId="6376" priority="159" operator="greaterThan">
      <formula>F120</formula>
    </cfRule>
  </conditionalFormatting>
  <conditionalFormatting sqref="M120">
    <cfRule type="cellIs" dxfId="6375" priority="151" operator="greaterThan">
      <formula>0.1</formula>
    </cfRule>
  </conditionalFormatting>
  <conditionalFormatting sqref="P120">
    <cfRule type="cellIs" dxfId="6374" priority="150" operator="equal">
      <formula>TODAY()</formula>
    </cfRule>
  </conditionalFormatting>
  <conditionalFormatting sqref="L120">
    <cfRule type="cellIs" dxfId="6373" priority="148" operator="lessThan">
      <formula>0</formula>
    </cfRule>
  </conditionalFormatting>
  <conditionalFormatting sqref="G120">
    <cfRule type="cellIs" dxfId="6372" priority="146" operator="greaterThan">
      <formula>F120</formula>
    </cfRule>
    <cfRule type="cellIs" dxfId="6371" priority="147" operator="lessThan">
      <formula>F120</formula>
    </cfRule>
  </conditionalFormatting>
  <conditionalFormatting sqref="P120">
    <cfRule type="cellIs" dxfId="6370" priority="145" operator="equal">
      <formula>TODAY()</formula>
    </cfRule>
  </conditionalFormatting>
  <conditionalFormatting sqref="M120">
    <cfRule type="cellIs" dxfId="6369" priority="144" operator="greaterThan">
      <formula>0.1</formula>
    </cfRule>
  </conditionalFormatting>
  <conditionalFormatting sqref="L120">
    <cfRule type="cellIs" dxfId="6368" priority="143" operator="lessThan">
      <formula>0</formula>
    </cfRule>
  </conditionalFormatting>
  <conditionalFormatting sqref="G120">
    <cfRule type="cellIs" dxfId="6367" priority="142" operator="lessThan">
      <formula>F120</formula>
    </cfRule>
    <cfRule type="cellIs" dxfId="6366" priority="149" operator="greaterThan">
      <formula>F120</formula>
    </cfRule>
  </conditionalFormatting>
  <conditionalFormatting sqref="M120">
    <cfRule type="cellIs" dxfId="6365" priority="141" operator="greaterThan">
      <formula>0.1</formula>
    </cfRule>
  </conditionalFormatting>
  <conditionalFormatting sqref="P120">
    <cfRule type="cellIs" dxfId="6364" priority="140" operator="equal">
      <formula>TODAY()</formula>
    </cfRule>
  </conditionalFormatting>
  <conditionalFormatting sqref="L120">
    <cfRule type="cellIs" dxfId="6363" priority="138" operator="lessThan">
      <formula>0</formula>
    </cfRule>
  </conditionalFormatting>
  <conditionalFormatting sqref="G120">
    <cfRule type="cellIs" dxfId="6362" priority="136" operator="greaterThan">
      <formula>F120</formula>
    </cfRule>
    <cfRule type="cellIs" dxfId="6361" priority="137" operator="lessThan">
      <formula>F120</formula>
    </cfRule>
  </conditionalFormatting>
  <conditionalFormatting sqref="P120">
    <cfRule type="cellIs" dxfId="6360" priority="135" operator="equal">
      <formula>TODAY()</formula>
    </cfRule>
  </conditionalFormatting>
  <conditionalFormatting sqref="M120">
    <cfRule type="cellIs" dxfId="6359" priority="134" operator="greaterThan">
      <formula>0.1</formula>
    </cfRule>
  </conditionalFormatting>
  <conditionalFormatting sqref="L120">
    <cfRule type="cellIs" dxfId="6358" priority="133" operator="lessThan">
      <formula>0</formula>
    </cfRule>
  </conditionalFormatting>
  <conditionalFormatting sqref="G120">
    <cfRule type="cellIs" dxfId="6357" priority="132" operator="lessThan">
      <formula>F120</formula>
    </cfRule>
    <cfRule type="cellIs" dxfId="6356" priority="139" operator="greaterThan">
      <formula>F120</formula>
    </cfRule>
  </conditionalFormatting>
  <conditionalFormatting sqref="M120">
    <cfRule type="cellIs" dxfId="6355" priority="131" operator="greaterThan">
      <formula>0.1</formula>
    </cfRule>
  </conditionalFormatting>
  <conditionalFormatting sqref="P120">
    <cfRule type="cellIs" dxfId="6354" priority="130" operator="equal">
      <formula>TODAY()</formula>
    </cfRule>
  </conditionalFormatting>
  <conditionalFormatting sqref="L120">
    <cfRule type="cellIs" dxfId="6353" priority="128" operator="lessThan">
      <formula>0</formula>
    </cfRule>
  </conditionalFormatting>
  <conditionalFormatting sqref="G120">
    <cfRule type="cellIs" dxfId="6352" priority="126" operator="greaterThan">
      <formula>F120</formula>
    </cfRule>
    <cfRule type="cellIs" dxfId="6351" priority="127" operator="lessThan">
      <formula>F120</formula>
    </cfRule>
  </conditionalFormatting>
  <conditionalFormatting sqref="P120">
    <cfRule type="cellIs" dxfId="6350" priority="125" operator="equal">
      <formula>TODAY()</formula>
    </cfRule>
  </conditionalFormatting>
  <conditionalFormatting sqref="M120">
    <cfRule type="cellIs" dxfId="6349" priority="124" operator="greaterThan">
      <formula>0.1</formula>
    </cfRule>
  </conditionalFormatting>
  <conditionalFormatting sqref="L120">
    <cfRule type="cellIs" dxfId="6348" priority="123" operator="lessThan">
      <formula>0</formula>
    </cfRule>
  </conditionalFormatting>
  <conditionalFormatting sqref="G120">
    <cfRule type="cellIs" dxfId="6347" priority="122" operator="lessThan">
      <formula>F120</formula>
    </cfRule>
    <cfRule type="cellIs" dxfId="6346" priority="129" operator="greaterThan">
      <formula>F120</formula>
    </cfRule>
  </conditionalFormatting>
  <conditionalFormatting sqref="M120">
    <cfRule type="cellIs" dxfId="6345" priority="121" operator="greaterThan">
      <formula>0.1</formula>
    </cfRule>
  </conditionalFormatting>
  <conditionalFormatting sqref="P120">
    <cfRule type="cellIs" dxfId="6344" priority="120" operator="equal">
      <formula>TODAY()</formula>
    </cfRule>
  </conditionalFormatting>
  <conditionalFormatting sqref="L120">
    <cfRule type="cellIs" dxfId="6343" priority="118" operator="lessThan">
      <formula>0</formula>
    </cfRule>
  </conditionalFormatting>
  <conditionalFormatting sqref="G120">
    <cfRule type="cellIs" dxfId="6342" priority="116" operator="greaterThan">
      <formula>F120</formula>
    </cfRule>
    <cfRule type="cellIs" dxfId="6341" priority="117" operator="lessThan">
      <formula>F120</formula>
    </cfRule>
  </conditionalFormatting>
  <conditionalFormatting sqref="P120">
    <cfRule type="cellIs" dxfId="6340" priority="115" operator="equal">
      <formula>TODAY()</formula>
    </cfRule>
  </conditionalFormatting>
  <conditionalFormatting sqref="M120">
    <cfRule type="cellIs" dxfId="6339" priority="114" operator="greaterThan">
      <formula>0.1</formula>
    </cfRule>
  </conditionalFormatting>
  <conditionalFormatting sqref="L120">
    <cfRule type="cellIs" dxfId="6338" priority="113" operator="lessThan">
      <formula>0</formula>
    </cfRule>
  </conditionalFormatting>
  <conditionalFormatting sqref="G120">
    <cfRule type="cellIs" dxfId="6337" priority="112" operator="lessThan">
      <formula>F120</formula>
    </cfRule>
    <cfRule type="cellIs" dxfId="6336" priority="119" operator="greaterThan">
      <formula>F120</formula>
    </cfRule>
  </conditionalFormatting>
  <conditionalFormatting sqref="M120">
    <cfRule type="cellIs" dxfId="6335" priority="111" operator="greaterThan">
      <formula>0.1</formula>
    </cfRule>
  </conditionalFormatting>
  <conditionalFormatting sqref="P120">
    <cfRule type="cellIs" dxfId="6334" priority="110" operator="equal">
      <formula>TODAY()</formula>
    </cfRule>
  </conditionalFormatting>
  <conditionalFormatting sqref="L120">
    <cfRule type="cellIs" dxfId="6333" priority="108" operator="lessThan">
      <formula>0</formula>
    </cfRule>
  </conditionalFormatting>
  <conditionalFormatting sqref="G120">
    <cfRule type="cellIs" dxfId="6332" priority="106" operator="greaterThan">
      <formula>F120</formula>
    </cfRule>
    <cfRule type="cellIs" dxfId="6331" priority="107" operator="lessThan">
      <formula>F120</formula>
    </cfRule>
  </conditionalFormatting>
  <conditionalFormatting sqref="P120">
    <cfRule type="cellIs" dxfId="6330" priority="105" operator="equal">
      <formula>TODAY()</formula>
    </cfRule>
  </conditionalFormatting>
  <conditionalFormatting sqref="M120">
    <cfRule type="cellIs" dxfId="6329" priority="104" operator="greaterThan">
      <formula>0.1</formula>
    </cfRule>
  </conditionalFormatting>
  <conditionalFormatting sqref="L120">
    <cfRule type="cellIs" dxfId="6328" priority="103" operator="lessThan">
      <formula>0</formula>
    </cfRule>
  </conditionalFormatting>
  <conditionalFormatting sqref="G120">
    <cfRule type="cellIs" dxfId="6327" priority="102" operator="lessThan">
      <formula>F120</formula>
    </cfRule>
    <cfRule type="cellIs" dxfId="6326" priority="109" operator="greaterThan">
      <formula>F120</formula>
    </cfRule>
  </conditionalFormatting>
  <conditionalFormatting sqref="M120">
    <cfRule type="cellIs" dxfId="6325" priority="101" operator="greaterThan">
      <formula>0.1</formula>
    </cfRule>
  </conditionalFormatting>
  <conditionalFormatting sqref="P120">
    <cfRule type="cellIs" dxfId="6324" priority="100" operator="equal">
      <formula>TODAY()</formula>
    </cfRule>
  </conditionalFormatting>
  <conditionalFormatting sqref="L120">
    <cfRule type="cellIs" dxfId="6323" priority="98" operator="lessThan">
      <formula>0</formula>
    </cfRule>
  </conditionalFormatting>
  <conditionalFormatting sqref="G120">
    <cfRule type="cellIs" dxfId="6322" priority="96" operator="greaterThan">
      <formula>F120</formula>
    </cfRule>
    <cfRule type="cellIs" dxfId="6321" priority="97" operator="lessThan">
      <formula>F120</formula>
    </cfRule>
  </conditionalFormatting>
  <conditionalFormatting sqref="P120">
    <cfRule type="cellIs" dxfId="6320" priority="95" operator="equal">
      <formula>TODAY()</formula>
    </cfRule>
  </conditionalFormatting>
  <conditionalFormatting sqref="M120">
    <cfRule type="cellIs" dxfId="6319" priority="94" operator="greaterThan">
      <formula>0.1</formula>
    </cfRule>
  </conditionalFormatting>
  <conditionalFormatting sqref="L120">
    <cfRule type="cellIs" dxfId="6318" priority="93" operator="lessThan">
      <formula>0</formula>
    </cfRule>
  </conditionalFormatting>
  <conditionalFormatting sqref="G120">
    <cfRule type="cellIs" dxfId="6317" priority="92" operator="lessThan">
      <formula>F120</formula>
    </cfRule>
    <cfRule type="cellIs" dxfId="6316" priority="99" operator="greaterThan">
      <formula>F120</formula>
    </cfRule>
  </conditionalFormatting>
  <conditionalFormatting sqref="M120">
    <cfRule type="cellIs" dxfId="6315" priority="91" operator="greaterThan">
      <formula>0.1</formula>
    </cfRule>
  </conditionalFormatting>
  <conditionalFormatting sqref="P120">
    <cfRule type="cellIs" dxfId="6314" priority="90" operator="equal">
      <formula>TODAY()</formula>
    </cfRule>
  </conditionalFormatting>
  <conditionalFormatting sqref="L120">
    <cfRule type="cellIs" dxfId="6313" priority="88" operator="lessThan">
      <formula>0</formula>
    </cfRule>
  </conditionalFormatting>
  <conditionalFormatting sqref="G120">
    <cfRule type="cellIs" dxfId="6312" priority="86" operator="greaterThan">
      <formula>F120</formula>
    </cfRule>
    <cfRule type="cellIs" dxfId="6311" priority="87" operator="lessThan">
      <formula>F120</formula>
    </cfRule>
  </conditionalFormatting>
  <conditionalFormatting sqref="P120">
    <cfRule type="cellIs" dxfId="6310" priority="85" operator="equal">
      <formula>TODAY()</formula>
    </cfRule>
  </conditionalFormatting>
  <conditionalFormatting sqref="M120">
    <cfRule type="cellIs" dxfId="6309" priority="84" operator="greaterThan">
      <formula>0.1</formula>
    </cfRule>
  </conditionalFormatting>
  <conditionalFormatting sqref="L120">
    <cfRule type="cellIs" dxfId="6308" priority="83" operator="lessThan">
      <formula>0</formula>
    </cfRule>
  </conditionalFormatting>
  <conditionalFormatting sqref="G120">
    <cfRule type="cellIs" dxfId="6307" priority="82" operator="lessThan">
      <formula>F120</formula>
    </cfRule>
    <cfRule type="cellIs" dxfId="6306" priority="89" operator="greaterThan">
      <formula>F120</formula>
    </cfRule>
  </conditionalFormatting>
  <conditionalFormatting sqref="M120">
    <cfRule type="cellIs" dxfId="6305" priority="81" operator="greaterThan">
      <formula>0.1</formula>
    </cfRule>
  </conditionalFormatting>
  <conditionalFormatting sqref="P120">
    <cfRule type="cellIs" dxfId="6304" priority="80" operator="equal">
      <formula>TODAY()</formula>
    </cfRule>
  </conditionalFormatting>
  <conditionalFormatting sqref="L120">
    <cfRule type="cellIs" dxfId="6303" priority="78" operator="lessThan">
      <formula>0</formula>
    </cfRule>
  </conditionalFormatting>
  <conditionalFormatting sqref="G120">
    <cfRule type="cellIs" dxfId="6302" priority="76" operator="greaterThan">
      <formula>F120</formula>
    </cfRule>
    <cfRule type="cellIs" dxfId="6301" priority="77" operator="lessThan">
      <formula>F120</formula>
    </cfRule>
  </conditionalFormatting>
  <conditionalFormatting sqref="P120">
    <cfRule type="cellIs" dxfId="6300" priority="75" operator="equal">
      <formula>TODAY()</formula>
    </cfRule>
  </conditionalFormatting>
  <conditionalFormatting sqref="M120">
    <cfRule type="cellIs" dxfId="6299" priority="74" operator="greaterThan">
      <formula>0.1</formula>
    </cfRule>
  </conditionalFormatting>
  <conditionalFormatting sqref="L120">
    <cfRule type="cellIs" dxfId="6298" priority="73" operator="lessThan">
      <formula>0</formula>
    </cfRule>
  </conditionalFormatting>
  <conditionalFormatting sqref="G120">
    <cfRule type="cellIs" dxfId="6297" priority="72" operator="lessThan">
      <formula>F120</formula>
    </cfRule>
    <cfRule type="cellIs" dxfId="6296" priority="79" operator="greaterThan">
      <formula>F120</formula>
    </cfRule>
  </conditionalFormatting>
  <conditionalFormatting sqref="M120">
    <cfRule type="cellIs" dxfId="6295" priority="71" operator="greaterThan">
      <formula>0.1</formula>
    </cfRule>
  </conditionalFormatting>
  <conditionalFormatting sqref="P120">
    <cfRule type="cellIs" dxfId="6294" priority="70" operator="equal">
      <formula>TODAY()</formula>
    </cfRule>
  </conditionalFormatting>
  <conditionalFormatting sqref="L120">
    <cfRule type="cellIs" dxfId="6293" priority="68" operator="lessThan">
      <formula>0</formula>
    </cfRule>
  </conditionalFormatting>
  <conditionalFormatting sqref="G120">
    <cfRule type="cellIs" dxfId="6292" priority="66" operator="greaterThan">
      <formula>F120</formula>
    </cfRule>
    <cfRule type="cellIs" dxfId="6291" priority="67" operator="lessThan">
      <formula>F120</formula>
    </cfRule>
  </conditionalFormatting>
  <conditionalFormatting sqref="P120">
    <cfRule type="cellIs" dxfId="6290" priority="65" operator="equal">
      <formula>TODAY()</formula>
    </cfRule>
  </conditionalFormatting>
  <conditionalFormatting sqref="M120">
    <cfRule type="cellIs" dxfId="6289" priority="64" operator="greaterThan">
      <formula>0.1</formula>
    </cfRule>
  </conditionalFormatting>
  <conditionalFormatting sqref="L120">
    <cfRule type="cellIs" dxfId="6288" priority="63" operator="lessThan">
      <formula>0</formula>
    </cfRule>
  </conditionalFormatting>
  <conditionalFormatting sqref="G120">
    <cfRule type="cellIs" dxfId="6287" priority="62" operator="lessThan">
      <formula>F120</formula>
    </cfRule>
    <cfRule type="cellIs" dxfId="6286" priority="69" operator="greaterThan">
      <formula>F120</formula>
    </cfRule>
  </conditionalFormatting>
  <conditionalFormatting sqref="M120">
    <cfRule type="cellIs" dxfId="6285" priority="61" operator="greaterThan">
      <formula>0.1</formula>
    </cfRule>
  </conditionalFormatting>
  <conditionalFormatting sqref="P120">
    <cfRule type="cellIs" dxfId="6284" priority="60" operator="equal">
      <formula>TODAY()</formula>
    </cfRule>
  </conditionalFormatting>
  <conditionalFormatting sqref="L120">
    <cfRule type="cellIs" dxfId="6283" priority="58" operator="lessThan">
      <formula>0</formula>
    </cfRule>
  </conditionalFormatting>
  <conditionalFormatting sqref="G120">
    <cfRule type="cellIs" dxfId="6282" priority="56" operator="greaterThan">
      <formula>F120</formula>
    </cfRule>
    <cfRule type="cellIs" dxfId="6281" priority="57" operator="lessThan">
      <formula>F120</formula>
    </cfRule>
  </conditionalFormatting>
  <conditionalFormatting sqref="P120">
    <cfRule type="cellIs" dxfId="6280" priority="55" operator="equal">
      <formula>TODAY()</formula>
    </cfRule>
  </conditionalFormatting>
  <conditionalFormatting sqref="M120">
    <cfRule type="cellIs" dxfId="6279" priority="54" operator="greaterThan">
      <formula>0.1</formula>
    </cfRule>
  </conditionalFormatting>
  <conditionalFormatting sqref="L120">
    <cfRule type="cellIs" dxfId="6278" priority="53" operator="lessThan">
      <formula>0</formula>
    </cfRule>
  </conditionalFormatting>
  <conditionalFormatting sqref="G120">
    <cfRule type="cellIs" dxfId="6277" priority="52" operator="lessThan">
      <formula>F120</formula>
    </cfRule>
    <cfRule type="cellIs" dxfId="6276" priority="59" operator="greaterThan">
      <formula>F120</formula>
    </cfRule>
  </conditionalFormatting>
  <conditionalFormatting sqref="M120">
    <cfRule type="cellIs" dxfId="6275" priority="51" operator="greaterThan">
      <formula>0.1</formula>
    </cfRule>
  </conditionalFormatting>
  <conditionalFormatting sqref="P120">
    <cfRule type="cellIs" dxfId="6274" priority="50" operator="equal">
      <formula>TODAY()</formula>
    </cfRule>
  </conditionalFormatting>
  <conditionalFormatting sqref="L120">
    <cfRule type="cellIs" dxfId="6273" priority="48" operator="lessThan">
      <formula>0</formula>
    </cfRule>
  </conditionalFormatting>
  <conditionalFormatting sqref="G120">
    <cfRule type="cellIs" dxfId="6272" priority="46" operator="greaterThan">
      <formula>F120</formula>
    </cfRule>
    <cfRule type="cellIs" dxfId="6271" priority="47" operator="lessThan">
      <formula>F120</formula>
    </cfRule>
  </conditionalFormatting>
  <conditionalFormatting sqref="P120">
    <cfRule type="cellIs" dxfId="6270" priority="45" operator="equal">
      <formula>TODAY()</formula>
    </cfRule>
  </conditionalFormatting>
  <conditionalFormatting sqref="M120">
    <cfRule type="cellIs" dxfId="6269" priority="44" operator="greaterThan">
      <formula>0.1</formula>
    </cfRule>
  </conditionalFormatting>
  <conditionalFormatting sqref="L120">
    <cfRule type="cellIs" dxfId="6268" priority="43" operator="lessThan">
      <formula>0</formula>
    </cfRule>
  </conditionalFormatting>
  <conditionalFormatting sqref="G120">
    <cfRule type="cellIs" dxfId="6267" priority="42" operator="lessThan">
      <formula>F120</formula>
    </cfRule>
    <cfRule type="cellIs" dxfId="6266" priority="49" operator="greaterThan">
      <formula>F120</formula>
    </cfRule>
  </conditionalFormatting>
  <conditionalFormatting sqref="M120">
    <cfRule type="cellIs" dxfId="6265" priority="41" operator="greaterThan">
      <formula>0.1</formula>
    </cfRule>
  </conditionalFormatting>
  <conditionalFormatting sqref="P120">
    <cfRule type="cellIs" dxfId="6264" priority="40" operator="equal">
      <formula>TODAY()</formula>
    </cfRule>
  </conditionalFormatting>
  <conditionalFormatting sqref="L120">
    <cfRule type="cellIs" dxfId="6263" priority="38" operator="lessThan">
      <formula>0</formula>
    </cfRule>
  </conditionalFormatting>
  <conditionalFormatting sqref="G120">
    <cfRule type="cellIs" dxfId="6262" priority="36" operator="greaterThan">
      <formula>F120</formula>
    </cfRule>
    <cfRule type="cellIs" dxfId="6261" priority="37" operator="lessThan">
      <formula>F120</formula>
    </cfRule>
  </conditionalFormatting>
  <conditionalFormatting sqref="P120">
    <cfRule type="cellIs" dxfId="6260" priority="35" operator="equal">
      <formula>TODAY()</formula>
    </cfRule>
  </conditionalFormatting>
  <conditionalFormatting sqref="M120">
    <cfRule type="cellIs" dxfId="6259" priority="34" operator="greaterThan">
      <formula>0.1</formula>
    </cfRule>
  </conditionalFormatting>
  <conditionalFormatting sqref="L120">
    <cfRule type="cellIs" dxfId="6258" priority="33" operator="lessThan">
      <formula>0</formula>
    </cfRule>
  </conditionalFormatting>
  <conditionalFormatting sqref="G120">
    <cfRule type="cellIs" dxfId="6257" priority="32" operator="lessThan">
      <formula>F120</formula>
    </cfRule>
    <cfRule type="cellIs" dxfId="6256" priority="39" operator="greaterThan">
      <formula>F120</formula>
    </cfRule>
  </conditionalFormatting>
  <conditionalFormatting sqref="M120">
    <cfRule type="cellIs" dxfId="6255" priority="31" operator="greaterThan">
      <formula>0.1</formula>
    </cfRule>
  </conditionalFormatting>
  <conditionalFormatting sqref="P120">
    <cfRule type="cellIs" dxfId="6254" priority="30" operator="equal">
      <formula>TODAY()</formula>
    </cfRule>
  </conditionalFormatting>
  <conditionalFormatting sqref="L120">
    <cfRule type="cellIs" dxfId="6253" priority="28" operator="lessThan">
      <formula>0</formula>
    </cfRule>
  </conditionalFormatting>
  <conditionalFormatting sqref="G120">
    <cfRule type="cellIs" dxfId="6252" priority="26" operator="greaterThan">
      <formula>F120</formula>
    </cfRule>
    <cfRule type="cellIs" dxfId="6251" priority="27" operator="lessThan">
      <formula>F120</formula>
    </cfRule>
  </conditionalFormatting>
  <conditionalFormatting sqref="P120">
    <cfRule type="cellIs" dxfId="6250" priority="25" operator="equal">
      <formula>TODAY()</formula>
    </cfRule>
  </conditionalFormatting>
  <conditionalFormatting sqref="M120">
    <cfRule type="cellIs" dxfId="6249" priority="24" operator="greaterThan">
      <formula>0.1</formula>
    </cfRule>
  </conditionalFormatting>
  <conditionalFormatting sqref="L120">
    <cfRule type="cellIs" dxfId="6248" priority="23" operator="lessThan">
      <formula>0</formula>
    </cfRule>
  </conditionalFormatting>
  <conditionalFormatting sqref="G120">
    <cfRule type="cellIs" dxfId="6247" priority="22" operator="lessThan">
      <formula>F120</formula>
    </cfRule>
    <cfRule type="cellIs" dxfId="6246" priority="29" operator="greaterThan">
      <formula>F120</formula>
    </cfRule>
  </conditionalFormatting>
  <conditionalFormatting sqref="M120">
    <cfRule type="cellIs" dxfId="6245" priority="21" operator="greaterThan">
      <formula>0.1</formula>
    </cfRule>
  </conditionalFormatting>
  <conditionalFormatting sqref="P120">
    <cfRule type="cellIs" dxfId="6244" priority="20" operator="equal">
      <formula>TODAY()</formula>
    </cfRule>
  </conditionalFormatting>
  <conditionalFormatting sqref="L120">
    <cfRule type="cellIs" dxfId="6243" priority="18" operator="lessThan">
      <formula>0</formula>
    </cfRule>
  </conditionalFormatting>
  <conditionalFormatting sqref="G120">
    <cfRule type="cellIs" dxfId="6242" priority="16" operator="greaterThan">
      <formula>F120</formula>
    </cfRule>
    <cfRule type="cellIs" dxfId="6241" priority="17" operator="lessThan">
      <formula>F120</formula>
    </cfRule>
  </conditionalFormatting>
  <conditionalFormatting sqref="P120">
    <cfRule type="cellIs" dxfId="6240" priority="15" operator="equal">
      <formula>TODAY()</formula>
    </cfRule>
  </conditionalFormatting>
  <conditionalFormatting sqref="M120">
    <cfRule type="cellIs" dxfId="6239" priority="14" operator="greaterThan">
      <formula>0.1</formula>
    </cfRule>
  </conditionalFormatting>
  <conditionalFormatting sqref="L120">
    <cfRule type="cellIs" dxfId="6238" priority="13" operator="lessThan">
      <formula>0</formula>
    </cfRule>
  </conditionalFormatting>
  <conditionalFormatting sqref="G120">
    <cfRule type="cellIs" dxfId="6237" priority="12" operator="lessThan">
      <formula>F120</formula>
    </cfRule>
    <cfRule type="cellIs" dxfId="6236" priority="19" operator="greaterThan">
      <formula>F120</formula>
    </cfRule>
  </conditionalFormatting>
  <conditionalFormatting sqref="M120">
    <cfRule type="cellIs" dxfId="6235" priority="11" operator="greaterThan">
      <formula>0.1</formula>
    </cfRule>
  </conditionalFormatting>
  <conditionalFormatting sqref="P120">
    <cfRule type="cellIs" dxfId="6234" priority="10" operator="equal">
      <formula>TODAY()</formula>
    </cfRule>
  </conditionalFormatting>
  <conditionalFormatting sqref="L120">
    <cfRule type="cellIs" dxfId="6233" priority="8" operator="lessThan">
      <formula>0</formula>
    </cfRule>
  </conditionalFormatting>
  <conditionalFormatting sqref="G120">
    <cfRule type="cellIs" dxfId="6232" priority="6" operator="greaterThan">
      <formula>F120</formula>
    </cfRule>
    <cfRule type="cellIs" dxfId="6231" priority="7" operator="lessThan">
      <formula>F120</formula>
    </cfRule>
  </conditionalFormatting>
  <conditionalFormatting sqref="P120">
    <cfRule type="cellIs" dxfId="6230" priority="5" operator="equal">
      <formula>TODAY()</formula>
    </cfRule>
  </conditionalFormatting>
  <conditionalFormatting sqref="M120">
    <cfRule type="cellIs" dxfId="6229" priority="4" operator="greaterThan">
      <formula>0.1</formula>
    </cfRule>
  </conditionalFormatting>
  <conditionalFormatting sqref="L120">
    <cfRule type="cellIs" dxfId="6228" priority="3" operator="lessThan">
      <formula>0</formula>
    </cfRule>
  </conditionalFormatting>
  <conditionalFormatting sqref="G120">
    <cfRule type="cellIs" dxfId="6227" priority="2" operator="lessThan">
      <formula>F120</formula>
    </cfRule>
    <cfRule type="cellIs" dxfId="6226" priority="9" operator="greaterThan">
      <formula>F120</formula>
    </cfRule>
  </conditionalFormatting>
  <conditionalFormatting sqref="M120">
    <cfRule type="cellIs" dxfId="6225" priority="1" operator="greaterThan">
      <formula>0.1</formula>
    </cfRule>
  </conditionalFormatting>
  <pageMargins left="0.7" right="0.7" top="0.75" bottom="0.75" header="0.3" footer="0.3"/>
  <pageSetup orientation="portrait" horizontalDpi="4294967294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8">
    <tabColor rgb="FF66CCFF"/>
  </sheetPr>
  <dimension ref="A2:U165"/>
  <sheetViews>
    <sheetView topLeftCell="A12" zoomScaleNormal="100" workbookViewId="0">
      <selection activeCell="L127" sqref="L127"/>
    </sheetView>
  </sheetViews>
  <sheetFormatPr defaultColWidth="9.140625" defaultRowHeight="15" x14ac:dyDescent="0.25"/>
  <cols>
    <col min="1" max="1" width="2.85546875" style="30" customWidth="1"/>
    <col min="2" max="2" width="10.140625" style="213" customWidth="1"/>
    <col min="3" max="3" width="13.140625" style="213" customWidth="1"/>
    <col min="4" max="4" width="11.7109375" style="213" customWidth="1"/>
    <col min="5" max="5" width="18.7109375" style="213" customWidth="1"/>
    <col min="6" max="6" width="11.85546875" style="213" customWidth="1"/>
    <col min="7" max="7" width="11" style="213" customWidth="1"/>
    <col min="8" max="8" width="12.28515625" style="213" customWidth="1"/>
    <col min="9" max="10" width="15.42578125" style="213" customWidth="1"/>
    <col min="11" max="11" width="14.140625" style="213" bestFit="1" customWidth="1"/>
    <col min="12" max="12" width="10" style="213" customWidth="1"/>
    <col min="13" max="13" width="8.42578125" style="213" customWidth="1"/>
    <col min="14" max="14" width="11" style="213" customWidth="1"/>
    <col min="15" max="15" width="10.28515625" style="213" customWidth="1"/>
    <col min="16" max="16" width="9.7109375" style="213" bestFit="1" customWidth="1"/>
    <col min="17" max="17" width="10.42578125" style="213" bestFit="1" customWidth="1"/>
    <col min="18" max="18" width="15.5703125" bestFit="1" customWidth="1"/>
    <col min="19" max="20" width="10.5703125" style="213" bestFit="1" customWidth="1"/>
    <col min="21" max="21" width="12.42578125" style="213" bestFit="1" customWidth="1"/>
    <col min="22" max="22" width="11" style="213" bestFit="1" customWidth="1"/>
    <col min="23" max="16384" width="9.140625" style="213"/>
  </cols>
  <sheetData>
    <row r="2" spans="1:20" ht="13.5" customHeight="1" x14ac:dyDescent="0.25">
      <c r="C2" s="122" t="e">
        <f>+#REF!</f>
        <v>#REF!</v>
      </c>
      <c r="D2" s="4" t="s">
        <v>203</v>
      </c>
      <c r="E2" s="264" t="e">
        <f>+VLOOKUP($C$2,#REF!,65,)</f>
        <v>#REF!</v>
      </c>
    </row>
    <row r="3" spans="1:20" ht="13.5" customHeight="1" x14ac:dyDescent="0.25">
      <c r="D3" s="5" t="s">
        <v>204</v>
      </c>
      <c r="E3" s="263" t="e">
        <f>VLOOKUP($C$2,#REF!,23,0)</f>
        <v>#REF!</v>
      </c>
      <c r="I3" s="11" t="s">
        <v>8</v>
      </c>
      <c r="J3" s="14" t="e">
        <f>+K128+J163+K163+L163-J4</f>
        <v>#REF!</v>
      </c>
    </row>
    <row r="4" spans="1:20" ht="13.5" customHeight="1" x14ac:dyDescent="0.25">
      <c r="D4" s="5" t="s">
        <v>152</v>
      </c>
      <c r="E4" s="33">
        <v>2460000000</v>
      </c>
      <c r="I4" s="70" t="s">
        <v>182</v>
      </c>
      <c r="J4" s="71" t="e">
        <f>K4/365*E2*I10</f>
        <v>#REF!</v>
      </c>
      <c r="K4" s="239">
        <v>1.78E-2</v>
      </c>
    </row>
    <row r="5" spans="1:20" ht="13.5" customHeight="1" x14ac:dyDescent="0.25">
      <c r="D5" s="5" t="s">
        <v>11</v>
      </c>
      <c r="E5" s="16" t="e">
        <f>+E2/E3</f>
        <v>#REF!</v>
      </c>
      <c r="I5" s="121"/>
      <c r="J5" s="58"/>
      <c r="K5" s="6"/>
    </row>
    <row r="6" spans="1:20" ht="13.5" customHeight="1" x14ac:dyDescent="0.25">
      <c r="D6" s="17" t="s">
        <v>12</v>
      </c>
      <c r="E6" s="18" t="e">
        <f>+E4/E3</f>
        <v>#REF!</v>
      </c>
      <c r="I6" s="121" t="s">
        <v>185</v>
      </c>
      <c r="J6" s="58">
        <f>SUM(E16:E70)</f>
        <v>230400000000</v>
      </c>
      <c r="K6" s="6"/>
      <c r="L6" s="346"/>
    </row>
    <row r="7" spans="1:20" ht="13.5" customHeight="1" x14ac:dyDescent="0.25">
      <c r="C7" s="122" t="e">
        <f>+#REF!</f>
        <v>#REF!</v>
      </c>
      <c r="D7" s="5" t="s">
        <v>5</v>
      </c>
      <c r="E7" s="13" t="e">
        <f>+E2+J3+E4</f>
        <v>#REF!</v>
      </c>
      <c r="I7" s="145" t="s">
        <v>172</v>
      </c>
      <c r="J7" s="144" t="e">
        <f>SUM(I16:I70)</f>
        <v>#REF!</v>
      </c>
      <c r="K7" s="346"/>
    </row>
    <row r="8" spans="1:20" ht="13.5" customHeight="1" x14ac:dyDescent="0.25">
      <c r="D8" s="5" t="s">
        <v>11</v>
      </c>
      <c r="E8" s="19" t="e">
        <f>+E5+E6</f>
        <v>#REF!</v>
      </c>
      <c r="I8" s="145" t="s">
        <v>956</v>
      </c>
      <c r="J8" s="346">
        <f>SUM(J73:J114)</f>
        <v>64359723000</v>
      </c>
      <c r="K8" s="346">
        <f>SUM(K73:K115)</f>
        <v>0</v>
      </c>
    </row>
    <row r="9" spans="1:20" ht="13.5" customHeight="1" thickBot="1" x14ac:dyDescent="0.3">
      <c r="D9" s="5" t="s">
        <v>10</v>
      </c>
      <c r="E9" s="32" t="e">
        <f>+E7/E8</f>
        <v>#REF!</v>
      </c>
      <c r="I9" s="125" t="s">
        <v>205</v>
      </c>
      <c r="J9" s="126" t="s">
        <v>206</v>
      </c>
    </row>
    <row r="10" spans="1:20" ht="19.5" thickBot="1" x14ac:dyDescent="0.3">
      <c r="D10" s="127" t="s">
        <v>6</v>
      </c>
      <c r="E10" s="128" t="e">
        <f>+E9/E3-1</f>
        <v>#REF!</v>
      </c>
      <c r="F10" s="129" t="e">
        <f>E9-E3</f>
        <v>#REF!</v>
      </c>
      <c r="G10" s="130" t="e">
        <f>+F10/E3</f>
        <v>#REF!</v>
      </c>
      <c r="I10" s="123" t="e">
        <f>#REF!</f>
        <v>#REF!</v>
      </c>
      <c r="J10" s="124" t="e">
        <f>#REF!</f>
        <v>#REF!</v>
      </c>
    </row>
    <row r="11" spans="1:20" x14ac:dyDescent="0.25">
      <c r="B11" s="6"/>
      <c r="C11" s="6"/>
      <c r="F11" s="40" t="e">
        <f>+E9</f>
        <v>#REF!</v>
      </c>
      <c r="G11" s="36"/>
      <c r="I11" s="121"/>
      <c r="J11" s="58"/>
    </row>
    <row r="12" spans="1:20" x14ac:dyDescent="0.25">
      <c r="B12" s="7" t="s">
        <v>213</v>
      </c>
      <c r="F12" s="41" t="e">
        <f>+E10</f>
        <v>#REF!</v>
      </c>
      <c r="G12" s="37"/>
    </row>
    <row r="13" spans="1:20" x14ac:dyDescent="0.25">
      <c r="E13" s="346">
        <f>SUM(E16:E46)</f>
        <v>207300000000</v>
      </c>
      <c r="I13" s="346" t="e">
        <f>SUM(I16:I49)</f>
        <v>#REF!</v>
      </c>
      <c r="J13" s="346" t="e">
        <f>SUM(J16:J49)</f>
        <v>#REF!</v>
      </c>
    </row>
    <row r="14" spans="1:20" ht="15" customHeight="1" x14ac:dyDescent="0.25">
      <c r="A14" s="560" t="s">
        <v>3</v>
      </c>
      <c r="B14" s="560" t="s">
        <v>170</v>
      </c>
      <c r="C14" s="562" t="s">
        <v>9</v>
      </c>
      <c r="D14" s="562" t="s">
        <v>749</v>
      </c>
      <c r="E14" s="564" t="s">
        <v>748</v>
      </c>
      <c r="F14" s="562" t="s">
        <v>751</v>
      </c>
      <c r="G14" s="562" t="s">
        <v>750</v>
      </c>
      <c r="H14" s="562" t="s">
        <v>151</v>
      </c>
      <c r="I14" s="562" t="s">
        <v>752</v>
      </c>
      <c r="J14" s="562" t="s">
        <v>753</v>
      </c>
      <c r="K14" s="566" t="s">
        <v>4</v>
      </c>
      <c r="L14" s="566"/>
      <c r="M14" s="93" t="s">
        <v>198</v>
      </c>
    </row>
    <row r="15" spans="1:20" s="3" customFormat="1" ht="12.75" x14ac:dyDescent="0.2">
      <c r="A15" s="561"/>
      <c r="B15" s="561"/>
      <c r="C15" s="563"/>
      <c r="D15" s="563"/>
      <c r="E15" s="565"/>
      <c r="F15" s="563"/>
      <c r="G15" s="563"/>
      <c r="H15" s="563"/>
      <c r="I15" s="563"/>
      <c r="J15" s="563"/>
      <c r="K15" s="2" t="s">
        <v>1</v>
      </c>
      <c r="L15" s="2" t="s">
        <v>0</v>
      </c>
      <c r="N15" s="39" t="s">
        <v>74</v>
      </c>
      <c r="O15" s="39" t="s">
        <v>75</v>
      </c>
      <c r="P15" s="39" t="s">
        <v>76</v>
      </c>
      <c r="Q15" s="57" t="s">
        <v>171</v>
      </c>
      <c r="R15" s="3" t="s">
        <v>780</v>
      </c>
      <c r="S15" s="3" t="s">
        <v>964</v>
      </c>
      <c r="T15" s="55" t="s">
        <v>779</v>
      </c>
    </row>
    <row r="16" spans="1:20" s="365" customFormat="1" ht="12.75" x14ac:dyDescent="0.2">
      <c r="A16" s="366">
        <f t="shared" ref="A16:A55" si="0">+A15+1</f>
        <v>1</v>
      </c>
      <c r="B16" s="25" t="s">
        <v>168</v>
      </c>
      <c r="C16" s="67" t="s">
        <v>759</v>
      </c>
      <c r="D16" s="68" t="e">
        <f>+VLOOKUP(C16,#REF!,4,)</f>
        <v>#REF!</v>
      </c>
      <c r="E16" s="43">
        <v>19000000000</v>
      </c>
      <c r="F16" s="372" t="e">
        <f>+VLOOKUP($C16,Reff!$A:$C,2,FALSE)</f>
        <v>#REF!</v>
      </c>
      <c r="G16" s="48" t="e">
        <f>+VLOOKUP($C16,Reff!$A:$C,3,FALSE)</f>
        <v>#REF!</v>
      </c>
      <c r="H16" s="43" t="e">
        <f t="shared" ref="H16:H52" si="1">+D16*E16/T16*IF(B16="B",$J$10,$I$10)*0.95</f>
        <v>#REF!</v>
      </c>
      <c r="I16" s="43" t="e">
        <f t="shared" ref="I16:I52" si="2">+E16*F16/100</f>
        <v>#REF!</v>
      </c>
      <c r="J16" s="43" t="e">
        <f t="shared" ref="J16:J52" si="3">+E16*G16/100</f>
        <v>#REF!</v>
      </c>
      <c r="K16" s="43" t="e">
        <f t="shared" ref="K16:K52" si="4">+H16+J16-I16</f>
        <v>#REF!</v>
      </c>
      <c r="L16" s="27" t="e">
        <f t="shared" ref="L16:L52" si="5">+K16/I16</f>
        <v>#REF!</v>
      </c>
      <c r="M16" s="369" t="e">
        <f t="shared" ref="M16:M52" si="6">J16/$E$7</f>
        <v>#REF!</v>
      </c>
      <c r="N16" s="371" t="e">
        <f>+VLOOKUP($C16,#REF!,3,0)</f>
        <v>#REF!</v>
      </c>
      <c r="O16" s="371" t="e">
        <f>+VLOOKUP($C16,#REF!,4,0)</f>
        <v>#REF!</v>
      </c>
      <c r="P16" s="371" t="e">
        <f>+VLOOKUP($C16,#REF!,5,0)</f>
        <v>#REF!</v>
      </c>
      <c r="Q16" s="153" t="e">
        <f>+VLOOKUP($C16,#REF!,5,0)</f>
        <v>#REF!</v>
      </c>
      <c r="R16" s="153" t="e">
        <f>(VLOOKUP($C16,#REF!,31,))</f>
        <v>#REF!</v>
      </c>
      <c r="S16" s="153" t="e">
        <f>(VLOOKUP($C16,#REF!,32,))</f>
        <v>#REF!</v>
      </c>
      <c r="T16" s="366">
        <f t="shared" ref="T16:T52" si="7">IF(B16="G",(S16-R16)*2,360)</f>
        <v>360</v>
      </c>
    </row>
    <row r="17" spans="1:20" s="365" customFormat="1" ht="12.75" x14ac:dyDescent="0.2">
      <c r="A17" s="366">
        <f t="shared" si="0"/>
        <v>2</v>
      </c>
      <c r="B17" s="25" t="s">
        <v>168</v>
      </c>
      <c r="C17" s="67" t="s">
        <v>847</v>
      </c>
      <c r="D17" s="68" t="e">
        <f>+VLOOKUP(C17,#REF!,4,)</f>
        <v>#REF!</v>
      </c>
      <c r="E17" s="43">
        <v>15500000000</v>
      </c>
      <c r="F17" s="372" t="e">
        <f>+VLOOKUP($C17,Reff!$A:$C,2,FALSE)</f>
        <v>#REF!</v>
      </c>
      <c r="G17" s="48" t="e">
        <f>+VLOOKUP($C17,Reff!$A:$C,3,FALSE)</f>
        <v>#REF!</v>
      </c>
      <c r="H17" s="43" t="e">
        <f t="shared" si="1"/>
        <v>#REF!</v>
      </c>
      <c r="I17" s="43" t="e">
        <f t="shared" si="2"/>
        <v>#REF!</v>
      </c>
      <c r="J17" s="43" t="e">
        <f t="shared" si="3"/>
        <v>#REF!</v>
      </c>
      <c r="K17" s="43" t="e">
        <f t="shared" si="4"/>
        <v>#REF!</v>
      </c>
      <c r="L17" s="27" t="e">
        <f t="shared" si="5"/>
        <v>#REF!</v>
      </c>
      <c r="M17" s="369" t="e">
        <f t="shared" si="6"/>
        <v>#REF!</v>
      </c>
      <c r="N17" s="371" t="e">
        <f>+VLOOKUP($C17,#REF!,3,0)</f>
        <v>#REF!</v>
      </c>
      <c r="O17" s="371" t="e">
        <f>+VLOOKUP($C17,#REF!,4,0)</f>
        <v>#REF!</v>
      </c>
      <c r="P17" s="371" t="e">
        <f>+VLOOKUP($C17,#REF!,5,0)</f>
        <v>#REF!</v>
      </c>
      <c r="Q17" s="153" t="e">
        <f>+VLOOKUP($C17,#REF!,5,0)</f>
        <v>#REF!</v>
      </c>
      <c r="R17" s="153" t="e">
        <f>(VLOOKUP($C17,#REF!,31,))</f>
        <v>#REF!</v>
      </c>
      <c r="S17" s="153" t="e">
        <f>(VLOOKUP($C17,#REF!,32,))</f>
        <v>#REF!</v>
      </c>
      <c r="T17" s="366">
        <f t="shared" si="7"/>
        <v>360</v>
      </c>
    </row>
    <row r="18" spans="1:20" s="365" customFormat="1" ht="12.75" x14ac:dyDescent="0.2">
      <c r="A18" s="366">
        <f t="shared" si="0"/>
        <v>3</v>
      </c>
      <c r="B18" s="269" t="s">
        <v>168</v>
      </c>
      <c r="C18" s="361" t="s">
        <v>939</v>
      </c>
      <c r="D18" s="270" t="e">
        <f>+VLOOKUP(C18,#REF!,4,)</f>
        <v>#REF!</v>
      </c>
      <c r="E18" s="271">
        <v>11300000000</v>
      </c>
      <c r="F18" s="272" t="e">
        <f>+VLOOKUP($C18,Reff!$A:$C,2,FALSE)</f>
        <v>#REF!</v>
      </c>
      <c r="G18" s="273" t="e">
        <f>+VLOOKUP($C18,Reff!$A:$C,3,FALSE)</f>
        <v>#REF!</v>
      </c>
      <c r="H18" s="271" t="e">
        <f t="shared" si="1"/>
        <v>#REF!</v>
      </c>
      <c r="I18" s="271" t="e">
        <f t="shared" si="2"/>
        <v>#REF!</v>
      </c>
      <c r="J18" s="271" t="e">
        <f t="shared" si="3"/>
        <v>#REF!</v>
      </c>
      <c r="K18" s="271" t="e">
        <f t="shared" si="4"/>
        <v>#REF!</v>
      </c>
      <c r="L18" s="274" t="e">
        <f t="shared" si="5"/>
        <v>#REF!</v>
      </c>
      <c r="M18" s="362" t="e">
        <f t="shared" si="6"/>
        <v>#REF!</v>
      </c>
      <c r="N18" s="275" t="e">
        <f>+VLOOKUP($C18,#REF!,3,0)</f>
        <v>#REF!</v>
      </c>
      <c r="O18" s="275" t="e">
        <f>+VLOOKUP($C18,#REF!,4,0)</f>
        <v>#REF!</v>
      </c>
      <c r="P18" s="275" t="e">
        <f>+VLOOKUP($C18,#REF!,5,0)</f>
        <v>#REF!</v>
      </c>
      <c r="Q18" s="276" t="e">
        <f>+VLOOKUP($C18,#REF!,5,0)</f>
        <v>#REF!</v>
      </c>
      <c r="R18" s="276" t="e">
        <f>(VLOOKUP($C18,#REF!,31,))</f>
        <v>#REF!</v>
      </c>
      <c r="S18" s="276" t="e">
        <f>(VLOOKUP($C18,#REF!,32,))</f>
        <v>#REF!</v>
      </c>
      <c r="T18" s="268">
        <f t="shared" si="7"/>
        <v>360</v>
      </c>
    </row>
    <row r="19" spans="1:20" s="365" customFormat="1" ht="12.75" x14ac:dyDescent="0.2">
      <c r="A19" s="366">
        <f t="shared" si="0"/>
        <v>4</v>
      </c>
      <c r="B19" s="25" t="s">
        <v>168</v>
      </c>
      <c r="C19" s="67" t="s">
        <v>815</v>
      </c>
      <c r="D19" s="68" t="e">
        <f>+VLOOKUP(C19,#REF!,4,)</f>
        <v>#REF!</v>
      </c>
      <c r="E19" s="43">
        <v>11000000000</v>
      </c>
      <c r="F19" s="372" t="e">
        <f>+VLOOKUP($C19,Reff!$A:$C,2,FALSE)</f>
        <v>#REF!</v>
      </c>
      <c r="G19" s="48" t="e">
        <f>+VLOOKUP($C19,Reff!$A:$C,3,FALSE)</f>
        <v>#REF!</v>
      </c>
      <c r="H19" s="43" t="e">
        <f t="shared" si="1"/>
        <v>#REF!</v>
      </c>
      <c r="I19" s="43" t="e">
        <f t="shared" si="2"/>
        <v>#REF!</v>
      </c>
      <c r="J19" s="43" t="e">
        <f t="shared" si="3"/>
        <v>#REF!</v>
      </c>
      <c r="K19" s="43" t="e">
        <f t="shared" si="4"/>
        <v>#REF!</v>
      </c>
      <c r="L19" s="27" t="e">
        <f t="shared" si="5"/>
        <v>#REF!</v>
      </c>
      <c r="M19" s="369" t="e">
        <f t="shared" si="6"/>
        <v>#REF!</v>
      </c>
      <c r="N19" s="371" t="e">
        <f>+VLOOKUP($C19,#REF!,3,0)</f>
        <v>#REF!</v>
      </c>
      <c r="O19" s="371" t="e">
        <f>+VLOOKUP($C19,#REF!,4,0)</f>
        <v>#REF!</v>
      </c>
      <c r="P19" s="371" t="e">
        <f>+VLOOKUP($C19,#REF!,5,0)</f>
        <v>#REF!</v>
      </c>
      <c r="Q19" s="153" t="e">
        <f>+VLOOKUP($C19,#REF!,5,0)</f>
        <v>#REF!</v>
      </c>
      <c r="R19" s="153" t="e">
        <f>(VLOOKUP($C19,#REF!,31,))</f>
        <v>#REF!</v>
      </c>
      <c r="S19" s="153" t="e">
        <f>(VLOOKUP($C19,#REF!,32,))</f>
        <v>#REF!</v>
      </c>
      <c r="T19" s="366">
        <f t="shared" si="7"/>
        <v>360</v>
      </c>
    </row>
    <row r="20" spans="1:20" s="365" customFormat="1" ht="12.75" x14ac:dyDescent="0.2">
      <c r="A20" s="366">
        <f t="shared" si="0"/>
        <v>5</v>
      </c>
      <c r="B20" s="25" t="s">
        <v>168</v>
      </c>
      <c r="C20" s="67" t="s">
        <v>765</v>
      </c>
      <c r="D20" s="68" t="e">
        <f>+VLOOKUP(C20,#REF!,4,)</f>
        <v>#REF!</v>
      </c>
      <c r="E20" s="43">
        <f>18500000000-7500000000</f>
        <v>11000000000</v>
      </c>
      <c r="F20" s="372" t="e">
        <f>+VLOOKUP($C20,Reff!$A:$C,2,FALSE)</f>
        <v>#REF!</v>
      </c>
      <c r="G20" s="48" t="e">
        <f>+VLOOKUP($C20,Reff!$A:$C,3,FALSE)</f>
        <v>#REF!</v>
      </c>
      <c r="H20" s="43" t="e">
        <f t="shared" si="1"/>
        <v>#REF!</v>
      </c>
      <c r="I20" s="43" t="e">
        <f t="shared" si="2"/>
        <v>#REF!</v>
      </c>
      <c r="J20" s="43" t="e">
        <f t="shared" si="3"/>
        <v>#REF!</v>
      </c>
      <c r="K20" s="43" t="e">
        <f t="shared" si="4"/>
        <v>#REF!</v>
      </c>
      <c r="L20" s="27" t="e">
        <f t="shared" si="5"/>
        <v>#REF!</v>
      </c>
      <c r="M20" s="369" t="e">
        <f t="shared" si="6"/>
        <v>#REF!</v>
      </c>
      <c r="N20" s="371" t="e">
        <f>+VLOOKUP($C20,#REF!,3,0)</f>
        <v>#REF!</v>
      </c>
      <c r="O20" s="371" t="e">
        <f>+VLOOKUP($C20,#REF!,4,0)</f>
        <v>#REF!</v>
      </c>
      <c r="P20" s="371" t="e">
        <f>+VLOOKUP($C20,#REF!,5,0)</f>
        <v>#REF!</v>
      </c>
      <c r="Q20" s="153" t="e">
        <f>+VLOOKUP($C20,#REF!,5,0)</f>
        <v>#REF!</v>
      </c>
      <c r="R20" s="153" t="e">
        <f>(VLOOKUP($C20,#REF!,31,))</f>
        <v>#REF!</v>
      </c>
      <c r="S20" s="153" t="e">
        <f>(VLOOKUP($C20,#REF!,32,))</f>
        <v>#REF!</v>
      </c>
      <c r="T20" s="366">
        <f t="shared" si="7"/>
        <v>360</v>
      </c>
    </row>
    <row r="21" spans="1:20" s="365" customFormat="1" ht="12.75" x14ac:dyDescent="0.2">
      <c r="A21" s="366">
        <f t="shared" si="0"/>
        <v>6</v>
      </c>
      <c r="B21" s="25" t="s">
        <v>168</v>
      </c>
      <c r="C21" s="110" t="s">
        <v>1052</v>
      </c>
      <c r="D21" s="68" t="e">
        <f>+VLOOKUP(C21,#REF!,4,)</f>
        <v>#REF!</v>
      </c>
      <c r="E21" s="43">
        <f>11000000000-500000000</f>
        <v>10500000000</v>
      </c>
      <c r="F21" s="372" t="e">
        <f>+VLOOKUP($C21,Reff!$A:$C,2,FALSE)</f>
        <v>#REF!</v>
      </c>
      <c r="G21" s="48" t="e">
        <f>+VLOOKUP($C21,Reff!$A:$C,3,FALSE)</f>
        <v>#REF!</v>
      </c>
      <c r="H21" s="43" t="e">
        <f t="shared" si="1"/>
        <v>#REF!</v>
      </c>
      <c r="I21" s="43" t="e">
        <f t="shared" si="2"/>
        <v>#REF!</v>
      </c>
      <c r="J21" s="43" t="e">
        <f t="shared" si="3"/>
        <v>#REF!</v>
      </c>
      <c r="K21" s="43" t="e">
        <f t="shared" si="4"/>
        <v>#REF!</v>
      </c>
      <c r="L21" s="27" t="e">
        <f t="shared" si="5"/>
        <v>#REF!</v>
      </c>
      <c r="M21" s="369" t="e">
        <f t="shared" si="6"/>
        <v>#REF!</v>
      </c>
      <c r="N21" s="371" t="e">
        <f>+VLOOKUP($C21,#REF!,3,0)</f>
        <v>#REF!</v>
      </c>
      <c r="O21" s="371" t="e">
        <f>+VLOOKUP($C21,#REF!,4,0)</f>
        <v>#REF!</v>
      </c>
      <c r="P21" s="371" t="e">
        <f>+VLOOKUP($C21,#REF!,5,0)</f>
        <v>#REF!</v>
      </c>
      <c r="Q21" s="153" t="e">
        <f>+VLOOKUP($C21,#REF!,5,0)</f>
        <v>#REF!</v>
      </c>
      <c r="R21" s="153" t="e">
        <f>(VLOOKUP($C21,#REF!,31,))</f>
        <v>#REF!</v>
      </c>
      <c r="S21" s="153" t="e">
        <f>(VLOOKUP($C21,#REF!,32,))</f>
        <v>#REF!</v>
      </c>
      <c r="T21" s="366">
        <f t="shared" si="7"/>
        <v>360</v>
      </c>
    </row>
    <row r="22" spans="1:20" s="365" customFormat="1" ht="12.75" x14ac:dyDescent="0.2">
      <c r="A22" s="366">
        <f t="shared" si="0"/>
        <v>7</v>
      </c>
      <c r="B22" s="25" t="s">
        <v>168</v>
      </c>
      <c r="C22" s="67" t="s">
        <v>877</v>
      </c>
      <c r="D22" s="68" t="e">
        <f>+VLOOKUP(C22,#REF!,4,)</f>
        <v>#REF!</v>
      </c>
      <c r="E22" s="43">
        <v>10300000000</v>
      </c>
      <c r="F22" s="372" t="e">
        <f>+VLOOKUP($C22,Reff!$A:$C,2,FALSE)</f>
        <v>#REF!</v>
      </c>
      <c r="G22" s="48" t="e">
        <f>+VLOOKUP($C22,Reff!$A:$C,3,FALSE)</f>
        <v>#REF!</v>
      </c>
      <c r="H22" s="43" t="e">
        <f t="shared" si="1"/>
        <v>#REF!</v>
      </c>
      <c r="I22" s="43" t="e">
        <f t="shared" si="2"/>
        <v>#REF!</v>
      </c>
      <c r="J22" s="43" t="e">
        <f t="shared" si="3"/>
        <v>#REF!</v>
      </c>
      <c r="K22" s="43" t="e">
        <f t="shared" si="4"/>
        <v>#REF!</v>
      </c>
      <c r="L22" s="27" t="e">
        <f t="shared" si="5"/>
        <v>#REF!</v>
      </c>
      <c r="M22" s="369" t="e">
        <f t="shared" si="6"/>
        <v>#REF!</v>
      </c>
      <c r="N22" s="371" t="e">
        <f>+VLOOKUP($C22,#REF!,3,0)</f>
        <v>#REF!</v>
      </c>
      <c r="O22" s="371" t="e">
        <f>+VLOOKUP($C22,#REF!,4,0)</f>
        <v>#REF!</v>
      </c>
      <c r="P22" s="371" t="e">
        <f>+VLOOKUP($C22,#REF!,5,0)</f>
        <v>#REF!</v>
      </c>
      <c r="Q22" s="153" t="e">
        <f>+VLOOKUP($C22,#REF!,5,0)</f>
        <v>#REF!</v>
      </c>
      <c r="R22" s="153" t="e">
        <f>(VLOOKUP($C22,#REF!,31,))</f>
        <v>#REF!</v>
      </c>
      <c r="S22" s="153" t="e">
        <f>(VLOOKUP($C22,#REF!,32,))</f>
        <v>#REF!</v>
      </c>
      <c r="T22" s="366">
        <f t="shared" si="7"/>
        <v>360</v>
      </c>
    </row>
    <row r="23" spans="1:20" s="365" customFormat="1" ht="12.75" x14ac:dyDescent="0.2">
      <c r="A23" s="366">
        <f t="shared" si="0"/>
        <v>8</v>
      </c>
      <c r="B23" s="25" t="s">
        <v>168</v>
      </c>
      <c r="C23" s="67" t="s">
        <v>32</v>
      </c>
      <c r="D23" s="68" t="e">
        <f>+VLOOKUP(C23,#REF!,4,)</f>
        <v>#REF!</v>
      </c>
      <c r="E23" s="43">
        <v>10000000000</v>
      </c>
      <c r="F23" s="372" t="e">
        <f>+VLOOKUP($C23,Reff!$A:$C,2,FALSE)</f>
        <v>#REF!</v>
      </c>
      <c r="G23" s="48" t="e">
        <f>+VLOOKUP($C23,Reff!$A:$C,3,FALSE)</f>
        <v>#REF!</v>
      </c>
      <c r="H23" s="43" t="e">
        <f t="shared" si="1"/>
        <v>#REF!</v>
      </c>
      <c r="I23" s="43" t="e">
        <f t="shared" si="2"/>
        <v>#REF!</v>
      </c>
      <c r="J23" s="43" t="e">
        <f t="shared" si="3"/>
        <v>#REF!</v>
      </c>
      <c r="K23" s="43" t="e">
        <f t="shared" si="4"/>
        <v>#REF!</v>
      </c>
      <c r="L23" s="27" t="e">
        <f t="shared" si="5"/>
        <v>#REF!</v>
      </c>
      <c r="M23" s="369" t="e">
        <f t="shared" si="6"/>
        <v>#REF!</v>
      </c>
      <c r="N23" s="371" t="e">
        <f>+VLOOKUP($C23,#REF!,3,0)</f>
        <v>#REF!</v>
      </c>
      <c r="O23" s="371" t="e">
        <f>+VLOOKUP($C23,#REF!,4,0)</f>
        <v>#REF!</v>
      </c>
      <c r="P23" s="371" t="e">
        <f>+VLOOKUP($C23,#REF!,5,0)</f>
        <v>#REF!</v>
      </c>
      <c r="Q23" s="153" t="e">
        <f>+VLOOKUP($C23,#REF!,5,0)</f>
        <v>#REF!</v>
      </c>
      <c r="R23" s="153" t="e">
        <f>(VLOOKUP($C23,#REF!,31,))</f>
        <v>#REF!</v>
      </c>
      <c r="S23" s="153" t="e">
        <f>(VLOOKUP($C23,#REF!,32,))</f>
        <v>#REF!</v>
      </c>
      <c r="T23" s="366">
        <f t="shared" si="7"/>
        <v>360</v>
      </c>
    </row>
    <row r="24" spans="1:20" s="90" customFormat="1" ht="12.75" x14ac:dyDescent="0.2">
      <c r="A24" s="366">
        <f t="shared" si="0"/>
        <v>9</v>
      </c>
      <c r="B24" s="25" t="s">
        <v>168</v>
      </c>
      <c r="C24" s="106" t="s">
        <v>46</v>
      </c>
      <c r="D24" s="68" t="e">
        <f>+VLOOKUP(C24,#REF!,4,)</f>
        <v>#REF!</v>
      </c>
      <c r="E24" s="43">
        <v>10000000000</v>
      </c>
      <c r="F24" s="372" t="e">
        <f>+VLOOKUP($C24,Reff!$A:$C,2,FALSE)</f>
        <v>#N/A</v>
      </c>
      <c r="G24" s="48" t="e">
        <f>+VLOOKUP($C24,Reff!$A:$C,3,FALSE)</f>
        <v>#N/A</v>
      </c>
      <c r="H24" s="43" t="e">
        <f t="shared" si="1"/>
        <v>#REF!</v>
      </c>
      <c r="I24" s="43" t="e">
        <f t="shared" si="2"/>
        <v>#N/A</v>
      </c>
      <c r="J24" s="43" t="e">
        <f t="shared" si="3"/>
        <v>#N/A</v>
      </c>
      <c r="K24" s="43" t="e">
        <f t="shared" si="4"/>
        <v>#REF!</v>
      </c>
      <c r="L24" s="27" t="e">
        <f t="shared" si="5"/>
        <v>#REF!</v>
      </c>
      <c r="M24" s="369" t="e">
        <f t="shared" si="6"/>
        <v>#N/A</v>
      </c>
      <c r="N24" s="371" t="e">
        <f>+VLOOKUP($C24,#REF!,3,0)</f>
        <v>#REF!</v>
      </c>
      <c r="O24" s="371" t="e">
        <f>+VLOOKUP($C24,#REF!,4,0)</f>
        <v>#REF!</v>
      </c>
      <c r="P24" s="371" t="e">
        <f>+VLOOKUP($C24,#REF!,5,0)</f>
        <v>#REF!</v>
      </c>
      <c r="Q24" s="153" t="e">
        <f>+VLOOKUP($C24,#REF!,5,0)</f>
        <v>#REF!</v>
      </c>
      <c r="R24" s="153" t="e">
        <f>(VLOOKUP($C24,#REF!,31,))</f>
        <v>#REF!</v>
      </c>
      <c r="S24" s="153" t="e">
        <f>(VLOOKUP($C24,#REF!,32,))</f>
        <v>#REF!</v>
      </c>
      <c r="T24" s="366">
        <f t="shared" si="7"/>
        <v>360</v>
      </c>
    </row>
    <row r="25" spans="1:20" s="90" customFormat="1" ht="12.75" x14ac:dyDescent="0.2">
      <c r="A25" s="366">
        <f t="shared" si="0"/>
        <v>10</v>
      </c>
      <c r="B25" s="25" t="s">
        <v>168</v>
      </c>
      <c r="C25" s="110" t="s">
        <v>952</v>
      </c>
      <c r="D25" s="68" t="e">
        <f>+VLOOKUP(C25,#REF!,4,)</f>
        <v>#REF!</v>
      </c>
      <c r="E25" s="43">
        <v>10000000000</v>
      </c>
      <c r="F25" s="372" t="e">
        <f>+VLOOKUP($C25,Reff!$A:$C,2,FALSE)</f>
        <v>#REF!</v>
      </c>
      <c r="G25" s="48" t="e">
        <f>+VLOOKUP($C25,Reff!$A:$C,3,FALSE)</f>
        <v>#REF!</v>
      </c>
      <c r="H25" s="43" t="e">
        <f t="shared" si="1"/>
        <v>#REF!</v>
      </c>
      <c r="I25" s="43" t="e">
        <f t="shared" si="2"/>
        <v>#REF!</v>
      </c>
      <c r="J25" s="43" t="e">
        <f t="shared" si="3"/>
        <v>#REF!</v>
      </c>
      <c r="K25" s="43" t="e">
        <f t="shared" si="4"/>
        <v>#REF!</v>
      </c>
      <c r="L25" s="27" t="e">
        <f t="shared" si="5"/>
        <v>#REF!</v>
      </c>
      <c r="M25" s="369" t="e">
        <f t="shared" si="6"/>
        <v>#REF!</v>
      </c>
      <c r="N25" s="371" t="e">
        <f>+VLOOKUP($C25,#REF!,3,0)</f>
        <v>#REF!</v>
      </c>
      <c r="O25" s="371" t="e">
        <f>+VLOOKUP($C25,#REF!,4,0)</f>
        <v>#REF!</v>
      </c>
      <c r="P25" s="371" t="e">
        <f>+VLOOKUP($C25,#REF!,5,0)</f>
        <v>#REF!</v>
      </c>
      <c r="Q25" s="153" t="e">
        <f>+VLOOKUP($C25,#REF!,5,0)</f>
        <v>#REF!</v>
      </c>
      <c r="R25" s="153" t="e">
        <f>(VLOOKUP($C25,#REF!,31,))</f>
        <v>#REF!</v>
      </c>
      <c r="S25" s="153" t="e">
        <f>(VLOOKUP($C25,#REF!,32,))</f>
        <v>#REF!</v>
      </c>
      <c r="T25" s="366">
        <f t="shared" si="7"/>
        <v>360</v>
      </c>
    </row>
    <row r="26" spans="1:20" s="90" customFormat="1" ht="12.75" x14ac:dyDescent="0.2">
      <c r="A26" s="366">
        <f t="shared" si="0"/>
        <v>11</v>
      </c>
      <c r="B26" s="25" t="s">
        <v>168</v>
      </c>
      <c r="C26" s="67" t="s">
        <v>928</v>
      </c>
      <c r="D26" s="68" t="e">
        <f>+VLOOKUP(C26,#REF!,4,)</f>
        <v>#REF!</v>
      </c>
      <c r="E26" s="43">
        <v>8000000000</v>
      </c>
      <c r="F26" s="372" t="e">
        <f>+VLOOKUP($C26,Reff!$A:$C,2,FALSE)</f>
        <v>#N/A</v>
      </c>
      <c r="G26" s="48" t="e">
        <f>+VLOOKUP($C26,Reff!$A:$C,3,FALSE)</f>
        <v>#N/A</v>
      </c>
      <c r="H26" s="43" t="e">
        <f t="shared" si="1"/>
        <v>#REF!</v>
      </c>
      <c r="I26" s="43" t="e">
        <f t="shared" si="2"/>
        <v>#N/A</v>
      </c>
      <c r="J26" s="43" t="e">
        <f t="shared" si="3"/>
        <v>#N/A</v>
      </c>
      <c r="K26" s="43" t="e">
        <f t="shared" si="4"/>
        <v>#REF!</v>
      </c>
      <c r="L26" s="27" t="e">
        <f t="shared" si="5"/>
        <v>#REF!</v>
      </c>
      <c r="M26" s="369" t="e">
        <f t="shared" si="6"/>
        <v>#N/A</v>
      </c>
      <c r="N26" s="371" t="e">
        <f>+VLOOKUP($C26,#REF!,3,0)</f>
        <v>#REF!</v>
      </c>
      <c r="O26" s="371" t="e">
        <f>+VLOOKUP($C26,#REF!,4,0)</f>
        <v>#REF!</v>
      </c>
      <c r="P26" s="371" t="e">
        <f>+VLOOKUP($C26,#REF!,5,0)</f>
        <v>#REF!</v>
      </c>
      <c r="Q26" s="153" t="e">
        <f>+VLOOKUP($C26,#REF!,5,0)</f>
        <v>#REF!</v>
      </c>
      <c r="R26" s="153" t="e">
        <f>(VLOOKUP($C26,#REF!,31,))</f>
        <v>#REF!</v>
      </c>
      <c r="S26" s="153" t="e">
        <f>(VLOOKUP($C26,#REF!,32,))</f>
        <v>#REF!</v>
      </c>
      <c r="T26" s="366">
        <f t="shared" si="7"/>
        <v>360</v>
      </c>
    </row>
    <row r="27" spans="1:20" s="90" customFormat="1" ht="12.75" x14ac:dyDescent="0.2">
      <c r="A27" s="366">
        <f t="shared" si="0"/>
        <v>12</v>
      </c>
      <c r="B27" s="25" t="s">
        <v>168</v>
      </c>
      <c r="C27" s="67" t="s">
        <v>990</v>
      </c>
      <c r="D27" s="68" t="e">
        <f>+VLOOKUP(C27,#REF!,4,)</f>
        <v>#REF!</v>
      </c>
      <c r="E27" s="392">
        <f>20000000000-12000000000+3000000000</f>
        <v>11000000000</v>
      </c>
      <c r="F27" s="372" t="e">
        <f>+VLOOKUP($C27,Reff!$A:$C,2,FALSE)</f>
        <v>#REF!</v>
      </c>
      <c r="G27" s="48" t="e">
        <f>+VLOOKUP($C27,Reff!$A:$C,3,FALSE)</f>
        <v>#REF!</v>
      </c>
      <c r="H27" s="43" t="e">
        <f t="shared" si="1"/>
        <v>#REF!</v>
      </c>
      <c r="I27" s="43" t="e">
        <f t="shared" si="2"/>
        <v>#REF!</v>
      </c>
      <c r="J27" s="43" t="e">
        <f t="shared" si="3"/>
        <v>#REF!</v>
      </c>
      <c r="K27" s="43" t="e">
        <f t="shared" si="4"/>
        <v>#REF!</v>
      </c>
      <c r="L27" s="27" t="e">
        <f t="shared" si="5"/>
        <v>#REF!</v>
      </c>
      <c r="M27" s="369" t="e">
        <f t="shared" si="6"/>
        <v>#REF!</v>
      </c>
      <c r="N27" s="371" t="e">
        <f>+VLOOKUP($C27,#REF!,3,0)</f>
        <v>#REF!</v>
      </c>
      <c r="O27" s="371" t="e">
        <f>+VLOOKUP($C27,#REF!,4,0)</f>
        <v>#REF!</v>
      </c>
      <c r="P27" s="371" t="e">
        <f>+VLOOKUP($C27,#REF!,5,0)</f>
        <v>#REF!</v>
      </c>
      <c r="Q27" s="153" t="e">
        <f>+VLOOKUP($C27,#REF!,5,0)</f>
        <v>#REF!</v>
      </c>
      <c r="R27" s="153" t="e">
        <f>(VLOOKUP($C27,#REF!,31,))</f>
        <v>#REF!</v>
      </c>
      <c r="S27" s="153" t="e">
        <f>(VLOOKUP($C27,#REF!,32,))</f>
        <v>#REF!</v>
      </c>
      <c r="T27" s="366">
        <f t="shared" si="7"/>
        <v>360</v>
      </c>
    </row>
    <row r="28" spans="1:20" s="285" customFormat="1" ht="12.75" x14ac:dyDescent="0.2">
      <c r="A28" s="366">
        <f t="shared" si="0"/>
        <v>13</v>
      </c>
      <c r="B28" s="25" t="s">
        <v>168</v>
      </c>
      <c r="C28" s="67" t="s">
        <v>106</v>
      </c>
      <c r="D28" s="68" t="e">
        <f>+VLOOKUP(C28,#REF!,4,)</f>
        <v>#REF!</v>
      </c>
      <c r="E28" s="43">
        <v>7000000000</v>
      </c>
      <c r="F28" s="372" t="e">
        <f>+VLOOKUP($C28,Reff!$A:$C,2,FALSE)</f>
        <v>#REF!</v>
      </c>
      <c r="G28" s="48" t="e">
        <f>+VLOOKUP($C28,Reff!$A:$C,3,FALSE)</f>
        <v>#REF!</v>
      </c>
      <c r="H28" s="43" t="e">
        <f t="shared" si="1"/>
        <v>#REF!</v>
      </c>
      <c r="I28" s="43" t="e">
        <f t="shared" si="2"/>
        <v>#REF!</v>
      </c>
      <c r="J28" s="43" t="e">
        <f t="shared" si="3"/>
        <v>#REF!</v>
      </c>
      <c r="K28" s="43" t="e">
        <f t="shared" si="4"/>
        <v>#REF!</v>
      </c>
      <c r="L28" s="27" t="e">
        <f t="shared" si="5"/>
        <v>#REF!</v>
      </c>
      <c r="M28" s="369" t="e">
        <f t="shared" si="6"/>
        <v>#REF!</v>
      </c>
      <c r="N28" s="371" t="e">
        <f>+VLOOKUP($C28,#REF!,3,0)</f>
        <v>#REF!</v>
      </c>
      <c r="O28" s="371" t="e">
        <f>+VLOOKUP($C28,#REF!,4,0)</f>
        <v>#REF!</v>
      </c>
      <c r="P28" s="371" t="e">
        <f>+VLOOKUP($C28,#REF!,5,0)</f>
        <v>#REF!</v>
      </c>
      <c r="Q28" s="153" t="e">
        <f>+VLOOKUP($C28,#REF!,5,0)</f>
        <v>#REF!</v>
      </c>
      <c r="R28" s="153" t="e">
        <f>(VLOOKUP($C28,#REF!,31,))</f>
        <v>#REF!</v>
      </c>
      <c r="S28" s="153" t="e">
        <f>(VLOOKUP($C28,#REF!,32,))</f>
        <v>#REF!</v>
      </c>
      <c r="T28" s="366">
        <f t="shared" si="7"/>
        <v>360</v>
      </c>
    </row>
    <row r="29" spans="1:20" s="90" customFormat="1" ht="12.75" x14ac:dyDescent="0.2">
      <c r="A29" s="366">
        <f t="shared" si="0"/>
        <v>14</v>
      </c>
      <c r="B29" s="25" t="s">
        <v>168</v>
      </c>
      <c r="C29" s="110" t="s">
        <v>79</v>
      </c>
      <c r="D29" s="68" t="e">
        <f>+VLOOKUP(C29,#REF!,4,)</f>
        <v>#REF!</v>
      </c>
      <c r="E29" s="43">
        <v>7000000000</v>
      </c>
      <c r="F29" s="372" t="e">
        <f>+VLOOKUP($C29,Reff!$A:$C,2,FALSE)</f>
        <v>#REF!</v>
      </c>
      <c r="G29" s="48" t="e">
        <f>+VLOOKUP($C29,Reff!$A:$C,3,FALSE)</f>
        <v>#REF!</v>
      </c>
      <c r="H29" s="43" t="e">
        <f t="shared" si="1"/>
        <v>#REF!</v>
      </c>
      <c r="I29" s="43" t="e">
        <f t="shared" si="2"/>
        <v>#REF!</v>
      </c>
      <c r="J29" s="43" t="e">
        <f t="shared" si="3"/>
        <v>#REF!</v>
      </c>
      <c r="K29" s="43" t="e">
        <f t="shared" si="4"/>
        <v>#REF!</v>
      </c>
      <c r="L29" s="27" t="e">
        <f t="shared" si="5"/>
        <v>#REF!</v>
      </c>
      <c r="M29" s="369" t="e">
        <f t="shared" si="6"/>
        <v>#REF!</v>
      </c>
      <c r="N29" s="371" t="e">
        <f>+VLOOKUP($C29,#REF!,3,0)</f>
        <v>#REF!</v>
      </c>
      <c r="O29" s="371" t="e">
        <f>+VLOOKUP($C29,#REF!,4,0)</f>
        <v>#REF!</v>
      </c>
      <c r="P29" s="371" t="e">
        <f>+VLOOKUP($C29,#REF!,5,0)</f>
        <v>#REF!</v>
      </c>
      <c r="Q29" s="153" t="e">
        <f>+VLOOKUP($C29,#REF!,5,0)</f>
        <v>#REF!</v>
      </c>
      <c r="R29" s="153" t="e">
        <f>(VLOOKUP($C29,#REF!,31,))</f>
        <v>#REF!</v>
      </c>
      <c r="S29" s="153" t="e">
        <f>(VLOOKUP($C29,#REF!,32,))</f>
        <v>#REF!</v>
      </c>
      <c r="T29" s="366">
        <f t="shared" si="7"/>
        <v>360</v>
      </c>
    </row>
    <row r="30" spans="1:20" s="285" customFormat="1" ht="12.75" x14ac:dyDescent="0.2">
      <c r="A30" s="366">
        <f t="shared" si="0"/>
        <v>15</v>
      </c>
      <c r="B30" s="25" t="s">
        <v>168</v>
      </c>
      <c r="C30" s="67" t="s">
        <v>915</v>
      </c>
      <c r="D30" s="68" t="e">
        <f>+VLOOKUP(C30,#REF!,4,)</f>
        <v>#REF!</v>
      </c>
      <c r="E30" s="43">
        <v>5000000000</v>
      </c>
      <c r="F30" s="372" t="e">
        <f>+VLOOKUP($C30,Reff!$A:$C,2,FALSE)</f>
        <v>#REF!</v>
      </c>
      <c r="G30" s="48" t="e">
        <f>+VLOOKUP($C30,Reff!$A:$C,3,FALSE)</f>
        <v>#REF!</v>
      </c>
      <c r="H30" s="43" t="e">
        <f t="shared" si="1"/>
        <v>#REF!</v>
      </c>
      <c r="I30" s="43" t="e">
        <f t="shared" si="2"/>
        <v>#REF!</v>
      </c>
      <c r="J30" s="43" t="e">
        <f t="shared" si="3"/>
        <v>#REF!</v>
      </c>
      <c r="K30" s="43" t="e">
        <f t="shared" si="4"/>
        <v>#REF!</v>
      </c>
      <c r="L30" s="27" t="e">
        <f t="shared" si="5"/>
        <v>#REF!</v>
      </c>
      <c r="M30" s="369" t="e">
        <f t="shared" si="6"/>
        <v>#REF!</v>
      </c>
      <c r="N30" s="371" t="e">
        <f>+VLOOKUP($C30,#REF!,3,0)</f>
        <v>#REF!</v>
      </c>
      <c r="O30" s="371" t="e">
        <f>+VLOOKUP($C30,#REF!,4,0)</f>
        <v>#REF!</v>
      </c>
      <c r="P30" s="371" t="e">
        <f>+VLOOKUP($C30,#REF!,5,0)</f>
        <v>#REF!</v>
      </c>
      <c r="Q30" s="153" t="e">
        <f>+VLOOKUP($C30,#REF!,5,0)</f>
        <v>#REF!</v>
      </c>
      <c r="R30" s="153" t="e">
        <f>(VLOOKUP($C30,#REF!,31,))</f>
        <v>#REF!</v>
      </c>
      <c r="S30" s="153" t="e">
        <f>(VLOOKUP($C30,#REF!,32,))</f>
        <v>#REF!</v>
      </c>
      <c r="T30" s="366">
        <f t="shared" si="7"/>
        <v>360</v>
      </c>
    </row>
    <row r="31" spans="1:20" s="285" customFormat="1" ht="12.75" x14ac:dyDescent="0.2">
      <c r="A31" s="366">
        <f t="shared" si="0"/>
        <v>16</v>
      </c>
      <c r="B31" s="25" t="s">
        <v>168</v>
      </c>
      <c r="C31" s="67" t="s">
        <v>806</v>
      </c>
      <c r="D31" s="68" t="e">
        <f>+VLOOKUP(C31,#REF!,4,)</f>
        <v>#REF!</v>
      </c>
      <c r="E31" s="43">
        <v>5000000000</v>
      </c>
      <c r="F31" s="372" t="e">
        <f>+VLOOKUP($C31,Reff!$A:$C,2,FALSE)</f>
        <v>#REF!</v>
      </c>
      <c r="G31" s="48" t="e">
        <f>+VLOOKUP($C31,Reff!$A:$C,3,FALSE)</f>
        <v>#REF!</v>
      </c>
      <c r="H31" s="43" t="e">
        <f t="shared" si="1"/>
        <v>#REF!</v>
      </c>
      <c r="I31" s="43" t="e">
        <f t="shared" si="2"/>
        <v>#REF!</v>
      </c>
      <c r="J31" s="43" t="e">
        <f t="shared" si="3"/>
        <v>#REF!</v>
      </c>
      <c r="K31" s="43" t="e">
        <f t="shared" si="4"/>
        <v>#REF!</v>
      </c>
      <c r="L31" s="27" t="e">
        <f t="shared" si="5"/>
        <v>#REF!</v>
      </c>
      <c r="M31" s="369" t="e">
        <f t="shared" si="6"/>
        <v>#REF!</v>
      </c>
      <c r="N31" s="371" t="e">
        <f>+VLOOKUP($C31,#REF!,3,0)</f>
        <v>#REF!</v>
      </c>
      <c r="O31" s="371" t="e">
        <f>+VLOOKUP($C31,#REF!,4,0)</f>
        <v>#REF!</v>
      </c>
      <c r="P31" s="371" t="e">
        <f>+VLOOKUP($C31,#REF!,5,0)</f>
        <v>#REF!</v>
      </c>
      <c r="Q31" s="153" t="e">
        <f>+VLOOKUP($C31,#REF!,5,0)</f>
        <v>#REF!</v>
      </c>
      <c r="R31" s="153" t="e">
        <f>(VLOOKUP($C31,#REF!,31,))</f>
        <v>#REF!</v>
      </c>
      <c r="S31" s="153" t="e">
        <f>(VLOOKUP($C31,#REF!,32,))</f>
        <v>#REF!</v>
      </c>
      <c r="T31" s="366">
        <f t="shared" si="7"/>
        <v>360</v>
      </c>
    </row>
    <row r="32" spans="1:20" s="90" customFormat="1" ht="12.75" x14ac:dyDescent="0.2">
      <c r="A32" s="366">
        <f t="shared" si="0"/>
        <v>17</v>
      </c>
      <c r="B32" s="25" t="s">
        <v>168</v>
      </c>
      <c r="C32" s="110" t="s">
        <v>912</v>
      </c>
      <c r="D32" s="68" t="e">
        <f>+VLOOKUP(C32,#REF!,4,)</f>
        <v>#REF!</v>
      </c>
      <c r="E32" s="43">
        <f>3600000000-400000000+1800000000</f>
        <v>5000000000</v>
      </c>
      <c r="F32" s="372" t="e">
        <f>+VLOOKUP($C32,Reff!$A:$C,2,FALSE)</f>
        <v>#N/A</v>
      </c>
      <c r="G32" s="48" t="e">
        <f>+VLOOKUP($C32,Reff!$A:$C,3,FALSE)</f>
        <v>#N/A</v>
      </c>
      <c r="H32" s="43" t="e">
        <f t="shared" si="1"/>
        <v>#REF!</v>
      </c>
      <c r="I32" s="43" t="e">
        <f t="shared" si="2"/>
        <v>#N/A</v>
      </c>
      <c r="J32" s="43" t="e">
        <f t="shared" si="3"/>
        <v>#N/A</v>
      </c>
      <c r="K32" s="43" t="e">
        <f t="shared" si="4"/>
        <v>#REF!</v>
      </c>
      <c r="L32" s="27" t="e">
        <f t="shared" si="5"/>
        <v>#REF!</v>
      </c>
      <c r="M32" s="369" t="e">
        <f t="shared" si="6"/>
        <v>#N/A</v>
      </c>
      <c r="N32" s="371" t="e">
        <f>+VLOOKUP($C32,#REF!,3,0)</f>
        <v>#REF!</v>
      </c>
      <c r="O32" s="371" t="e">
        <f>+VLOOKUP($C32,#REF!,4,0)</f>
        <v>#REF!</v>
      </c>
      <c r="P32" s="371" t="e">
        <f>+VLOOKUP($C32,#REF!,5,0)</f>
        <v>#REF!</v>
      </c>
      <c r="Q32" s="153" t="e">
        <f>+VLOOKUP($C32,#REF!,5,0)</f>
        <v>#REF!</v>
      </c>
      <c r="R32" s="153" t="e">
        <f>(VLOOKUP($C32,#REF!,31,))</f>
        <v>#REF!</v>
      </c>
      <c r="S32" s="153" t="e">
        <f>(VLOOKUP($C32,#REF!,32,))</f>
        <v>#REF!</v>
      </c>
      <c r="T32" s="366">
        <f t="shared" si="7"/>
        <v>360</v>
      </c>
    </row>
    <row r="33" spans="1:20" s="90" customFormat="1" ht="12.75" x14ac:dyDescent="0.2">
      <c r="A33" s="366">
        <f t="shared" si="0"/>
        <v>18</v>
      </c>
      <c r="B33" s="25" t="s">
        <v>168</v>
      </c>
      <c r="C33" s="67" t="s">
        <v>1002</v>
      </c>
      <c r="D33" s="68" t="e">
        <f>+VLOOKUP(C33,#REF!,4,)</f>
        <v>#REF!</v>
      </c>
      <c r="E33" s="43">
        <v>4500000000</v>
      </c>
      <c r="F33" s="372" t="e">
        <f>+VLOOKUP($C33,Reff!$A:$C,2,FALSE)</f>
        <v>#REF!</v>
      </c>
      <c r="G33" s="48" t="e">
        <f>+VLOOKUP($C33,Reff!$A:$C,3,FALSE)</f>
        <v>#REF!</v>
      </c>
      <c r="H33" s="43" t="e">
        <f t="shared" si="1"/>
        <v>#REF!</v>
      </c>
      <c r="I33" s="43" t="e">
        <f t="shared" si="2"/>
        <v>#REF!</v>
      </c>
      <c r="J33" s="43" t="e">
        <f t="shared" si="3"/>
        <v>#REF!</v>
      </c>
      <c r="K33" s="43" t="e">
        <f t="shared" si="4"/>
        <v>#REF!</v>
      </c>
      <c r="L33" s="27" t="e">
        <f t="shared" si="5"/>
        <v>#REF!</v>
      </c>
      <c r="M33" s="369" t="e">
        <f t="shared" si="6"/>
        <v>#REF!</v>
      </c>
      <c r="N33" s="371" t="e">
        <f>+VLOOKUP($C33,#REF!,3,0)</f>
        <v>#REF!</v>
      </c>
      <c r="O33" s="371" t="e">
        <f>+VLOOKUP($C33,#REF!,4,0)</f>
        <v>#REF!</v>
      </c>
      <c r="P33" s="371" t="e">
        <f>+VLOOKUP($C33,#REF!,5,0)</f>
        <v>#REF!</v>
      </c>
      <c r="Q33" s="153" t="e">
        <f>+VLOOKUP($C33,#REF!,5,0)</f>
        <v>#REF!</v>
      </c>
      <c r="R33" s="153" t="e">
        <f>(VLOOKUP($C33,#REF!,31,))</f>
        <v>#REF!</v>
      </c>
      <c r="S33" s="153" t="e">
        <f>(VLOOKUP($C33,#REF!,32,))</f>
        <v>#REF!</v>
      </c>
      <c r="T33" s="366">
        <f t="shared" si="7"/>
        <v>360</v>
      </c>
    </row>
    <row r="34" spans="1:20" s="90" customFormat="1" ht="12.75" x14ac:dyDescent="0.2">
      <c r="A34" s="366">
        <f t="shared" si="0"/>
        <v>19</v>
      </c>
      <c r="B34" s="25" t="s">
        <v>168</v>
      </c>
      <c r="C34" s="110" t="s">
        <v>60</v>
      </c>
      <c r="D34" s="68" t="e">
        <f>+VLOOKUP(C34,#REF!,4,)</f>
        <v>#REF!</v>
      </c>
      <c r="E34" s="43">
        <v>3500000000</v>
      </c>
      <c r="F34" s="372" t="e">
        <f>+VLOOKUP($C34,Reff!$A:$C,2,FALSE)</f>
        <v>#REF!</v>
      </c>
      <c r="G34" s="48" t="e">
        <f>+VLOOKUP($C34,Reff!$A:$C,3,FALSE)</f>
        <v>#REF!</v>
      </c>
      <c r="H34" s="43" t="e">
        <f t="shared" si="1"/>
        <v>#REF!</v>
      </c>
      <c r="I34" s="43" t="e">
        <f t="shared" si="2"/>
        <v>#REF!</v>
      </c>
      <c r="J34" s="43" t="e">
        <f t="shared" si="3"/>
        <v>#REF!</v>
      </c>
      <c r="K34" s="43" t="e">
        <f t="shared" si="4"/>
        <v>#REF!</v>
      </c>
      <c r="L34" s="27" t="e">
        <f t="shared" si="5"/>
        <v>#REF!</v>
      </c>
      <c r="M34" s="369" t="e">
        <f t="shared" si="6"/>
        <v>#REF!</v>
      </c>
      <c r="N34" s="371" t="e">
        <f>+VLOOKUP($C34,#REF!,3,0)</f>
        <v>#REF!</v>
      </c>
      <c r="O34" s="371" t="e">
        <f>+VLOOKUP($C34,#REF!,4,0)</f>
        <v>#REF!</v>
      </c>
      <c r="P34" s="371" t="e">
        <f>+VLOOKUP($C34,#REF!,5,0)</f>
        <v>#REF!</v>
      </c>
      <c r="Q34" s="153" t="e">
        <f>+VLOOKUP($C34,#REF!,5,0)</f>
        <v>#REF!</v>
      </c>
      <c r="R34" s="153" t="e">
        <f>(VLOOKUP($C34,#REF!,31,))</f>
        <v>#REF!</v>
      </c>
      <c r="S34" s="153" t="e">
        <f>(VLOOKUP($C34,#REF!,32,))</f>
        <v>#REF!</v>
      </c>
      <c r="T34" s="366">
        <f t="shared" si="7"/>
        <v>360</v>
      </c>
    </row>
    <row r="35" spans="1:20" s="90" customFormat="1" ht="12.75" x14ac:dyDescent="0.2">
      <c r="A35" s="366">
        <f t="shared" si="0"/>
        <v>20</v>
      </c>
      <c r="B35" s="25" t="s">
        <v>168</v>
      </c>
      <c r="C35" s="67" t="s">
        <v>130</v>
      </c>
      <c r="D35" s="68" t="e">
        <f>+VLOOKUP(C35,#REF!,4,)</f>
        <v>#REF!</v>
      </c>
      <c r="E35" s="43">
        <v>3000000000</v>
      </c>
      <c r="F35" s="372" t="e">
        <f>+VLOOKUP($C35,Reff!$A:$C,2,FALSE)</f>
        <v>#REF!</v>
      </c>
      <c r="G35" s="48" t="e">
        <f>+VLOOKUP($C35,Reff!$A:$C,3,FALSE)</f>
        <v>#REF!</v>
      </c>
      <c r="H35" s="43" t="e">
        <f t="shared" si="1"/>
        <v>#REF!</v>
      </c>
      <c r="I35" s="43" t="e">
        <f t="shared" si="2"/>
        <v>#REF!</v>
      </c>
      <c r="J35" s="43" t="e">
        <f t="shared" si="3"/>
        <v>#REF!</v>
      </c>
      <c r="K35" s="43" t="e">
        <f t="shared" si="4"/>
        <v>#REF!</v>
      </c>
      <c r="L35" s="27" t="e">
        <f t="shared" si="5"/>
        <v>#REF!</v>
      </c>
      <c r="M35" s="369" t="e">
        <f t="shared" si="6"/>
        <v>#REF!</v>
      </c>
      <c r="N35" s="91" t="e">
        <f>+VLOOKUP($C35,#REF!,3,0)</f>
        <v>#REF!</v>
      </c>
      <c r="O35" s="91" t="e">
        <f>+VLOOKUP($C35,#REF!,4,0)</f>
        <v>#REF!</v>
      </c>
      <c r="P35" s="91" t="e">
        <f>+VLOOKUP($C35,#REF!,5,0)</f>
        <v>#REF!</v>
      </c>
      <c r="Q35" s="215" t="e">
        <f>+VLOOKUP($C35,#REF!,5,0)</f>
        <v>#REF!</v>
      </c>
      <c r="R35" s="153" t="e">
        <f>(VLOOKUP($C35,#REF!,31,))</f>
        <v>#REF!</v>
      </c>
      <c r="S35" s="153" t="e">
        <f>(VLOOKUP($C35,#REF!,32,))</f>
        <v>#REF!</v>
      </c>
      <c r="T35" s="366">
        <f t="shared" si="7"/>
        <v>360</v>
      </c>
    </row>
    <row r="36" spans="1:20" s="90" customFormat="1" ht="12.75" x14ac:dyDescent="0.2">
      <c r="A36" s="366">
        <f t="shared" si="0"/>
        <v>21</v>
      </c>
      <c r="B36" s="204" t="s">
        <v>168</v>
      </c>
      <c r="C36" s="360" t="s">
        <v>175</v>
      </c>
      <c r="D36" s="92">
        <v>0</v>
      </c>
      <c r="E36" s="205">
        <v>3000000000</v>
      </c>
      <c r="F36" s="347" t="e">
        <f>+VLOOKUP($C36,Reff!$A:$C,2,FALSE)</f>
        <v>#REF!</v>
      </c>
      <c r="G36" s="138" t="e">
        <f>+VLOOKUP($C36,Reff!$A:$C,3,FALSE)</f>
        <v>#REF!</v>
      </c>
      <c r="H36" s="205" t="e">
        <f t="shared" si="1"/>
        <v>#REF!</v>
      </c>
      <c r="I36" s="205" t="e">
        <f t="shared" si="2"/>
        <v>#REF!</v>
      </c>
      <c r="J36" s="205" t="e">
        <f t="shared" si="3"/>
        <v>#REF!</v>
      </c>
      <c r="K36" s="205" t="e">
        <f t="shared" si="4"/>
        <v>#REF!</v>
      </c>
      <c r="L36" s="206" t="e">
        <f t="shared" si="5"/>
        <v>#REF!</v>
      </c>
      <c r="M36" s="349" t="e">
        <f t="shared" si="6"/>
        <v>#REF!</v>
      </c>
      <c r="N36" s="140" t="e">
        <f>+VLOOKUP($C36,#REF!,3,0)</f>
        <v>#REF!</v>
      </c>
      <c r="O36" s="140" t="e">
        <f>+VLOOKUP($C36,#REF!,4,0)</f>
        <v>#REF!</v>
      </c>
      <c r="P36" s="140" t="e">
        <f>+VLOOKUP($C36,#REF!,5,0)</f>
        <v>#REF!</v>
      </c>
      <c r="Q36" s="207" t="e">
        <f>+VLOOKUP($C36,#REF!,5,0)</f>
        <v>#REF!</v>
      </c>
      <c r="R36" s="207" t="e">
        <f>(VLOOKUP($C36,#REF!,31,))</f>
        <v>#REF!</v>
      </c>
      <c r="S36" s="207" t="e">
        <f>(VLOOKUP($C36,#REF!,32,))</f>
        <v>#REF!</v>
      </c>
      <c r="T36" s="203">
        <f t="shared" si="7"/>
        <v>360</v>
      </c>
    </row>
    <row r="37" spans="1:20" s="90" customFormat="1" ht="12.75" x14ac:dyDescent="0.2">
      <c r="A37" s="366">
        <f t="shared" si="0"/>
        <v>22</v>
      </c>
      <c r="B37" s="25" t="s">
        <v>168</v>
      </c>
      <c r="C37" s="67" t="s">
        <v>1018</v>
      </c>
      <c r="D37" s="68" t="e">
        <f>+VLOOKUP(C37,#REF!,4,)</f>
        <v>#REF!</v>
      </c>
      <c r="E37" s="43">
        <f>9000000000-6000000000</f>
        <v>3000000000</v>
      </c>
      <c r="F37" s="372" t="e">
        <f>+VLOOKUP($C37,Reff!$A:$C,2,FALSE)</f>
        <v>#REF!</v>
      </c>
      <c r="G37" s="48" t="e">
        <f>+VLOOKUP($C37,Reff!$A:$C,3,FALSE)</f>
        <v>#REF!</v>
      </c>
      <c r="H37" s="43" t="e">
        <f t="shared" si="1"/>
        <v>#REF!</v>
      </c>
      <c r="I37" s="43" t="e">
        <f t="shared" si="2"/>
        <v>#REF!</v>
      </c>
      <c r="J37" s="43" t="e">
        <f t="shared" si="3"/>
        <v>#REF!</v>
      </c>
      <c r="K37" s="43" t="e">
        <f t="shared" si="4"/>
        <v>#REF!</v>
      </c>
      <c r="L37" s="27" t="e">
        <f t="shared" si="5"/>
        <v>#REF!</v>
      </c>
      <c r="M37" s="369" t="e">
        <f t="shared" si="6"/>
        <v>#REF!</v>
      </c>
      <c r="N37" s="371" t="e">
        <f>+VLOOKUP($C37,#REF!,3,0)</f>
        <v>#REF!</v>
      </c>
      <c r="O37" s="371" t="e">
        <f>+VLOOKUP($C37,#REF!,4,0)</f>
        <v>#REF!</v>
      </c>
      <c r="P37" s="371" t="e">
        <f>+VLOOKUP($C37,#REF!,5,0)</f>
        <v>#REF!</v>
      </c>
      <c r="Q37" s="153" t="e">
        <f>+VLOOKUP($C37,#REF!,5,0)</f>
        <v>#REF!</v>
      </c>
      <c r="R37" s="153" t="e">
        <f>(VLOOKUP($C37,#REF!,31,))</f>
        <v>#REF!</v>
      </c>
      <c r="S37" s="153" t="e">
        <f>(VLOOKUP($C37,#REF!,32,))</f>
        <v>#REF!</v>
      </c>
      <c r="T37" s="366">
        <f t="shared" si="7"/>
        <v>360</v>
      </c>
    </row>
    <row r="38" spans="1:20" s="90" customFormat="1" ht="12.75" x14ac:dyDescent="0.2">
      <c r="A38" s="366">
        <f t="shared" si="0"/>
        <v>23</v>
      </c>
      <c r="B38" s="25" t="s">
        <v>168</v>
      </c>
      <c r="C38" s="67" t="s">
        <v>159</v>
      </c>
      <c r="D38" s="68" t="e">
        <f>+VLOOKUP(C38,#REF!,4,)</f>
        <v>#REF!</v>
      </c>
      <c r="E38" s="43">
        <f>5000000000-2300000000</f>
        <v>2700000000</v>
      </c>
      <c r="F38" s="372" t="e">
        <f>+VLOOKUP($C38,Reff!$A:$C,2,FALSE)</f>
        <v>#REF!</v>
      </c>
      <c r="G38" s="48" t="e">
        <f>+VLOOKUP($C38,Reff!$A:$C,3,FALSE)</f>
        <v>#REF!</v>
      </c>
      <c r="H38" s="43" t="e">
        <f t="shared" si="1"/>
        <v>#REF!</v>
      </c>
      <c r="I38" s="43" t="e">
        <f t="shared" si="2"/>
        <v>#REF!</v>
      </c>
      <c r="J38" s="43" t="e">
        <f t="shared" si="3"/>
        <v>#REF!</v>
      </c>
      <c r="K38" s="43" t="e">
        <f t="shared" si="4"/>
        <v>#REF!</v>
      </c>
      <c r="L38" s="27" t="e">
        <f t="shared" si="5"/>
        <v>#REF!</v>
      </c>
      <c r="M38" s="369" t="e">
        <f t="shared" si="6"/>
        <v>#REF!</v>
      </c>
      <c r="N38" s="371" t="e">
        <f>+VLOOKUP($C38,#REF!,3,0)</f>
        <v>#REF!</v>
      </c>
      <c r="O38" s="371" t="e">
        <f>+VLOOKUP($C38,#REF!,4,0)</f>
        <v>#REF!</v>
      </c>
      <c r="P38" s="371" t="e">
        <f>+VLOOKUP($C38,#REF!,5,0)</f>
        <v>#REF!</v>
      </c>
      <c r="Q38" s="153" t="e">
        <f>+VLOOKUP($C38,#REF!,5,0)</f>
        <v>#REF!</v>
      </c>
      <c r="R38" s="153" t="e">
        <f>(VLOOKUP($C38,#REF!,31,))</f>
        <v>#REF!</v>
      </c>
      <c r="S38" s="153" t="e">
        <f>(VLOOKUP($C38,#REF!,32,))</f>
        <v>#REF!</v>
      </c>
      <c r="T38" s="366">
        <f t="shared" si="7"/>
        <v>360</v>
      </c>
    </row>
    <row r="39" spans="1:20" s="90" customFormat="1" ht="12.75" x14ac:dyDescent="0.2">
      <c r="A39" s="366">
        <f t="shared" si="0"/>
        <v>24</v>
      </c>
      <c r="B39" s="25" t="s">
        <v>168</v>
      </c>
      <c r="C39" s="110" t="s">
        <v>930</v>
      </c>
      <c r="D39" s="68" t="e">
        <f>+VLOOKUP(C39,#REF!,4,)</f>
        <v>#REF!</v>
      </c>
      <c r="E39" s="43">
        <v>2500000000</v>
      </c>
      <c r="F39" s="372" t="e">
        <f>+VLOOKUP($C39,Reff!$A:$C,2,FALSE)</f>
        <v>#N/A</v>
      </c>
      <c r="G39" s="48" t="e">
        <f>+VLOOKUP($C39,Reff!$A:$C,3,FALSE)</f>
        <v>#N/A</v>
      </c>
      <c r="H39" s="43" t="e">
        <f t="shared" si="1"/>
        <v>#REF!</v>
      </c>
      <c r="I39" s="43" t="e">
        <f t="shared" si="2"/>
        <v>#N/A</v>
      </c>
      <c r="J39" s="43" t="e">
        <f t="shared" si="3"/>
        <v>#N/A</v>
      </c>
      <c r="K39" s="43" t="e">
        <f t="shared" si="4"/>
        <v>#REF!</v>
      </c>
      <c r="L39" s="27" t="e">
        <f t="shared" si="5"/>
        <v>#REF!</v>
      </c>
      <c r="M39" s="369" t="e">
        <f t="shared" si="6"/>
        <v>#N/A</v>
      </c>
      <c r="N39" s="371" t="e">
        <f>+VLOOKUP($C39,#REF!,3,0)</f>
        <v>#REF!</v>
      </c>
      <c r="O39" s="371" t="e">
        <f>+VLOOKUP($C39,#REF!,4,0)</f>
        <v>#REF!</v>
      </c>
      <c r="P39" s="371" t="e">
        <f>+VLOOKUP($C39,#REF!,5,0)</f>
        <v>#REF!</v>
      </c>
      <c r="Q39" s="153" t="e">
        <f>+VLOOKUP($C39,#REF!,5,0)</f>
        <v>#REF!</v>
      </c>
      <c r="R39" s="153" t="e">
        <f>(VLOOKUP($C39,#REF!,31,))</f>
        <v>#REF!</v>
      </c>
      <c r="S39" s="153" t="e">
        <f>(VLOOKUP($C39,#REF!,32,))</f>
        <v>#REF!</v>
      </c>
      <c r="T39" s="366">
        <f t="shared" si="7"/>
        <v>360</v>
      </c>
    </row>
    <row r="40" spans="1:20" s="90" customFormat="1" ht="12.75" x14ac:dyDescent="0.2">
      <c r="A40" s="366">
        <f t="shared" si="0"/>
        <v>25</v>
      </c>
      <c r="B40" s="25" t="s">
        <v>168</v>
      </c>
      <c r="C40" s="110" t="s">
        <v>841</v>
      </c>
      <c r="D40" s="68" t="e">
        <f>+VLOOKUP(C40,#REF!,4,)</f>
        <v>#REF!</v>
      </c>
      <c r="E40" s="43">
        <v>2500000000</v>
      </c>
      <c r="F40" s="372" t="e">
        <f>+VLOOKUP($C40,Reff!$A:$C,2,FALSE)</f>
        <v>#REF!</v>
      </c>
      <c r="G40" s="48" t="e">
        <f>+VLOOKUP($C40,Reff!$A:$C,3,FALSE)</f>
        <v>#REF!</v>
      </c>
      <c r="H40" s="43" t="e">
        <f t="shared" si="1"/>
        <v>#REF!</v>
      </c>
      <c r="I40" s="43" t="e">
        <f t="shared" si="2"/>
        <v>#REF!</v>
      </c>
      <c r="J40" s="43" t="e">
        <f t="shared" si="3"/>
        <v>#REF!</v>
      </c>
      <c r="K40" s="43" t="e">
        <f t="shared" si="4"/>
        <v>#REF!</v>
      </c>
      <c r="L40" s="27" t="e">
        <f t="shared" si="5"/>
        <v>#REF!</v>
      </c>
      <c r="M40" s="369" t="e">
        <f t="shared" si="6"/>
        <v>#REF!</v>
      </c>
      <c r="N40" s="371" t="e">
        <f>+VLOOKUP($C40,#REF!,3,0)</f>
        <v>#REF!</v>
      </c>
      <c r="O40" s="371" t="e">
        <f>+VLOOKUP($C40,#REF!,4,0)</f>
        <v>#REF!</v>
      </c>
      <c r="P40" s="371" t="e">
        <f>+VLOOKUP($C40,#REF!,5,0)</f>
        <v>#REF!</v>
      </c>
      <c r="Q40" s="153" t="e">
        <f>+VLOOKUP($C40,#REF!,5,0)</f>
        <v>#REF!</v>
      </c>
      <c r="R40" s="153" t="e">
        <f>(VLOOKUP($C40,#REF!,31,))</f>
        <v>#REF!</v>
      </c>
      <c r="S40" s="153" t="e">
        <f>(VLOOKUP($C40,#REF!,32,))</f>
        <v>#REF!</v>
      </c>
      <c r="T40" s="366">
        <f t="shared" si="7"/>
        <v>360</v>
      </c>
    </row>
    <row r="41" spans="1:20" s="90" customFormat="1" ht="12.75" x14ac:dyDescent="0.2">
      <c r="A41" s="366">
        <f t="shared" si="0"/>
        <v>26</v>
      </c>
      <c r="B41" s="25" t="s">
        <v>168</v>
      </c>
      <c r="C41" s="110" t="s">
        <v>108</v>
      </c>
      <c r="D41" s="68" t="e">
        <f>+VLOOKUP(C41,#REF!,4,)</f>
        <v>#REF!</v>
      </c>
      <c r="E41" s="43">
        <v>2500000000</v>
      </c>
      <c r="F41" s="372" t="e">
        <f>+VLOOKUP($C41,Reff!$A:$C,2,FALSE)</f>
        <v>#REF!</v>
      </c>
      <c r="G41" s="48" t="e">
        <f>+VLOOKUP($C41,Reff!$A:$C,3,FALSE)</f>
        <v>#REF!</v>
      </c>
      <c r="H41" s="43" t="e">
        <f t="shared" si="1"/>
        <v>#REF!</v>
      </c>
      <c r="I41" s="43" t="e">
        <f t="shared" si="2"/>
        <v>#REF!</v>
      </c>
      <c r="J41" s="43" t="e">
        <f t="shared" si="3"/>
        <v>#REF!</v>
      </c>
      <c r="K41" s="43" t="e">
        <f t="shared" si="4"/>
        <v>#REF!</v>
      </c>
      <c r="L41" s="27" t="e">
        <f t="shared" si="5"/>
        <v>#REF!</v>
      </c>
      <c r="M41" s="369" t="e">
        <f t="shared" si="6"/>
        <v>#REF!</v>
      </c>
      <c r="N41" s="371" t="e">
        <f>+VLOOKUP($C41,#REF!,3,0)</f>
        <v>#REF!</v>
      </c>
      <c r="O41" s="371" t="e">
        <f>+VLOOKUP($C41,#REF!,4,0)</f>
        <v>#REF!</v>
      </c>
      <c r="P41" s="371" t="e">
        <f>+VLOOKUP($C41,#REF!,5,0)</f>
        <v>#REF!</v>
      </c>
      <c r="Q41" s="153" t="e">
        <f>+VLOOKUP($C41,#REF!,5,0)</f>
        <v>#REF!</v>
      </c>
      <c r="R41" s="153" t="e">
        <f>(VLOOKUP($C41,#REF!,31,))</f>
        <v>#REF!</v>
      </c>
      <c r="S41" s="153" t="e">
        <f>(VLOOKUP($C41,#REF!,32,))</f>
        <v>#REF!</v>
      </c>
      <c r="T41" s="366">
        <f t="shared" si="7"/>
        <v>360</v>
      </c>
    </row>
    <row r="42" spans="1:20" s="90" customFormat="1" ht="12.75" x14ac:dyDescent="0.2">
      <c r="A42" s="366">
        <f t="shared" si="0"/>
        <v>27</v>
      </c>
      <c r="B42" s="25" t="s">
        <v>168</v>
      </c>
      <c r="C42" s="67" t="s">
        <v>129</v>
      </c>
      <c r="D42" s="68" t="e">
        <f>+VLOOKUP(C42,#REF!,4,)</f>
        <v>#REF!</v>
      </c>
      <c r="E42" s="43">
        <v>2000000000</v>
      </c>
      <c r="F42" s="372" t="e">
        <f>+VLOOKUP($C42,Reff!$A:$C,2,FALSE)</f>
        <v>#REF!</v>
      </c>
      <c r="G42" s="48" t="e">
        <f>+VLOOKUP($C42,Reff!$A:$C,3,FALSE)</f>
        <v>#REF!</v>
      </c>
      <c r="H42" s="43" t="e">
        <f t="shared" si="1"/>
        <v>#REF!</v>
      </c>
      <c r="I42" s="43" t="e">
        <f t="shared" si="2"/>
        <v>#REF!</v>
      </c>
      <c r="J42" s="43" t="e">
        <f t="shared" si="3"/>
        <v>#REF!</v>
      </c>
      <c r="K42" s="43" t="e">
        <f t="shared" si="4"/>
        <v>#REF!</v>
      </c>
      <c r="L42" s="27" t="e">
        <f t="shared" si="5"/>
        <v>#REF!</v>
      </c>
      <c r="M42" s="369" t="e">
        <f t="shared" si="6"/>
        <v>#REF!</v>
      </c>
      <c r="N42" s="371" t="e">
        <f>+VLOOKUP($C42,#REF!,3,0)</f>
        <v>#REF!</v>
      </c>
      <c r="O42" s="371" t="e">
        <f>+VLOOKUP($C42,#REF!,4,0)</f>
        <v>#REF!</v>
      </c>
      <c r="P42" s="371" t="e">
        <f>+VLOOKUP($C42,#REF!,5,0)</f>
        <v>#REF!</v>
      </c>
      <c r="Q42" s="153" t="e">
        <f>+VLOOKUP($C42,#REF!,5,0)</f>
        <v>#REF!</v>
      </c>
      <c r="R42" s="153" t="e">
        <f>(VLOOKUP($C42,#REF!,31,))</f>
        <v>#REF!</v>
      </c>
      <c r="S42" s="153" t="e">
        <f>(VLOOKUP($C42,#REF!,32,))</f>
        <v>#REF!</v>
      </c>
      <c r="T42" s="366">
        <f t="shared" si="7"/>
        <v>360</v>
      </c>
    </row>
    <row r="43" spans="1:20" s="90" customFormat="1" ht="12.75" x14ac:dyDescent="0.2">
      <c r="A43" s="366">
        <f t="shared" si="0"/>
        <v>28</v>
      </c>
      <c r="B43" s="25" t="s">
        <v>168</v>
      </c>
      <c r="C43" s="110" t="s">
        <v>761</v>
      </c>
      <c r="D43" s="68" t="e">
        <f>+VLOOKUP(C43,#REF!,4,)</f>
        <v>#REF!</v>
      </c>
      <c r="E43" s="43">
        <v>2000000000</v>
      </c>
      <c r="F43" s="372" t="e">
        <f>+VLOOKUP($C43,Reff!$A:$C,2,FALSE)</f>
        <v>#REF!</v>
      </c>
      <c r="G43" s="48" t="e">
        <f>+VLOOKUP($C43,Reff!$A:$C,3,FALSE)</f>
        <v>#REF!</v>
      </c>
      <c r="H43" s="43" t="e">
        <f t="shared" si="1"/>
        <v>#REF!</v>
      </c>
      <c r="I43" s="43" t="e">
        <f t="shared" si="2"/>
        <v>#REF!</v>
      </c>
      <c r="J43" s="43" t="e">
        <f t="shared" si="3"/>
        <v>#REF!</v>
      </c>
      <c r="K43" s="43" t="e">
        <f t="shared" si="4"/>
        <v>#REF!</v>
      </c>
      <c r="L43" s="27" t="e">
        <f t="shared" si="5"/>
        <v>#REF!</v>
      </c>
      <c r="M43" s="369" t="e">
        <f t="shared" si="6"/>
        <v>#REF!</v>
      </c>
      <c r="N43" s="371" t="e">
        <f>+VLOOKUP($C43,#REF!,3,0)</f>
        <v>#REF!</v>
      </c>
      <c r="O43" s="371" t="e">
        <f>+VLOOKUP($C43,#REF!,4,0)</f>
        <v>#REF!</v>
      </c>
      <c r="P43" s="371" t="e">
        <f>+VLOOKUP($C43,#REF!,5,0)</f>
        <v>#REF!</v>
      </c>
      <c r="Q43" s="153" t="e">
        <f>+VLOOKUP($C43,#REF!,5,0)</f>
        <v>#REF!</v>
      </c>
      <c r="R43" s="153" t="e">
        <f>(VLOOKUP($C43,#REF!,31,))</f>
        <v>#REF!</v>
      </c>
      <c r="S43" s="153" t="e">
        <f>(VLOOKUP($C43,#REF!,32,))</f>
        <v>#REF!</v>
      </c>
      <c r="T43" s="366">
        <f t="shared" si="7"/>
        <v>360</v>
      </c>
    </row>
    <row r="44" spans="1:20" s="90" customFormat="1" ht="12.75" x14ac:dyDescent="0.2">
      <c r="A44" s="366">
        <f t="shared" si="0"/>
        <v>29</v>
      </c>
      <c r="B44" s="25" t="s">
        <v>168</v>
      </c>
      <c r="C44" s="110" t="s">
        <v>798</v>
      </c>
      <c r="D44" s="68" t="e">
        <f>+VLOOKUP(C44,#REF!,4,)</f>
        <v>#REF!</v>
      </c>
      <c r="E44" s="185">
        <v>7000000000</v>
      </c>
      <c r="F44" s="372" t="e">
        <f>+VLOOKUP($C44,Reff!$A:$C,2,FALSE)</f>
        <v>#REF!</v>
      </c>
      <c r="G44" s="48" t="e">
        <f>+VLOOKUP($C44,Reff!$A:$C,3,FALSE)</f>
        <v>#REF!</v>
      </c>
      <c r="H44" s="43" t="e">
        <f t="shared" si="1"/>
        <v>#REF!</v>
      </c>
      <c r="I44" s="43" t="e">
        <f t="shared" si="2"/>
        <v>#REF!</v>
      </c>
      <c r="J44" s="43" t="e">
        <f t="shared" si="3"/>
        <v>#REF!</v>
      </c>
      <c r="K44" s="43" t="e">
        <f t="shared" si="4"/>
        <v>#REF!</v>
      </c>
      <c r="L44" s="27" t="e">
        <f t="shared" si="5"/>
        <v>#REF!</v>
      </c>
      <c r="M44" s="369" t="e">
        <f t="shared" si="6"/>
        <v>#REF!</v>
      </c>
      <c r="N44" s="371" t="e">
        <f>+VLOOKUP($C44,#REF!,3,0)</f>
        <v>#REF!</v>
      </c>
      <c r="O44" s="371" t="e">
        <f>+VLOOKUP($C44,#REF!,4,0)</f>
        <v>#REF!</v>
      </c>
      <c r="P44" s="371" t="e">
        <f>+VLOOKUP($C44,#REF!,5,0)</f>
        <v>#REF!</v>
      </c>
      <c r="Q44" s="153" t="e">
        <f>+VLOOKUP($C44,#REF!,5,0)</f>
        <v>#REF!</v>
      </c>
      <c r="R44" s="153" t="e">
        <f>(VLOOKUP($C44,#REF!,31,))</f>
        <v>#REF!</v>
      </c>
      <c r="S44" s="153" t="e">
        <f>(VLOOKUP($C44,#REF!,32,))</f>
        <v>#REF!</v>
      </c>
      <c r="T44" s="366">
        <f t="shared" si="7"/>
        <v>360</v>
      </c>
    </row>
    <row r="45" spans="1:20" s="90" customFormat="1" ht="12.75" x14ac:dyDescent="0.2">
      <c r="A45" s="366">
        <f t="shared" si="0"/>
        <v>30</v>
      </c>
      <c r="B45" s="25" t="s">
        <v>168</v>
      </c>
      <c r="C45" s="67" t="s">
        <v>913</v>
      </c>
      <c r="D45" s="68" t="e">
        <f>+VLOOKUP(C45,#REF!,4,)</f>
        <v>#REF!</v>
      </c>
      <c r="E45" s="43">
        <v>1500000000</v>
      </c>
      <c r="F45" s="372" t="e">
        <f>+VLOOKUP($C45,Reff!$A:$C,2,FALSE)</f>
        <v>#REF!</v>
      </c>
      <c r="G45" s="48" t="e">
        <f>+VLOOKUP($C45,Reff!$A:$C,3,FALSE)</f>
        <v>#REF!</v>
      </c>
      <c r="H45" s="43" t="e">
        <f t="shared" si="1"/>
        <v>#REF!</v>
      </c>
      <c r="I45" s="43" t="e">
        <f t="shared" si="2"/>
        <v>#REF!</v>
      </c>
      <c r="J45" s="43" t="e">
        <f t="shared" si="3"/>
        <v>#REF!</v>
      </c>
      <c r="K45" s="43" t="e">
        <f t="shared" si="4"/>
        <v>#REF!</v>
      </c>
      <c r="L45" s="27" t="e">
        <f t="shared" si="5"/>
        <v>#REF!</v>
      </c>
      <c r="M45" s="369" t="e">
        <f t="shared" si="6"/>
        <v>#REF!</v>
      </c>
      <c r="N45" s="91" t="e">
        <f>+VLOOKUP($C45,#REF!,3,0)</f>
        <v>#REF!</v>
      </c>
      <c r="O45" s="91" t="e">
        <f>+VLOOKUP($C45,#REF!,4,0)</f>
        <v>#REF!</v>
      </c>
      <c r="P45" s="91" t="e">
        <f>+VLOOKUP($C45,#REF!,5,0)</f>
        <v>#REF!</v>
      </c>
      <c r="Q45" s="215" t="e">
        <f>+VLOOKUP($C45,#REF!,5,0)</f>
        <v>#REF!</v>
      </c>
      <c r="R45" s="153" t="e">
        <f>(VLOOKUP($C45,#REF!,31,))</f>
        <v>#REF!</v>
      </c>
      <c r="S45" s="153" t="e">
        <f>(VLOOKUP($C45,#REF!,32,))</f>
        <v>#REF!</v>
      </c>
      <c r="T45" s="366">
        <f t="shared" si="7"/>
        <v>360</v>
      </c>
    </row>
    <row r="46" spans="1:20" s="90" customFormat="1" ht="12.75" x14ac:dyDescent="0.2">
      <c r="A46" s="366">
        <f t="shared" si="0"/>
        <v>31</v>
      </c>
      <c r="B46" s="25" t="s">
        <v>168</v>
      </c>
      <c r="C46" s="67" t="s">
        <v>71</v>
      </c>
      <c r="D46" s="68" t="e">
        <f>+VLOOKUP(C46,#REF!,4,)</f>
        <v>#REF!</v>
      </c>
      <c r="E46" s="43">
        <v>1000000000</v>
      </c>
      <c r="F46" s="372" t="e">
        <f>+VLOOKUP($C46,Reff!$A:$C,2,FALSE)</f>
        <v>#N/A</v>
      </c>
      <c r="G46" s="48" t="e">
        <f>+VLOOKUP($C46,Reff!$A:$C,3,FALSE)</f>
        <v>#N/A</v>
      </c>
      <c r="H46" s="43" t="e">
        <f t="shared" si="1"/>
        <v>#REF!</v>
      </c>
      <c r="I46" s="43" t="e">
        <f t="shared" si="2"/>
        <v>#N/A</v>
      </c>
      <c r="J46" s="43" t="e">
        <f t="shared" si="3"/>
        <v>#N/A</v>
      </c>
      <c r="K46" s="43" t="e">
        <f t="shared" si="4"/>
        <v>#REF!</v>
      </c>
      <c r="L46" s="27" t="e">
        <f t="shared" si="5"/>
        <v>#REF!</v>
      </c>
      <c r="M46" s="369" t="e">
        <f t="shared" si="6"/>
        <v>#N/A</v>
      </c>
      <c r="N46" s="371" t="e">
        <f>+VLOOKUP($C46,#REF!,3,0)</f>
        <v>#REF!</v>
      </c>
      <c r="O46" s="371" t="e">
        <f>+VLOOKUP($C46,#REF!,4,0)</f>
        <v>#REF!</v>
      </c>
      <c r="P46" s="371" t="e">
        <f>+VLOOKUP($C46,#REF!,5,0)</f>
        <v>#REF!</v>
      </c>
      <c r="Q46" s="153" t="e">
        <f>+VLOOKUP($C46,#REF!,5,0)</f>
        <v>#REF!</v>
      </c>
      <c r="R46" s="153" t="e">
        <f>(VLOOKUP($C46,#REF!,31,))</f>
        <v>#REF!</v>
      </c>
      <c r="S46" s="153" t="e">
        <f>(VLOOKUP($C46,#REF!,32,))</f>
        <v>#REF!</v>
      </c>
      <c r="T46" s="366">
        <f t="shared" si="7"/>
        <v>360</v>
      </c>
    </row>
    <row r="47" spans="1:20" s="90" customFormat="1" ht="12.75" x14ac:dyDescent="0.2">
      <c r="A47" s="366">
        <f t="shared" si="0"/>
        <v>32</v>
      </c>
      <c r="B47" s="25" t="s">
        <v>168</v>
      </c>
      <c r="C47" s="110" t="s">
        <v>162</v>
      </c>
      <c r="D47" s="68" t="e">
        <f>+VLOOKUP(C47,#REF!,4,)</f>
        <v>#REF!</v>
      </c>
      <c r="E47" s="43">
        <v>1000000000</v>
      </c>
      <c r="F47" s="372" t="e">
        <f>+VLOOKUP($C47,Reff!$A:$C,2,FALSE)</f>
        <v>#REF!</v>
      </c>
      <c r="G47" s="48" t="e">
        <f>+VLOOKUP($C47,Reff!$A:$C,3,FALSE)</f>
        <v>#REF!</v>
      </c>
      <c r="H47" s="43" t="e">
        <f t="shared" si="1"/>
        <v>#REF!</v>
      </c>
      <c r="I47" s="43" t="e">
        <f t="shared" si="2"/>
        <v>#REF!</v>
      </c>
      <c r="J47" s="43" t="e">
        <f t="shared" si="3"/>
        <v>#REF!</v>
      </c>
      <c r="K47" s="43" t="e">
        <f t="shared" si="4"/>
        <v>#REF!</v>
      </c>
      <c r="L47" s="27" t="e">
        <f t="shared" si="5"/>
        <v>#REF!</v>
      </c>
      <c r="M47" s="369" t="e">
        <f t="shared" si="6"/>
        <v>#REF!</v>
      </c>
      <c r="N47" s="371" t="e">
        <f>+VLOOKUP($C47,#REF!,3,0)</f>
        <v>#REF!</v>
      </c>
      <c r="O47" s="371" t="e">
        <f>+VLOOKUP($C47,#REF!,4,0)</f>
        <v>#REF!</v>
      </c>
      <c r="P47" s="371" t="e">
        <f>+VLOOKUP($C47,#REF!,5,0)</f>
        <v>#REF!</v>
      </c>
      <c r="Q47" s="153" t="e">
        <f>+VLOOKUP($C47,#REF!,5,0)</f>
        <v>#REF!</v>
      </c>
      <c r="R47" s="153" t="e">
        <f>(VLOOKUP($C47,#REF!,31,))</f>
        <v>#REF!</v>
      </c>
      <c r="S47" s="153" t="e">
        <f>(VLOOKUP($C47,#REF!,32,))</f>
        <v>#REF!</v>
      </c>
      <c r="T47" s="366">
        <f t="shared" si="7"/>
        <v>360</v>
      </c>
    </row>
    <row r="48" spans="1:20" s="90" customFormat="1" ht="12.75" x14ac:dyDescent="0.2">
      <c r="A48" s="366">
        <f t="shared" si="0"/>
        <v>33</v>
      </c>
      <c r="B48" s="25" t="s">
        <v>168</v>
      </c>
      <c r="C48" s="67" t="s">
        <v>208</v>
      </c>
      <c r="D48" s="68" t="e">
        <f>+VLOOKUP(C48,#REF!,4,)</f>
        <v>#REF!</v>
      </c>
      <c r="E48" s="43">
        <v>1000000000</v>
      </c>
      <c r="F48" s="372" t="e">
        <f>+VLOOKUP($C48,Reff!$A:$C,2,FALSE)</f>
        <v>#REF!</v>
      </c>
      <c r="G48" s="48" t="e">
        <f>+VLOOKUP($C48,Reff!$A:$C,3,FALSE)</f>
        <v>#REF!</v>
      </c>
      <c r="H48" s="43" t="e">
        <f t="shared" si="1"/>
        <v>#REF!</v>
      </c>
      <c r="I48" s="43" t="e">
        <f t="shared" si="2"/>
        <v>#REF!</v>
      </c>
      <c r="J48" s="43" t="e">
        <f t="shared" si="3"/>
        <v>#REF!</v>
      </c>
      <c r="K48" s="43" t="e">
        <f t="shared" si="4"/>
        <v>#REF!</v>
      </c>
      <c r="L48" s="27" t="e">
        <f t="shared" si="5"/>
        <v>#REF!</v>
      </c>
      <c r="M48" s="369" t="e">
        <f t="shared" si="6"/>
        <v>#REF!</v>
      </c>
      <c r="N48" s="371" t="e">
        <f>+VLOOKUP($C48,#REF!,3,0)</f>
        <v>#REF!</v>
      </c>
      <c r="O48" s="371" t="e">
        <f>+VLOOKUP($C48,#REF!,4,0)</f>
        <v>#REF!</v>
      </c>
      <c r="P48" s="371" t="e">
        <f>+VLOOKUP($C48,#REF!,5,0)</f>
        <v>#REF!</v>
      </c>
      <c r="Q48" s="153" t="e">
        <f>+VLOOKUP($C48,#REF!,5,0)</f>
        <v>#REF!</v>
      </c>
      <c r="R48" s="153" t="e">
        <f>(VLOOKUP($C48,#REF!,31,))</f>
        <v>#REF!</v>
      </c>
      <c r="S48" s="153" t="e">
        <f>(VLOOKUP($C48,#REF!,32,))</f>
        <v>#REF!</v>
      </c>
      <c r="T48" s="366">
        <f t="shared" si="7"/>
        <v>360</v>
      </c>
    </row>
    <row r="49" spans="1:20" s="90" customFormat="1" ht="12.75" x14ac:dyDescent="0.2">
      <c r="A49" s="366">
        <f t="shared" si="0"/>
        <v>34</v>
      </c>
      <c r="B49" s="25" t="s">
        <v>168</v>
      </c>
      <c r="C49" s="110" t="s">
        <v>818</v>
      </c>
      <c r="D49" s="68" t="e">
        <f>+VLOOKUP(C49,#REF!,4,)</f>
        <v>#REF!</v>
      </c>
      <c r="E49" s="43">
        <v>1000000000</v>
      </c>
      <c r="F49" s="372" t="e">
        <f>+VLOOKUP($C49,Reff!$A:$C,2,FALSE)</f>
        <v>#REF!</v>
      </c>
      <c r="G49" s="48" t="e">
        <f>+VLOOKUP($C49,Reff!$A:$C,3,FALSE)</f>
        <v>#REF!</v>
      </c>
      <c r="H49" s="43" t="e">
        <f t="shared" si="1"/>
        <v>#REF!</v>
      </c>
      <c r="I49" s="43" t="e">
        <f t="shared" si="2"/>
        <v>#REF!</v>
      </c>
      <c r="J49" s="43" t="e">
        <f t="shared" si="3"/>
        <v>#REF!</v>
      </c>
      <c r="K49" s="43" t="e">
        <f t="shared" si="4"/>
        <v>#REF!</v>
      </c>
      <c r="L49" s="27" t="e">
        <f t="shared" si="5"/>
        <v>#REF!</v>
      </c>
      <c r="M49" s="369" t="e">
        <f t="shared" si="6"/>
        <v>#REF!</v>
      </c>
      <c r="N49" s="371" t="e">
        <f>+VLOOKUP($C49,#REF!,3,0)</f>
        <v>#REF!</v>
      </c>
      <c r="O49" s="371" t="e">
        <f>+VLOOKUP($C49,#REF!,4,0)</f>
        <v>#REF!</v>
      </c>
      <c r="P49" s="371" t="e">
        <f>+VLOOKUP($C49,#REF!,5,0)</f>
        <v>#REF!</v>
      </c>
      <c r="Q49" s="153" t="e">
        <f>+VLOOKUP($C49,#REF!,5,0)</f>
        <v>#REF!</v>
      </c>
      <c r="R49" s="153" t="e">
        <f>(VLOOKUP($C49,#REF!,31,))</f>
        <v>#REF!</v>
      </c>
      <c r="S49" s="153" t="e">
        <f>(VLOOKUP($C49,#REF!,32,))</f>
        <v>#REF!</v>
      </c>
      <c r="T49" s="366">
        <f t="shared" si="7"/>
        <v>360</v>
      </c>
    </row>
    <row r="50" spans="1:20" s="90" customFormat="1" ht="12.75" x14ac:dyDescent="0.2">
      <c r="A50" s="366">
        <f t="shared" si="0"/>
        <v>35</v>
      </c>
      <c r="B50" s="25" t="s">
        <v>168</v>
      </c>
      <c r="C50" s="67" t="s">
        <v>27</v>
      </c>
      <c r="D50" s="68" t="e">
        <f>+VLOOKUP(C50,#REF!,4,)</f>
        <v>#REF!</v>
      </c>
      <c r="E50" s="43">
        <v>400000000</v>
      </c>
      <c r="F50" s="372" t="e">
        <f>+VLOOKUP($C50,Reff!$A:$C,2,FALSE)</f>
        <v>#REF!</v>
      </c>
      <c r="G50" s="48" t="e">
        <f>+VLOOKUP($C50,Reff!$A:$C,3,FALSE)</f>
        <v>#REF!</v>
      </c>
      <c r="H50" s="43" t="e">
        <f t="shared" si="1"/>
        <v>#REF!</v>
      </c>
      <c r="I50" s="43" t="e">
        <f t="shared" si="2"/>
        <v>#REF!</v>
      </c>
      <c r="J50" s="43" t="e">
        <f t="shared" si="3"/>
        <v>#REF!</v>
      </c>
      <c r="K50" s="43" t="e">
        <f t="shared" si="4"/>
        <v>#REF!</v>
      </c>
      <c r="L50" s="27" t="e">
        <f t="shared" si="5"/>
        <v>#REF!</v>
      </c>
      <c r="M50" s="369" t="e">
        <f t="shared" si="6"/>
        <v>#REF!</v>
      </c>
      <c r="N50" s="371" t="e">
        <f>+VLOOKUP($C50,#REF!,3,0)</f>
        <v>#REF!</v>
      </c>
      <c r="O50" s="371" t="e">
        <f>+VLOOKUP($C50,#REF!,4,0)</f>
        <v>#REF!</v>
      </c>
      <c r="P50" s="371" t="e">
        <f>+VLOOKUP($C50,#REF!,5,0)</f>
        <v>#REF!</v>
      </c>
      <c r="Q50" s="153" t="e">
        <f>+VLOOKUP($C50,#REF!,5,0)</f>
        <v>#REF!</v>
      </c>
      <c r="R50" s="153" t="e">
        <f>(VLOOKUP($C50,#REF!,31,))</f>
        <v>#REF!</v>
      </c>
      <c r="S50" s="153" t="e">
        <f>(VLOOKUP($C50,#REF!,32,))</f>
        <v>#REF!</v>
      </c>
      <c r="T50" s="366">
        <f t="shared" si="7"/>
        <v>360</v>
      </c>
    </row>
    <row r="51" spans="1:20" s="90" customFormat="1" ht="12.75" x14ac:dyDescent="0.2">
      <c r="A51" s="366">
        <f t="shared" si="0"/>
        <v>36</v>
      </c>
      <c r="B51" s="25" t="s">
        <v>168</v>
      </c>
      <c r="C51" s="106" t="s">
        <v>113</v>
      </c>
      <c r="D51" s="68" t="e">
        <f>+VLOOKUP(C51,#REF!,4,)</f>
        <v>#REF!</v>
      </c>
      <c r="E51" s="43">
        <v>700000000</v>
      </c>
      <c r="F51" s="372" t="e">
        <f>+VLOOKUP($C51,Reff!$A:$C,2,FALSE)</f>
        <v>#REF!</v>
      </c>
      <c r="G51" s="48" t="e">
        <f>+VLOOKUP($C51,Reff!$A:$C,3,FALSE)</f>
        <v>#REF!</v>
      </c>
      <c r="H51" s="43" t="e">
        <f t="shared" si="1"/>
        <v>#REF!</v>
      </c>
      <c r="I51" s="43" t="e">
        <f t="shared" si="2"/>
        <v>#REF!</v>
      </c>
      <c r="J51" s="43" t="e">
        <f t="shared" si="3"/>
        <v>#REF!</v>
      </c>
      <c r="K51" s="43" t="e">
        <f t="shared" si="4"/>
        <v>#REF!</v>
      </c>
      <c r="L51" s="27" t="e">
        <f t="shared" si="5"/>
        <v>#REF!</v>
      </c>
      <c r="M51" s="369" t="e">
        <f t="shared" si="6"/>
        <v>#REF!</v>
      </c>
      <c r="N51" s="371" t="e">
        <f>+VLOOKUP($C51,#REF!,3,0)</f>
        <v>#REF!</v>
      </c>
      <c r="O51" s="371" t="e">
        <f>+VLOOKUP($C51,#REF!,4,0)</f>
        <v>#REF!</v>
      </c>
      <c r="P51" s="371" t="e">
        <f>+VLOOKUP($C51,#REF!,5,0)</f>
        <v>#REF!</v>
      </c>
      <c r="Q51" s="153" t="e">
        <f>+VLOOKUP($C51,#REF!,5,0)</f>
        <v>#REF!</v>
      </c>
      <c r="R51" s="153" t="e">
        <f>(VLOOKUP($C51,#REF!,31,))</f>
        <v>#REF!</v>
      </c>
      <c r="S51" s="153" t="e">
        <f>(VLOOKUP($C51,#REF!,32,))</f>
        <v>#REF!</v>
      </c>
      <c r="T51" s="366">
        <f t="shared" si="7"/>
        <v>360</v>
      </c>
    </row>
    <row r="52" spans="1:20" s="90" customFormat="1" ht="12.75" x14ac:dyDescent="0.2">
      <c r="A52" s="366">
        <f t="shared" si="0"/>
        <v>37</v>
      </c>
      <c r="B52" s="25" t="s">
        <v>168</v>
      </c>
      <c r="C52" s="110" t="s">
        <v>121</v>
      </c>
      <c r="D52" s="68" t="e">
        <f>+VLOOKUP(C52,#REF!,4,)</f>
        <v>#REF!</v>
      </c>
      <c r="E52" s="43">
        <v>500000000</v>
      </c>
      <c r="F52" s="372" t="e">
        <f>+VLOOKUP($C52,Reff!$A:$C,2,FALSE)</f>
        <v>#N/A</v>
      </c>
      <c r="G52" s="48" t="e">
        <f>+VLOOKUP($C52,Reff!$A:$C,3,FALSE)</f>
        <v>#N/A</v>
      </c>
      <c r="H52" s="43" t="e">
        <f t="shared" si="1"/>
        <v>#REF!</v>
      </c>
      <c r="I52" s="43" t="e">
        <f t="shared" si="2"/>
        <v>#N/A</v>
      </c>
      <c r="J52" s="43" t="e">
        <f t="shared" si="3"/>
        <v>#N/A</v>
      </c>
      <c r="K52" s="43" t="e">
        <f t="shared" si="4"/>
        <v>#REF!</v>
      </c>
      <c r="L52" s="27" t="e">
        <f t="shared" si="5"/>
        <v>#REF!</v>
      </c>
      <c r="M52" s="369" t="e">
        <f t="shared" si="6"/>
        <v>#N/A</v>
      </c>
      <c r="N52" s="371" t="e">
        <f>+VLOOKUP($C52,#REF!,3,0)</f>
        <v>#REF!</v>
      </c>
      <c r="O52" s="371" t="e">
        <f>+VLOOKUP($C52,#REF!,4,0)</f>
        <v>#REF!</v>
      </c>
      <c r="P52" s="371" t="e">
        <f>+VLOOKUP($C52,#REF!,5,0)</f>
        <v>#REF!</v>
      </c>
      <c r="Q52" s="153" t="e">
        <f>+VLOOKUP($C52,#REF!,5,0)</f>
        <v>#REF!</v>
      </c>
      <c r="R52" s="153" t="e">
        <f>(VLOOKUP($C52,#REF!,31,))</f>
        <v>#REF!</v>
      </c>
      <c r="S52" s="153" t="e">
        <f>(VLOOKUP($C52,#REF!,32,))</f>
        <v>#REF!</v>
      </c>
      <c r="T52" s="366">
        <f t="shared" si="7"/>
        <v>360</v>
      </c>
    </row>
    <row r="53" spans="1:20" s="90" customFormat="1" ht="12.75" x14ac:dyDescent="0.2">
      <c r="A53" s="366">
        <f t="shared" si="0"/>
        <v>38</v>
      </c>
      <c r="B53" s="25" t="s">
        <v>168</v>
      </c>
      <c r="C53" s="110" t="s">
        <v>886</v>
      </c>
      <c r="D53" s="68" t="e">
        <f>+VLOOKUP(C53,#REF!,4,)</f>
        <v>#REF!</v>
      </c>
      <c r="E53" s="185">
        <v>4000000000</v>
      </c>
      <c r="F53" s="372" t="e">
        <f>+VLOOKUP($C53,Reff!$A:$C,2,FALSE)</f>
        <v>#REF!</v>
      </c>
      <c r="G53" s="48" t="e">
        <f>+VLOOKUP($C53,Reff!$A:$C,3,FALSE)</f>
        <v>#REF!</v>
      </c>
      <c r="H53" s="43" t="e">
        <f>+D53*E53/T53*IF(B53="B",$J$10,$I$10)*0.95</f>
        <v>#REF!</v>
      </c>
      <c r="I53" s="43" t="e">
        <f>+E53*F53/100</f>
        <v>#REF!</v>
      </c>
      <c r="J53" s="43" t="e">
        <f>+E53*G53/100</f>
        <v>#REF!</v>
      </c>
      <c r="K53" s="43" t="e">
        <f>+H53+J53-I53</f>
        <v>#REF!</v>
      </c>
      <c r="L53" s="27" t="e">
        <f>+K53/I53</f>
        <v>#REF!</v>
      </c>
      <c r="M53" s="369" t="e">
        <f>J53/$E$7</f>
        <v>#REF!</v>
      </c>
      <c r="N53" s="371" t="e">
        <f>+VLOOKUP($C53,#REF!,3,0)</f>
        <v>#REF!</v>
      </c>
      <c r="O53" s="371" t="e">
        <f>+VLOOKUP($C53,#REF!,4,0)</f>
        <v>#REF!</v>
      </c>
      <c r="P53" s="371" t="e">
        <f>+VLOOKUP($C53,#REF!,5,0)</f>
        <v>#REF!</v>
      </c>
      <c r="Q53" s="153" t="e">
        <f>+VLOOKUP($C53,#REF!,5,0)</f>
        <v>#REF!</v>
      </c>
      <c r="R53" s="153" t="e">
        <f>(VLOOKUP($C53,#REF!,31,))</f>
        <v>#REF!</v>
      </c>
      <c r="S53" s="153" t="e">
        <f>(VLOOKUP($C53,#REF!,32,))</f>
        <v>#REF!</v>
      </c>
      <c r="T53" s="366">
        <f>IF(B53="G",(S53-R53)*2,360)</f>
        <v>360</v>
      </c>
    </row>
    <row r="54" spans="1:20" s="90" customFormat="1" ht="12.75" x14ac:dyDescent="0.2">
      <c r="A54" s="366">
        <f t="shared" si="0"/>
        <v>39</v>
      </c>
      <c r="B54" s="25" t="s">
        <v>168</v>
      </c>
      <c r="C54" s="110" t="s">
        <v>1054</v>
      </c>
      <c r="D54" s="68" t="e">
        <f>+VLOOKUP(C54,#REF!,4,)</f>
        <v>#REF!</v>
      </c>
      <c r="E54" s="185">
        <v>500000000</v>
      </c>
      <c r="F54" s="372" t="e">
        <f>+VLOOKUP($C54,Reff!$A:$C,2,FALSE)</f>
        <v>#REF!</v>
      </c>
      <c r="G54" s="48" t="e">
        <f>+VLOOKUP($C54,Reff!$A:$C,3,FALSE)</f>
        <v>#REF!</v>
      </c>
      <c r="H54" s="43" t="e">
        <f>+D54*E54/T54*IF(B54="B",$J$10,$I$10)*0.95</f>
        <v>#REF!</v>
      </c>
      <c r="I54" s="43" t="e">
        <f>+E54*F54/100</f>
        <v>#REF!</v>
      </c>
      <c r="J54" s="43" t="e">
        <f>+E54*G54/100</f>
        <v>#REF!</v>
      </c>
      <c r="K54" s="43" t="e">
        <f>+H54+J54-I54</f>
        <v>#REF!</v>
      </c>
      <c r="L54" s="27" t="e">
        <f>+K54/I54</f>
        <v>#REF!</v>
      </c>
      <c r="M54" s="369" t="e">
        <f>J54/$E$7</f>
        <v>#REF!</v>
      </c>
      <c r="N54" s="371" t="e">
        <f>+VLOOKUP($C54,#REF!,3,0)</f>
        <v>#REF!</v>
      </c>
      <c r="O54" s="371" t="e">
        <f>+VLOOKUP($C54,#REF!,4,0)</f>
        <v>#REF!</v>
      </c>
      <c r="P54" s="371" t="e">
        <f>+VLOOKUP($C54,#REF!,5,0)</f>
        <v>#REF!</v>
      </c>
      <c r="Q54" s="153" t="e">
        <f>+VLOOKUP($C54,#REF!,5,0)</f>
        <v>#REF!</v>
      </c>
      <c r="R54" s="153" t="e">
        <f>(VLOOKUP($C54,#REF!,31,))</f>
        <v>#REF!</v>
      </c>
      <c r="S54" s="153" t="e">
        <f>(VLOOKUP($C54,#REF!,32,))</f>
        <v>#REF!</v>
      </c>
      <c r="T54" s="366">
        <f>IF(B54="G",(S54-R54)*2,360)</f>
        <v>360</v>
      </c>
    </row>
    <row r="55" spans="1:20" s="90" customFormat="1" ht="12.75" x14ac:dyDescent="0.2">
      <c r="A55" s="366">
        <f t="shared" si="0"/>
        <v>40</v>
      </c>
      <c r="B55" s="25" t="s">
        <v>168</v>
      </c>
      <c r="C55" s="110" t="s">
        <v>920</v>
      </c>
      <c r="D55" s="68" t="e">
        <f>+VLOOKUP(C55,#REF!,4,)</f>
        <v>#REF!</v>
      </c>
      <c r="E55" s="185">
        <v>14000000000</v>
      </c>
      <c r="F55" s="372" t="e">
        <f>+VLOOKUP($C55,Reff!$A:$C,2,FALSE)</f>
        <v>#N/A</v>
      </c>
      <c r="G55" s="48" t="e">
        <f>+VLOOKUP($C55,Reff!$A:$C,3,FALSE)</f>
        <v>#N/A</v>
      </c>
      <c r="H55" s="43" t="e">
        <f>+D55*E55/T55*IF(B55="B",$J$10,$I$10)*0.95</f>
        <v>#REF!</v>
      </c>
      <c r="I55" s="43" t="e">
        <f>+E55*F55/100</f>
        <v>#N/A</v>
      </c>
      <c r="J55" s="43" t="e">
        <f>+E55*G55/100</f>
        <v>#N/A</v>
      </c>
      <c r="K55" s="43" t="e">
        <f>+H55+J55-I55</f>
        <v>#REF!</v>
      </c>
      <c r="L55" s="27" t="e">
        <f>+K55/I55</f>
        <v>#REF!</v>
      </c>
      <c r="M55" s="369" t="e">
        <f>J55/$E$7</f>
        <v>#N/A</v>
      </c>
      <c r="N55" s="371" t="e">
        <f>+VLOOKUP($C55,#REF!,3,0)</f>
        <v>#REF!</v>
      </c>
      <c r="O55" s="371" t="e">
        <f>+VLOOKUP($C55,#REF!,4,0)</f>
        <v>#REF!</v>
      </c>
      <c r="P55" s="371" t="e">
        <f>+VLOOKUP($C55,#REF!,5,0)</f>
        <v>#REF!</v>
      </c>
      <c r="Q55" s="153" t="e">
        <f>+VLOOKUP($C55,#REF!,5,0)</f>
        <v>#REF!</v>
      </c>
      <c r="R55" s="153" t="e">
        <f>(VLOOKUP($C55,#REF!,31,))</f>
        <v>#REF!</v>
      </c>
      <c r="S55" s="153" t="e">
        <f>(VLOOKUP($C55,#REF!,32,))</f>
        <v>#REF!</v>
      </c>
      <c r="T55" s="366">
        <f>IF(B55="G",(S55-R55)*2,360)</f>
        <v>360</v>
      </c>
    </row>
    <row r="56" spans="1:20" s="90" customFormat="1" ht="12.75" x14ac:dyDescent="0.2">
      <c r="A56" s="366"/>
      <c r="B56" s="25"/>
      <c r="C56" s="110"/>
      <c r="D56" s="68"/>
      <c r="E56" s="185"/>
      <c r="F56" s="347"/>
      <c r="G56" s="48"/>
      <c r="H56" s="43"/>
      <c r="I56" s="43"/>
      <c r="J56" s="43"/>
      <c r="K56" s="43"/>
      <c r="L56" s="27"/>
      <c r="M56" s="369"/>
      <c r="N56" s="371"/>
      <c r="O56" s="371"/>
      <c r="P56" s="371"/>
      <c r="Q56" s="153"/>
      <c r="R56" s="153"/>
      <c r="S56" s="153"/>
      <c r="T56" s="366"/>
    </row>
    <row r="57" spans="1:20" s="90" customFormat="1" ht="12.75" x14ac:dyDescent="0.2">
      <c r="A57" s="29"/>
      <c r="B57" s="25"/>
      <c r="C57" s="67"/>
      <c r="D57" s="68"/>
      <c r="E57" s="43"/>
      <c r="F57" s="372"/>
      <c r="G57" s="48"/>
      <c r="H57" s="43"/>
      <c r="I57" s="43"/>
      <c r="J57" s="43"/>
      <c r="K57" s="43"/>
      <c r="L57" s="27"/>
      <c r="M57" s="179"/>
      <c r="N57" s="51"/>
      <c r="O57" s="51"/>
      <c r="P57" s="51"/>
      <c r="Q57" s="153"/>
      <c r="R57" s="153"/>
      <c r="S57" s="153"/>
      <c r="T57" s="29"/>
    </row>
    <row r="58" spans="1:20" s="90" customFormat="1" ht="12.75" x14ac:dyDescent="0.2">
      <c r="A58" s="29"/>
      <c r="B58" s="25"/>
      <c r="C58" s="67"/>
      <c r="D58" s="68"/>
      <c r="E58" s="43"/>
      <c r="F58" s="372"/>
      <c r="G58" s="48"/>
      <c r="H58" s="43"/>
      <c r="I58" s="43"/>
      <c r="J58" s="43"/>
      <c r="K58" s="43"/>
      <c r="L58" s="27"/>
      <c r="M58" s="179"/>
      <c r="N58" s="91"/>
      <c r="O58" s="91"/>
      <c r="P58" s="91"/>
      <c r="Q58" s="215"/>
      <c r="R58" s="153"/>
      <c r="S58" s="153"/>
      <c r="T58" s="29"/>
    </row>
    <row r="59" spans="1:20" s="90" customFormat="1" ht="12.75" x14ac:dyDescent="0.2">
      <c r="A59" s="29"/>
      <c r="B59" s="25"/>
      <c r="C59" s="67"/>
      <c r="D59" s="68"/>
      <c r="E59" s="43"/>
      <c r="F59" s="372"/>
      <c r="G59" s="48"/>
      <c r="H59" s="43"/>
      <c r="I59" s="43"/>
      <c r="J59" s="43"/>
      <c r="K59" s="43"/>
      <c r="L59" s="27"/>
      <c r="M59" s="179"/>
      <c r="N59" s="51"/>
      <c r="O59" s="51"/>
      <c r="P59" s="51"/>
      <c r="Q59" s="153"/>
      <c r="R59" s="153"/>
      <c r="S59" s="153"/>
      <c r="T59" s="29"/>
    </row>
    <row r="60" spans="1:20" s="90" customFormat="1" ht="12.75" x14ac:dyDescent="0.2">
      <c r="A60" s="29"/>
      <c r="B60" s="25"/>
      <c r="C60" s="67"/>
      <c r="D60" s="68"/>
      <c r="E60" s="43"/>
      <c r="F60" s="372"/>
      <c r="G60" s="48"/>
      <c r="H60" s="43"/>
      <c r="I60" s="43"/>
      <c r="J60" s="43"/>
      <c r="K60" s="43"/>
      <c r="L60" s="27"/>
      <c r="M60" s="179"/>
      <c r="N60" s="51"/>
      <c r="O60" s="51"/>
      <c r="P60" s="51"/>
      <c r="Q60" s="153"/>
      <c r="R60" s="153"/>
      <c r="S60" s="153"/>
      <c r="T60" s="29"/>
    </row>
    <row r="61" spans="1:20" s="90" customFormat="1" ht="12.75" x14ac:dyDescent="0.2">
      <c r="A61" s="29"/>
      <c r="B61" s="25"/>
      <c r="C61" s="67"/>
      <c r="D61" s="68"/>
      <c r="E61" s="43"/>
      <c r="F61" s="372"/>
      <c r="G61" s="48"/>
      <c r="H61" s="43"/>
      <c r="I61" s="43"/>
      <c r="J61" s="43"/>
      <c r="K61" s="43"/>
      <c r="L61" s="27"/>
      <c r="M61" s="179"/>
      <c r="N61" s="51"/>
      <c r="O61" s="51"/>
      <c r="P61" s="51"/>
      <c r="Q61" s="153"/>
      <c r="R61" s="153"/>
      <c r="S61" s="153"/>
      <c r="T61" s="29"/>
    </row>
    <row r="62" spans="1:20" s="90" customFormat="1" ht="12.75" x14ac:dyDescent="0.2">
      <c r="A62" s="29"/>
      <c r="B62" s="25"/>
      <c r="C62" s="67"/>
      <c r="D62" s="68"/>
      <c r="E62" s="43"/>
      <c r="F62" s="372"/>
      <c r="G62" s="48"/>
      <c r="H62" s="43"/>
      <c r="I62" s="43"/>
      <c r="J62" s="43"/>
      <c r="K62" s="43"/>
      <c r="L62" s="27"/>
      <c r="M62" s="179"/>
      <c r="N62" s="51"/>
      <c r="O62" s="51"/>
      <c r="P62" s="51"/>
      <c r="Q62" s="153"/>
      <c r="R62" s="153"/>
      <c r="S62" s="153"/>
      <c r="T62" s="29"/>
    </row>
    <row r="63" spans="1:20" s="90" customFormat="1" ht="12.75" x14ac:dyDescent="0.2">
      <c r="A63" s="29"/>
      <c r="B63" s="25"/>
      <c r="C63" s="67"/>
      <c r="D63" s="68"/>
      <c r="E63" s="43"/>
      <c r="F63" s="372"/>
      <c r="G63" s="48"/>
      <c r="H63" s="43"/>
      <c r="I63" s="43"/>
      <c r="J63" s="43"/>
      <c r="K63" s="43"/>
      <c r="L63" s="27"/>
      <c r="M63" s="179"/>
      <c r="N63" s="51"/>
      <c r="O63" s="51"/>
      <c r="P63" s="51"/>
      <c r="Q63" s="153"/>
      <c r="R63" s="153"/>
      <c r="S63" s="153"/>
      <c r="T63" s="29"/>
    </row>
    <row r="64" spans="1:20" s="90" customFormat="1" ht="12.75" x14ac:dyDescent="0.2">
      <c r="A64" s="29"/>
      <c r="B64" s="25"/>
      <c r="C64" s="67"/>
      <c r="D64" s="68"/>
      <c r="E64" s="43"/>
      <c r="F64" s="372"/>
      <c r="G64" s="48"/>
      <c r="H64" s="43"/>
      <c r="I64" s="43"/>
      <c r="J64" s="43"/>
      <c r="K64" s="43"/>
      <c r="L64" s="27"/>
      <c r="M64" s="179"/>
      <c r="N64" s="51"/>
      <c r="O64" s="51"/>
      <c r="P64" s="51"/>
      <c r="Q64" s="153"/>
      <c r="R64" s="153"/>
      <c r="S64" s="153"/>
      <c r="T64" s="29"/>
    </row>
    <row r="65" spans="1:20" s="90" customFormat="1" ht="12.75" x14ac:dyDescent="0.2">
      <c r="A65" s="29"/>
      <c r="B65" s="25"/>
      <c r="C65" s="67"/>
      <c r="D65" s="68"/>
      <c r="E65" s="43"/>
      <c r="F65" s="372"/>
      <c r="G65" s="48"/>
      <c r="H65" s="43"/>
      <c r="I65" s="43"/>
      <c r="J65" s="43"/>
      <c r="K65" s="43"/>
      <c r="L65" s="27"/>
      <c r="M65" s="179"/>
      <c r="N65" s="51"/>
      <c r="O65" s="51"/>
      <c r="P65" s="51"/>
      <c r="Q65" s="153"/>
      <c r="R65" s="153"/>
      <c r="S65" s="153"/>
      <c r="T65" s="29"/>
    </row>
    <row r="66" spans="1:20" s="90" customFormat="1" ht="12.75" x14ac:dyDescent="0.2">
      <c r="A66" s="29"/>
      <c r="B66" s="25"/>
      <c r="C66" s="67"/>
      <c r="D66" s="68"/>
      <c r="E66" s="43"/>
      <c r="F66" s="372"/>
      <c r="G66" s="48"/>
      <c r="H66" s="43"/>
      <c r="I66" s="43"/>
      <c r="J66" s="43"/>
      <c r="K66" s="43"/>
      <c r="L66" s="27"/>
      <c r="M66" s="179"/>
      <c r="N66" s="51"/>
      <c r="O66" s="51"/>
      <c r="P66" s="51"/>
      <c r="Q66" s="153"/>
      <c r="R66" s="153"/>
      <c r="S66" s="153"/>
      <c r="T66" s="29"/>
    </row>
    <row r="67" spans="1:20" s="90" customFormat="1" ht="12.75" x14ac:dyDescent="0.2">
      <c r="A67" s="29"/>
      <c r="B67" s="25"/>
      <c r="C67" s="67"/>
      <c r="D67" s="68"/>
      <c r="E67" s="43"/>
      <c r="F67" s="372"/>
      <c r="G67" s="48"/>
      <c r="H67" s="43"/>
      <c r="I67" s="43"/>
      <c r="J67" s="43"/>
      <c r="K67" s="43"/>
      <c r="L67" s="27"/>
      <c r="M67" s="179"/>
      <c r="N67" s="51"/>
      <c r="O67" s="51"/>
      <c r="P67" s="51"/>
      <c r="Q67" s="153"/>
      <c r="R67" s="153"/>
      <c r="S67" s="153"/>
      <c r="T67" s="29"/>
    </row>
    <row r="68" spans="1:20" s="90" customFormat="1" ht="12.75" x14ac:dyDescent="0.2">
      <c r="A68" s="29"/>
      <c r="B68" s="25"/>
      <c r="C68" s="67"/>
      <c r="D68" s="68"/>
      <c r="E68" s="43"/>
      <c r="F68" s="372"/>
      <c r="G68" s="48"/>
      <c r="H68" s="43"/>
      <c r="I68" s="43"/>
      <c r="J68" s="43"/>
      <c r="K68" s="43"/>
      <c r="L68" s="27"/>
      <c r="M68" s="179"/>
      <c r="N68" s="51"/>
      <c r="O68" s="51"/>
      <c r="P68" s="51"/>
      <c r="Q68" s="153"/>
      <c r="R68" s="153"/>
      <c r="S68" s="153"/>
      <c r="T68" s="29"/>
    </row>
    <row r="69" spans="1:20" s="90" customFormat="1" ht="12.75" x14ac:dyDescent="0.2">
      <c r="A69" s="29"/>
      <c r="B69" s="25"/>
      <c r="C69" s="67"/>
      <c r="D69" s="68"/>
      <c r="E69" s="43"/>
      <c r="F69" s="372"/>
      <c r="G69" s="48"/>
      <c r="H69" s="43"/>
      <c r="I69" s="43"/>
      <c r="J69" s="43"/>
      <c r="K69" s="43"/>
      <c r="L69" s="27"/>
      <c r="M69" s="179"/>
      <c r="N69" s="51"/>
      <c r="O69" s="51"/>
      <c r="P69" s="51"/>
      <c r="Q69" s="153"/>
      <c r="R69" s="153"/>
      <c r="S69" s="153"/>
      <c r="T69" s="29"/>
    </row>
    <row r="70" spans="1:20" s="90" customFormat="1" ht="12.75" x14ac:dyDescent="0.2">
      <c r="A70" s="29"/>
      <c r="B70" s="25"/>
      <c r="C70" s="67"/>
      <c r="D70" s="68"/>
      <c r="E70" s="43"/>
      <c r="F70" s="47"/>
      <c r="G70" s="48"/>
      <c r="H70" s="43"/>
      <c r="I70" s="43"/>
      <c r="J70" s="43"/>
      <c r="K70" s="43"/>
      <c r="L70" s="27"/>
      <c r="M70" s="179"/>
      <c r="N70" s="51"/>
      <c r="O70" s="51"/>
      <c r="P70" s="51"/>
      <c r="Q70" s="153"/>
      <c r="R70" s="153"/>
      <c r="S70" s="153"/>
      <c r="T70" s="29"/>
    </row>
    <row r="71" spans="1:20" ht="15" customHeight="1" x14ac:dyDescent="0.25">
      <c r="A71" s="560" t="s">
        <v>3</v>
      </c>
      <c r="B71" s="560" t="s">
        <v>170</v>
      </c>
      <c r="C71" s="562" t="s">
        <v>956</v>
      </c>
      <c r="D71" s="562" t="s">
        <v>961</v>
      </c>
      <c r="E71" s="564" t="s">
        <v>11</v>
      </c>
      <c r="F71" s="562" t="s">
        <v>751</v>
      </c>
      <c r="G71" s="562" t="s">
        <v>750</v>
      </c>
      <c r="H71" s="562"/>
      <c r="I71" s="562" t="s">
        <v>752</v>
      </c>
      <c r="J71" s="562" t="s">
        <v>753</v>
      </c>
      <c r="K71" s="566" t="s">
        <v>4</v>
      </c>
      <c r="L71" s="566"/>
      <c r="M71" s="213" t="s">
        <v>198</v>
      </c>
    </row>
    <row r="72" spans="1:20" s="3" customFormat="1" ht="12.75" x14ac:dyDescent="0.2">
      <c r="A72" s="561"/>
      <c r="B72" s="561"/>
      <c r="C72" s="563"/>
      <c r="D72" s="563"/>
      <c r="E72" s="565"/>
      <c r="F72" s="563"/>
      <c r="G72" s="563"/>
      <c r="H72" s="563"/>
      <c r="I72" s="563"/>
      <c r="J72" s="563"/>
      <c r="K72" s="2" t="s">
        <v>1</v>
      </c>
      <c r="L72" s="2" t="s">
        <v>0</v>
      </c>
      <c r="N72" s="39" t="s">
        <v>74</v>
      </c>
      <c r="O72" s="39" t="s">
        <v>75</v>
      </c>
      <c r="P72" s="39" t="s">
        <v>76</v>
      </c>
      <c r="Q72" s="57" t="s">
        <v>171</v>
      </c>
      <c r="R72" s="3" t="s">
        <v>780</v>
      </c>
      <c r="S72" s="3" t="s">
        <v>202</v>
      </c>
      <c r="T72" s="55" t="s">
        <v>779</v>
      </c>
    </row>
    <row r="73" spans="1:20" s="90" customFormat="1" ht="12.75" x14ac:dyDescent="0.2">
      <c r="A73" s="29">
        <v>1</v>
      </c>
      <c r="B73" s="25" t="s">
        <v>963</v>
      </c>
      <c r="C73" s="414" t="s">
        <v>218</v>
      </c>
      <c r="D73" s="415">
        <v>0</v>
      </c>
      <c r="E73" s="43">
        <f>D73*100</f>
        <v>0</v>
      </c>
      <c r="F73" s="345">
        <f>VLOOKUP(LEFT($C73,4),'JCI dtd'!$A:$C,2,0)</f>
        <v>12100</v>
      </c>
      <c r="G73" s="345">
        <f>VLOOKUP(LEFT($C73,4),'JCI dtd'!$A:$C,3,0)</f>
        <v>12100</v>
      </c>
      <c r="H73" s="43"/>
      <c r="I73" s="43">
        <f>+E73*F73</f>
        <v>0</v>
      </c>
      <c r="J73" s="43">
        <f>+E73*G73</f>
        <v>0</v>
      </c>
      <c r="K73" s="43">
        <f>+H73+J73-I73</f>
        <v>0</v>
      </c>
      <c r="L73" s="27">
        <f>IFERROR(K73/I73,0)</f>
        <v>0</v>
      </c>
      <c r="M73" s="179"/>
      <c r="N73" s="51"/>
      <c r="O73" s="51"/>
      <c r="P73" s="51"/>
      <c r="Q73" s="153"/>
      <c r="R73" s="153"/>
      <c r="S73" s="153"/>
      <c r="T73" s="29"/>
    </row>
    <row r="74" spans="1:20" s="90" customFormat="1" ht="12.75" x14ac:dyDescent="0.2">
      <c r="A74" s="29">
        <f>A73+1</f>
        <v>2</v>
      </c>
      <c r="B74" s="25" t="s">
        <v>963</v>
      </c>
      <c r="C74" s="414" t="s">
        <v>219</v>
      </c>
      <c r="D74" s="416">
        <v>499</v>
      </c>
      <c r="E74" s="43">
        <f t="shared" ref="E74:E103" si="8">D74*100</f>
        <v>49900</v>
      </c>
      <c r="F74" s="345">
        <f>VLOOKUP(LEFT($C74,4),'JCI dtd'!$A:$C,2,0)</f>
        <v>1610</v>
      </c>
      <c r="G74" s="345">
        <f>VLOOKUP(LEFT($C74,4),'JCI dtd'!$A:$C,3,0)</f>
        <v>1610</v>
      </c>
      <c r="H74" s="43"/>
      <c r="I74" s="43">
        <f t="shared" ref="I74:I103" si="9">+E74*F74</f>
        <v>80339000</v>
      </c>
      <c r="J74" s="43">
        <f t="shared" ref="J74:J103" si="10">+E74*G74</f>
        <v>80339000</v>
      </c>
      <c r="K74" s="43">
        <f t="shared" ref="K74:K103" si="11">+H74+J74-I74</f>
        <v>0</v>
      </c>
      <c r="L74" s="27">
        <f t="shared" ref="L74:L103" si="12">IFERROR(K74/I74,0)</f>
        <v>0</v>
      </c>
      <c r="M74" s="179"/>
      <c r="N74" s="51"/>
      <c r="O74" s="51"/>
      <c r="P74" s="51"/>
      <c r="Q74" s="153"/>
      <c r="R74" s="153"/>
      <c r="S74" s="153"/>
      <c r="T74" s="29"/>
    </row>
    <row r="75" spans="1:20" s="90" customFormat="1" ht="12.75" x14ac:dyDescent="0.2">
      <c r="A75" s="29">
        <f t="shared" ref="A75:A109" si="13">A74+1</f>
        <v>3</v>
      </c>
      <c r="B75" s="25" t="s">
        <v>963</v>
      </c>
      <c r="C75" s="414" t="s">
        <v>229</v>
      </c>
      <c r="D75" s="416">
        <v>0</v>
      </c>
      <c r="E75" s="43">
        <f t="shared" si="8"/>
        <v>0</v>
      </c>
      <c r="F75" s="345">
        <f>VLOOKUP(LEFT($C75,4),'JCI dtd'!$A:$C,2,0)</f>
        <v>1430</v>
      </c>
      <c r="G75" s="345">
        <f>VLOOKUP(LEFT($C75,4),'JCI dtd'!$A:$C,3,0)</f>
        <v>1430</v>
      </c>
      <c r="H75" s="43"/>
      <c r="I75" s="43">
        <f t="shared" si="9"/>
        <v>0</v>
      </c>
      <c r="J75" s="43">
        <f t="shared" si="10"/>
        <v>0</v>
      </c>
      <c r="K75" s="43">
        <f t="shared" si="11"/>
        <v>0</v>
      </c>
      <c r="L75" s="27">
        <f t="shared" si="12"/>
        <v>0</v>
      </c>
      <c r="M75" s="179"/>
      <c r="N75" s="51"/>
      <c r="O75" s="51"/>
      <c r="P75" s="51"/>
      <c r="Q75" s="153"/>
      <c r="R75" s="153"/>
      <c r="S75" s="153"/>
      <c r="T75" s="29"/>
    </row>
    <row r="76" spans="1:20" s="90" customFormat="1" ht="12.75" x14ac:dyDescent="0.2">
      <c r="A76" s="29">
        <f t="shared" si="13"/>
        <v>4</v>
      </c>
      <c r="B76" s="25" t="s">
        <v>963</v>
      </c>
      <c r="C76" s="414" t="s">
        <v>220</v>
      </c>
      <c r="D76" s="416">
        <v>0</v>
      </c>
      <c r="E76" s="43">
        <f t="shared" si="8"/>
        <v>0</v>
      </c>
      <c r="F76" s="345">
        <f>VLOOKUP(LEFT($C76,4),'JCI dtd'!$A:$C,2,0)</f>
        <v>4740</v>
      </c>
      <c r="G76" s="345">
        <f>VLOOKUP(LEFT($C76,4),'JCI dtd'!$A:$C,3,0)</f>
        <v>4740</v>
      </c>
      <c r="H76" s="43"/>
      <c r="I76" s="43">
        <f t="shared" si="9"/>
        <v>0</v>
      </c>
      <c r="J76" s="43">
        <f t="shared" si="10"/>
        <v>0</v>
      </c>
      <c r="K76" s="43">
        <f t="shared" si="11"/>
        <v>0</v>
      </c>
      <c r="L76" s="27">
        <f t="shared" si="12"/>
        <v>0</v>
      </c>
      <c r="M76" s="179"/>
      <c r="N76" s="51"/>
      <c r="O76" s="51"/>
      <c r="P76" s="51"/>
      <c r="Q76" s="153"/>
      <c r="R76" s="153"/>
      <c r="S76" s="153"/>
      <c r="T76" s="29"/>
    </row>
    <row r="77" spans="1:20" s="90" customFormat="1" ht="12.75" x14ac:dyDescent="0.2">
      <c r="A77" s="29">
        <f t="shared" si="13"/>
        <v>5</v>
      </c>
      <c r="B77" s="25" t="s">
        <v>963</v>
      </c>
      <c r="C77" s="414" t="s">
        <v>221</v>
      </c>
      <c r="D77" s="416">
        <v>465</v>
      </c>
      <c r="E77" s="43">
        <f t="shared" si="8"/>
        <v>46500</v>
      </c>
      <c r="F77" s="345">
        <f>VLOOKUP(LEFT($C77,4),'JCI dtd'!$A:$C,2,0)</f>
        <v>7250</v>
      </c>
      <c r="G77" s="345">
        <f>VLOOKUP(LEFT($C77,4),'JCI dtd'!$A:$C,3,0)</f>
        <v>7250</v>
      </c>
      <c r="H77" s="43"/>
      <c r="I77" s="43">
        <f t="shared" si="9"/>
        <v>337125000</v>
      </c>
      <c r="J77" s="43">
        <f t="shared" si="10"/>
        <v>337125000</v>
      </c>
      <c r="K77" s="43">
        <f t="shared" si="11"/>
        <v>0</v>
      </c>
      <c r="L77" s="27">
        <f t="shared" si="12"/>
        <v>0</v>
      </c>
      <c r="M77" s="179"/>
      <c r="N77" s="51"/>
      <c r="O77" s="51"/>
      <c r="P77" s="51"/>
      <c r="Q77" s="153"/>
      <c r="R77" s="153"/>
      <c r="S77" s="153"/>
      <c r="T77" s="29"/>
    </row>
    <row r="78" spans="1:20" s="90" customFormat="1" ht="12.75" x14ac:dyDescent="0.2">
      <c r="A78" s="29">
        <f t="shared" si="13"/>
        <v>6</v>
      </c>
      <c r="B78" s="25" t="s">
        <v>963</v>
      </c>
      <c r="C78" s="414" t="s">
        <v>222</v>
      </c>
      <c r="D78" s="416">
        <v>281</v>
      </c>
      <c r="E78" s="43">
        <f t="shared" si="8"/>
        <v>28100</v>
      </c>
      <c r="F78" s="345">
        <f>VLOOKUP(LEFT($C78,4),'JCI dtd'!$A:$C,2,0)</f>
        <v>27575</v>
      </c>
      <c r="G78" s="345">
        <f>VLOOKUP(LEFT($C78,4),'JCI dtd'!$A:$C,3,0)</f>
        <v>27575</v>
      </c>
      <c r="H78" s="43"/>
      <c r="I78" s="43">
        <f t="shared" si="9"/>
        <v>774857500</v>
      </c>
      <c r="J78" s="43">
        <f t="shared" si="10"/>
        <v>774857500</v>
      </c>
      <c r="K78" s="43">
        <f t="shared" si="11"/>
        <v>0</v>
      </c>
      <c r="L78" s="27">
        <f t="shared" si="12"/>
        <v>0</v>
      </c>
      <c r="M78" s="179"/>
      <c r="N78" s="51"/>
      <c r="O78" s="51"/>
      <c r="P78" s="51"/>
      <c r="Q78" s="153"/>
      <c r="R78" s="153"/>
      <c r="S78" s="153"/>
      <c r="T78" s="29"/>
    </row>
    <row r="79" spans="1:20" s="90" customFormat="1" ht="12.75" x14ac:dyDescent="0.2">
      <c r="A79" s="29">
        <f t="shared" si="13"/>
        <v>7</v>
      </c>
      <c r="B79" s="25" t="s">
        <v>963</v>
      </c>
      <c r="C79" s="414" t="s">
        <v>223</v>
      </c>
      <c r="D79" s="416">
        <v>276</v>
      </c>
      <c r="E79" s="43">
        <f t="shared" si="8"/>
        <v>27600</v>
      </c>
      <c r="F79" s="345">
        <f>VLOOKUP(LEFT($C79,4),'JCI dtd'!$A:$C,2,0)</f>
        <v>9350</v>
      </c>
      <c r="G79" s="345">
        <f>VLOOKUP(LEFT($C79,4),'JCI dtd'!$A:$C,3,0)</f>
        <v>9350</v>
      </c>
      <c r="H79" s="43"/>
      <c r="I79" s="43">
        <f t="shared" si="9"/>
        <v>258060000</v>
      </c>
      <c r="J79" s="43">
        <f t="shared" si="10"/>
        <v>258060000</v>
      </c>
      <c r="K79" s="43">
        <f t="shared" si="11"/>
        <v>0</v>
      </c>
      <c r="L79" s="27">
        <f t="shared" si="12"/>
        <v>0</v>
      </c>
      <c r="M79" s="179"/>
      <c r="N79" s="51"/>
      <c r="O79" s="51"/>
      <c r="P79" s="51"/>
      <c r="Q79" s="153"/>
      <c r="R79" s="153"/>
      <c r="S79" s="153"/>
      <c r="T79" s="29"/>
    </row>
    <row r="80" spans="1:20" s="90" customFormat="1" ht="12.75" x14ac:dyDescent="0.2">
      <c r="A80" s="29">
        <f t="shared" si="13"/>
        <v>8</v>
      </c>
      <c r="B80" s="25" t="s">
        <v>963</v>
      </c>
      <c r="C80" s="414" t="s">
        <v>224</v>
      </c>
      <c r="D80" s="416">
        <v>1176</v>
      </c>
      <c r="E80" s="43">
        <f t="shared" si="8"/>
        <v>117600</v>
      </c>
      <c r="F80" s="345">
        <f>VLOOKUP(LEFT($C80,4),'JCI dtd'!$A:$C,2,0)</f>
        <v>3980</v>
      </c>
      <c r="G80" s="345">
        <f>VLOOKUP(LEFT($C80,4),'JCI dtd'!$A:$C,3,0)</f>
        <v>3980</v>
      </c>
      <c r="H80" s="43"/>
      <c r="I80" s="43">
        <f t="shared" si="9"/>
        <v>468048000</v>
      </c>
      <c r="J80" s="43">
        <f t="shared" si="10"/>
        <v>468048000</v>
      </c>
      <c r="K80" s="43">
        <f t="shared" si="11"/>
        <v>0</v>
      </c>
      <c r="L80" s="27">
        <f t="shared" si="12"/>
        <v>0</v>
      </c>
      <c r="M80" s="179"/>
      <c r="N80" s="51"/>
      <c r="O80" s="51"/>
      <c r="P80" s="51"/>
      <c r="Q80" s="153"/>
      <c r="R80" s="153"/>
      <c r="S80" s="153"/>
      <c r="T80" s="29"/>
    </row>
    <row r="81" spans="1:20" s="90" customFormat="1" ht="12.75" x14ac:dyDescent="0.2">
      <c r="A81" s="29">
        <f t="shared" si="13"/>
        <v>9</v>
      </c>
      <c r="B81" s="25" t="s">
        <v>963</v>
      </c>
      <c r="C81" s="414" t="s">
        <v>225</v>
      </c>
      <c r="D81" s="416">
        <v>0</v>
      </c>
      <c r="E81" s="43">
        <f t="shared" si="8"/>
        <v>0</v>
      </c>
      <c r="F81" s="345">
        <f>VLOOKUP(LEFT($C81,4),'JCI dtd'!$A:$C,2,0)</f>
        <v>2390</v>
      </c>
      <c r="G81" s="345">
        <f>VLOOKUP(LEFT($C81,4),'JCI dtd'!$A:$C,3,0)</f>
        <v>2390</v>
      </c>
      <c r="H81" s="43"/>
      <c r="I81" s="43">
        <f t="shared" si="9"/>
        <v>0</v>
      </c>
      <c r="J81" s="43">
        <f t="shared" si="10"/>
        <v>0</v>
      </c>
      <c r="K81" s="43">
        <f t="shared" si="11"/>
        <v>0</v>
      </c>
      <c r="L81" s="27">
        <f t="shared" si="12"/>
        <v>0</v>
      </c>
      <c r="M81" s="179"/>
      <c r="N81" s="51"/>
      <c r="O81" s="51"/>
      <c r="P81" s="51"/>
      <c r="Q81" s="153"/>
      <c r="R81" s="153"/>
      <c r="S81" s="153"/>
      <c r="T81" s="29"/>
    </row>
    <row r="82" spans="1:20" s="90" customFormat="1" ht="12.75" x14ac:dyDescent="0.2">
      <c r="A82" s="29">
        <f t="shared" si="13"/>
        <v>10</v>
      </c>
      <c r="B82" s="25" t="s">
        <v>963</v>
      </c>
      <c r="C82" s="417" t="s">
        <v>226</v>
      </c>
      <c r="D82" s="418">
        <v>529</v>
      </c>
      <c r="E82" s="43">
        <f t="shared" si="8"/>
        <v>52900</v>
      </c>
      <c r="F82" s="345">
        <f>VLOOKUP(LEFT($C82,4),'JCI dtd'!$A:$C,2,0)</f>
        <v>7450</v>
      </c>
      <c r="G82" s="345">
        <f>VLOOKUP(LEFT($C82,4),'JCI dtd'!$A:$C,3,0)</f>
        <v>7450</v>
      </c>
      <c r="H82" s="43"/>
      <c r="I82" s="43">
        <f t="shared" si="9"/>
        <v>394105000</v>
      </c>
      <c r="J82" s="43">
        <f t="shared" si="10"/>
        <v>394105000</v>
      </c>
      <c r="K82" s="43">
        <f t="shared" si="11"/>
        <v>0</v>
      </c>
      <c r="L82" s="27">
        <f t="shared" si="12"/>
        <v>0</v>
      </c>
      <c r="M82" s="179"/>
      <c r="N82" s="51"/>
      <c r="O82" s="51"/>
      <c r="P82" s="51"/>
      <c r="Q82" s="153"/>
      <c r="R82" s="153"/>
      <c r="S82" s="153"/>
      <c r="T82" s="29"/>
    </row>
    <row r="83" spans="1:20" s="90" customFormat="1" ht="12.75" x14ac:dyDescent="0.2">
      <c r="A83" s="29">
        <f t="shared" si="13"/>
        <v>11</v>
      </c>
      <c r="B83" s="25" t="s">
        <v>963</v>
      </c>
      <c r="C83" s="417" t="s">
        <v>227</v>
      </c>
      <c r="D83" s="418">
        <v>737</v>
      </c>
      <c r="E83" s="43">
        <f t="shared" si="8"/>
        <v>73700</v>
      </c>
      <c r="F83" s="345">
        <f>VLOOKUP(LEFT($C83,4),'JCI dtd'!$A:$C,2,0)</f>
        <v>1400</v>
      </c>
      <c r="G83" s="345">
        <f>VLOOKUP(LEFT($C83,4),'JCI dtd'!$A:$C,3,0)</f>
        <v>1400</v>
      </c>
      <c r="H83" s="43"/>
      <c r="I83" s="43">
        <f t="shared" si="9"/>
        <v>103180000</v>
      </c>
      <c r="J83" s="43">
        <f t="shared" si="10"/>
        <v>103180000</v>
      </c>
      <c r="K83" s="43">
        <f t="shared" si="11"/>
        <v>0</v>
      </c>
      <c r="L83" s="27">
        <f t="shared" si="12"/>
        <v>0</v>
      </c>
      <c r="M83" s="179"/>
      <c r="N83" s="51"/>
      <c r="O83" s="51"/>
      <c r="P83" s="51"/>
      <c r="Q83" s="153"/>
      <c r="R83" s="153"/>
      <c r="S83" s="153"/>
      <c r="T83" s="29"/>
    </row>
    <row r="84" spans="1:20" s="90" customFormat="1" ht="12.75" x14ac:dyDescent="0.2">
      <c r="A84" s="29">
        <f t="shared" si="13"/>
        <v>12</v>
      </c>
      <c r="B84" s="25" t="s">
        <v>963</v>
      </c>
      <c r="C84" s="417" t="s">
        <v>228</v>
      </c>
      <c r="D84" s="418">
        <v>0</v>
      </c>
      <c r="E84" s="43">
        <f t="shared" si="8"/>
        <v>0</v>
      </c>
      <c r="F84" s="345">
        <f>VLOOKUP(LEFT($C84,4),'JCI dtd'!$A:$C,2,0)</f>
        <v>7575</v>
      </c>
      <c r="G84" s="345">
        <f>VLOOKUP(LEFT($C84,4),'JCI dtd'!$A:$C,3,0)</f>
        <v>7575</v>
      </c>
      <c r="H84" s="43"/>
      <c r="I84" s="43">
        <f t="shared" si="9"/>
        <v>0</v>
      </c>
      <c r="J84" s="43">
        <f t="shared" si="10"/>
        <v>0</v>
      </c>
      <c r="K84" s="43">
        <f t="shared" si="11"/>
        <v>0</v>
      </c>
      <c r="L84" s="27">
        <f t="shared" si="12"/>
        <v>0</v>
      </c>
      <c r="M84" s="179"/>
      <c r="N84" s="51"/>
      <c r="O84" s="51"/>
      <c r="P84" s="51"/>
      <c r="Q84" s="153"/>
      <c r="R84" s="153"/>
      <c r="S84" s="153"/>
      <c r="T84" s="29"/>
    </row>
    <row r="85" spans="1:20" s="90" customFormat="1" ht="12.75" x14ac:dyDescent="0.2">
      <c r="A85" s="29">
        <f t="shared" si="13"/>
        <v>13</v>
      </c>
      <c r="B85" s="25" t="s">
        <v>963</v>
      </c>
      <c r="C85" s="417" t="s">
        <v>230</v>
      </c>
      <c r="D85" s="418">
        <v>0</v>
      </c>
      <c r="E85" s="43">
        <f t="shared" si="8"/>
        <v>0</v>
      </c>
      <c r="F85" s="345">
        <f>VLOOKUP(LEFT($C85,4),'JCI dtd'!$A:$C,2,0)</f>
        <v>90000</v>
      </c>
      <c r="G85" s="345">
        <f>VLOOKUP(LEFT($C85,4),'JCI dtd'!$A:$C,3,0)</f>
        <v>90000</v>
      </c>
      <c r="H85" s="43"/>
      <c r="I85" s="43">
        <f t="shared" si="9"/>
        <v>0</v>
      </c>
      <c r="J85" s="43">
        <f t="shared" si="10"/>
        <v>0</v>
      </c>
      <c r="K85" s="43">
        <f t="shared" si="11"/>
        <v>0</v>
      </c>
      <c r="L85" s="27">
        <f t="shared" si="12"/>
        <v>0</v>
      </c>
      <c r="M85" s="179"/>
      <c r="N85" s="51"/>
      <c r="O85" s="51"/>
      <c r="P85" s="51"/>
      <c r="Q85" s="153"/>
      <c r="R85" s="153"/>
      <c r="S85" s="153"/>
      <c r="T85" s="29"/>
    </row>
    <row r="86" spans="1:20" s="90" customFormat="1" ht="12.75" x14ac:dyDescent="0.2">
      <c r="A86" s="29">
        <f t="shared" si="13"/>
        <v>14</v>
      </c>
      <c r="B86" s="25" t="s">
        <v>963</v>
      </c>
      <c r="C86" s="417" t="s">
        <v>231</v>
      </c>
      <c r="D86" s="418">
        <v>0</v>
      </c>
      <c r="E86" s="43">
        <f t="shared" si="8"/>
        <v>0</v>
      </c>
      <c r="F86" s="345">
        <f>VLOOKUP(LEFT($C86,4),'JCI dtd'!$A:$C,2,0)</f>
        <v>3750</v>
      </c>
      <c r="G86" s="345">
        <f>VLOOKUP(LEFT($C86,4),'JCI dtd'!$A:$C,3,0)</f>
        <v>3750</v>
      </c>
      <c r="H86" s="43"/>
      <c r="I86" s="43">
        <f t="shared" si="9"/>
        <v>0</v>
      </c>
      <c r="J86" s="43">
        <f t="shared" si="10"/>
        <v>0</v>
      </c>
      <c r="K86" s="43">
        <f t="shared" si="11"/>
        <v>0</v>
      </c>
      <c r="L86" s="27">
        <f t="shared" si="12"/>
        <v>0</v>
      </c>
      <c r="M86" s="179"/>
      <c r="N86" s="51"/>
      <c r="O86" s="51"/>
      <c r="P86" s="51"/>
      <c r="Q86" s="153"/>
      <c r="R86" s="153"/>
      <c r="S86" s="153"/>
      <c r="T86" s="29"/>
    </row>
    <row r="87" spans="1:20" s="90" customFormat="1" ht="12.75" x14ac:dyDescent="0.2">
      <c r="A87" s="29">
        <f t="shared" si="13"/>
        <v>15</v>
      </c>
      <c r="B87" s="25" t="s">
        <v>963</v>
      </c>
      <c r="C87" s="417" t="s">
        <v>232</v>
      </c>
      <c r="D87" s="418">
        <v>0</v>
      </c>
      <c r="E87" s="43">
        <f t="shared" si="8"/>
        <v>0</v>
      </c>
      <c r="F87" s="345">
        <f>VLOOKUP(LEFT($C87,4),'JCI dtd'!$A:$C,2,0)</f>
        <v>10375</v>
      </c>
      <c r="G87" s="345">
        <f>VLOOKUP(LEFT($C87,4),'JCI dtd'!$A:$C,3,0)</f>
        <v>10375</v>
      </c>
      <c r="H87" s="43"/>
      <c r="I87" s="43">
        <f t="shared" si="9"/>
        <v>0</v>
      </c>
      <c r="J87" s="43">
        <f t="shared" si="10"/>
        <v>0</v>
      </c>
      <c r="K87" s="43">
        <f t="shared" si="11"/>
        <v>0</v>
      </c>
      <c r="L87" s="27">
        <f t="shared" si="12"/>
        <v>0</v>
      </c>
      <c r="M87" s="179"/>
      <c r="N87" s="51"/>
      <c r="O87" s="51"/>
      <c r="P87" s="51"/>
      <c r="Q87" s="153"/>
      <c r="R87" s="153"/>
      <c r="S87" s="153"/>
      <c r="T87" s="29"/>
    </row>
    <row r="88" spans="1:20" s="90" customFormat="1" ht="12.75" x14ac:dyDescent="0.2">
      <c r="A88" s="29">
        <f t="shared" si="13"/>
        <v>16</v>
      </c>
      <c r="B88" s="25" t="s">
        <v>963</v>
      </c>
      <c r="C88" s="417" t="s">
        <v>233</v>
      </c>
      <c r="D88" s="418">
        <v>349</v>
      </c>
      <c r="E88" s="43">
        <f t="shared" si="8"/>
        <v>34900</v>
      </c>
      <c r="F88" s="345">
        <f>VLOOKUP(LEFT($C88,4),'JCI dtd'!$A:$C,2,0)</f>
        <v>7275</v>
      </c>
      <c r="G88" s="345">
        <f>VLOOKUP(LEFT($C88,4),'JCI dtd'!$A:$C,3,0)</f>
        <v>7275</v>
      </c>
      <c r="H88" s="43"/>
      <c r="I88" s="43">
        <f t="shared" si="9"/>
        <v>253897500</v>
      </c>
      <c r="J88" s="43">
        <f t="shared" si="10"/>
        <v>253897500</v>
      </c>
      <c r="K88" s="43">
        <f t="shared" si="11"/>
        <v>0</v>
      </c>
      <c r="L88" s="27">
        <f t="shared" si="12"/>
        <v>0</v>
      </c>
      <c r="M88" s="179"/>
      <c r="N88" s="51"/>
      <c r="O88" s="51"/>
      <c r="P88" s="51"/>
      <c r="Q88" s="153"/>
      <c r="R88" s="153"/>
      <c r="S88" s="153"/>
      <c r="T88" s="29"/>
    </row>
    <row r="89" spans="1:20" s="90" customFormat="1" ht="12.75" x14ac:dyDescent="0.2">
      <c r="A89" s="29">
        <f t="shared" si="13"/>
        <v>17</v>
      </c>
      <c r="B89" s="25" t="s">
        <v>963</v>
      </c>
      <c r="C89" s="417" t="s">
        <v>234</v>
      </c>
      <c r="D89" s="418">
        <v>0</v>
      </c>
      <c r="E89" s="43">
        <f t="shared" si="8"/>
        <v>0</v>
      </c>
      <c r="F89" s="345">
        <f>VLOOKUP(LEFT($C89,4),'JCI dtd'!$A:$C,2,0)</f>
        <v>19525</v>
      </c>
      <c r="G89" s="345">
        <f>VLOOKUP(LEFT($C89,4),'JCI dtd'!$A:$C,3,0)</f>
        <v>19525</v>
      </c>
      <c r="H89" s="43"/>
      <c r="I89" s="43">
        <f t="shared" si="9"/>
        <v>0</v>
      </c>
      <c r="J89" s="43">
        <f t="shared" si="10"/>
        <v>0</v>
      </c>
      <c r="K89" s="43">
        <f t="shared" si="11"/>
        <v>0</v>
      </c>
      <c r="L89" s="27">
        <f t="shared" si="12"/>
        <v>0</v>
      </c>
      <c r="M89" s="179"/>
      <c r="N89" s="51"/>
      <c r="O89" s="51"/>
      <c r="P89" s="51"/>
      <c r="Q89" s="153"/>
      <c r="R89" s="153"/>
      <c r="S89" s="153"/>
      <c r="T89" s="29"/>
    </row>
    <row r="90" spans="1:20" s="90" customFormat="1" ht="12.75" x14ac:dyDescent="0.2">
      <c r="A90" s="29">
        <f t="shared" si="13"/>
        <v>18</v>
      </c>
      <c r="B90" s="25" t="s">
        <v>963</v>
      </c>
      <c r="C90" s="417" t="s">
        <v>235</v>
      </c>
      <c r="D90" s="418">
        <v>299</v>
      </c>
      <c r="E90" s="43">
        <f t="shared" si="8"/>
        <v>29900</v>
      </c>
      <c r="F90" s="345">
        <f>VLOOKUP(LEFT($C90,4),'JCI dtd'!$A:$C,2,0)</f>
        <v>5300</v>
      </c>
      <c r="G90" s="345">
        <f>VLOOKUP(LEFT($C90,4),'JCI dtd'!$A:$C,3,0)</f>
        <v>5300</v>
      </c>
      <c r="H90" s="43"/>
      <c r="I90" s="43">
        <f t="shared" si="9"/>
        <v>158470000</v>
      </c>
      <c r="J90" s="43">
        <f t="shared" si="10"/>
        <v>158470000</v>
      </c>
      <c r="K90" s="43">
        <f t="shared" si="11"/>
        <v>0</v>
      </c>
      <c r="L90" s="27">
        <f t="shared" si="12"/>
        <v>0</v>
      </c>
      <c r="M90" s="179"/>
      <c r="N90" s="51"/>
      <c r="O90" s="51"/>
      <c r="P90" s="51"/>
      <c r="Q90" s="153"/>
      <c r="R90" s="153"/>
      <c r="S90" s="153"/>
      <c r="T90" s="29"/>
    </row>
    <row r="91" spans="1:20" s="90" customFormat="1" ht="12.75" x14ac:dyDescent="0.2">
      <c r="A91" s="29">
        <f t="shared" si="13"/>
        <v>19</v>
      </c>
      <c r="B91" s="25" t="s">
        <v>963</v>
      </c>
      <c r="C91" s="417" t="s">
        <v>236</v>
      </c>
      <c r="D91" s="418">
        <v>1156</v>
      </c>
      <c r="E91" s="43">
        <f t="shared" si="8"/>
        <v>115600</v>
      </c>
      <c r="F91" s="345">
        <f>VLOOKUP(LEFT($C91,4),'JCI dtd'!$A:$C,2,0)</f>
        <v>1515</v>
      </c>
      <c r="G91" s="345">
        <f>VLOOKUP(LEFT($C91,4),'JCI dtd'!$A:$C,3,0)</f>
        <v>1515</v>
      </c>
      <c r="H91" s="43"/>
      <c r="I91" s="43">
        <f t="shared" si="9"/>
        <v>175134000</v>
      </c>
      <c r="J91" s="43">
        <f t="shared" si="10"/>
        <v>175134000</v>
      </c>
      <c r="K91" s="43">
        <f t="shared" si="11"/>
        <v>0</v>
      </c>
      <c r="L91" s="27">
        <f t="shared" si="12"/>
        <v>0</v>
      </c>
      <c r="M91" s="179"/>
      <c r="N91" s="51"/>
      <c r="O91" s="51"/>
      <c r="P91" s="51"/>
      <c r="Q91" s="153"/>
      <c r="R91" s="153"/>
      <c r="S91" s="153"/>
      <c r="T91" s="29"/>
    </row>
    <row r="92" spans="1:20" s="90" customFormat="1" ht="12.75" x14ac:dyDescent="0.2">
      <c r="A92" s="29">
        <f t="shared" si="13"/>
        <v>20</v>
      </c>
      <c r="B92" s="25" t="s">
        <v>963</v>
      </c>
      <c r="C92" s="417" t="s">
        <v>425</v>
      </c>
      <c r="D92" s="418">
        <v>269</v>
      </c>
      <c r="E92" s="43">
        <f t="shared" si="8"/>
        <v>26900</v>
      </c>
      <c r="F92" s="345">
        <f>VLOOKUP(LEFT($C92,4),'JCI dtd'!$A:$C,2,0)</f>
        <v>2700</v>
      </c>
      <c r="G92" s="345">
        <f>VLOOKUP(LEFT($C92,4),'JCI dtd'!$A:$C,3,0)</f>
        <v>2700</v>
      </c>
      <c r="H92" s="43"/>
      <c r="I92" s="43">
        <f t="shared" si="9"/>
        <v>72630000</v>
      </c>
      <c r="J92" s="43">
        <f t="shared" si="10"/>
        <v>72630000</v>
      </c>
      <c r="K92" s="43">
        <f t="shared" si="11"/>
        <v>0</v>
      </c>
      <c r="L92" s="27">
        <f t="shared" si="12"/>
        <v>0</v>
      </c>
      <c r="M92" s="179"/>
      <c r="N92" s="51"/>
      <c r="O92" s="51"/>
      <c r="P92" s="51"/>
      <c r="Q92" s="153"/>
      <c r="R92" s="153"/>
      <c r="S92" s="153"/>
      <c r="T92" s="29"/>
    </row>
    <row r="93" spans="1:20" s="90" customFormat="1" ht="12.75" x14ac:dyDescent="0.2">
      <c r="A93" s="29">
        <f t="shared" si="13"/>
        <v>21</v>
      </c>
      <c r="B93" s="25" t="s">
        <v>963</v>
      </c>
      <c r="C93" s="417" t="s">
        <v>238</v>
      </c>
      <c r="D93" s="418">
        <v>0</v>
      </c>
      <c r="E93" s="43">
        <f t="shared" si="8"/>
        <v>0</v>
      </c>
      <c r="F93" s="345">
        <f>VLOOKUP(LEFT($C93,4),'JCI dtd'!$A:$C,2,0)</f>
        <v>4140</v>
      </c>
      <c r="G93" s="345">
        <f>VLOOKUP(LEFT($C93,4),'JCI dtd'!$A:$C,3,0)</f>
        <v>4140</v>
      </c>
      <c r="H93" s="43"/>
      <c r="I93" s="43">
        <f t="shared" si="9"/>
        <v>0</v>
      </c>
      <c r="J93" s="43">
        <f t="shared" si="10"/>
        <v>0</v>
      </c>
      <c r="K93" s="43">
        <f t="shared" si="11"/>
        <v>0</v>
      </c>
      <c r="L93" s="27">
        <f t="shared" si="12"/>
        <v>0</v>
      </c>
      <c r="M93" s="179"/>
      <c r="N93" s="51"/>
      <c r="O93" s="51"/>
      <c r="P93" s="51"/>
      <c r="Q93" s="153"/>
      <c r="R93" s="153"/>
      <c r="S93" s="153"/>
      <c r="T93" s="29"/>
    </row>
    <row r="94" spans="1:20" s="90" customFormat="1" ht="12.75" x14ac:dyDescent="0.2">
      <c r="A94" s="29">
        <f t="shared" si="13"/>
        <v>22</v>
      </c>
      <c r="B94" s="25" t="s">
        <v>963</v>
      </c>
      <c r="C94" s="417" t="s">
        <v>239</v>
      </c>
      <c r="D94" s="418">
        <v>0</v>
      </c>
      <c r="E94" s="43">
        <f t="shared" si="8"/>
        <v>0</v>
      </c>
      <c r="F94" s="345">
        <f>VLOOKUP(LEFT($C94,4),'JCI dtd'!$A:$C,2,0)</f>
        <v>1160</v>
      </c>
      <c r="G94" s="345">
        <f>VLOOKUP(LEFT($C94,4),'JCI dtd'!$A:$C,3,0)</f>
        <v>1160</v>
      </c>
      <c r="H94" s="43"/>
      <c r="I94" s="43">
        <f t="shared" si="9"/>
        <v>0</v>
      </c>
      <c r="J94" s="43">
        <f t="shared" si="10"/>
        <v>0</v>
      </c>
      <c r="K94" s="43">
        <f t="shared" si="11"/>
        <v>0</v>
      </c>
      <c r="L94" s="27">
        <f t="shared" si="12"/>
        <v>0</v>
      </c>
      <c r="M94" s="179"/>
      <c r="N94" s="51"/>
      <c r="O94" s="51"/>
      <c r="P94" s="51"/>
      <c r="Q94" s="153"/>
      <c r="R94" s="153"/>
      <c r="S94" s="153"/>
      <c r="T94" s="29"/>
    </row>
    <row r="95" spans="1:20" s="90" customFormat="1" ht="12.75" x14ac:dyDescent="0.2">
      <c r="A95" s="29">
        <f t="shared" si="13"/>
        <v>23</v>
      </c>
      <c r="B95" s="25" t="s">
        <v>963</v>
      </c>
      <c r="C95" s="417" t="s">
        <v>240</v>
      </c>
      <c r="D95" s="418">
        <v>453</v>
      </c>
      <c r="E95" s="43">
        <f t="shared" si="8"/>
        <v>45300</v>
      </c>
      <c r="F95" s="345">
        <f>VLOOKUP(LEFT($C95,4),'JCI dtd'!$A:$C,2,0)</f>
        <v>2410</v>
      </c>
      <c r="G95" s="345">
        <f>VLOOKUP(LEFT($C95,4),'JCI dtd'!$A:$C,3,0)</f>
        <v>2410</v>
      </c>
      <c r="H95" s="43"/>
      <c r="I95" s="43">
        <f t="shared" si="9"/>
        <v>109173000</v>
      </c>
      <c r="J95" s="43">
        <f t="shared" si="10"/>
        <v>109173000</v>
      </c>
      <c r="K95" s="43">
        <f t="shared" si="11"/>
        <v>0</v>
      </c>
      <c r="L95" s="27">
        <f t="shared" si="12"/>
        <v>0</v>
      </c>
      <c r="M95" s="179"/>
      <c r="N95" s="51"/>
      <c r="O95" s="51"/>
      <c r="P95" s="51"/>
      <c r="Q95" s="153"/>
      <c r="R95" s="153"/>
      <c r="S95" s="153"/>
      <c r="T95" s="29"/>
    </row>
    <row r="96" spans="1:20" s="90" customFormat="1" ht="12.75" x14ac:dyDescent="0.2">
      <c r="A96" s="29">
        <f t="shared" si="13"/>
        <v>24</v>
      </c>
      <c r="B96" s="25" t="s">
        <v>963</v>
      </c>
      <c r="C96" s="417" t="s">
        <v>241</v>
      </c>
      <c r="D96" s="418">
        <v>0</v>
      </c>
      <c r="E96" s="43">
        <f t="shared" si="8"/>
        <v>0</v>
      </c>
      <c r="F96" s="345">
        <f>VLOOKUP(LEFT($C96,4),'JCI dtd'!$A:$C,2,0)</f>
        <v>4050</v>
      </c>
      <c r="G96" s="345">
        <f>VLOOKUP(LEFT($C96,4),'JCI dtd'!$A:$C,3,0)</f>
        <v>4050</v>
      </c>
      <c r="H96" s="43"/>
      <c r="I96" s="43">
        <f t="shared" si="9"/>
        <v>0</v>
      </c>
      <c r="J96" s="43">
        <f t="shared" si="10"/>
        <v>0</v>
      </c>
      <c r="K96" s="43">
        <f t="shared" si="11"/>
        <v>0</v>
      </c>
      <c r="L96" s="27">
        <f t="shared" si="12"/>
        <v>0</v>
      </c>
      <c r="M96" s="179"/>
      <c r="N96" s="51"/>
      <c r="O96" s="51"/>
      <c r="P96" s="51"/>
      <c r="Q96" s="153"/>
      <c r="R96" s="153"/>
      <c r="S96" s="153"/>
      <c r="T96" s="29"/>
    </row>
    <row r="97" spans="1:20" s="90" customFormat="1" ht="12.75" x14ac:dyDescent="0.2">
      <c r="A97" s="29">
        <f t="shared" si="13"/>
        <v>25</v>
      </c>
      <c r="B97" s="25" t="s">
        <v>963</v>
      </c>
      <c r="C97" s="417" t="s">
        <v>242</v>
      </c>
      <c r="D97" s="418">
        <v>0</v>
      </c>
      <c r="E97" s="43">
        <f t="shared" si="8"/>
        <v>0</v>
      </c>
      <c r="F97" s="345">
        <f>VLOOKUP(LEFT($C97,4),'JCI dtd'!$A:$C,2,0)</f>
        <v>2090</v>
      </c>
      <c r="G97" s="345">
        <f>VLOOKUP(LEFT($C97,4),'JCI dtd'!$A:$C,3,0)</f>
        <v>2090</v>
      </c>
      <c r="H97" s="43"/>
      <c r="I97" s="43">
        <f t="shared" si="9"/>
        <v>0</v>
      </c>
      <c r="J97" s="43">
        <f t="shared" si="10"/>
        <v>0</v>
      </c>
      <c r="K97" s="43">
        <f t="shared" si="11"/>
        <v>0</v>
      </c>
      <c r="L97" s="27">
        <f t="shared" si="12"/>
        <v>0</v>
      </c>
      <c r="M97" s="179"/>
      <c r="N97" s="51"/>
      <c r="O97" s="51"/>
      <c r="P97" s="51"/>
      <c r="Q97" s="153"/>
      <c r="R97" s="153"/>
      <c r="S97" s="153"/>
      <c r="T97" s="29"/>
    </row>
    <row r="98" spans="1:20" s="90" customFormat="1" ht="12.75" x14ac:dyDescent="0.2">
      <c r="A98" s="29">
        <f t="shared" si="13"/>
        <v>26</v>
      </c>
      <c r="B98" s="25" t="s">
        <v>963</v>
      </c>
      <c r="C98" s="417" t="s">
        <v>243</v>
      </c>
      <c r="D98" s="418">
        <v>0</v>
      </c>
      <c r="E98" s="43">
        <f t="shared" si="8"/>
        <v>0</v>
      </c>
      <c r="F98" s="345">
        <f>VLOOKUP(LEFT($C98,4),'JCI dtd'!$A:$C,2,0)</f>
        <v>685</v>
      </c>
      <c r="G98" s="345">
        <f>VLOOKUP(LEFT($C98,4),'JCI dtd'!$A:$C,3,0)</f>
        <v>685</v>
      </c>
      <c r="H98" s="43"/>
      <c r="I98" s="43">
        <f t="shared" si="9"/>
        <v>0</v>
      </c>
      <c r="J98" s="43">
        <f t="shared" si="10"/>
        <v>0</v>
      </c>
      <c r="K98" s="43">
        <f t="shared" si="11"/>
        <v>0</v>
      </c>
      <c r="L98" s="27">
        <f t="shared" si="12"/>
        <v>0</v>
      </c>
      <c r="M98" s="179"/>
      <c r="N98" s="51"/>
      <c r="O98" s="51"/>
      <c r="P98" s="51"/>
      <c r="Q98" s="153"/>
      <c r="R98" s="153"/>
      <c r="S98" s="153"/>
      <c r="T98" s="29"/>
    </row>
    <row r="99" spans="1:20" s="90" customFormat="1" ht="12.75" x14ac:dyDescent="0.2">
      <c r="A99" s="29">
        <f t="shared" si="13"/>
        <v>27</v>
      </c>
      <c r="B99" s="25" t="s">
        <v>963</v>
      </c>
      <c r="C99" s="417" t="s">
        <v>244</v>
      </c>
      <c r="D99" s="418">
        <v>0</v>
      </c>
      <c r="E99" s="43">
        <f t="shared" si="8"/>
        <v>0</v>
      </c>
      <c r="F99" s="345">
        <f>VLOOKUP(LEFT($C99,4),'JCI dtd'!$A:$C,2,0)</f>
        <v>1745</v>
      </c>
      <c r="G99" s="345">
        <f>VLOOKUP(LEFT($C99,4),'JCI dtd'!$A:$C,3,0)</f>
        <v>1745</v>
      </c>
      <c r="H99" s="43"/>
      <c r="I99" s="43">
        <f t="shared" si="9"/>
        <v>0</v>
      </c>
      <c r="J99" s="43">
        <f t="shared" si="10"/>
        <v>0</v>
      </c>
      <c r="K99" s="43">
        <f t="shared" si="11"/>
        <v>0</v>
      </c>
      <c r="L99" s="27">
        <f t="shared" si="12"/>
        <v>0</v>
      </c>
      <c r="M99" s="179"/>
      <c r="N99" s="51"/>
      <c r="O99" s="51"/>
      <c r="P99" s="51"/>
      <c r="Q99" s="153"/>
      <c r="R99" s="153"/>
      <c r="S99" s="153"/>
      <c r="T99" s="29"/>
    </row>
    <row r="100" spans="1:20" s="90" customFormat="1" ht="12.75" x14ac:dyDescent="0.2">
      <c r="A100" s="29">
        <f t="shared" si="13"/>
        <v>28</v>
      </c>
      <c r="B100" s="25" t="s">
        <v>963</v>
      </c>
      <c r="C100" s="417" t="s">
        <v>245</v>
      </c>
      <c r="D100" s="418">
        <v>122</v>
      </c>
      <c r="E100" s="43">
        <f t="shared" si="8"/>
        <v>12200</v>
      </c>
      <c r="F100" s="345">
        <f>VLOOKUP(LEFT($C100,4),'JCI dtd'!$A:$C,2,0)</f>
        <v>13025</v>
      </c>
      <c r="G100" s="345">
        <f>VLOOKUP(LEFT($C100,4),'JCI dtd'!$A:$C,3,0)</f>
        <v>13025</v>
      </c>
      <c r="H100" s="43"/>
      <c r="I100" s="43">
        <f t="shared" si="9"/>
        <v>158905000</v>
      </c>
      <c r="J100" s="43">
        <f t="shared" si="10"/>
        <v>158905000</v>
      </c>
      <c r="K100" s="43">
        <f t="shared" si="11"/>
        <v>0</v>
      </c>
      <c r="L100" s="27">
        <f t="shared" si="12"/>
        <v>0</v>
      </c>
      <c r="M100" s="179"/>
      <c r="N100" s="51"/>
      <c r="O100" s="51"/>
      <c r="P100" s="51"/>
      <c r="Q100" s="153"/>
      <c r="R100" s="153"/>
      <c r="S100" s="153"/>
      <c r="T100" s="29"/>
    </row>
    <row r="101" spans="1:20" s="90" customFormat="1" ht="12.75" x14ac:dyDescent="0.2">
      <c r="A101" s="29">
        <f t="shared" si="13"/>
        <v>29</v>
      </c>
      <c r="B101" s="25" t="s">
        <v>963</v>
      </c>
      <c r="C101" s="417" t="s">
        <v>246</v>
      </c>
      <c r="D101" s="418">
        <v>0</v>
      </c>
      <c r="E101" s="43">
        <f t="shared" si="8"/>
        <v>0</v>
      </c>
      <c r="F101" s="345">
        <f>VLOOKUP(LEFT($C101,4),'JCI dtd'!$A:$C,2,0)</f>
        <v>920</v>
      </c>
      <c r="G101" s="345">
        <f>VLOOKUP(LEFT($C101,4),'JCI dtd'!$A:$C,3,0)</f>
        <v>920</v>
      </c>
      <c r="H101" s="43"/>
      <c r="I101" s="43">
        <f t="shared" si="9"/>
        <v>0</v>
      </c>
      <c r="J101" s="43">
        <f t="shared" si="10"/>
        <v>0</v>
      </c>
      <c r="K101" s="43">
        <f t="shared" si="11"/>
        <v>0</v>
      </c>
      <c r="L101" s="27">
        <f t="shared" si="12"/>
        <v>0</v>
      </c>
      <c r="M101" s="179"/>
      <c r="N101" s="51"/>
      <c r="O101" s="51"/>
      <c r="P101" s="51"/>
      <c r="Q101" s="153"/>
      <c r="R101" s="153"/>
      <c r="S101" s="153"/>
      <c r="T101" s="29"/>
    </row>
    <row r="102" spans="1:20" s="90" customFormat="1" ht="12.75" x14ac:dyDescent="0.2">
      <c r="A102" s="29">
        <f t="shared" si="13"/>
        <v>30</v>
      </c>
      <c r="B102" s="25" t="s">
        <v>963</v>
      </c>
      <c r="C102" s="414" t="s">
        <v>247</v>
      </c>
      <c r="D102" s="416">
        <v>976</v>
      </c>
      <c r="E102" s="43">
        <f t="shared" si="8"/>
        <v>97600</v>
      </c>
      <c r="F102" s="345">
        <f>VLOOKUP(LEFT($C102,4),'JCI dtd'!$A:$C,2,0)</f>
        <v>3780</v>
      </c>
      <c r="G102" s="345">
        <f>VLOOKUP(LEFT($C102,4),'JCI dtd'!$A:$C,3,0)</f>
        <v>3780</v>
      </c>
      <c r="H102" s="43"/>
      <c r="I102" s="43">
        <f t="shared" si="9"/>
        <v>368928000</v>
      </c>
      <c r="J102" s="43">
        <f t="shared" si="10"/>
        <v>368928000</v>
      </c>
      <c r="K102" s="43">
        <f t="shared" si="11"/>
        <v>0</v>
      </c>
      <c r="L102" s="27">
        <f t="shared" si="12"/>
        <v>0</v>
      </c>
      <c r="M102" s="179"/>
      <c r="N102" s="51"/>
      <c r="O102" s="51"/>
      <c r="P102" s="51"/>
      <c r="Q102" s="153"/>
      <c r="R102" s="153"/>
      <c r="S102" s="153"/>
      <c r="T102" s="29"/>
    </row>
    <row r="103" spans="1:20" s="90" customFormat="1" ht="12.75" x14ac:dyDescent="0.2">
      <c r="A103" s="29">
        <f t="shared" si="13"/>
        <v>31</v>
      </c>
      <c r="B103" s="25" t="s">
        <v>963</v>
      </c>
      <c r="C103" s="419" t="s">
        <v>248</v>
      </c>
      <c r="D103" s="420">
        <v>68</v>
      </c>
      <c r="E103" s="43">
        <f t="shared" si="8"/>
        <v>6800</v>
      </c>
      <c r="F103" s="345">
        <f>VLOOKUP(LEFT($C103,4),'JCI dtd'!$A:$C,2,0)</f>
        <v>27825</v>
      </c>
      <c r="G103" s="345">
        <f>VLOOKUP(LEFT($C103,4),'JCI dtd'!$A:$C,3,0)</f>
        <v>27825</v>
      </c>
      <c r="H103" s="43"/>
      <c r="I103" s="43">
        <f t="shared" si="9"/>
        <v>189210000</v>
      </c>
      <c r="J103" s="43">
        <f t="shared" si="10"/>
        <v>189210000</v>
      </c>
      <c r="K103" s="43">
        <f t="shared" si="11"/>
        <v>0</v>
      </c>
      <c r="L103" s="27">
        <f t="shared" si="12"/>
        <v>0</v>
      </c>
      <c r="M103" s="179"/>
      <c r="N103" s="51"/>
      <c r="O103" s="51"/>
      <c r="P103" s="51"/>
      <c r="Q103" s="153"/>
      <c r="R103" s="153"/>
      <c r="S103" s="153"/>
      <c r="T103" s="29"/>
    </row>
    <row r="104" spans="1:20" s="90" customFormat="1" ht="12.75" x14ac:dyDescent="0.2">
      <c r="A104" s="29">
        <f t="shared" si="13"/>
        <v>32</v>
      </c>
      <c r="B104" s="25" t="s">
        <v>963</v>
      </c>
      <c r="C104" s="419" t="s">
        <v>249</v>
      </c>
      <c r="D104" s="420">
        <v>91</v>
      </c>
      <c r="E104" s="43">
        <f t="shared" ref="E104:E109" si="14">D104*100</f>
        <v>9100</v>
      </c>
      <c r="F104" s="345">
        <f>VLOOKUP(LEFT($C104,4),'JCI dtd'!$A:$C,2,0)</f>
        <v>49725</v>
      </c>
      <c r="G104" s="345">
        <f>VLOOKUP(LEFT($C104,4),'JCI dtd'!$A:$C,3,0)</f>
        <v>49725</v>
      </c>
      <c r="H104" s="43"/>
      <c r="I104" s="43">
        <f t="shared" ref="I104:I109" si="15">+E104*F104</f>
        <v>452497500</v>
      </c>
      <c r="J104" s="43">
        <f t="shared" ref="J104:J109" si="16">+E104*G104</f>
        <v>452497500</v>
      </c>
      <c r="K104" s="43">
        <f t="shared" ref="K104:K109" si="17">+H104+J104-I104</f>
        <v>0</v>
      </c>
      <c r="L104" s="27">
        <f t="shared" ref="L104:L109" si="18">IFERROR(K104/I104,0)</f>
        <v>0</v>
      </c>
      <c r="M104" s="179"/>
      <c r="N104" s="51"/>
      <c r="O104" s="51"/>
      <c r="P104" s="51"/>
      <c r="Q104" s="153"/>
      <c r="R104" s="153"/>
      <c r="S104" s="153"/>
      <c r="T104" s="29"/>
    </row>
    <row r="105" spans="1:20" s="90" customFormat="1" ht="12.75" x14ac:dyDescent="0.2">
      <c r="A105" s="366">
        <f t="shared" si="13"/>
        <v>33</v>
      </c>
      <c r="B105" s="25" t="s">
        <v>963</v>
      </c>
      <c r="C105" s="419" t="s">
        <v>250</v>
      </c>
      <c r="D105" s="420">
        <v>429</v>
      </c>
      <c r="E105" s="43">
        <f t="shared" si="14"/>
        <v>42900</v>
      </c>
      <c r="F105" s="345">
        <f>VLOOKUP(LEFT($C105,4),'JCI dtd'!$A:$C,2,0)</f>
        <v>1990</v>
      </c>
      <c r="G105" s="345">
        <f>VLOOKUP(LEFT($C105,4),'JCI dtd'!$A:$C,3,0)</f>
        <v>1990</v>
      </c>
      <c r="H105" s="43"/>
      <c r="I105" s="43">
        <f t="shared" si="15"/>
        <v>85371000</v>
      </c>
      <c r="J105" s="43">
        <f t="shared" si="16"/>
        <v>85371000</v>
      </c>
      <c r="K105" s="43">
        <f t="shared" si="17"/>
        <v>0</v>
      </c>
      <c r="L105" s="27">
        <f t="shared" si="18"/>
        <v>0</v>
      </c>
      <c r="M105" s="179"/>
      <c r="N105" s="51"/>
      <c r="O105" s="51"/>
      <c r="P105" s="51"/>
      <c r="Q105" s="153"/>
      <c r="R105" s="153"/>
      <c r="S105" s="153"/>
      <c r="T105" s="29"/>
    </row>
    <row r="106" spans="1:20" s="90" customFormat="1" ht="12.75" x14ac:dyDescent="0.2">
      <c r="A106" s="366">
        <f t="shared" si="13"/>
        <v>34</v>
      </c>
      <c r="B106" s="25" t="s">
        <v>963</v>
      </c>
      <c r="C106" s="419" t="s">
        <v>251</v>
      </c>
      <c r="D106" s="420">
        <v>326</v>
      </c>
      <c r="E106" s="43">
        <f t="shared" si="14"/>
        <v>32600</v>
      </c>
      <c r="F106" s="345">
        <f>VLOOKUP(LEFT($C106,4),'JCI dtd'!$A:$C,2,0)</f>
        <v>1930</v>
      </c>
      <c r="G106" s="345">
        <f>VLOOKUP(LEFT($C106,4),'JCI dtd'!$A:$C,3,0)</f>
        <v>1930</v>
      </c>
      <c r="H106" s="43"/>
      <c r="I106" s="43">
        <f t="shared" si="15"/>
        <v>62918000</v>
      </c>
      <c r="J106" s="43">
        <f t="shared" si="16"/>
        <v>62918000</v>
      </c>
      <c r="K106" s="43">
        <f t="shared" si="17"/>
        <v>0</v>
      </c>
      <c r="L106" s="27">
        <f t="shared" si="18"/>
        <v>0</v>
      </c>
      <c r="M106" s="369"/>
      <c r="N106" s="371"/>
      <c r="O106" s="371"/>
      <c r="P106" s="371"/>
      <c r="Q106" s="153"/>
      <c r="R106" s="153"/>
      <c r="S106" s="153"/>
      <c r="T106" s="366"/>
    </row>
    <row r="107" spans="1:20" s="90" customFormat="1" ht="12.75" x14ac:dyDescent="0.2">
      <c r="A107" s="366">
        <f t="shared" si="13"/>
        <v>35</v>
      </c>
      <c r="B107" s="25" t="s">
        <v>963</v>
      </c>
      <c r="C107" s="412" t="s">
        <v>1006</v>
      </c>
      <c r="D107" s="413">
        <v>263145</v>
      </c>
      <c r="E107" s="43">
        <f t="shared" si="14"/>
        <v>26314500</v>
      </c>
      <c r="F107" s="345">
        <f>VLOOKUP(LEFT($C107,4),'JCI dtd'!$A:$C,2,0)</f>
        <v>1165</v>
      </c>
      <c r="G107" s="345">
        <f>VLOOKUP(LEFT($C107,4),'JCI dtd'!$A:$C,3,0)</f>
        <v>1165</v>
      </c>
      <c r="H107" s="43"/>
      <c r="I107" s="43">
        <f t="shared" si="15"/>
        <v>30656392500</v>
      </c>
      <c r="J107" s="43">
        <f t="shared" si="16"/>
        <v>30656392500</v>
      </c>
      <c r="K107" s="43">
        <f t="shared" si="17"/>
        <v>0</v>
      </c>
      <c r="L107" s="27">
        <f t="shared" si="18"/>
        <v>0</v>
      </c>
      <c r="M107" s="179"/>
      <c r="N107" s="51"/>
      <c r="O107" s="51"/>
      <c r="P107" s="51"/>
      <c r="Q107" s="153"/>
      <c r="R107" s="153"/>
      <c r="S107" s="153"/>
      <c r="T107" s="29"/>
    </row>
    <row r="108" spans="1:20" s="90" customFormat="1" ht="12.75" x14ac:dyDescent="0.2">
      <c r="A108" s="366">
        <f t="shared" si="13"/>
        <v>36</v>
      </c>
      <c r="B108" s="25" t="s">
        <v>963</v>
      </c>
      <c r="C108" s="409" t="s">
        <v>792</v>
      </c>
      <c r="D108" s="410">
        <v>9690</v>
      </c>
      <c r="E108" s="43">
        <f t="shared" si="14"/>
        <v>969000</v>
      </c>
      <c r="F108" s="345">
        <f>VLOOKUP(LEFT($C108,4),'JCI dtd'!$A:$C,2,0)</f>
        <v>2720</v>
      </c>
      <c r="G108" s="345">
        <f>VLOOKUP(LEFT($C108,4),'JCI dtd'!$A:$C,3,0)</f>
        <v>2720</v>
      </c>
      <c r="H108" s="43"/>
      <c r="I108" s="43">
        <f t="shared" si="15"/>
        <v>2635680000</v>
      </c>
      <c r="J108" s="43">
        <f t="shared" si="16"/>
        <v>2635680000</v>
      </c>
      <c r="K108" s="43">
        <f t="shared" si="17"/>
        <v>0</v>
      </c>
      <c r="L108" s="27">
        <f t="shared" si="18"/>
        <v>0</v>
      </c>
      <c r="M108" s="179"/>
      <c r="N108" s="51"/>
      <c r="O108" s="51"/>
      <c r="P108" s="51"/>
      <c r="Q108" s="153"/>
      <c r="R108" s="153"/>
      <c r="S108" s="153"/>
      <c r="T108" s="29"/>
    </row>
    <row r="109" spans="1:20" s="90" customFormat="1" ht="12.75" x14ac:dyDescent="0.2">
      <c r="A109" s="366">
        <f t="shared" si="13"/>
        <v>37</v>
      </c>
      <c r="B109" s="25" t="s">
        <v>963</v>
      </c>
      <c r="C109" s="409" t="s">
        <v>894</v>
      </c>
      <c r="D109" s="410">
        <v>107987</v>
      </c>
      <c r="E109" s="43">
        <f t="shared" si="14"/>
        <v>10798700</v>
      </c>
      <c r="F109" s="345">
        <f>VLOOKUP(LEFT($C109,4),'JCI dtd'!$A:$C,2,0)</f>
        <v>2460</v>
      </c>
      <c r="G109" s="345">
        <f>VLOOKUP(LEFT($C109,4),'JCI dtd'!$A:$C,3,0)</f>
        <v>2460</v>
      </c>
      <c r="H109" s="43"/>
      <c r="I109" s="43">
        <f t="shared" si="15"/>
        <v>26564802000</v>
      </c>
      <c r="J109" s="43">
        <f t="shared" si="16"/>
        <v>26564802000</v>
      </c>
      <c r="K109" s="43">
        <f t="shared" si="17"/>
        <v>0</v>
      </c>
      <c r="L109" s="27">
        <f t="shared" si="18"/>
        <v>0</v>
      </c>
      <c r="M109" s="179"/>
      <c r="N109" s="51"/>
      <c r="O109" s="51"/>
      <c r="P109" s="51"/>
      <c r="Q109" s="153"/>
      <c r="R109" s="153"/>
      <c r="S109" s="153"/>
      <c r="T109" s="29"/>
    </row>
    <row r="110" spans="1:20" s="90" customFormat="1" ht="12.75" x14ac:dyDescent="0.2">
      <c r="A110" s="29"/>
      <c r="B110" s="25"/>
      <c r="C110" s="409"/>
      <c r="D110" s="410"/>
      <c r="E110" s="43"/>
      <c r="F110" s="345"/>
      <c r="G110" s="345"/>
      <c r="H110" s="43"/>
      <c r="I110" s="43"/>
      <c r="J110" s="43"/>
      <c r="K110" s="43"/>
      <c r="L110" s="27"/>
      <c r="M110" s="179"/>
      <c r="N110" s="51"/>
      <c r="O110" s="51"/>
      <c r="P110" s="51"/>
      <c r="Q110" s="153"/>
      <c r="R110" s="153"/>
      <c r="S110" s="153"/>
      <c r="T110" s="29"/>
    </row>
    <row r="111" spans="1:20" s="90" customFormat="1" ht="12.75" x14ac:dyDescent="0.2">
      <c r="A111" s="29"/>
      <c r="B111" s="25"/>
      <c r="C111" s="409"/>
      <c r="D111" s="410"/>
      <c r="E111" s="43"/>
      <c r="F111" s="345"/>
      <c r="G111" s="345"/>
      <c r="H111" s="43"/>
      <c r="I111" s="43"/>
      <c r="J111" s="43"/>
      <c r="K111" s="43"/>
      <c r="L111" s="27"/>
      <c r="M111" s="179"/>
      <c r="N111" s="51"/>
      <c r="O111" s="51"/>
      <c r="P111" s="51"/>
      <c r="Q111" s="153"/>
      <c r="R111" s="153"/>
      <c r="S111" s="153"/>
      <c r="T111" s="29"/>
    </row>
    <row r="112" spans="1:20" s="90" customFormat="1" ht="12.75" x14ac:dyDescent="0.2">
      <c r="A112" s="29"/>
      <c r="B112" s="25"/>
      <c r="C112" s="409"/>
      <c r="D112" s="405"/>
      <c r="E112" s="43"/>
      <c r="F112" s="47"/>
      <c r="G112" s="48"/>
      <c r="H112" s="43"/>
      <c r="I112" s="43"/>
      <c r="J112" s="43"/>
      <c r="K112" s="43"/>
      <c r="L112" s="27"/>
      <c r="M112" s="179"/>
      <c r="N112" s="51"/>
      <c r="O112" s="51"/>
      <c r="P112" s="51"/>
      <c r="Q112" s="153"/>
      <c r="R112" s="153"/>
      <c r="S112" s="153"/>
      <c r="T112" s="29"/>
    </row>
    <row r="113" spans="1:20" s="90" customFormat="1" ht="12.75" x14ac:dyDescent="0.2">
      <c r="A113" s="29"/>
      <c r="B113" s="25"/>
      <c r="C113" s="409"/>
      <c r="D113" s="405"/>
      <c r="E113" s="43"/>
      <c r="F113" s="47"/>
      <c r="G113" s="48"/>
      <c r="H113" s="43"/>
      <c r="I113" s="43"/>
      <c r="J113" s="43"/>
      <c r="K113" s="43"/>
      <c r="L113" s="27"/>
      <c r="M113" s="179"/>
      <c r="N113" s="51"/>
      <c r="O113" s="51"/>
      <c r="P113" s="51"/>
      <c r="Q113" s="153"/>
      <c r="R113" s="153"/>
      <c r="S113" s="153"/>
      <c r="T113" s="29"/>
    </row>
    <row r="114" spans="1:20" s="90" customFormat="1" ht="12.75" x14ac:dyDescent="0.2">
      <c r="A114" s="29"/>
      <c r="B114" s="25"/>
      <c r="C114" s="409"/>
      <c r="D114" s="421"/>
      <c r="E114" s="43"/>
      <c r="F114" s="47"/>
      <c r="G114" s="48"/>
      <c r="H114" s="43"/>
      <c r="I114" s="43"/>
      <c r="J114" s="43"/>
      <c r="K114" s="43"/>
      <c r="L114" s="27"/>
      <c r="M114" s="179"/>
      <c r="N114" s="51"/>
      <c r="O114" s="51"/>
      <c r="P114" s="51"/>
      <c r="Q114" s="153"/>
      <c r="R114" s="153"/>
      <c r="S114" s="153"/>
      <c r="T114" s="29"/>
    </row>
    <row r="115" spans="1:20" s="90" customFormat="1" ht="12.75" x14ac:dyDescent="0.2">
      <c r="A115" s="560" t="s">
        <v>3</v>
      </c>
      <c r="B115" s="560" t="s">
        <v>170</v>
      </c>
      <c r="C115" s="562" t="s">
        <v>965</v>
      </c>
      <c r="D115" s="562" t="s">
        <v>775</v>
      </c>
      <c r="E115" s="564" t="s">
        <v>748</v>
      </c>
      <c r="F115" s="562" t="s">
        <v>751</v>
      </c>
      <c r="G115" s="562" t="s">
        <v>750</v>
      </c>
      <c r="H115" s="562"/>
      <c r="I115" s="562" t="s">
        <v>752</v>
      </c>
      <c r="J115" s="562" t="s">
        <v>753</v>
      </c>
      <c r="K115" s="566" t="s">
        <v>4</v>
      </c>
      <c r="L115" s="566"/>
      <c r="M115" s="179"/>
      <c r="N115" s="51"/>
      <c r="O115" s="51"/>
      <c r="P115" s="51"/>
      <c r="Q115" s="153"/>
      <c r="R115" s="153"/>
      <c r="S115" s="153"/>
      <c r="T115" s="29"/>
    </row>
    <row r="116" spans="1:20" s="214" customFormat="1" ht="12.75" x14ac:dyDescent="0.2">
      <c r="A116" s="561"/>
      <c r="B116" s="561"/>
      <c r="C116" s="563"/>
      <c r="D116" s="563"/>
      <c r="E116" s="565"/>
      <c r="F116" s="563"/>
      <c r="G116" s="563"/>
      <c r="H116" s="563"/>
      <c r="I116" s="563"/>
      <c r="J116" s="563"/>
      <c r="K116" s="2" t="s">
        <v>1</v>
      </c>
      <c r="L116" s="2" t="s">
        <v>0</v>
      </c>
      <c r="M116" s="107"/>
      <c r="N116" s="35" t="s">
        <v>768</v>
      </c>
      <c r="O116" s="72" t="s">
        <v>171</v>
      </c>
      <c r="P116" s="214" t="s">
        <v>777</v>
      </c>
      <c r="Q116" s="214" t="s">
        <v>778</v>
      </c>
      <c r="R116" s="72" t="s">
        <v>185</v>
      </c>
    </row>
    <row r="117" spans="1:20" s="365" customFormat="1" ht="12.75" x14ac:dyDescent="0.2">
      <c r="A117" s="366">
        <f>A116+1</f>
        <v>1</v>
      </c>
      <c r="B117" s="102" t="s">
        <v>169</v>
      </c>
      <c r="C117" s="376" t="s">
        <v>1013</v>
      </c>
      <c r="D117" s="34">
        <f>+P117</f>
        <v>4.4999999999999998E-2</v>
      </c>
      <c r="E117" s="43" t="e">
        <f>+IF(N117=$C$7,R117,IF(O117&lt;=$C$7,0,R117))</f>
        <v>#REF!</v>
      </c>
      <c r="F117" s="372">
        <v>100</v>
      </c>
      <c r="G117" s="48">
        <v>100</v>
      </c>
      <c r="H117" s="43" t="e">
        <f>IF(Q117&gt;0,(((Q117-P117)*(O117-N117-1)/365*R117*0.8)+Q117/365*R117*0.8),IF(N117=$C$7,0,IF(O117&lt;$C$7,$I$10-($C$7-O117),(IF(($C$7-N117)&lt;$I$10,($C$7-N117),$I$10)))/365*R117*D117*0.8))</f>
        <v>#REF!</v>
      </c>
      <c r="I117" s="43" t="e">
        <f>+E117*F117/100</f>
        <v>#REF!</v>
      </c>
      <c r="J117" s="43" t="e">
        <f>+E117*G117/100</f>
        <v>#REF!</v>
      </c>
      <c r="K117" s="43" t="e">
        <f>+H117+J117-I117</f>
        <v>#REF!</v>
      </c>
      <c r="L117" s="27" t="e">
        <f>+K117/I117</f>
        <v>#REF!</v>
      </c>
      <c r="N117" s="163">
        <v>43538</v>
      </c>
      <c r="O117" s="163">
        <v>43569</v>
      </c>
      <c r="P117" s="166">
        <v>4.4999999999999998E-2</v>
      </c>
      <c r="Q117" s="166"/>
      <c r="R117" s="164">
        <v>1000000000</v>
      </c>
    </row>
    <row r="118" spans="1:20" s="365" customFormat="1" ht="12.75" x14ac:dyDescent="0.2">
      <c r="A118" s="366">
        <f>A117+1</f>
        <v>2</v>
      </c>
      <c r="B118" s="102" t="s">
        <v>169</v>
      </c>
      <c r="C118" s="376" t="s">
        <v>993</v>
      </c>
      <c r="D118" s="34">
        <f>+P118</f>
        <v>5.5E-2</v>
      </c>
      <c r="E118" s="43" t="e">
        <f>+IF(N118=$C$7,R118,IF(O118&lt;=$C$7,0,R118))</f>
        <v>#REF!</v>
      </c>
      <c r="F118" s="372">
        <v>100</v>
      </c>
      <c r="G118" s="48">
        <v>100</v>
      </c>
      <c r="H118" s="43" t="e">
        <f>IF(Q118&gt;0,(((Q118-P118)*(O118-N118-1)/365*R118*0.8)+Q118/365*R118*0.8),IF(N118=$C$7,0,IF(O118&lt;$C$7,$I$10-($C$7-O118),(IF(($C$7-N118)&lt;$I$10,($C$7-N118),$I$10)))/365*R118*D118*0.8))</f>
        <v>#REF!</v>
      </c>
      <c r="I118" s="43" t="e">
        <f>+E118*F118/100</f>
        <v>#REF!</v>
      </c>
      <c r="J118" s="43" t="e">
        <f>+E118*G118/100</f>
        <v>#REF!</v>
      </c>
      <c r="K118" s="43" t="e">
        <f>+H118+J118-I118</f>
        <v>#REF!</v>
      </c>
      <c r="L118" s="27" t="e">
        <f>+K118/I118</f>
        <v>#REF!</v>
      </c>
      <c r="N118" s="163">
        <v>43543</v>
      </c>
      <c r="O118" s="163">
        <v>43544</v>
      </c>
      <c r="P118" s="166">
        <v>5.5E-2</v>
      </c>
      <c r="Q118" s="166"/>
      <c r="R118" s="164">
        <v>20000000000</v>
      </c>
    </row>
    <row r="119" spans="1:20" s="365" customFormat="1" ht="12.75" x14ac:dyDescent="0.2">
      <c r="A119" s="366"/>
      <c r="B119" s="102"/>
      <c r="C119" s="376"/>
      <c r="D119" s="34"/>
      <c r="E119" s="43"/>
      <c r="F119" s="372"/>
      <c r="G119" s="48"/>
      <c r="H119" s="43"/>
      <c r="I119" s="43"/>
      <c r="J119" s="43"/>
      <c r="K119" s="43"/>
      <c r="L119" s="27"/>
      <c r="N119" s="163"/>
      <c r="O119" s="163"/>
      <c r="P119" s="166"/>
      <c r="Q119" s="166"/>
      <c r="R119" s="164"/>
    </row>
    <row r="120" spans="1:20" s="365" customFormat="1" ht="12.75" x14ac:dyDescent="0.2">
      <c r="A120" s="366"/>
      <c r="B120" s="102"/>
      <c r="C120" s="376"/>
      <c r="D120" s="34"/>
      <c r="E120" s="43"/>
      <c r="F120" s="372"/>
      <c r="G120" s="48"/>
      <c r="H120" s="43"/>
      <c r="I120" s="43"/>
      <c r="J120" s="43"/>
      <c r="K120" s="43"/>
      <c r="L120" s="27"/>
      <c r="N120" s="163"/>
      <c r="O120" s="163"/>
      <c r="P120" s="166"/>
      <c r="Q120" s="166"/>
      <c r="R120" s="164"/>
    </row>
    <row r="121" spans="1:20" s="365" customFormat="1" ht="12.75" x14ac:dyDescent="0.2">
      <c r="A121" s="366"/>
      <c r="B121" s="102"/>
      <c r="C121" s="376"/>
      <c r="D121" s="34"/>
      <c r="E121" s="43"/>
      <c r="F121" s="372"/>
      <c r="G121" s="48"/>
      <c r="H121" s="43"/>
      <c r="I121" s="43"/>
      <c r="J121" s="43"/>
      <c r="K121" s="43"/>
      <c r="L121" s="27"/>
      <c r="N121" s="163"/>
      <c r="O121" s="163"/>
      <c r="P121" s="166"/>
      <c r="Q121" s="166"/>
      <c r="R121" s="164"/>
    </row>
    <row r="122" spans="1:20" s="365" customFormat="1" ht="12.75" x14ac:dyDescent="0.2">
      <c r="A122" s="366"/>
      <c r="B122" s="102"/>
      <c r="C122" s="376"/>
      <c r="D122" s="34"/>
      <c r="E122" s="43"/>
      <c r="F122" s="372"/>
      <c r="G122" s="48"/>
      <c r="H122" s="43"/>
      <c r="I122" s="43"/>
      <c r="J122" s="43"/>
      <c r="K122" s="43"/>
      <c r="L122" s="27"/>
      <c r="N122" s="163"/>
      <c r="O122" s="163"/>
      <c r="P122" s="166"/>
      <c r="Q122" s="166"/>
      <c r="R122" s="164"/>
    </row>
    <row r="123" spans="1:20" s="365" customFormat="1" ht="12.75" x14ac:dyDescent="0.2">
      <c r="A123" s="366"/>
      <c r="B123" s="102"/>
      <c r="C123" s="376"/>
      <c r="D123" s="34"/>
      <c r="E123" s="43"/>
      <c r="F123" s="372"/>
      <c r="G123" s="48"/>
      <c r="H123" s="43"/>
      <c r="I123" s="43"/>
      <c r="J123" s="43"/>
      <c r="K123" s="43"/>
      <c r="L123" s="27"/>
      <c r="N123" s="163"/>
      <c r="O123" s="163"/>
      <c r="P123" s="166"/>
      <c r="Q123" s="166"/>
      <c r="R123" s="164"/>
    </row>
    <row r="124" spans="1:20" s="365" customFormat="1" ht="12.75" x14ac:dyDescent="0.2">
      <c r="A124" s="366"/>
      <c r="B124" s="102"/>
      <c r="C124" s="376"/>
      <c r="D124" s="34"/>
      <c r="E124" s="43"/>
      <c r="F124" s="372"/>
      <c r="G124" s="48"/>
      <c r="H124" s="43"/>
      <c r="I124" s="43"/>
      <c r="J124" s="43"/>
      <c r="K124" s="43"/>
      <c r="L124" s="27"/>
      <c r="N124" s="163"/>
      <c r="O124" s="163"/>
      <c r="P124" s="166"/>
      <c r="Q124" s="166"/>
      <c r="R124" s="164"/>
    </row>
    <row r="125" spans="1:20" s="365" customFormat="1" ht="12.75" x14ac:dyDescent="0.2">
      <c r="A125" s="366"/>
      <c r="B125" s="25"/>
      <c r="C125" s="137"/>
      <c r="D125" s="34"/>
      <c r="E125" s="43"/>
      <c r="F125" s="372"/>
      <c r="G125" s="48"/>
      <c r="H125" s="43"/>
      <c r="I125" s="43"/>
      <c r="J125" s="43"/>
      <c r="K125" s="43"/>
      <c r="L125" s="27"/>
      <c r="N125" s="56"/>
      <c r="O125" s="56"/>
      <c r="P125" s="74"/>
      <c r="Q125" s="74"/>
      <c r="R125" s="95"/>
    </row>
    <row r="126" spans="1:20" s="365" customFormat="1" ht="12.75" x14ac:dyDescent="0.2">
      <c r="A126" s="366"/>
      <c r="B126" s="25"/>
      <c r="C126" s="137"/>
      <c r="D126" s="34"/>
      <c r="E126" s="43"/>
      <c r="F126" s="372"/>
      <c r="G126" s="48"/>
      <c r="H126" s="43"/>
      <c r="I126" s="43"/>
      <c r="J126" s="43"/>
      <c r="K126" s="43"/>
      <c r="L126" s="27"/>
      <c r="N126" s="56"/>
      <c r="O126" s="56"/>
      <c r="P126" s="74"/>
      <c r="Q126" s="74"/>
      <c r="R126" s="95"/>
    </row>
    <row r="127" spans="1:20" s="214" customFormat="1" ht="12.75" x14ac:dyDescent="0.2">
      <c r="A127" s="29"/>
      <c r="B127" s="25"/>
      <c r="C127" s="137"/>
      <c r="D127" s="34"/>
      <c r="E127" s="43"/>
      <c r="F127" s="47"/>
      <c r="G127" s="48"/>
      <c r="H127" s="43"/>
      <c r="I127" s="43"/>
      <c r="J127" s="43"/>
      <c r="K127" s="43"/>
      <c r="L127" s="27"/>
      <c r="N127" s="35"/>
      <c r="O127" s="35"/>
      <c r="P127" s="35"/>
    </row>
    <row r="128" spans="1:20" ht="12.75" customHeight="1" x14ac:dyDescent="0.25">
      <c r="B128" s="583" t="s">
        <v>7</v>
      </c>
      <c r="C128" s="589"/>
      <c r="D128" s="589"/>
      <c r="E128" s="54" t="e">
        <f>SUMIF($B$16:$B$127,"D",$E$16:$E$127)</f>
        <v>#REF!</v>
      </c>
      <c r="F128" s="52"/>
      <c r="G128" s="53"/>
      <c r="H128" s="8" t="e">
        <f>SUM(H16:H127)</f>
        <v>#REF!</v>
      </c>
      <c r="I128" s="8" t="e">
        <f>SUM(I16:I127)</f>
        <v>#REF!</v>
      </c>
      <c r="J128" s="8" t="e">
        <f>SUM(J16:J127)</f>
        <v>#REF!</v>
      </c>
      <c r="K128" s="9" t="e">
        <f>SUM(K16:K127)</f>
        <v>#REF!</v>
      </c>
      <c r="L128" s="31" t="e">
        <f>+K128/I128</f>
        <v>#REF!</v>
      </c>
    </row>
    <row r="129" spans="1:21" ht="12.75" customHeight="1" x14ac:dyDescent="0.25">
      <c r="B129" s="76"/>
      <c r="C129" s="76"/>
      <c r="D129" s="76"/>
      <c r="E129" s="58"/>
      <c r="F129" s="77"/>
      <c r="G129" s="77"/>
      <c r="H129" s="79"/>
      <c r="I129" s="80"/>
      <c r="J129" s="80"/>
      <c r="K129" s="81"/>
      <c r="L129" s="82"/>
    </row>
    <row r="130" spans="1:21" ht="12.75" customHeight="1" x14ac:dyDescent="0.25">
      <c r="B130" s="76"/>
      <c r="C130" s="76"/>
      <c r="D130" s="76"/>
      <c r="E130" s="58"/>
      <c r="F130" s="77"/>
      <c r="G130" s="77"/>
      <c r="H130" s="79"/>
      <c r="I130" s="80"/>
      <c r="J130" s="80"/>
      <c r="K130" s="81"/>
      <c r="L130" s="82"/>
    </row>
    <row r="131" spans="1:21" x14ac:dyDescent="0.25">
      <c r="B131" s="7" t="s">
        <v>187</v>
      </c>
    </row>
    <row r="132" spans="1:21" x14ac:dyDescent="0.25">
      <c r="K132" s="159" t="e">
        <f>SUM(J163:K163)</f>
        <v>#REF!</v>
      </c>
    </row>
    <row r="133" spans="1:21" ht="12.75" customHeight="1" x14ac:dyDescent="0.25">
      <c r="A133" s="585" t="s">
        <v>170</v>
      </c>
      <c r="B133" s="358" t="s">
        <v>774</v>
      </c>
      <c r="C133" s="358" t="s">
        <v>762</v>
      </c>
      <c r="D133" s="587" t="s">
        <v>9</v>
      </c>
      <c r="E133" s="585" t="s">
        <v>185</v>
      </c>
      <c r="F133" s="587" t="s">
        <v>767</v>
      </c>
      <c r="G133" s="587" t="s">
        <v>776</v>
      </c>
      <c r="H133" s="574" t="s">
        <v>770</v>
      </c>
      <c r="I133" s="574" t="s">
        <v>769</v>
      </c>
      <c r="J133" s="583" t="s">
        <v>188</v>
      </c>
      <c r="K133" s="584"/>
      <c r="L133" s="562" t="s">
        <v>773</v>
      </c>
      <c r="M133" s="574" t="s">
        <v>775</v>
      </c>
      <c r="N133" s="574" t="s">
        <v>199</v>
      </c>
      <c r="O133" s="574" t="s">
        <v>200</v>
      </c>
      <c r="P133" s="574" t="s">
        <v>772</v>
      </c>
      <c r="Q133" s="574" t="s">
        <v>782</v>
      </c>
    </row>
    <row r="134" spans="1:21" s="6" customFormat="1" ht="12.75" x14ac:dyDescent="0.2">
      <c r="A134" s="586"/>
      <c r="B134" s="359"/>
      <c r="C134" s="359"/>
      <c r="D134" s="588"/>
      <c r="E134" s="586"/>
      <c r="F134" s="588"/>
      <c r="G134" s="588"/>
      <c r="H134" s="580"/>
      <c r="I134" s="580"/>
      <c r="J134" s="2" t="s">
        <v>771</v>
      </c>
      <c r="K134" s="2" t="s">
        <v>186</v>
      </c>
      <c r="L134" s="563"/>
      <c r="M134" s="580"/>
      <c r="N134" s="580"/>
      <c r="O134" s="580"/>
      <c r="P134" s="580"/>
      <c r="Q134" s="580"/>
    </row>
    <row r="135" spans="1:21" s="367" customFormat="1" ht="15" customHeight="1" x14ac:dyDescent="0.25">
      <c r="A135" s="102" t="s">
        <v>168</v>
      </c>
      <c r="B135" s="169">
        <v>43536</v>
      </c>
      <c r="C135" s="169">
        <v>43539</v>
      </c>
      <c r="D135" s="15" t="s">
        <v>27</v>
      </c>
      <c r="E135" s="142">
        <v>400000000</v>
      </c>
      <c r="F135" s="103">
        <v>0</v>
      </c>
      <c r="G135" s="155">
        <v>99.17</v>
      </c>
      <c r="H135" s="48" t="e">
        <f>+VLOOKUP(D135,Reff!$A:$C,2,FALSE)</f>
        <v>#REF!</v>
      </c>
      <c r="I135" s="48" t="e">
        <f>+VLOOKUP($D135,Reff!$A:$C,3,FALSE)</f>
        <v>#REF!</v>
      </c>
      <c r="J135" s="161" t="e">
        <f t="shared" ref="J135:J140" si="19">+IF(B135=$C$7,IF(A135="S",(G135-H135),(I135-G135))%*E135,0)</f>
        <v>#REF!</v>
      </c>
      <c r="K135" s="156" t="e">
        <f t="shared" ref="K135:K140" si="20">-IF(B135=$C$7,IF(A135="S",IF(G135&gt;F135,(G135-F135)*5%,0)%*E135,0),0)</f>
        <v>#REF!</v>
      </c>
      <c r="L135" s="156" t="e">
        <f t="shared" ref="L135:L140" si="21">+IF(C135&gt;=$C$7,M135*E135*Q135*IF(A135="S",1,-1),0)*0.95</f>
        <v>#REF!</v>
      </c>
      <c r="M135" s="157" t="e">
        <f>+VLOOKUP(D135,#REF!,4,)</f>
        <v>#REF!</v>
      </c>
      <c r="N135" s="171" t="e">
        <f>(VLOOKUP($D135,#REF!,31,))</f>
        <v>#REF!</v>
      </c>
      <c r="O135" s="171" t="e">
        <f>(VLOOKUP($D135,#REF!,32,))</f>
        <v>#REF!</v>
      </c>
      <c r="P135" s="172" t="e">
        <f>+VLOOKUP($D135,#REF!,33,0)</f>
        <v>#REF!</v>
      </c>
      <c r="Q135" s="174" t="e">
        <f t="shared" ref="Q135:Q140" si="22">IF(P135="GOV",$I$10/((O135-N135)*2),$J$10/360)</f>
        <v>#REF!</v>
      </c>
      <c r="R135" s="363"/>
    </row>
    <row r="136" spans="1:21" s="214" customFormat="1" x14ac:dyDescent="0.25">
      <c r="A136" s="102" t="s">
        <v>168</v>
      </c>
      <c r="B136" s="169">
        <v>43535</v>
      </c>
      <c r="C136" s="169">
        <v>43537</v>
      </c>
      <c r="D136" s="15" t="s">
        <v>798</v>
      </c>
      <c r="E136" s="142">
        <v>7000000000</v>
      </c>
      <c r="F136" s="103">
        <v>0</v>
      </c>
      <c r="G136" s="155">
        <v>100.13</v>
      </c>
      <c r="H136" s="48" t="e">
        <f>+VLOOKUP(D136,Reff!$A:$C,2,FALSE)</f>
        <v>#REF!</v>
      </c>
      <c r="I136" s="48" t="e">
        <f>+VLOOKUP($D136,Reff!$A:$C,3,FALSE)</f>
        <v>#REF!</v>
      </c>
      <c r="J136" s="161" t="e">
        <f t="shared" si="19"/>
        <v>#REF!</v>
      </c>
      <c r="K136" s="156" t="e">
        <f t="shared" si="20"/>
        <v>#REF!</v>
      </c>
      <c r="L136" s="156" t="e">
        <f t="shared" si="21"/>
        <v>#REF!</v>
      </c>
      <c r="M136" s="157" t="e">
        <f>+VLOOKUP(D136,#REF!,4,)</f>
        <v>#REF!</v>
      </c>
      <c r="N136" s="171" t="e">
        <f>(VLOOKUP($D136,#REF!,31,))</f>
        <v>#REF!</v>
      </c>
      <c r="O136" s="171" t="e">
        <f>(VLOOKUP($D136,#REF!,32,))</f>
        <v>#REF!</v>
      </c>
      <c r="P136" s="172" t="e">
        <f>+VLOOKUP($D136,#REF!,33,0)</f>
        <v>#REF!</v>
      </c>
      <c r="Q136" s="174" t="e">
        <f t="shared" si="22"/>
        <v>#REF!</v>
      </c>
      <c r="R136" s="363"/>
      <c r="S136" s="153"/>
      <c r="T136" s="367"/>
      <c r="U136" s="367"/>
    </row>
    <row r="137" spans="1:21" x14ac:dyDescent="0.25">
      <c r="A137" s="102" t="s">
        <v>820</v>
      </c>
      <c r="B137" s="169">
        <v>43536</v>
      </c>
      <c r="C137" s="169">
        <v>43537</v>
      </c>
      <c r="D137" s="15" t="s">
        <v>987</v>
      </c>
      <c r="E137" s="142">
        <v>800000000</v>
      </c>
      <c r="F137" s="103">
        <v>103.35</v>
      </c>
      <c r="G137" s="155">
        <v>102.48</v>
      </c>
      <c r="H137" s="48" t="e">
        <f>+VLOOKUP(D137,Reff!$A:$C,2,FALSE)</f>
        <v>#REF!</v>
      </c>
      <c r="I137" s="48" t="e">
        <f>+VLOOKUP($D137,Reff!$A:$C,3,FALSE)</f>
        <v>#REF!</v>
      </c>
      <c r="J137" s="161" t="e">
        <f t="shared" si="19"/>
        <v>#REF!</v>
      </c>
      <c r="K137" s="156" t="e">
        <f t="shared" si="20"/>
        <v>#REF!</v>
      </c>
      <c r="L137" s="156" t="e">
        <f t="shared" si="21"/>
        <v>#REF!</v>
      </c>
      <c r="M137" s="157" t="e">
        <f>+VLOOKUP(D137,#REF!,4,)</f>
        <v>#REF!</v>
      </c>
      <c r="N137" s="171" t="e">
        <f>(VLOOKUP($D137,#REF!,31,))</f>
        <v>#REF!</v>
      </c>
      <c r="O137" s="171" t="e">
        <f>(VLOOKUP($D137,#REF!,32,))</f>
        <v>#REF!</v>
      </c>
      <c r="P137" s="172" t="e">
        <f>+VLOOKUP($D137,#REF!,33,0)</f>
        <v>#REF!</v>
      </c>
      <c r="Q137" s="174" t="e">
        <f t="shared" si="22"/>
        <v>#REF!</v>
      </c>
      <c r="R137" s="363"/>
      <c r="S137" s="153"/>
      <c r="T137" s="367"/>
      <c r="U137" s="367"/>
    </row>
    <row r="138" spans="1:21" x14ac:dyDescent="0.25">
      <c r="A138" s="102" t="s">
        <v>168</v>
      </c>
      <c r="B138" s="169">
        <v>43543</v>
      </c>
      <c r="C138" s="169">
        <v>43544</v>
      </c>
      <c r="D138" s="15" t="s">
        <v>990</v>
      </c>
      <c r="E138" s="142">
        <v>1000000000</v>
      </c>
      <c r="F138" s="103">
        <v>0</v>
      </c>
      <c r="G138" s="155">
        <v>100.72999999999999</v>
      </c>
      <c r="H138" s="48" t="e">
        <f>+VLOOKUP(D138,Reff!$A:$C,2,FALSE)</f>
        <v>#REF!</v>
      </c>
      <c r="I138" s="48" t="e">
        <f>+VLOOKUP($D138,Reff!$A:$C,3,FALSE)</f>
        <v>#REF!</v>
      </c>
      <c r="J138" s="161" t="e">
        <f t="shared" si="19"/>
        <v>#REF!</v>
      </c>
      <c r="K138" s="156" t="e">
        <f t="shared" si="20"/>
        <v>#REF!</v>
      </c>
      <c r="L138" s="156" t="e">
        <f t="shared" si="21"/>
        <v>#REF!</v>
      </c>
      <c r="M138" s="157" t="e">
        <f>+VLOOKUP(D138,#REF!,4,)</f>
        <v>#REF!</v>
      </c>
      <c r="N138" s="171" t="e">
        <f>(VLOOKUP($D138,#REF!,31,))</f>
        <v>#REF!</v>
      </c>
      <c r="O138" s="171" t="e">
        <f>(VLOOKUP($D138,#REF!,32,))</f>
        <v>#REF!</v>
      </c>
      <c r="P138" s="172" t="e">
        <f>+VLOOKUP($D138,#REF!,33,0)</f>
        <v>#REF!</v>
      </c>
      <c r="Q138" s="174" t="e">
        <f t="shared" si="22"/>
        <v>#REF!</v>
      </c>
      <c r="R138" s="363"/>
      <c r="S138" s="367"/>
      <c r="T138" s="367"/>
      <c r="U138" s="367"/>
    </row>
    <row r="139" spans="1:21" ht="14.25" customHeight="1" x14ac:dyDescent="0.25">
      <c r="A139" s="102" t="s">
        <v>168</v>
      </c>
      <c r="B139" s="169">
        <v>43543</v>
      </c>
      <c r="C139" s="169">
        <v>43544</v>
      </c>
      <c r="D139" s="15" t="s">
        <v>990</v>
      </c>
      <c r="E139" s="142">
        <v>2000000000</v>
      </c>
      <c r="F139" s="103">
        <v>0</v>
      </c>
      <c r="G139" s="155">
        <v>100.72999999999999</v>
      </c>
      <c r="H139" s="48" t="e">
        <f>+VLOOKUP(D139,Reff!$A:$C,2,FALSE)</f>
        <v>#REF!</v>
      </c>
      <c r="I139" s="48" t="e">
        <f>+VLOOKUP($D139,Reff!$A:$C,3,FALSE)</f>
        <v>#REF!</v>
      </c>
      <c r="J139" s="161" t="e">
        <f t="shared" si="19"/>
        <v>#REF!</v>
      </c>
      <c r="K139" s="156" t="e">
        <f t="shared" si="20"/>
        <v>#REF!</v>
      </c>
      <c r="L139" s="156" t="e">
        <f t="shared" si="21"/>
        <v>#REF!</v>
      </c>
      <c r="M139" s="157" t="e">
        <f>+VLOOKUP(D139,#REF!,4,)</f>
        <v>#REF!</v>
      </c>
      <c r="N139" s="171" t="e">
        <f>(VLOOKUP($D139,#REF!,31,))</f>
        <v>#REF!</v>
      </c>
      <c r="O139" s="171" t="e">
        <f>(VLOOKUP($D139,#REF!,32,))</f>
        <v>#REF!</v>
      </c>
      <c r="P139" s="172" t="e">
        <f>+VLOOKUP($D139,#REF!,33,0)</f>
        <v>#REF!</v>
      </c>
      <c r="Q139" s="174" t="e">
        <f t="shared" si="22"/>
        <v>#REF!</v>
      </c>
      <c r="R139" s="363"/>
      <c r="S139" s="367"/>
      <c r="T139" s="367"/>
      <c r="U139" s="367"/>
    </row>
    <row r="140" spans="1:21" ht="15" customHeight="1" x14ac:dyDescent="0.25">
      <c r="A140" s="102"/>
      <c r="B140" s="169"/>
      <c r="C140" s="169"/>
      <c r="D140" s="15"/>
      <c r="E140" s="142"/>
      <c r="F140" s="103"/>
      <c r="G140" s="155"/>
      <c r="H140" s="48" t="e">
        <f>+VLOOKUP(D140,Reff!$A:$C,2,FALSE)</f>
        <v>#N/A</v>
      </c>
      <c r="I140" s="48" t="e">
        <f>+VLOOKUP($D140,Reff!$A:$C,3,FALSE)</f>
        <v>#N/A</v>
      </c>
      <c r="J140" s="161" t="e">
        <f t="shared" si="19"/>
        <v>#REF!</v>
      </c>
      <c r="K140" s="156" t="e">
        <f t="shared" si="20"/>
        <v>#REF!</v>
      </c>
      <c r="L140" s="156" t="e">
        <f t="shared" si="21"/>
        <v>#REF!</v>
      </c>
      <c r="M140" s="157" t="e">
        <f>+VLOOKUP(D140,#REF!,4,)</f>
        <v>#REF!</v>
      </c>
      <c r="N140" s="171" t="e">
        <f>(VLOOKUP($D140,#REF!,31,))</f>
        <v>#REF!</v>
      </c>
      <c r="O140" s="171" t="e">
        <f>(VLOOKUP($D140,#REF!,32,))</f>
        <v>#REF!</v>
      </c>
      <c r="P140" s="172" t="e">
        <f>+VLOOKUP($D140,#REF!,33,0)</f>
        <v>#REF!</v>
      </c>
      <c r="Q140" s="174" t="e">
        <f t="shared" si="22"/>
        <v>#REF!</v>
      </c>
      <c r="R140" s="363"/>
      <c r="S140" s="367"/>
      <c r="T140" s="367"/>
      <c r="U140" s="367"/>
    </row>
    <row r="141" spans="1:21" x14ac:dyDescent="0.25">
      <c r="A141" s="102"/>
      <c r="B141" s="169"/>
      <c r="C141" s="169"/>
      <c r="D141" s="15"/>
      <c r="E141" s="142"/>
      <c r="F141" s="103"/>
      <c r="G141" s="155"/>
      <c r="H141" s="48" t="e">
        <f>+VLOOKUP(D141,Reff!$A:$C,2,FALSE)</f>
        <v>#N/A</v>
      </c>
      <c r="I141" s="48" t="e">
        <f>+VLOOKUP($D141,Reff!$A:$C,3,FALSE)</f>
        <v>#N/A</v>
      </c>
      <c r="J141" s="161" t="e">
        <f t="shared" ref="J141:J147" si="23">+IF(B141=$C$7,IF(A141="S",(G141-H141),(I141-G141))%*E141,0)</f>
        <v>#REF!</v>
      </c>
      <c r="K141" s="156" t="e">
        <f t="shared" ref="K141:K147" si="24">-IF(B141=$C$7,IF(A141="S",IF(G141&gt;F141,(G141-F141)*5%,0)%*E141,0),0)</f>
        <v>#REF!</v>
      </c>
      <c r="L141" s="156" t="e">
        <f t="shared" ref="L141:L147" si="25">+IF(C141&gt;=$C$7,M141*E141*Q141*IF(A141="S",1,-1),0)*0.95</f>
        <v>#REF!</v>
      </c>
      <c r="M141" s="157" t="e">
        <f>+VLOOKUP(D141,#REF!,4,)</f>
        <v>#REF!</v>
      </c>
      <c r="N141" s="171" t="e">
        <f>(VLOOKUP($D141,#REF!,31,))</f>
        <v>#REF!</v>
      </c>
      <c r="O141" s="171" t="e">
        <f>(VLOOKUP($D141,#REF!,32,))</f>
        <v>#REF!</v>
      </c>
      <c r="P141" s="172" t="e">
        <f>+VLOOKUP($D141,#REF!,33,0)</f>
        <v>#REF!</v>
      </c>
      <c r="Q141" s="174" t="e">
        <f t="shared" ref="Q141:Q147" si="26">IF(P141="GOV",$I$10/((O141-N141)*2),$J$10/360)</f>
        <v>#REF!</v>
      </c>
      <c r="R141" s="363"/>
      <c r="S141" s="367"/>
      <c r="T141" s="367"/>
      <c r="U141" s="367"/>
    </row>
    <row r="142" spans="1:21" s="214" customFormat="1" x14ac:dyDescent="0.25">
      <c r="A142" s="102"/>
      <c r="B142" s="169"/>
      <c r="C142" s="169"/>
      <c r="D142" s="15"/>
      <c r="E142" s="142"/>
      <c r="F142" s="103"/>
      <c r="G142" s="155"/>
      <c r="H142" s="48" t="e">
        <f>+VLOOKUP(D142,Reff!$A:$C,2,FALSE)</f>
        <v>#N/A</v>
      </c>
      <c r="I142" s="48" t="e">
        <f>+VLOOKUP($D142,Reff!$A:$C,3,FALSE)</f>
        <v>#N/A</v>
      </c>
      <c r="J142" s="161" t="e">
        <f t="shared" si="23"/>
        <v>#REF!</v>
      </c>
      <c r="K142" s="156" t="e">
        <f t="shared" si="24"/>
        <v>#REF!</v>
      </c>
      <c r="L142" s="156" t="e">
        <f t="shared" si="25"/>
        <v>#REF!</v>
      </c>
      <c r="M142" s="157" t="e">
        <f>+VLOOKUP(D142,#REF!,4,)</f>
        <v>#REF!</v>
      </c>
      <c r="N142" s="171" t="e">
        <f>(VLOOKUP($D142,#REF!,31,))</f>
        <v>#REF!</v>
      </c>
      <c r="O142" s="171" t="e">
        <f>(VLOOKUP($D142,#REF!,32,))</f>
        <v>#REF!</v>
      </c>
      <c r="P142" s="172" t="e">
        <f>+VLOOKUP($D142,#REF!,33,0)</f>
        <v>#REF!</v>
      </c>
      <c r="Q142" s="174" t="e">
        <f t="shared" si="26"/>
        <v>#REF!</v>
      </c>
      <c r="R142" s="363"/>
      <c r="S142" s="367"/>
      <c r="T142" s="367"/>
      <c r="U142" s="367"/>
    </row>
    <row r="143" spans="1:21" x14ac:dyDescent="0.25">
      <c r="A143" s="102"/>
      <c r="B143" s="169"/>
      <c r="C143" s="169"/>
      <c r="D143" s="191"/>
      <c r="E143" s="142"/>
      <c r="F143" s="103"/>
      <c r="G143" s="103"/>
      <c r="H143" s="48" t="e">
        <f>+VLOOKUP(D143,Reff!$A:$C,2,FALSE)</f>
        <v>#N/A</v>
      </c>
      <c r="I143" s="48" t="e">
        <f>+VLOOKUP($D143,Reff!$A:$C,3,FALSE)</f>
        <v>#N/A</v>
      </c>
      <c r="J143" s="161" t="e">
        <f t="shared" si="23"/>
        <v>#REF!</v>
      </c>
      <c r="K143" s="156" t="e">
        <f t="shared" si="24"/>
        <v>#REF!</v>
      </c>
      <c r="L143" s="156" t="e">
        <f t="shared" si="25"/>
        <v>#REF!</v>
      </c>
      <c r="M143" s="157" t="e">
        <f>+VLOOKUP(D143,#REF!,4,)</f>
        <v>#REF!</v>
      </c>
      <c r="N143" s="171" t="e">
        <f>(VLOOKUP($D143,#REF!,31,))</f>
        <v>#REF!</v>
      </c>
      <c r="O143" s="171" t="e">
        <f>(VLOOKUP($D143,#REF!,32,))</f>
        <v>#REF!</v>
      </c>
      <c r="P143" s="172" t="e">
        <f>+VLOOKUP($D143,#REF!,33,0)</f>
        <v>#REF!</v>
      </c>
      <c r="Q143" s="174" t="e">
        <f t="shared" si="26"/>
        <v>#REF!</v>
      </c>
      <c r="R143" s="363"/>
      <c r="S143" s="153"/>
      <c r="T143" s="367"/>
      <c r="U143" s="367"/>
    </row>
    <row r="144" spans="1:21" x14ac:dyDescent="0.25">
      <c r="A144" s="102"/>
      <c r="B144" s="169"/>
      <c r="C144" s="169"/>
      <c r="D144" s="15"/>
      <c r="E144" s="142"/>
      <c r="F144" s="103"/>
      <c r="G144" s="155"/>
      <c r="H144" s="48" t="e">
        <f>+VLOOKUP(D144,Reff!$A:$C,2,FALSE)</f>
        <v>#N/A</v>
      </c>
      <c r="I144" s="48" t="e">
        <f>+VLOOKUP($D144,Reff!$A:$C,3,FALSE)</f>
        <v>#N/A</v>
      </c>
      <c r="J144" s="161" t="e">
        <f t="shared" si="23"/>
        <v>#REF!</v>
      </c>
      <c r="K144" s="156" t="e">
        <f t="shared" si="24"/>
        <v>#REF!</v>
      </c>
      <c r="L144" s="156" t="e">
        <f t="shared" si="25"/>
        <v>#REF!</v>
      </c>
      <c r="M144" s="157" t="e">
        <f>+VLOOKUP(D144,#REF!,4,)</f>
        <v>#REF!</v>
      </c>
      <c r="N144" s="171" t="e">
        <f>(VLOOKUP($D144,#REF!,31,))</f>
        <v>#REF!</v>
      </c>
      <c r="O144" s="171" t="e">
        <f>(VLOOKUP($D144,#REF!,32,))</f>
        <v>#REF!</v>
      </c>
      <c r="P144" s="172" t="e">
        <f>+VLOOKUP($D144,#REF!,33,0)</f>
        <v>#REF!</v>
      </c>
      <c r="Q144" s="174" t="e">
        <f t="shared" si="26"/>
        <v>#REF!</v>
      </c>
      <c r="S144" s="367"/>
    </row>
    <row r="145" spans="1:21" x14ac:dyDescent="0.25">
      <c r="A145" s="102"/>
      <c r="B145" s="169"/>
      <c r="C145" s="169"/>
      <c r="D145" s="15"/>
      <c r="E145" s="142"/>
      <c r="F145" s="103"/>
      <c r="G145" s="155"/>
      <c r="H145" s="48" t="e">
        <f>+VLOOKUP(D145,Reff!$A:$C,2,FALSE)</f>
        <v>#N/A</v>
      </c>
      <c r="I145" s="48" t="e">
        <f>+VLOOKUP($D145,Reff!$A:$C,3,FALSE)</f>
        <v>#N/A</v>
      </c>
      <c r="J145" s="161" t="e">
        <f t="shared" si="23"/>
        <v>#REF!</v>
      </c>
      <c r="K145" s="156" t="e">
        <f t="shared" si="24"/>
        <v>#REF!</v>
      </c>
      <c r="L145" s="156" t="e">
        <f t="shared" si="25"/>
        <v>#REF!</v>
      </c>
      <c r="M145" s="157" t="e">
        <f>+VLOOKUP(D145,#REF!,4,)</f>
        <v>#REF!</v>
      </c>
      <c r="N145" s="171" t="e">
        <f>(VLOOKUP($D145,#REF!,31,))</f>
        <v>#REF!</v>
      </c>
      <c r="O145" s="171" t="e">
        <f>(VLOOKUP($D145,#REF!,32,))</f>
        <v>#REF!</v>
      </c>
      <c r="P145" s="172" t="e">
        <f>+VLOOKUP($D145,#REF!,33,0)</f>
        <v>#REF!</v>
      </c>
      <c r="Q145" s="174" t="e">
        <f t="shared" si="26"/>
        <v>#REF!</v>
      </c>
      <c r="R145" s="368"/>
      <c r="S145" s="365"/>
      <c r="T145" s="365"/>
      <c r="U145" s="365"/>
    </row>
    <row r="146" spans="1:21" ht="15" customHeight="1" x14ac:dyDescent="0.25">
      <c r="A146" s="102"/>
      <c r="B146" s="169"/>
      <c r="C146" s="169"/>
      <c r="D146" s="15"/>
      <c r="E146" s="142"/>
      <c r="F146" s="103"/>
      <c r="G146" s="155"/>
      <c r="H146" s="48" t="e">
        <f>+VLOOKUP(D146,Reff!$A:$C,2,FALSE)</f>
        <v>#N/A</v>
      </c>
      <c r="I146" s="48" t="e">
        <f>+VLOOKUP($D146,Reff!$A:$C,3,FALSE)</f>
        <v>#N/A</v>
      </c>
      <c r="J146" s="161" t="e">
        <f t="shared" si="23"/>
        <v>#REF!</v>
      </c>
      <c r="K146" s="156" t="e">
        <f t="shared" si="24"/>
        <v>#REF!</v>
      </c>
      <c r="L146" s="156" t="e">
        <f t="shared" si="25"/>
        <v>#REF!</v>
      </c>
      <c r="M146" s="157" t="e">
        <f>+VLOOKUP(D146,#REF!,4,)</f>
        <v>#REF!</v>
      </c>
      <c r="N146" s="171" t="e">
        <f>(VLOOKUP($D146,#REF!,31,))</f>
        <v>#REF!</v>
      </c>
      <c r="O146" s="171" t="e">
        <f>(VLOOKUP($D146,#REF!,32,))</f>
        <v>#REF!</v>
      </c>
      <c r="P146" s="172" t="e">
        <f>+VLOOKUP($D146,#REF!,33,0)</f>
        <v>#REF!</v>
      </c>
      <c r="Q146" s="174" t="e">
        <f t="shared" si="26"/>
        <v>#REF!</v>
      </c>
      <c r="R146" s="368"/>
      <c r="S146" s="153"/>
      <c r="T146" s="365"/>
      <c r="U146" s="365"/>
    </row>
    <row r="147" spans="1:21" ht="15" customHeight="1" x14ac:dyDescent="0.25">
      <c r="A147" s="102"/>
      <c r="B147" s="169"/>
      <c r="C147" s="169"/>
      <c r="D147" s="15"/>
      <c r="E147" s="142"/>
      <c r="F147" s="103"/>
      <c r="G147" s="155"/>
      <c r="H147" s="48" t="e">
        <f>+VLOOKUP(D147,Reff!$A:$C,2,FALSE)</f>
        <v>#N/A</v>
      </c>
      <c r="I147" s="48" t="e">
        <f>+VLOOKUP($D147,Reff!$A:$C,3,FALSE)</f>
        <v>#N/A</v>
      </c>
      <c r="J147" s="161" t="e">
        <f t="shared" si="23"/>
        <v>#REF!</v>
      </c>
      <c r="K147" s="156" t="e">
        <f t="shared" si="24"/>
        <v>#REF!</v>
      </c>
      <c r="L147" s="156" t="e">
        <f t="shared" si="25"/>
        <v>#REF!</v>
      </c>
      <c r="M147" s="157" t="e">
        <f>+VLOOKUP(D147,#REF!,4,)</f>
        <v>#REF!</v>
      </c>
      <c r="N147" s="171" t="e">
        <f>(VLOOKUP($D147,#REF!,31,))</f>
        <v>#REF!</v>
      </c>
      <c r="O147" s="171" t="e">
        <f>(VLOOKUP($D147,#REF!,32,))</f>
        <v>#REF!</v>
      </c>
      <c r="P147" s="172" t="e">
        <f>+VLOOKUP($D147,#REF!,33,0)</f>
        <v>#REF!</v>
      </c>
      <c r="Q147" s="174" t="e">
        <f t="shared" si="26"/>
        <v>#REF!</v>
      </c>
      <c r="S147" s="153"/>
    </row>
    <row r="148" spans="1:21" ht="15" customHeight="1" x14ac:dyDescent="0.25">
      <c r="A148" s="102"/>
      <c r="B148" s="165"/>
      <c r="C148" s="165"/>
      <c r="D148" s="15"/>
      <c r="E148" s="142"/>
      <c r="F148" s="103"/>
      <c r="G148" s="155"/>
      <c r="H148" s="48" t="e">
        <f>+VLOOKUP(D148,Reff!$A:$C,2,FALSE)</f>
        <v>#N/A</v>
      </c>
      <c r="I148" s="48" t="e">
        <f>+VLOOKUP($D148,Reff!$A:$C,3,FALSE)</f>
        <v>#N/A</v>
      </c>
      <c r="J148" s="161" t="e">
        <f t="shared" ref="J148:J162" si="27">+IF(B148=$C$7,IF(A148="S",(G148-H148),(I148-G148))%*E148,0)</f>
        <v>#REF!</v>
      </c>
      <c r="K148" s="156" t="e">
        <f t="shared" ref="K148:K162" si="28">-IF(B148=$C$7,IF(A148="S",IF(G148&gt;F148,(G148-F148)*5%,0)%*E148,0),0)</f>
        <v>#REF!</v>
      </c>
      <c r="L148" s="156" t="e">
        <f t="shared" ref="L148:L162" si="29">+IF(C148&gt;=$C$7,M148*E148*Q148*IF(A148="S",1,-1),0)*0.95</f>
        <v>#REF!</v>
      </c>
      <c r="M148" s="157" t="e">
        <f>+VLOOKUP(D148,#REF!,4,)</f>
        <v>#REF!</v>
      </c>
      <c r="N148" s="171" t="e">
        <f>(VLOOKUP($D148,#REF!,31,))</f>
        <v>#REF!</v>
      </c>
      <c r="O148" s="171" t="e">
        <f>(VLOOKUP($D148,#REF!,32,))</f>
        <v>#REF!</v>
      </c>
      <c r="P148" s="172" t="e">
        <f>+VLOOKUP($D148,#REF!,33,0)</f>
        <v>#REF!</v>
      </c>
      <c r="Q148" s="174" t="e">
        <f t="shared" ref="Q148:Q162" si="30">IF(P148="GOV",$I$10/((O148-N148)*2),$J$10/360)</f>
        <v>#REF!</v>
      </c>
      <c r="R148" s="363"/>
      <c r="S148" s="367"/>
      <c r="T148" s="367"/>
      <c r="U148" s="367"/>
    </row>
    <row r="149" spans="1:21" s="367" customFormat="1" ht="15" customHeight="1" x14ac:dyDescent="0.25">
      <c r="A149" s="102"/>
      <c r="B149" s="165"/>
      <c r="C149" s="165"/>
      <c r="D149" s="15"/>
      <c r="E149" s="142"/>
      <c r="F149" s="103"/>
      <c r="G149" s="155"/>
      <c r="H149" s="48" t="e">
        <f>+VLOOKUP(D149,Reff!$A:$C,2,FALSE)</f>
        <v>#N/A</v>
      </c>
      <c r="I149" s="48" t="e">
        <f>+VLOOKUP($D149,Reff!$A:$C,3,FALSE)</f>
        <v>#N/A</v>
      </c>
      <c r="J149" s="161" t="e">
        <f>+IF(B149=$C$7,IF(A149="S",(G149-H149),(I149-G149))%*E149,0)</f>
        <v>#REF!</v>
      </c>
      <c r="K149" s="156" t="e">
        <f>-IF(B149=$C$7,IF(A149="S",IF(G149&gt;F149,(G149-F149)*5%,0)%*E149,0),0)</f>
        <v>#REF!</v>
      </c>
      <c r="L149" s="156" t="e">
        <f>+IF(C149&gt;=$C$7,M149*E149*Q149*IF(A149="S",1,-1),0)*0.95</f>
        <v>#REF!</v>
      </c>
      <c r="M149" s="157" t="e">
        <f>+VLOOKUP(D149,#REF!,4,)</f>
        <v>#REF!</v>
      </c>
      <c r="N149" s="171" t="e">
        <f>(VLOOKUP($D149,#REF!,31,))</f>
        <v>#REF!</v>
      </c>
      <c r="O149" s="171" t="e">
        <f>(VLOOKUP($D149,#REF!,32,))</f>
        <v>#REF!</v>
      </c>
      <c r="P149" s="172" t="e">
        <f>+VLOOKUP($D149,#REF!,33,0)</f>
        <v>#REF!</v>
      </c>
      <c r="Q149" s="174" t="e">
        <f>IF(P149="GOV",$I$10/((O149-N149)*2),$J$10/360)</f>
        <v>#REF!</v>
      </c>
      <c r="R149" s="368"/>
      <c r="S149" s="365"/>
      <c r="T149" s="365"/>
      <c r="U149" s="365"/>
    </row>
    <row r="150" spans="1:21" ht="15" customHeight="1" x14ac:dyDescent="0.25">
      <c r="A150" s="102"/>
      <c r="B150" s="169"/>
      <c r="C150" s="169"/>
      <c r="D150" s="15"/>
      <c r="E150" s="142"/>
      <c r="F150" s="103"/>
      <c r="G150" s="155"/>
      <c r="H150" s="48" t="e">
        <f>+VLOOKUP(D150,Reff!$A:$C,2,FALSE)</f>
        <v>#N/A</v>
      </c>
      <c r="I150" s="48" t="e">
        <f>+VLOOKUP($D150,Reff!$A:$C,3,FALSE)</f>
        <v>#N/A</v>
      </c>
      <c r="J150" s="161" t="e">
        <f t="shared" si="27"/>
        <v>#REF!</v>
      </c>
      <c r="K150" s="156" t="e">
        <f t="shared" si="28"/>
        <v>#REF!</v>
      </c>
      <c r="L150" s="156" t="e">
        <f t="shared" si="29"/>
        <v>#REF!</v>
      </c>
      <c r="M150" s="157" t="e">
        <f>+VLOOKUP(D150,#REF!,4,)</f>
        <v>#REF!</v>
      </c>
      <c r="N150" s="171" t="e">
        <f>(VLOOKUP($D150,#REF!,31,))</f>
        <v>#REF!</v>
      </c>
      <c r="O150" s="171" t="e">
        <f>(VLOOKUP($D150,#REF!,32,))</f>
        <v>#REF!</v>
      </c>
      <c r="P150" s="172" t="e">
        <f>+VLOOKUP($D150,#REF!,33,0)</f>
        <v>#REF!</v>
      </c>
      <c r="Q150" s="174" t="e">
        <f t="shared" si="30"/>
        <v>#REF!</v>
      </c>
      <c r="R150" s="368"/>
      <c r="S150" s="365"/>
      <c r="T150" s="365"/>
      <c r="U150" s="365"/>
    </row>
    <row r="151" spans="1:21" x14ac:dyDescent="0.25">
      <c r="A151" s="102"/>
      <c r="B151" s="165"/>
      <c r="C151" s="169"/>
      <c r="D151" s="15"/>
      <c r="E151" s="142"/>
      <c r="F151" s="103"/>
      <c r="G151" s="155"/>
      <c r="H151" s="48" t="e">
        <f>+VLOOKUP(D151,Reff!$A:$C,2,FALSE)</f>
        <v>#N/A</v>
      </c>
      <c r="I151" s="48" t="e">
        <f>+VLOOKUP($D151,Reff!$A:$C,3,FALSE)</f>
        <v>#N/A</v>
      </c>
      <c r="J151" s="161" t="e">
        <f t="shared" si="27"/>
        <v>#REF!</v>
      </c>
      <c r="K151" s="156" t="e">
        <f t="shared" si="28"/>
        <v>#REF!</v>
      </c>
      <c r="L151" s="156" t="e">
        <f t="shared" si="29"/>
        <v>#REF!</v>
      </c>
      <c r="M151" s="157" t="e">
        <f>+VLOOKUP(D151,#REF!,4,)</f>
        <v>#REF!</v>
      </c>
      <c r="N151" s="171" t="e">
        <f>(VLOOKUP($D151,#REF!,31,))</f>
        <v>#REF!</v>
      </c>
      <c r="O151" s="171" t="e">
        <f>(VLOOKUP($D151,#REF!,32,))</f>
        <v>#REF!</v>
      </c>
      <c r="P151" s="172" t="e">
        <f>+VLOOKUP($D151,#REF!,33,0)</f>
        <v>#REF!</v>
      </c>
      <c r="Q151" s="174" t="e">
        <f t="shared" si="30"/>
        <v>#REF!</v>
      </c>
      <c r="S151" s="153"/>
    </row>
    <row r="152" spans="1:21" ht="15" customHeight="1" x14ac:dyDescent="0.25">
      <c r="A152" s="102"/>
      <c r="B152" s="169"/>
      <c r="C152" s="169"/>
      <c r="D152" s="15"/>
      <c r="E152" s="142"/>
      <c r="F152" s="103"/>
      <c r="G152" s="155"/>
      <c r="H152" s="48" t="e">
        <f>+VLOOKUP(D152,Reff!$A:$C,2,FALSE)</f>
        <v>#N/A</v>
      </c>
      <c r="I152" s="48" t="e">
        <f>+VLOOKUP($D152,Reff!$A:$C,3,FALSE)</f>
        <v>#N/A</v>
      </c>
      <c r="J152" s="161" t="e">
        <f t="shared" si="27"/>
        <v>#REF!</v>
      </c>
      <c r="K152" s="156" t="e">
        <f t="shared" si="28"/>
        <v>#REF!</v>
      </c>
      <c r="L152" s="156" t="e">
        <f t="shared" si="29"/>
        <v>#REF!</v>
      </c>
      <c r="M152" s="157" t="e">
        <f>+VLOOKUP(D152,#REF!,4,)</f>
        <v>#REF!</v>
      </c>
      <c r="N152" s="171" t="e">
        <f>(VLOOKUP($D152,#REF!,31,))</f>
        <v>#REF!</v>
      </c>
      <c r="O152" s="171" t="e">
        <f>(VLOOKUP($D152,#REF!,32,))</f>
        <v>#REF!</v>
      </c>
      <c r="P152" s="172" t="e">
        <f>+VLOOKUP($D152,#REF!,33,0)</f>
        <v>#REF!</v>
      </c>
      <c r="Q152" s="174" t="e">
        <f t="shared" si="30"/>
        <v>#REF!</v>
      </c>
      <c r="S152" s="153"/>
    </row>
    <row r="153" spans="1:21" ht="15" customHeight="1" x14ac:dyDescent="0.25">
      <c r="A153" s="102"/>
      <c r="B153" s="169"/>
      <c r="C153" s="169"/>
      <c r="D153" s="15"/>
      <c r="E153" s="142"/>
      <c r="F153" s="103"/>
      <c r="G153" s="155"/>
      <c r="H153" s="48" t="e">
        <f>+VLOOKUP(D153,Reff!$A:$C,2,FALSE)</f>
        <v>#N/A</v>
      </c>
      <c r="I153" s="48" t="e">
        <f>+VLOOKUP($D153,Reff!$A:$C,3,FALSE)</f>
        <v>#N/A</v>
      </c>
      <c r="J153" s="161" t="e">
        <f t="shared" si="27"/>
        <v>#REF!</v>
      </c>
      <c r="K153" s="156" t="e">
        <f t="shared" si="28"/>
        <v>#REF!</v>
      </c>
      <c r="L153" s="156" t="e">
        <f t="shared" si="29"/>
        <v>#REF!</v>
      </c>
      <c r="M153" s="157" t="e">
        <f>+VLOOKUP(D153,#REF!,4,)</f>
        <v>#REF!</v>
      </c>
      <c r="N153" s="171" t="e">
        <f>(VLOOKUP($D153,#REF!,31,))</f>
        <v>#REF!</v>
      </c>
      <c r="O153" s="171" t="e">
        <f>(VLOOKUP($D153,#REF!,32,))</f>
        <v>#REF!</v>
      </c>
      <c r="P153" s="172" t="e">
        <f>+VLOOKUP($D153,#REF!,33,0)</f>
        <v>#REF!</v>
      </c>
      <c r="Q153" s="174" t="e">
        <f t="shared" si="30"/>
        <v>#REF!</v>
      </c>
      <c r="S153" s="367"/>
    </row>
    <row r="154" spans="1:21" ht="15" customHeight="1" x14ac:dyDescent="0.25">
      <c r="A154" s="102"/>
      <c r="B154" s="169"/>
      <c r="C154" s="169"/>
      <c r="D154" s="15"/>
      <c r="E154" s="142"/>
      <c r="F154" s="103"/>
      <c r="G154" s="155"/>
      <c r="H154" s="48" t="e">
        <f>+VLOOKUP(D154,Reff!$A:$C,2,FALSE)</f>
        <v>#N/A</v>
      </c>
      <c r="I154" s="48" t="e">
        <f>+VLOOKUP($D154,Reff!$A:$C,3,FALSE)</f>
        <v>#N/A</v>
      </c>
      <c r="J154" s="161" t="e">
        <f t="shared" si="27"/>
        <v>#REF!</v>
      </c>
      <c r="K154" s="156" t="e">
        <f t="shared" si="28"/>
        <v>#REF!</v>
      </c>
      <c r="L154" s="156" t="e">
        <f t="shared" si="29"/>
        <v>#REF!</v>
      </c>
      <c r="M154" s="157" t="e">
        <f>+VLOOKUP(D154,#REF!,4,)</f>
        <v>#REF!</v>
      </c>
      <c r="N154" s="171" t="e">
        <f>(VLOOKUP($D154,#REF!,31,))</f>
        <v>#REF!</v>
      </c>
      <c r="O154" s="171" t="e">
        <f>(VLOOKUP($D154,#REF!,32,))</f>
        <v>#REF!</v>
      </c>
      <c r="P154" s="172" t="e">
        <f>+VLOOKUP($D154,#REF!,33,0)</f>
        <v>#REF!</v>
      </c>
      <c r="Q154" s="174" t="e">
        <f t="shared" si="30"/>
        <v>#REF!</v>
      </c>
    </row>
    <row r="155" spans="1:21" ht="15" customHeight="1" x14ac:dyDescent="0.25">
      <c r="A155" s="102"/>
      <c r="B155" s="169"/>
      <c r="C155" s="169"/>
      <c r="D155" s="15"/>
      <c r="E155" s="142"/>
      <c r="F155" s="103"/>
      <c r="G155" s="155"/>
      <c r="H155" s="48" t="e">
        <f>+VLOOKUP(D155,Reff!$A:$C,2,FALSE)</f>
        <v>#N/A</v>
      </c>
      <c r="I155" s="48" t="e">
        <f>+VLOOKUP($D155,Reff!$A:$C,3,FALSE)</f>
        <v>#N/A</v>
      </c>
      <c r="J155" s="161" t="e">
        <f t="shared" si="27"/>
        <v>#REF!</v>
      </c>
      <c r="K155" s="156" t="e">
        <f t="shared" si="28"/>
        <v>#REF!</v>
      </c>
      <c r="L155" s="156" t="e">
        <f t="shared" si="29"/>
        <v>#REF!</v>
      </c>
      <c r="M155" s="157" t="e">
        <f>+VLOOKUP(D155,#REF!,4,)</f>
        <v>#REF!</v>
      </c>
      <c r="N155" s="171" t="e">
        <f>(VLOOKUP($D155,#REF!,31,))</f>
        <v>#REF!</v>
      </c>
      <c r="O155" s="171" t="e">
        <f>(VLOOKUP($D155,#REF!,32,))</f>
        <v>#REF!</v>
      </c>
      <c r="P155" s="172" t="e">
        <f>+VLOOKUP($D155,#REF!,33,0)</f>
        <v>#REF!</v>
      </c>
      <c r="Q155" s="174" t="e">
        <f t="shared" si="30"/>
        <v>#REF!</v>
      </c>
    </row>
    <row r="156" spans="1:21" ht="15" customHeight="1" x14ac:dyDescent="0.25">
      <c r="A156" s="102"/>
      <c r="B156" s="169"/>
      <c r="C156" s="169"/>
      <c r="D156" s="15"/>
      <c r="E156" s="142"/>
      <c r="F156" s="103"/>
      <c r="G156" s="155"/>
      <c r="H156" s="48" t="e">
        <f>+VLOOKUP(D156,Reff!$A:$C,2,FALSE)</f>
        <v>#N/A</v>
      </c>
      <c r="I156" s="48" t="e">
        <f>+VLOOKUP($D156,Reff!$A:$C,3,FALSE)</f>
        <v>#N/A</v>
      </c>
      <c r="J156" s="161" t="e">
        <f t="shared" si="27"/>
        <v>#REF!</v>
      </c>
      <c r="K156" s="156" t="e">
        <f t="shared" si="28"/>
        <v>#REF!</v>
      </c>
      <c r="L156" s="156" t="e">
        <f t="shared" si="29"/>
        <v>#REF!</v>
      </c>
      <c r="M156" s="157" t="e">
        <f>+VLOOKUP(D156,#REF!,4,)</f>
        <v>#REF!</v>
      </c>
      <c r="N156" s="171" t="e">
        <f>(VLOOKUP($D156,#REF!,31,))</f>
        <v>#REF!</v>
      </c>
      <c r="O156" s="171" t="e">
        <f>(VLOOKUP($D156,#REF!,32,))</f>
        <v>#REF!</v>
      </c>
      <c r="P156" s="172" t="e">
        <f>+VLOOKUP($D156,#REF!,33,0)</f>
        <v>#REF!</v>
      </c>
      <c r="Q156" s="174" t="e">
        <f t="shared" si="30"/>
        <v>#REF!</v>
      </c>
    </row>
    <row r="157" spans="1:21" x14ac:dyDescent="0.25">
      <c r="A157" s="102"/>
      <c r="B157" s="169"/>
      <c r="C157" s="169"/>
      <c r="D157" s="15"/>
      <c r="E157" s="142"/>
      <c r="F157" s="103"/>
      <c r="G157" s="155"/>
      <c r="H157" s="48" t="e">
        <f>+VLOOKUP(D157,Reff!$A:$C,2,FALSE)</f>
        <v>#N/A</v>
      </c>
      <c r="I157" s="48" t="e">
        <f>+VLOOKUP($D157,Reff!$A:$C,3,FALSE)</f>
        <v>#N/A</v>
      </c>
      <c r="J157" s="161" t="e">
        <f t="shared" si="27"/>
        <v>#REF!</v>
      </c>
      <c r="K157" s="156" t="e">
        <f t="shared" si="28"/>
        <v>#REF!</v>
      </c>
      <c r="L157" s="156" t="e">
        <f t="shared" si="29"/>
        <v>#REF!</v>
      </c>
      <c r="M157" s="157" t="e">
        <f>+VLOOKUP(D157,#REF!,4,)</f>
        <v>#REF!</v>
      </c>
      <c r="N157" s="171" t="e">
        <f>(VLOOKUP($D157,#REF!,31,))</f>
        <v>#REF!</v>
      </c>
      <c r="O157" s="171" t="e">
        <f>(VLOOKUP($D157,#REF!,32,))</f>
        <v>#REF!</v>
      </c>
      <c r="P157" s="172" t="e">
        <f>+VLOOKUP($D157,#REF!,33,0)</f>
        <v>#REF!</v>
      </c>
      <c r="Q157" s="174" t="e">
        <f t="shared" si="30"/>
        <v>#REF!</v>
      </c>
    </row>
    <row r="158" spans="1:21" x14ac:dyDescent="0.25">
      <c r="A158" s="102"/>
      <c r="B158" s="169"/>
      <c r="C158" s="169"/>
      <c r="D158" s="15"/>
      <c r="E158" s="142"/>
      <c r="F158" s="103"/>
      <c r="G158" s="155"/>
      <c r="H158" s="48" t="e">
        <f>+VLOOKUP(D158,Reff!$A:$C,2,FALSE)</f>
        <v>#N/A</v>
      </c>
      <c r="I158" s="48" t="e">
        <f>+VLOOKUP($D158,Reff!$A:$C,3,FALSE)</f>
        <v>#N/A</v>
      </c>
      <c r="J158" s="161" t="e">
        <f t="shared" si="27"/>
        <v>#REF!</v>
      </c>
      <c r="K158" s="156" t="e">
        <f t="shared" si="28"/>
        <v>#REF!</v>
      </c>
      <c r="L158" s="156" t="e">
        <f t="shared" si="29"/>
        <v>#REF!</v>
      </c>
      <c r="M158" s="157" t="e">
        <f>+VLOOKUP(D158,#REF!,4,)</f>
        <v>#REF!</v>
      </c>
      <c r="N158" s="171" t="e">
        <f>(VLOOKUP($D158,#REF!,31,))</f>
        <v>#REF!</v>
      </c>
      <c r="O158" s="171" t="e">
        <f>(VLOOKUP($D158,#REF!,32,))</f>
        <v>#REF!</v>
      </c>
      <c r="P158" s="172" t="e">
        <f>+VLOOKUP($D158,#REF!,33,0)</f>
        <v>#REF!</v>
      </c>
      <c r="Q158" s="174" t="e">
        <f t="shared" si="30"/>
        <v>#REF!</v>
      </c>
    </row>
    <row r="159" spans="1:21" x14ac:dyDescent="0.25">
      <c r="A159" s="102"/>
      <c r="B159" s="169"/>
      <c r="C159" s="169"/>
      <c r="D159" s="15"/>
      <c r="E159" s="142"/>
      <c r="F159" s="103"/>
      <c r="G159" s="155"/>
      <c r="H159" s="48" t="e">
        <f>+VLOOKUP(D159,Reff!$A:$C,2,FALSE)</f>
        <v>#N/A</v>
      </c>
      <c r="I159" s="48" t="e">
        <f>+VLOOKUP($D159,Reff!$A:$C,3,FALSE)</f>
        <v>#N/A</v>
      </c>
      <c r="J159" s="161" t="e">
        <f t="shared" si="27"/>
        <v>#REF!</v>
      </c>
      <c r="K159" s="156" t="e">
        <f t="shared" si="28"/>
        <v>#REF!</v>
      </c>
      <c r="L159" s="156" t="e">
        <f t="shared" si="29"/>
        <v>#REF!</v>
      </c>
      <c r="M159" s="157" t="e">
        <f>+VLOOKUP(D159,#REF!,4,)</f>
        <v>#REF!</v>
      </c>
      <c r="N159" s="171" t="e">
        <f>(VLOOKUP($D159,#REF!,31,))</f>
        <v>#REF!</v>
      </c>
      <c r="O159" s="171" t="e">
        <f>(VLOOKUP($D159,#REF!,32,))</f>
        <v>#REF!</v>
      </c>
      <c r="P159" s="172" t="e">
        <f>+VLOOKUP($D159,#REF!,33,0)</f>
        <v>#REF!</v>
      </c>
      <c r="Q159" s="174" t="e">
        <f t="shared" si="30"/>
        <v>#REF!</v>
      </c>
    </row>
    <row r="160" spans="1:21" x14ac:dyDescent="0.25">
      <c r="A160" s="102"/>
      <c r="B160" s="169"/>
      <c r="C160" s="169"/>
      <c r="D160" s="15"/>
      <c r="E160" s="142"/>
      <c r="F160" s="103"/>
      <c r="G160" s="155"/>
      <c r="H160" s="48" t="e">
        <f>+VLOOKUP(D160,Reff!$A:$C,2,FALSE)</f>
        <v>#N/A</v>
      </c>
      <c r="I160" s="48" t="e">
        <f>+VLOOKUP($D160,Reff!$A:$C,3,FALSE)</f>
        <v>#N/A</v>
      </c>
      <c r="J160" s="161" t="e">
        <f t="shared" si="27"/>
        <v>#REF!</v>
      </c>
      <c r="K160" s="156" t="e">
        <f t="shared" si="28"/>
        <v>#REF!</v>
      </c>
      <c r="L160" s="156" t="e">
        <f t="shared" si="29"/>
        <v>#REF!</v>
      </c>
      <c r="M160" s="157" t="e">
        <f>+VLOOKUP(D160,#REF!,4,)</f>
        <v>#REF!</v>
      </c>
      <c r="N160" s="171" t="e">
        <f>(VLOOKUP($D160,#REF!,31,))</f>
        <v>#REF!</v>
      </c>
      <c r="O160" s="171" t="e">
        <f>(VLOOKUP($D160,#REF!,32,))</f>
        <v>#REF!</v>
      </c>
      <c r="P160" s="172" t="e">
        <f>+VLOOKUP($D160,#REF!,33,0)</f>
        <v>#REF!</v>
      </c>
      <c r="Q160" s="174" t="e">
        <f t="shared" si="30"/>
        <v>#REF!</v>
      </c>
    </row>
    <row r="161" spans="1:17" x14ac:dyDescent="0.25">
      <c r="A161" s="102"/>
      <c r="B161" s="169"/>
      <c r="C161" s="169"/>
      <c r="D161" s="15"/>
      <c r="E161" s="142"/>
      <c r="F161" s="103"/>
      <c r="G161" s="155"/>
      <c r="H161" s="48" t="e">
        <f>+VLOOKUP(D161,Reff!$A:$C,2,FALSE)</f>
        <v>#N/A</v>
      </c>
      <c r="I161" s="48" t="e">
        <f>+VLOOKUP($D161,Reff!$A:$C,3,FALSE)</f>
        <v>#N/A</v>
      </c>
      <c r="J161" s="161" t="e">
        <f t="shared" si="27"/>
        <v>#REF!</v>
      </c>
      <c r="K161" s="156" t="e">
        <f t="shared" si="28"/>
        <v>#REF!</v>
      </c>
      <c r="L161" s="156" t="e">
        <f t="shared" si="29"/>
        <v>#REF!</v>
      </c>
      <c r="M161" s="157" t="e">
        <f>+VLOOKUP(D161,#REF!,4,)</f>
        <v>#REF!</v>
      </c>
      <c r="N161" s="171" t="e">
        <f>(VLOOKUP($D161,#REF!,31,))</f>
        <v>#REF!</v>
      </c>
      <c r="O161" s="171" t="e">
        <f>(VLOOKUP($D161,#REF!,32,))</f>
        <v>#REF!</v>
      </c>
      <c r="P161" s="172" t="e">
        <f>+VLOOKUP($D161,#REF!,33,0)</f>
        <v>#REF!</v>
      </c>
      <c r="Q161" s="174" t="e">
        <f t="shared" si="30"/>
        <v>#REF!</v>
      </c>
    </row>
    <row r="162" spans="1:17" ht="15" customHeight="1" x14ac:dyDescent="0.25">
      <c r="A162" s="102"/>
      <c r="B162" s="169"/>
      <c r="C162" s="169"/>
      <c r="D162" s="15"/>
      <c r="E162" s="142"/>
      <c r="F162" s="103"/>
      <c r="G162" s="155"/>
      <c r="H162" s="48" t="e">
        <f>+VLOOKUP(D162,Reff!$A:$C,2,FALSE)</f>
        <v>#N/A</v>
      </c>
      <c r="I162" s="48" t="e">
        <f>+VLOOKUP($D162,Reff!$A:$C,3,FALSE)</f>
        <v>#N/A</v>
      </c>
      <c r="J162" s="161" t="e">
        <f t="shared" si="27"/>
        <v>#REF!</v>
      </c>
      <c r="K162" s="156" t="e">
        <f t="shared" si="28"/>
        <v>#REF!</v>
      </c>
      <c r="L162" s="156" t="e">
        <f t="shared" si="29"/>
        <v>#REF!</v>
      </c>
      <c r="M162" s="157" t="e">
        <f>+VLOOKUP(D162,#REF!,4,)</f>
        <v>#REF!</v>
      </c>
      <c r="N162" s="171" t="e">
        <f>(VLOOKUP($D162,#REF!,31,))</f>
        <v>#REF!</v>
      </c>
      <c r="O162" s="171" t="e">
        <f>(VLOOKUP($D162,#REF!,32,))</f>
        <v>#REF!</v>
      </c>
      <c r="P162" s="172" t="e">
        <f>+VLOOKUP($D162,#REF!,33,0)</f>
        <v>#REF!</v>
      </c>
      <c r="Q162" s="174" t="e">
        <f t="shared" si="30"/>
        <v>#REF!</v>
      </c>
    </row>
    <row r="163" spans="1:17" ht="15" customHeight="1" x14ac:dyDescent="0.25">
      <c r="A163" s="98"/>
      <c r="B163" s="9"/>
      <c r="C163" s="9"/>
      <c r="D163" s="52"/>
      <c r="E163" s="158">
        <f>SUM(E135:E162)</f>
        <v>11200000000</v>
      </c>
      <c r="F163" s="52"/>
      <c r="G163" s="52"/>
      <c r="H163" s="9"/>
      <c r="I163" s="53"/>
      <c r="J163" s="160" t="e">
        <f>SUM(J135:J162)</f>
        <v>#REF!</v>
      </c>
      <c r="K163" s="160" t="e">
        <f>SUM(K135:K162)</f>
        <v>#REF!</v>
      </c>
      <c r="L163" s="9" t="e">
        <f>+SUM(L135:L162)</f>
        <v>#REF!</v>
      </c>
      <c r="M163" s="9"/>
      <c r="N163" s="154"/>
      <c r="O163" s="154"/>
      <c r="P163" s="154"/>
      <c r="Q163" s="173"/>
    </row>
    <row r="165" spans="1:17" x14ac:dyDescent="0.25">
      <c r="I165" s="12"/>
    </row>
  </sheetData>
  <autoFilter ref="B14:T15">
    <filterColumn colId="9" showButton="0"/>
    <sortState ref="B17:T53">
      <sortCondition descending="1" ref="E14:E15"/>
    </sortState>
  </autoFilter>
  <sortState ref="A137:U142">
    <sortCondition descending="1" ref="C137:C142"/>
  </sortState>
  <mergeCells count="48">
    <mergeCell ref="P133:P134"/>
    <mergeCell ref="Q133:Q134"/>
    <mergeCell ref="I133:I134"/>
    <mergeCell ref="J133:K133"/>
    <mergeCell ref="L133:L134"/>
    <mergeCell ref="M133:M134"/>
    <mergeCell ref="N133:N134"/>
    <mergeCell ref="O133:O134"/>
    <mergeCell ref="A133:A134"/>
    <mergeCell ref="D133:D134"/>
    <mergeCell ref="E133:E134"/>
    <mergeCell ref="F133:F134"/>
    <mergeCell ref="G133:G134"/>
    <mergeCell ref="H133:H134"/>
    <mergeCell ref="G115:G116"/>
    <mergeCell ref="H115:H116"/>
    <mergeCell ref="I115:I116"/>
    <mergeCell ref="J115:J116"/>
    <mergeCell ref="K115:L115"/>
    <mergeCell ref="B128:D128"/>
    <mergeCell ref="A115:A116"/>
    <mergeCell ref="B115:B116"/>
    <mergeCell ref="C115:C116"/>
    <mergeCell ref="D115:D116"/>
    <mergeCell ref="E115:E116"/>
    <mergeCell ref="F115:F116"/>
    <mergeCell ref="F71:F72"/>
    <mergeCell ref="G71:G72"/>
    <mergeCell ref="H71:H72"/>
    <mergeCell ref="I71:I72"/>
    <mergeCell ref="J71:J72"/>
    <mergeCell ref="K71:L71"/>
    <mergeCell ref="G14:G15"/>
    <mergeCell ref="H14:H15"/>
    <mergeCell ref="I14:I15"/>
    <mergeCell ref="J14:J15"/>
    <mergeCell ref="K14:L14"/>
    <mergeCell ref="A71:A72"/>
    <mergeCell ref="B71:B72"/>
    <mergeCell ref="C71:C72"/>
    <mergeCell ref="D71:D72"/>
    <mergeCell ref="E71:E72"/>
    <mergeCell ref="F14:F15"/>
    <mergeCell ref="A14:A15"/>
    <mergeCell ref="B14:B15"/>
    <mergeCell ref="C14:C15"/>
    <mergeCell ref="D14:D15"/>
    <mergeCell ref="E14:E15"/>
  </mergeCells>
  <conditionalFormatting sqref="L128:L130">
    <cfRule type="cellIs" dxfId="6224" priority="5447" operator="lessThan">
      <formula>0</formula>
    </cfRule>
  </conditionalFormatting>
  <conditionalFormatting sqref="E10">
    <cfRule type="cellIs" dxfId="6223" priority="5446" operator="lessThan">
      <formula>0</formula>
    </cfRule>
  </conditionalFormatting>
  <conditionalFormatting sqref="Q23 Q19:Q21 Q128:Q130">
    <cfRule type="cellIs" dxfId="6222" priority="5445" operator="equal">
      <formula>TODAY()</formula>
    </cfRule>
  </conditionalFormatting>
  <conditionalFormatting sqref="K128:L130">
    <cfRule type="cellIs" dxfId="6221" priority="5444" operator="lessThan">
      <formula>0</formula>
    </cfRule>
  </conditionalFormatting>
  <conditionalFormatting sqref="Q26">
    <cfRule type="cellIs" dxfId="6220" priority="5443" operator="equal">
      <formula>TODAY()</formula>
    </cfRule>
  </conditionalFormatting>
  <conditionalFormatting sqref="Q22">
    <cfRule type="cellIs" dxfId="6219" priority="5442" operator="equal">
      <formula>TODAY()</formula>
    </cfRule>
  </conditionalFormatting>
  <conditionalFormatting sqref="Q24:Q25">
    <cfRule type="cellIs" dxfId="6218" priority="5438" operator="equal">
      <formula>TODAY()</formula>
    </cfRule>
  </conditionalFormatting>
  <conditionalFormatting sqref="S141">
    <cfRule type="cellIs" dxfId="6217" priority="5431" operator="equal">
      <formula>TODAY()</formula>
    </cfRule>
  </conditionalFormatting>
  <conditionalFormatting sqref="S137">
    <cfRule type="cellIs" dxfId="6216" priority="5425" operator="equal">
      <formula>TODAY()</formula>
    </cfRule>
  </conditionalFormatting>
  <conditionalFormatting sqref="K163">
    <cfRule type="cellIs" dxfId="6215" priority="5436" operator="greaterThan">
      <formula>0.1</formula>
    </cfRule>
  </conditionalFormatting>
  <conditionalFormatting sqref="P116">
    <cfRule type="cellIs" dxfId="6214" priority="5435" operator="equal">
      <formula>TODAY()</formula>
    </cfRule>
  </conditionalFormatting>
  <conditionalFormatting sqref="M116">
    <cfRule type="cellIs" dxfId="6213" priority="5434" operator="greaterThan">
      <formula>0.2</formula>
    </cfRule>
  </conditionalFormatting>
  <conditionalFormatting sqref="S142:S143">
    <cfRule type="cellIs" dxfId="6212" priority="5433" operator="equal">
      <formula>TODAY()</formula>
    </cfRule>
  </conditionalFormatting>
  <conditionalFormatting sqref="S144">
    <cfRule type="cellIs" dxfId="6211" priority="5432" operator="equal">
      <formula>TODAY()</formula>
    </cfRule>
  </conditionalFormatting>
  <conditionalFormatting sqref="S136">
    <cfRule type="cellIs" dxfId="6210" priority="5426" operator="equal">
      <formula>TODAY()</formula>
    </cfRule>
  </conditionalFormatting>
  <conditionalFormatting sqref="Q57">
    <cfRule type="cellIs" dxfId="6209" priority="5414" operator="equal">
      <formula>TODAY()</formula>
    </cfRule>
  </conditionalFormatting>
  <conditionalFormatting sqref="Q58">
    <cfRule type="cellIs" dxfId="6208" priority="5413" operator="equal">
      <formula>TODAY()</formula>
    </cfRule>
  </conditionalFormatting>
  <conditionalFormatting sqref="Q59">
    <cfRule type="cellIs" dxfId="6207" priority="5412" operator="equal">
      <formula>TODAY()</formula>
    </cfRule>
  </conditionalFormatting>
  <conditionalFormatting sqref="G112:G114">
    <cfRule type="cellIs" dxfId="6206" priority="5405" operator="lessThan">
      <formula>N112</formula>
    </cfRule>
    <cfRule type="cellIs" dxfId="6205" priority="5406" operator="greaterThan">
      <formula>P112</formula>
    </cfRule>
  </conditionalFormatting>
  <conditionalFormatting sqref="L127">
    <cfRule type="cellIs" dxfId="6204" priority="5411" operator="lessThan">
      <formula>0</formula>
    </cfRule>
  </conditionalFormatting>
  <conditionalFormatting sqref="G127">
    <cfRule type="cellIs" dxfId="6203" priority="5409" operator="greaterThan">
      <formula>F127</formula>
    </cfRule>
    <cfRule type="cellIs" dxfId="6202" priority="5410" operator="lessThan">
      <formula>F127</formula>
    </cfRule>
  </conditionalFormatting>
  <conditionalFormatting sqref="Q127">
    <cfRule type="cellIs" dxfId="6201" priority="5408" operator="equal">
      <formula>TODAY()</formula>
    </cfRule>
  </conditionalFormatting>
  <conditionalFormatting sqref="K127:L127">
    <cfRule type="cellIs" dxfId="6200" priority="5407" operator="lessThan">
      <formula>0</formula>
    </cfRule>
  </conditionalFormatting>
  <conditionalFormatting sqref="L63">
    <cfRule type="cellIs" dxfId="6199" priority="5404" operator="lessThan">
      <formula>0</formula>
    </cfRule>
  </conditionalFormatting>
  <conditionalFormatting sqref="Q63">
    <cfRule type="cellIs" dxfId="6198" priority="5403" operator="equal">
      <formula>TODAY()</formula>
    </cfRule>
  </conditionalFormatting>
  <conditionalFormatting sqref="K63:L63">
    <cfRule type="cellIs" dxfId="6197" priority="5402" operator="lessThan">
      <formula>0</formula>
    </cfRule>
  </conditionalFormatting>
  <conditionalFormatting sqref="G63">
    <cfRule type="cellIs" dxfId="6196" priority="5400" operator="lessThan">
      <formula>N63</formula>
    </cfRule>
    <cfRule type="cellIs" dxfId="6195" priority="5401" operator="greaterThan">
      <formula>P63</formula>
    </cfRule>
  </conditionalFormatting>
  <conditionalFormatting sqref="L64">
    <cfRule type="cellIs" dxfId="6194" priority="5399" operator="lessThan">
      <formula>0</formula>
    </cfRule>
  </conditionalFormatting>
  <conditionalFormatting sqref="Q64">
    <cfRule type="cellIs" dxfId="6193" priority="5398" operator="equal">
      <formula>TODAY()</formula>
    </cfRule>
  </conditionalFormatting>
  <conditionalFormatting sqref="K64:L64">
    <cfRule type="cellIs" dxfId="6192" priority="5397" operator="lessThan">
      <formula>0</formula>
    </cfRule>
  </conditionalFormatting>
  <conditionalFormatting sqref="G64">
    <cfRule type="cellIs" dxfId="6191" priority="5395" operator="lessThan">
      <formula>N64</formula>
    </cfRule>
    <cfRule type="cellIs" dxfId="6190" priority="5396" operator="greaterThan">
      <formula>P64</formula>
    </cfRule>
  </conditionalFormatting>
  <conditionalFormatting sqref="L65">
    <cfRule type="cellIs" dxfId="6189" priority="5394" operator="lessThan">
      <formula>0</formula>
    </cfRule>
  </conditionalFormatting>
  <conditionalFormatting sqref="Q65">
    <cfRule type="cellIs" dxfId="6188" priority="5393" operator="equal">
      <formula>TODAY()</formula>
    </cfRule>
  </conditionalFormatting>
  <conditionalFormatting sqref="K65:L65">
    <cfRule type="cellIs" dxfId="6187" priority="5392" operator="lessThan">
      <formula>0</formula>
    </cfRule>
  </conditionalFormatting>
  <conditionalFormatting sqref="G65">
    <cfRule type="cellIs" dxfId="6186" priority="5390" operator="lessThan">
      <formula>N65</formula>
    </cfRule>
    <cfRule type="cellIs" dxfId="6185" priority="5391" operator="greaterThan">
      <formula>P65</formula>
    </cfRule>
  </conditionalFormatting>
  <conditionalFormatting sqref="L66">
    <cfRule type="cellIs" dxfId="6184" priority="5389" operator="lessThan">
      <formula>0</formula>
    </cfRule>
  </conditionalFormatting>
  <conditionalFormatting sqref="Q66">
    <cfRule type="cellIs" dxfId="6183" priority="5388" operator="equal">
      <formula>TODAY()</formula>
    </cfRule>
  </conditionalFormatting>
  <conditionalFormatting sqref="K66:L66">
    <cfRule type="cellIs" dxfId="6182" priority="5387" operator="lessThan">
      <formula>0</formula>
    </cfRule>
  </conditionalFormatting>
  <conditionalFormatting sqref="G66">
    <cfRule type="cellIs" dxfId="6181" priority="5385" operator="lessThan">
      <formula>N66</formula>
    </cfRule>
    <cfRule type="cellIs" dxfId="6180" priority="5386" operator="greaterThan">
      <formula>P66</formula>
    </cfRule>
  </conditionalFormatting>
  <conditionalFormatting sqref="L67">
    <cfRule type="cellIs" dxfId="6179" priority="5384" operator="lessThan">
      <formula>0</formula>
    </cfRule>
  </conditionalFormatting>
  <conditionalFormatting sqref="Q67">
    <cfRule type="cellIs" dxfId="6178" priority="5383" operator="equal">
      <formula>TODAY()</formula>
    </cfRule>
  </conditionalFormatting>
  <conditionalFormatting sqref="K67:L67">
    <cfRule type="cellIs" dxfId="6177" priority="5382" operator="lessThan">
      <formula>0</formula>
    </cfRule>
  </conditionalFormatting>
  <conditionalFormatting sqref="G67">
    <cfRule type="cellIs" dxfId="6176" priority="5380" operator="lessThan">
      <formula>N67</formula>
    </cfRule>
    <cfRule type="cellIs" dxfId="6175" priority="5381" operator="greaterThan">
      <formula>P67</formula>
    </cfRule>
  </conditionalFormatting>
  <conditionalFormatting sqref="L68">
    <cfRule type="cellIs" dxfId="6174" priority="5379" operator="lessThan">
      <formula>0</formula>
    </cfRule>
  </conditionalFormatting>
  <conditionalFormatting sqref="Q68">
    <cfRule type="cellIs" dxfId="6173" priority="5378" operator="equal">
      <formula>TODAY()</formula>
    </cfRule>
  </conditionalFormatting>
  <conditionalFormatting sqref="K68:L68">
    <cfRule type="cellIs" dxfId="6172" priority="5377" operator="lessThan">
      <formula>0</formula>
    </cfRule>
  </conditionalFormatting>
  <conditionalFormatting sqref="G68">
    <cfRule type="cellIs" dxfId="6171" priority="5375" operator="lessThan">
      <formula>N68</formula>
    </cfRule>
    <cfRule type="cellIs" dxfId="6170" priority="5376" operator="greaterThan">
      <formula>P68</formula>
    </cfRule>
  </conditionalFormatting>
  <conditionalFormatting sqref="L69">
    <cfRule type="cellIs" dxfId="6169" priority="5374" operator="lessThan">
      <formula>0</formula>
    </cfRule>
  </conditionalFormatting>
  <conditionalFormatting sqref="Q69">
    <cfRule type="cellIs" dxfId="6168" priority="5373" operator="equal">
      <formula>TODAY()</formula>
    </cfRule>
  </conditionalFormatting>
  <conditionalFormatting sqref="K69:L69">
    <cfRule type="cellIs" dxfId="6167" priority="5372" operator="lessThan">
      <formula>0</formula>
    </cfRule>
  </conditionalFormatting>
  <conditionalFormatting sqref="G69">
    <cfRule type="cellIs" dxfId="6166" priority="5370" operator="lessThan">
      <formula>N69</formula>
    </cfRule>
    <cfRule type="cellIs" dxfId="6165" priority="5371" operator="greaterThan">
      <formula>P69</formula>
    </cfRule>
  </conditionalFormatting>
  <conditionalFormatting sqref="L70">
    <cfRule type="cellIs" dxfId="6164" priority="5369" operator="lessThan">
      <formula>0</formula>
    </cfRule>
  </conditionalFormatting>
  <conditionalFormatting sqref="Q70">
    <cfRule type="cellIs" dxfId="6163" priority="5368" operator="equal">
      <formula>TODAY()</formula>
    </cfRule>
  </conditionalFormatting>
  <conditionalFormatting sqref="K70:L70">
    <cfRule type="cellIs" dxfId="6162" priority="5367" operator="lessThan">
      <formula>0</formula>
    </cfRule>
  </conditionalFormatting>
  <conditionalFormatting sqref="G70">
    <cfRule type="cellIs" dxfId="6161" priority="5365" operator="lessThan">
      <formula>N70</formula>
    </cfRule>
    <cfRule type="cellIs" dxfId="6160" priority="5366" operator="greaterThan">
      <formula>P70</formula>
    </cfRule>
  </conditionalFormatting>
  <conditionalFormatting sqref="L112:L114">
    <cfRule type="cellIs" dxfId="6159" priority="5364" operator="lessThan">
      <formula>0</formula>
    </cfRule>
  </conditionalFormatting>
  <conditionalFormatting sqref="Q73:Q105 Q107:Q115">
    <cfRule type="cellIs" dxfId="6158" priority="5363" operator="equal">
      <formula>TODAY()</formula>
    </cfRule>
  </conditionalFormatting>
  <conditionalFormatting sqref="K112:L114">
    <cfRule type="cellIs" dxfId="6157" priority="5362" operator="lessThan">
      <formula>0</formula>
    </cfRule>
  </conditionalFormatting>
  <conditionalFormatting sqref="Q17:Q18">
    <cfRule type="cellIs" dxfId="6156" priority="5360" operator="equal">
      <formula>TODAY()</formula>
    </cfRule>
  </conditionalFormatting>
  <conditionalFormatting sqref="L17:L26 L57:L59">
    <cfRule type="cellIs" dxfId="6155" priority="5361" operator="lessThan">
      <formula>0</formula>
    </cfRule>
  </conditionalFormatting>
  <conditionalFormatting sqref="K17:L26 K57:L59">
    <cfRule type="cellIs" dxfId="6154" priority="5359" operator="lessThan">
      <formula>0</formula>
    </cfRule>
  </conditionalFormatting>
  <conditionalFormatting sqref="G17:G26 G57:G59">
    <cfRule type="cellIs" dxfId="6153" priority="5357" operator="lessThan">
      <formula>N17</formula>
    </cfRule>
    <cfRule type="cellIs" dxfId="6152" priority="5358" operator="greaterThan">
      <formula>P17</formula>
    </cfRule>
  </conditionalFormatting>
  <conditionalFormatting sqref="L73">
    <cfRule type="cellIs" dxfId="6151" priority="5339" operator="lessThan">
      <formula>0</formula>
    </cfRule>
  </conditionalFormatting>
  <conditionalFormatting sqref="K73:L73">
    <cfRule type="cellIs" dxfId="6150" priority="5338" operator="lessThan">
      <formula>0</formula>
    </cfRule>
  </conditionalFormatting>
  <conditionalFormatting sqref="L74:L104 L110:L111">
    <cfRule type="cellIs" dxfId="6149" priority="5336" operator="lessThan">
      <formula>0</formula>
    </cfRule>
  </conditionalFormatting>
  <conditionalFormatting sqref="K74:K104 K110:K111">
    <cfRule type="cellIs" dxfId="6148" priority="5337" operator="lessThan">
      <formula>0</formula>
    </cfRule>
  </conditionalFormatting>
  <conditionalFormatting sqref="L74:L104 L110:L111">
    <cfRule type="cellIs" dxfId="6147" priority="5335" operator="lessThan">
      <formula>0</formula>
    </cfRule>
  </conditionalFormatting>
  <conditionalFormatting sqref="L62">
    <cfRule type="cellIs" dxfId="6146" priority="5334" operator="lessThan">
      <formula>0</formula>
    </cfRule>
  </conditionalFormatting>
  <conditionalFormatting sqref="Q62">
    <cfRule type="cellIs" dxfId="6145" priority="5333" operator="equal">
      <formula>TODAY()</formula>
    </cfRule>
  </conditionalFormatting>
  <conditionalFormatting sqref="K62:L62">
    <cfRule type="cellIs" dxfId="6144" priority="5332" operator="lessThan">
      <formula>0</formula>
    </cfRule>
  </conditionalFormatting>
  <conditionalFormatting sqref="G62">
    <cfRule type="cellIs" dxfId="6143" priority="5330" operator="lessThan">
      <formula>N62</formula>
    </cfRule>
    <cfRule type="cellIs" dxfId="6142" priority="5331" operator="greaterThan">
      <formula>P62</formula>
    </cfRule>
  </conditionalFormatting>
  <conditionalFormatting sqref="Q60">
    <cfRule type="cellIs" dxfId="6141" priority="5313" operator="equal">
      <formula>TODAY()</formula>
    </cfRule>
  </conditionalFormatting>
  <conditionalFormatting sqref="L60">
    <cfRule type="cellIs" dxfId="6140" priority="5312" operator="lessThan">
      <formula>0</formula>
    </cfRule>
  </conditionalFormatting>
  <conditionalFormatting sqref="K60:L60">
    <cfRule type="cellIs" dxfId="6139" priority="5311" operator="lessThan">
      <formula>0</formula>
    </cfRule>
  </conditionalFormatting>
  <conditionalFormatting sqref="G60">
    <cfRule type="cellIs" dxfId="6138" priority="5309" operator="lessThan">
      <formula>N60</formula>
    </cfRule>
    <cfRule type="cellIs" dxfId="6137" priority="5310" operator="greaterThan">
      <formula>P60</formula>
    </cfRule>
  </conditionalFormatting>
  <conditionalFormatting sqref="Q61">
    <cfRule type="cellIs" dxfId="6136" priority="5292" operator="equal">
      <formula>TODAY()</formula>
    </cfRule>
  </conditionalFormatting>
  <conditionalFormatting sqref="L61">
    <cfRule type="cellIs" dxfId="6135" priority="5291" operator="lessThan">
      <formula>0</formula>
    </cfRule>
  </conditionalFormatting>
  <conditionalFormatting sqref="K61:L61">
    <cfRule type="cellIs" dxfId="6134" priority="5290" operator="lessThan">
      <formula>0</formula>
    </cfRule>
  </conditionalFormatting>
  <conditionalFormatting sqref="G61">
    <cfRule type="cellIs" dxfId="6133" priority="5288" operator="lessThan">
      <formula>N61</formula>
    </cfRule>
    <cfRule type="cellIs" dxfId="6132" priority="5289" operator="greaterThan">
      <formula>P61</formula>
    </cfRule>
  </conditionalFormatting>
  <conditionalFormatting sqref="Q16">
    <cfRule type="cellIs" dxfId="6131" priority="5286" operator="equal">
      <formula>TODAY()</formula>
    </cfRule>
  </conditionalFormatting>
  <conditionalFormatting sqref="L16">
    <cfRule type="cellIs" dxfId="6130" priority="5287" operator="lessThan">
      <formula>0</formula>
    </cfRule>
  </conditionalFormatting>
  <conditionalFormatting sqref="K16:L16">
    <cfRule type="cellIs" dxfId="6129" priority="5285" operator="lessThan">
      <formula>0</formula>
    </cfRule>
  </conditionalFormatting>
  <conditionalFormatting sqref="G16">
    <cfRule type="cellIs" dxfId="6128" priority="5283" operator="lessThan">
      <formula>N16</formula>
    </cfRule>
    <cfRule type="cellIs" dxfId="6127" priority="5284" operator="greaterThan">
      <formula>P16</formula>
    </cfRule>
  </conditionalFormatting>
  <conditionalFormatting sqref="Q27:Q39">
    <cfRule type="cellIs" dxfId="6126" priority="5282" operator="equal">
      <formula>TODAY()</formula>
    </cfRule>
  </conditionalFormatting>
  <conditionalFormatting sqref="L27:L39">
    <cfRule type="cellIs" dxfId="6125" priority="5281" operator="lessThan">
      <formula>0</formula>
    </cfRule>
  </conditionalFormatting>
  <conditionalFormatting sqref="K27:L39">
    <cfRule type="cellIs" dxfId="6124" priority="5280" operator="lessThan">
      <formula>0</formula>
    </cfRule>
  </conditionalFormatting>
  <conditionalFormatting sqref="G27:G39">
    <cfRule type="cellIs" dxfId="6123" priority="5278" operator="lessThan">
      <formula>N27</formula>
    </cfRule>
    <cfRule type="cellIs" dxfId="6122" priority="5279" operator="greaterThan">
      <formula>P27</formula>
    </cfRule>
  </conditionalFormatting>
  <conditionalFormatting sqref="Q40">
    <cfRule type="cellIs" dxfId="6121" priority="5242" operator="equal">
      <formula>TODAY()</formula>
    </cfRule>
  </conditionalFormatting>
  <conditionalFormatting sqref="L40">
    <cfRule type="cellIs" dxfId="6120" priority="5241" operator="lessThan">
      <formula>0</formula>
    </cfRule>
  </conditionalFormatting>
  <conditionalFormatting sqref="K40:L40">
    <cfRule type="cellIs" dxfId="6119" priority="5240" operator="lessThan">
      <formula>0</formula>
    </cfRule>
  </conditionalFormatting>
  <conditionalFormatting sqref="G40">
    <cfRule type="cellIs" dxfId="6118" priority="5238" operator="lessThan">
      <formula>N40</formula>
    </cfRule>
    <cfRule type="cellIs" dxfId="6117" priority="5239" operator="greaterThan">
      <formula>P40</formula>
    </cfRule>
  </conditionalFormatting>
  <conditionalFormatting sqref="Q41">
    <cfRule type="cellIs" dxfId="6116" priority="5237" operator="equal">
      <formula>TODAY()</formula>
    </cfRule>
  </conditionalFormatting>
  <conditionalFormatting sqref="L41">
    <cfRule type="cellIs" dxfId="6115" priority="5236" operator="lessThan">
      <formula>0</formula>
    </cfRule>
  </conditionalFormatting>
  <conditionalFormatting sqref="K41:L41">
    <cfRule type="cellIs" dxfId="6114" priority="5235" operator="lessThan">
      <formula>0</formula>
    </cfRule>
  </conditionalFormatting>
  <conditionalFormatting sqref="G41">
    <cfRule type="cellIs" dxfId="6113" priority="5233" operator="lessThan">
      <formula>N41</formula>
    </cfRule>
    <cfRule type="cellIs" dxfId="6112" priority="5234" operator="greaterThan">
      <formula>P41</formula>
    </cfRule>
  </conditionalFormatting>
  <conditionalFormatting sqref="Q42">
    <cfRule type="cellIs" dxfId="6111" priority="5185" operator="equal">
      <formula>TODAY()</formula>
    </cfRule>
  </conditionalFormatting>
  <conditionalFormatting sqref="L42">
    <cfRule type="cellIs" dxfId="6110" priority="5184" operator="lessThan">
      <formula>0</formula>
    </cfRule>
  </conditionalFormatting>
  <conditionalFormatting sqref="K42:L42">
    <cfRule type="cellIs" dxfId="6109" priority="5183" operator="lessThan">
      <formula>0</formula>
    </cfRule>
  </conditionalFormatting>
  <conditionalFormatting sqref="G42">
    <cfRule type="cellIs" dxfId="6108" priority="5181" operator="lessThan">
      <formula>N42</formula>
    </cfRule>
    <cfRule type="cellIs" dxfId="6107" priority="5182" operator="greaterThan">
      <formula>P42</formula>
    </cfRule>
  </conditionalFormatting>
  <conditionalFormatting sqref="L125:L126">
    <cfRule type="cellIs" dxfId="6106" priority="5151" operator="lessThan">
      <formula>0</formula>
    </cfRule>
  </conditionalFormatting>
  <conditionalFormatting sqref="G125:G126">
    <cfRule type="cellIs" dxfId="6105" priority="5149" operator="greaterThan">
      <formula>F125</formula>
    </cfRule>
    <cfRule type="cellIs" dxfId="6104" priority="5150" operator="lessThan">
      <formula>F125</formula>
    </cfRule>
  </conditionalFormatting>
  <conditionalFormatting sqref="K125:L126">
    <cfRule type="cellIs" dxfId="6103" priority="5148" operator="lessThan">
      <formula>0</formula>
    </cfRule>
  </conditionalFormatting>
  <conditionalFormatting sqref="O125:O126">
    <cfRule type="cellIs" dxfId="6102" priority="5144" operator="equal">
      <formula>TODAY()</formula>
    </cfRule>
  </conditionalFormatting>
  <conditionalFormatting sqref="O125:O126">
    <cfRule type="cellIs" dxfId="6101" priority="5141" operator="equal">
      <formula>TODAY()</formula>
    </cfRule>
  </conditionalFormatting>
  <conditionalFormatting sqref="N125:N126 P125:P126">
    <cfRule type="cellIs" dxfId="6100" priority="5146" operator="equal">
      <formula>TODAY()</formula>
    </cfRule>
  </conditionalFormatting>
  <conditionalFormatting sqref="N125:N126">
    <cfRule type="cellIs" dxfId="6099" priority="5145" operator="equal">
      <formula>$C$7</formula>
    </cfRule>
  </conditionalFormatting>
  <conditionalFormatting sqref="O125:O126">
    <cfRule type="cellIs" dxfId="6098" priority="5143" operator="equal">
      <formula>$C$7</formula>
    </cfRule>
  </conditionalFormatting>
  <conditionalFormatting sqref="N125:N126 P125:P126">
    <cfRule type="cellIs" dxfId="6097" priority="5147" operator="equal">
      <formula>TODAY()</formula>
    </cfRule>
  </conditionalFormatting>
  <conditionalFormatting sqref="N125:N126">
    <cfRule type="cellIs" dxfId="6096" priority="5142" operator="equal">
      <formula>$C$7</formula>
    </cfRule>
  </conditionalFormatting>
  <conditionalFormatting sqref="O125:O126">
    <cfRule type="cellIs" dxfId="6095" priority="5140" operator="equal">
      <formula>$C$7</formula>
    </cfRule>
  </conditionalFormatting>
  <conditionalFormatting sqref="Q106">
    <cfRule type="cellIs" dxfId="6094" priority="4120" operator="equal">
      <formula>TODAY()</formula>
    </cfRule>
  </conditionalFormatting>
  <conditionalFormatting sqref="Q39">
    <cfRule type="cellIs" dxfId="6093" priority="3896" operator="equal">
      <formula>TODAY()</formula>
    </cfRule>
  </conditionalFormatting>
  <conditionalFormatting sqref="L39">
    <cfRule type="cellIs" dxfId="6092" priority="3895" operator="lessThan">
      <formula>0</formula>
    </cfRule>
  </conditionalFormatting>
  <conditionalFormatting sqref="K39:L39">
    <cfRule type="cellIs" dxfId="6091" priority="3894" operator="lessThan">
      <formula>0</formula>
    </cfRule>
  </conditionalFormatting>
  <conditionalFormatting sqref="G39">
    <cfRule type="cellIs" dxfId="6090" priority="3892" operator="lessThan">
      <formula>N39</formula>
    </cfRule>
    <cfRule type="cellIs" dxfId="6089" priority="3893" operator="greaterThan">
      <formula>P39</formula>
    </cfRule>
  </conditionalFormatting>
  <conditionalFormatting sqref="Q40">
    <cfRule type="cellIs" dxfId="6088" priority="3891" operator="equal">
      <formula>TODAY()</formula>
    </cfRule>
  </conditionalFormatting>
  <conditionalFormatting sqref="L40">
    <cfRule type="cellIs" dxfId="6087" priority="3890" operator="lessThan">
      <formula>0</formula>
    </cfRule>
  </conditionalFormatting>
  <conditionalFormatting sqref="K40:L40">
    <cfRule type="cellIs" dxfId="6086" priority="3889" operator="lessThan">
      <formula>0</formula>
    </cfRule>
  </conditionalFormatting>
  <conditionalFormatting sqref="G40">
    <cfRule type="cellIs" dxfId="6085" priority="3887" operator="lessThan">
      <formula>N40</formula>
    </cfRule>
    <cfRule type="cellIs" dxfId="6084" priority="3888" operator="greaterThan">
      <formula>P40</formula>
    </cfRule>
  </conditionalFormatting>
  <conditionalFormatting sqref="Q41">
    <cfRule type="cellIs" dxfId="6083" priority="3886" operator="equal">
      <formula>TODAY()</formula>
    </cfRule>
  </conditionalFormatting>
  <conditionalFormatting sqref="L41">
    <cfRule type="cellIs" dxfId="6082" priority="3885" operator="lessThan">
      <formula>0</formula>
    </cfRule>
  </conditionalFormatting>
  <conditionalFormatting sqref="K41:L41">
    <cfRule type="cellIs" dxfId="6081" priority="3884" operator="lessThan">
      <formula>0</formula>
    </cfRule>
  </conditionalFormatting>
  <conditionalFormatting sqref="G41">
    <cfRule type="cellIs" dxfId="6080" priority="3882" operator="lessThan">
      <formula>N41</formula>
    </cfRule>
    <cfRule type="cellIs" dxfId="6079" priority="3883" operator="greaterThan">
      <formula>P41</formula>
    </cfRule>
  </conditionalFormatting>
  <conditionalFormatting sqref="Q42">
    <cfRule type="cellIs" dxfId="6078" priority="3881" operator="equal">
      <formula>TODAY()</formula>
    </cfRule>
  </conditionalFormatting>
  <conditionalFormatting sqref="L42">
    <cfRule type="cellIs" dxfId="6077" priority="3880" operator="lessThan">
      <formula>0</formula>
    </cfRule>
  </conditionalFormatting>
  <conditionalFormatting sqref="K42:L42">
    <cfRule type="cellIs" dxfId="6076" priority="3879" operator="lessThan">
      <formula>0</formula>
    </cfRule>
  </conditionalFormatting>
  <conditionalFormatting sqref="G42">
    <cfRule type="cellIs" dxfId="6075" priority="3877" operator="lessThan">
      <formula>N42</formula>
    </cfRule>
    <cfRule type="cellIs" dxfId="6074" priority="3878" operator="greaterThan">
      <formula>P42</formula>
    </cfRule>
  </conditionalFormatting>
  <conditionalFormatting sqref="Q41">
    <cfRule type="cellIs" dxfId="6073" priority="3774" operator="equal">
      <formula>TODAY()</formula>
    </cfRule>
  </conditionalFormatting>
  <conditionalFormatting sqref="Q40">
    <cfRule type="cellIs" dxfId="6072" priority="3779" operator="equal">
      <formula>TODAY()</formula>
    </cfRule>
  </conditionalFormatting>
  <conditionalFormatting sqref="K41:L41">
    <cfRule type="cellIs" dxfId="6071" priority="3737" operator="lessThan">
      <formula>0</formula>
    </cfRule>
  </conditionalFormatting>
  <conditionalFormatting sqref="Q39">
    <cfRule type="cellIs" dxfId="6070" priority="3784" operator="equal">
      <formula>TODAY()</formula>
    </cfRule>
  </conditionalFormatting>
  <conditionalFormatting sqref="L39">
    <cfRule type="cellIs" dxfId="6069" priority="3783" operator="lessThan">
      <formula>0</formula>
    </cfRule>
  </conditionalFormatting>
  <conditionalFormatting sqref="K39:L39">
    <cfRule type="cellIs" dxfId="6068" priority="3782" operator="lessThan">
      <formula>0</formula>
    </cfRule>
  </conditionalFormatting>
  <conditionalFormatting sqref="G39">
    <cfRule type="cellIs" dxfId="6067" priority="3780" operator="lessThan">
      <formula>N39</formula>
    </cfRule>
    <cfRule type="cellIs" dxfId="6066" priority="3781" operator="greaterThan">
      <formula>P39</formula>
    </cfRule>
  </conditionalFormatting>
  <conditionalFormatting sqref="L40">
    <cfRule type="cellIs" dxfId="6065" priority="3778" operator="lessThan">
      <formula>0</formula>
    </cfRule>
  </conditionalFormatting>
  <conditionalFormatting sqref="K40:L40">
    <cfRule type="cellIs" dxfId="6064" priority="3777" operator="lessThan">
      <formula>0</formula>
    </cfRule>
  </conditionalFormatting>
  <conditionalFormatting sqref="G40">
    <cfRule type="cellIs" dxfId="6063" priority="3775" operator="lessThan">
      <formula>N40</formula>
    </cfRule>
    <cfRule type="cellIs" dxfId="6062" priority="3776" operator="greaterThan">
      <formula>P40</formula>
    </cfRule>
  </conditionalFormatting>
  <conditionalFormatting sqref="L41">
    <cfRule type="cellIs" dxfId="6061" priority="3773" operator="lessThan">
      <formula>0</formula>
    </cfRule>
  </conditionalFormatting>
  <conditionalFormatting sqref="K41:L41">
    <cfRule type="cellIs" dxfId="6060" priority="3772" operator="lessThan">
      <formula>0</formula>
    </cfRule>
  </conditionalFormatting>
  <conditionalFormatting sqref="G41">
    <cfRule type="cellIs" dxfId="6059" priority="3770" operator="lessThan">
      <formula>N41</formula>
    </cfRule>
    <cfRule type="cellIs" dxfId="6058" priority="3771" operator="greaterThan">
      <formula>P41</formula>
    </cfRule>
  </conditionalFormatting>
  <conditionalFormatting sqref="Q42">
    <cfRule type="cellIs" dxfId="6057" priority="3769" operator="equal">
      <formula>TODAY()</formula>
    </cfRule>
  </conditionalFormatting>
  <conditionalFormatting sqref="L42">
    <cfRule type="cellIs" dxfId="6056" priority="3768" operator="lessThan">
      <formula>0</formula>
    </cfRule>
  </conditionalFormatting>
  <conditionalFormatting sqref="K42:L42">
    <cfRule type="cellIs" dxfId="6055" priority="3767" operator="lessThan">
      <formula>0</formula>
    </cfRule>
  </conditionalFormatting>
  <conditionalFormatting sqref="G42">
    <cfRule type="cellIs" dxfId="6054" priority="3765" operator="lessThan">
      <formula>N42</formula>
    </cfRule>
    <cfRule type="cellIs" dxfId="6053" priority="3766" operator="greaterThan">
      <formula>P42</formula>
    </cfRule>
  </conditionalFormatting>
  <conditionalFormatting sqref="Q41">
    <cfRule type="cellIs" dxfId="6052" priority="3739" operator="equal">
      <formula>TODAY()</formula>
    </cfRule>
  </conditionalFormatting>
  <conditionalFormatting sqref="L41">
    <cfRule type="cellIs" dxfId="6051" priority="3738" operator="lessThan">
      <formula>0</formula>
    </cfRule>
  </conditionalFormatting>
  <conditionalFormatting sqref="G41">
    <cfRule type="cellIs" dxfId="6050" priority="3735" operator="lessThan">
      <formula>N41</formula>
    </cfRule>
    <cfRule type="cellIs" dxfId="6049" priority="3736" operator="greaterThan">
      <formula>P41</formula>
    </cfRule>
  </conditionalFormatting>
  <conditionalFormatting sqref="Q38">
    <cfRule type="cellIs" dxfId="6048" priority="3754" operator="equal">
      <formula>TODAY()</formula>
    </cfRule>
  </conditionalFormatting>
  <conditionalFormatting sqref="L38">
    <cfRule type="cellIs" dxfId="6047" priority="3753" operator="lessThan">
      <formula>0</formula>
    </cfRule>
  </conditionalFormatting>
  <conditionalFormatting sqref="K38:L38">
    <cfRule type="cellIs" dxfId="6046" priority="3752" operator="lessThan">
      <formula>0</formula>
    </cfRule>
  </conditionalFormatting>
  <conditionalFormatting sqref="G38">
    <cfRule type="cellIs" dxfId="6045" priority="3750" operator="lessThan">
      <formula>N38</formula>
    </cfRule>
    <cfRule type="cellIs" dxfId="6044" priority="3751" operator="greaterThan">
      <formula>P38</formula>
    </cfRule>
  </conditionalFormatting>
  <conditionalFormatting sqref="Q39">
    <cfRule type="cellIs" dxfId="6043" priority="3749" operator="equal">
      <formula>TODAY()</formula>
    </cfRule>
  </conditionalFormatting>
  <conditionalFormatting sqref="L39">
    <cfRule type="cellIs" dxfId="6042" priority="3748" operator="lessThan">
      <formula>0</formula>
    </cfRule>
  </conditionalFormatting>
  <conditionalFormatting sqref="K39:L39">
    <cfRule type="cellIs" dxfId="6041" priority="3747" operator="lessThan">
      <formula>0</formula>
    </cfRule>
  </conditionalFormatting>
  <conditionalFormatting sqref="G39">
    <cfRule type="cellIs" dxfId="6040" priority="3745" operator="lessThan">
      <formula>N39</formula>
    </cfRule>
    <cfRule type="cellIs" dxfId="6039" priority="3746" operator="greaterThan">
      <formula>P39</formula>
    </cfRule>
  </conditionalFormatting>
  <conditionalFormatting sqref="Q40">
    <cfRule type="cellIs" dxfId="6038" priority="3744" operator="equal">
      <formula>TODAY()</formula>
    </cfRule>
  </conditionalFormatting>
  <conditionalFormatting sqref="L40">
    <cfRule type="cellIs" dxfId="6037" priority="3743" operator="lessThan">
      <formula>0</formula>
    </cfRule>
  </conditionalFormatting>
  <conditionalFormatting sqref="K40:L40">
    <cfRule type="cellIs" dxfId="6036" priority="3742" operator="lessThan">
      <formula>0</formula>
    </cfRule>
  </conditionalFormatting>
  <conditionalFormatting sqref="G40">
    <cfRule type="cellIs" dxfId="6035" priority="3740" operator="lessThan">
      <formula>N40</formula>
    </cfRule>
    <cfRule type="cellIs" dxfId="6034" priority="3741" operator="greaterThan">
      <formula>P40</formula>
    </cfRule>
  </conditionalFormatting>
  <conditionalFormatting sqref="Q42">
    <cfRule type="cellIs" dxfId="6033" priority="3734" operator="equal">
      <formula>TODAY()</formula>
    </cfRule>
  </conditionalFormatting>
  <conditionalFormatting sqref="L42">
    <cfRule type="cellIs" dxfId="6032" priority="3733" operator="lessThan">
      <formula>0</formula>
    </cfRule>
  </conditionalFormatting>
  <conditionalFormatting sqref="K42:L42">
    <cfRule type="cellIs" dxfId="6031" priority="3732" operator="lessThan">
      <formula>0</formula>
    </cfRule>
  </conditionalFormatting>
  <conditionalFormatting sqref="G42">
    <cfRule type="cellIs" dxfId="6030" priority="3730" operator="lessThan">
      <formula>N42</formula>
    </cfRule>
    <cfRule type="cellIs" dxfId="6029" priority="3731" operator="greaterThan">
      <formula>P42</formula>
    </cfRule>
  </conditionalFormatting>
  <conditionalFormatting sqref="O117">
    <cfRule type="cellIs" dxfId="6028" priority="3689" operator="equal">
      <formula>TODAY()</formula>
    </cfRule>
  </conditionalFormatting>
  <conditionalFormatting sqref="L117">
    <cfRule type="cellIs" dxfId="6027" priority="3699" operator="lessThan">
      <formula>0</formula>
    </cfRule>
  </conditionalFormatting>
  <conditionalFormatting sqref="G117">
    <cfRule type="cellIs" dxfId="6026" priority="3697" operator="greaterThan">
      <formula>F117</formula>
    </cfRule>
    <cfRule type="cellIs" dxfId="6025" priority="3698" operator="lessThan">
      <formula>F117</formula>
    </cfRule>
  </conditionalFormatting>
  <conditionalFormatting sqref="K117:L117">
    <cfRule type="cellIs" dxfId="6024" priority="3696" operator="lessThan">
      <formula>0</formula>
    </cfRule>
  </conditionalFormatting>
  <conditionalFormatting sqref="O117">
    <cfRule type="cellIs" dxfId="6023" priority="3692" operator="equal">
      <formula>TODAY()</formula>
    </cfRule>
  </conditionalFormatting>
  <conditionalFormatting sqref="N117 P117">
    <cfRule type="cellIs" dxfId="6022" priority="3694" operator="equal">
      <formula>TODAY()</formula>
    </cfRule>
  </conditionalFormatting>
  <conditionalFormatting sqref="N117">
    <cfRule type="cellIs" dxfId="6021" priority="3693" operator="equal">
      <formula>$C$7</formula>
    </cfRule>
  </conditionalFormatting>
  <conditionalFormatting sqref="O117">
    <cfRule type="cellIs" dxfId="6020" priority="3691" operator="equal">
      <formula>$C$7</formula>
    </cfRule>
  </conditionalFormatting>
  <conditionalFormatting sqref="N117 P117">
    <cfRule type="cellIs" dxfId="6019" priority="3695" operator="equal">
      <formula>TODAY()</formula>
    </cfRule>
  </conditionalFormatting>
  <conditionalFormatting sqref="N117">
    <cfRule type="cellIs" dxfId="6018" priority="3690" operator="equal">
      <formula>$C$7</formula>
    </cfRule>
  </conditionalFormatting>
  <conditionalFormatting sqref="O117">
    <cfRule type="cellIs" dxfId="6017" priority="3688" operator="equal">
      <formula>$C$7</formula>
    </cfRule>
  </conditionalFormatting>
  <conditionalFormatting sqref="L117">
    <cfRule type="cellIs" dxfId="6016" priority="3687" operator="lessThan">
      <formula>0</formula>
    </cfRule>
  </conditionalFormatting>
  <conditionalFormatting sqref="G117">
    <cfRule type="cellIs" dxfId="6015" priority="3685" operator="greaterThan">
      <formula>F117</formula>
    </cfRule>
    <cfRule type="cellIs" dxfId="6014" priority="3686" operator="lessThan">
      <formula>F117</formula>
    </cfRule>
  </conditionalFormatting>
  <conditionalFormatting sqref="K117:L117">
    <cfRule type="cellIs" dxfId="6013" priority="3684" operator="lessThan">
      <formula>0</formula>
    </cfRule>
  </conditionalFormatting>
  <conditionalFormatting sqref="O117">
    <cfRule type="cellIs" dxfId="6012" priority="3680" operator="equal">
      <formula>TODAY()</formula>
    </cfRule>
  </conditionalFormatting>
  <conditionalFormatting sqref="O117">
    <cfRule type="cellIs" dxfId="6011" priority="3677" operator="equal">
      <formula>TODAY()</formula>
    </cfRule>
  </conditionalFormatting>
  <conditionalFormatting sqref="N117 P117">
    <cfRule type="cellIs" dxfId="6010" priority="3682" operator="equal">
      <formula>TODAY()</formula>
    </cfRule>
  </conditionalFormatting>
  <conditionalFormatting sqref="N117">
    <cfRule type="cellIs" dxfId="6009" priority="3681" operator="equal">
      <formula>$C$7</formula>
    </cfRule>
  </conditionalFormatting>
  <conditionalFormatting sqref="O117">
    <cfRule type="cellIs" dxfId="6008" priority="3679" operator="equal">
      <formula>$C$7</formula>
    </cfRule>
  </conditionalFormatting>
  <conditionalFormatting sqref="N117 P117">
    <cfRule type="cellIs" dxfId="6007" priority="3683" operator="equal">
      <formula>TODAY()</formula>
    </cfRule>
  </conditionalFormatting>
  <conditionalFormatting sqref="N117">
    <cfRule type="cellIs" dxfId="6006" priority="3678" operator="equal">
      <formula>$C$7</formula>
    </cfRule>
  </conditionalFormatting>
  <conditionalFormatting sqref="O117">
    <cfRule type="cellIs" dxfId="6005" priority="3676" operator="equal">
      <formula>$C$7</formula>
    </cfRule>
  </conditionalFormatting>
  <conditionalFormatting sqref="L117">
    <cfRule type="cellIs" dxfId="6004" priority="3675" operator="lessThan">
      <formula>0</formula>
    </cfRule>
  </conditionalFormatting>
  <conditionalFormatting sqref="G117">
    <cfRule type="cellIs" dxfId="6003" priority="3673" operator="greaterThan">
      <formula>F117</formula>
    </cfRule>
    <cfRule type="cellIs" dxfId="6002" priority="3674" operator="lessThan">
      <formula>F117</formula>
    </cfRule>
  </conditionalFormatting>
  <conditionalFormatting sqref="K117:L117">
    <cfRule type="cellIs" dxfId="6001" priority="3672" operator="lessThan">
      <formula>0</formula>
    </cfRule>
  </conditionalFormatting>
  <conditionalFormatting sqref="O117">
    <cfRule type="cellIs" dxfId="6000" priority="3668" operator="equal">
      <formula>TODAY()</formula>
    </cfRule>
  </conditionalFormatting>
  <conditionalFormatting sqref="O117">
    <cfRule type="cellIs" dxfId="5999" priority="3665" operator="equal">
      <formula>TODAY()</formula>
    </cfRule>
  </conditionalFormatting>
  <conditionalFormatting sqref="N117 P117">
    <cfRule type="cellIs" dxfId="5998" priority="3670" operator="equal">
      <formula>TODAY()</formula>
    </cfRule>
  </conditionalFormatting>
  <conditionalFormatting sqref="N117">
    <cfRule type="cellIs" dxfId="5997" priority="3669" operator="equal">
      <formula>$C$7</formula>
    </cfRule>
  </conditionalFormatting>
  <conditionalFormatting sqref="O117">
    <cfRule type="cellIs" dxfId="5996" priority="3667" operator="equal">
      <formula>$C$7</formula>
    </cfRule>
  </conditionalFormatting>
  <conditionalFormatting sqref="N117 P117">
    <cfRule type="cellIs" dxfId="5995" priority="3671" operator="equal">
      <formula>TODAY()</formula>
    </cfRule>
  </conditionalFormatting>
  <conditionalFormatting sqref="N117">
    <cfRule type="cellIs" dxfId="5994" priority="3666" operator="equal">
      <formula>$C$7</formula>
    </cfRule>
  </conditionalFormatting>
  <conditionalFormatting sqref="O117">
    <cfRule type="cellIs" dxfId="5993" priority="3664" operator="equal">
      <formula>$C$7</formula>
    </cfRule>
  </conditionalFormatting>
  <conditionalFormatting sqref="Q39">
    <cfRule type="cellIs" dxfId="5992" priority="3226" operator="equal">
      <formula>TODAY()</formula>
    </cfRule>
  </conditionalFormatting>
  <conditionalFormatting sqref="L39">
    <cfRule type="cellIs" dxfId="5991" priority="3225" operator="lessThan">
      <formula>0</formula>
    </cfRule>
  </conditionalFormatting>
  <conditionalFormatting sqref="K39:L39">
    <cfRule type="cellIs" dxfId="5990" priority="3224" operator="lessThan">
      <formula>0</formula>
    </cfRule>
  </conditionalFormatting>
  <conditionalFormatting sqref="G39">
    <cfRule type="cellIs" dxfId="5989" priority="3222" operator="lessThan">
      <formula>N39</formula>
    </cfRule>
    <cfRule type="cellIs" dxfId="5988" priority="3223" operator="greaterThan">
      <formula>P39</formula>
    </cfRule>
  </conditionalFormatting>
  <conditionalFormatting sqref="Q40">
    <cfRule type="cellIs" dxfId="5987" priority="3221" operator="equal">
      <formula>TODAY()</formula>
    </cfRule>
  </conditionalFormatting>
  <conditionalFormatting sqref="L40">
    <cfRule type="cellIs" dxfId="5986" priority="3220" operator="lessThan">
      <formula>0</formula>
    </cfRule>
  </conditionalFormatting>
  <conditionalFormatting sqref="K40:L40">
    <cfRule type="cellIs" dxfId="5985" priority="3219" operator="lessThan">
      <formula>0</formula>
    </cfRule>
  </conditionalFormatting>
  <conditionalFormatting sqref="G40">
    <cfRule type="cellIs" dxfId="5984" priority="3217" operator="lessThan">
      <formula>N40</formula>
    </cfRule>
    <cfRule type="cellIs" dxfId="5983" priority="3218" operator="greaterThan">
      <formula>P40</formula>
    </cfRule>
  </conditionalFormatting>
  <conditionalFormatting sqref="Q41">
    <cfRule type="cellIs" dxfId="5982" priority="3216" operator="equal">
      <formula>TODAY()</formula>
    </cfRule>
  </conditionalFormatting>
  <conditionalFormatting sqref="L41">
    <cfRule type="cellIs" dxfId="5981" priority="3215" operator="lessThan">
      <formula>0</formula>
    </cfRule>
  </conditionalFormatting>
  <conditionalFormatting sqref="K41:L41">
    <cfRule type="cellIs" dxfId="5980" priority="3214" operator="lessThan">
      <formula>0</formula>
    </cfRule>
  </conditionalFormatting>
  <conditionalFormatting sqref="G41">
    <cfRule type="cellIs" dxfId="5979" priority="3212" operator="lessThan">
      <formula>N41</formula>
    </cfRule>
    <cfRule type="cellIs" dxfId="5978" priority="3213" operator="greaterThan">
      <formula>P41</formula>
    </cfRule>
  </conditionalFormatting>
  <conditionalFormatting sqref="Q38">
    <cfRule type="cellIs" dxfId="5977" priority="3211" operator="equal">
      <formula>TODAY()</formula>
    </cfRule>
  </conditionalFormatting>
  <conditionalFormatting sqref="L38">
    <cfRule type="cellIs" dxfId="5976" priority="3210" operator="lessThan">
      <formula>0</formula>
    </cfRule>
  </conditionalFormatting>
  <conditionalFormatting sqref="K38:L38">
    <cfRule type="cellIs" dxfId="5975" priority="3209" operator="lessThan">
      <formula>0</formula>
    </cfRule>
  </conditionalFormatting>
  <conditionalFormatting sqref="G38">
    <cfRule type="cellIs" dxfId="5974" priority="3207" operator="lessThan">
      <formula>N38</formula>
    </cfRule>
    <cfRule type="cellIs" dxfId="5973" priority="3208" operator="greaterThan">
      <formula>P38</formula>
    </cfRule>
  </conditionalFormatting>
  <conditionalFormatting sqref="Q39">
    <cfRule type="cellIs" dxfId="5972" priority="3206" operator="equal">
      <formula>TODAY()</formula>
    </cfRule>
  </conditionalFormatting>
  <conditionalFormatting sqref="L39">
    <cfRule type="cellIs" dxfId="5971" priority="3205" operator="lessThan">
      <formula>0</formula>
    </cfRule>
  </conditionalFormatting>
  <conditionalFormatting sqref="K39:L39">
    <cfRule type="cellIs" dxfId="5970" priority="3204" operator="lessThan">
      <formula>0</formula>
    </cfRule>
  </conditionalFormatting>
  <conditionalFormatting sqref="G39">
    <cfRule type="cellIs" dxfId="5969" priority="3202" operator="lessThan">
      <formula>N39</formula>
    </cfRule>
    <cfRule type="cellIs" dxfId="5968" priority="3203" operator="greaterThan">
      <formula>P39</formula>
    </cfRule>
  </conditionalFormatting>
  <conditionalFormatting sqref="Q40">
    <cfRule type="cellIs" dxfId="5967" priority="3201" operator="equal">
      <formula>TODAY()</formula>
    </cfRule>
  </conditionalFormatting>
  <conditionalFormatting sqref="L40">
    <cfRule type="cellIs" dxfId="5966" priority="3200" operator="lessThan">
      <formula>0</formula>
    </cfRule>
  </conditionalFormatting>
  <conditionalFormatting sqref="K40:L40">
    <cfRule type="cellIs" dxfId="5965" priority="3199" operator="lessThan">
      <formula>0</formula>
    </cfRule>
  </conditionalFormatting>
  <conditionalFormatting sqref="G40">
    <cfRule type="cellIs" dxfId="5964" priority="3197" operator="lessThan">
      <formula>N40</formula>
    </cfRule>
    <cfRule type="cellIs" dxfId="5963" priority="3198" operator="greaterThan">
      <formula>P40</formula>
    </cfRule>
  </conditionalFormatting>
  <conditionalFormatting sqref="Q41">
    <cfRule type="cellIs" dxfId="5962" priority="3196" operator="equal">
      <formula>TODAY()</formula>
    </cfRule>
  </conditionalFormatting>
  <conditionalFormatting sqref="L41">
    <cfRule type="cellIs" dxfId="5961" priority="3195" operator="lessThan">
      <formula>0</formula>
    </cfRule>
  </conditionalFormatting>
  <conditionalFormatting sqref="K41:L41">
    <cfRule type="cellIs" dxfId="5960" priority="3194" operator="lessThan">
      <formula>0</formula>
    </cfRule>
  </conditionalFormatting>
  <conditionalFormatting sqref="G41">
    <cfRule type="cellIs" dxfId="5959" priority="3192" operator="lessThan">
      <formula>N41</formula>
    </cfRule>
    <cfRule type="cellIs" dxfId="5958" priority="3193" operator="greaterThan">
      <formula>P41</formula>
    </cfRule>
  </conditionalFormatting>
  <conditionalFormatting sqref="Q40">
    <cfRule type="cellIs" dxfId="5957" priority="3181" operator="equal">
      <formula>TODAY()</formula>
    </cfRule>
  </conditionalFormatting>
  <conditionalFormatting sqref="Q39">
    <cfRule type="cellIs" dxfId="5956" priority="3186" operator="equal">
      <formula>TODAY()</formula>
    </cfRule>
  </conditionalFormatting>
  <conditionalFormatting sqref="K40:L40">
    <cfRule type="cellIs" dxfId="5955" priority="3154" operator="lessThan">
      <formula>0</formula>
    </cfRule>
  </conditionalFormatting>
  <conditionalFormatting sqref="Q38">
    <cfRule type="cellIs" dxfId="5954" priority="3191" operator="equal">
      <formula>TODAY()</formula>
    </cfRule>
  </conditionalFormatting>
  <conditionalFormatting sqref="L38">
    <cfRule type="cellIs" dxfId="5953" priority="3190" operator="lessThan">
      <formula>0</formula>
    </cfRule>
  </conditionalFormatting>
  <conditionalFormatting sqref="K38:L38">
    <cfRule type="cellIs" dxfId="5952" priority="3189" operator="lessThan">
      <formula>0</formula>
    </cfRule>
  </conditionalFormatting>
  <conditionalFormatting sqref="G38">
    <cfRule type="cellIs" dxfId="5951" priority="3187" operator="lessThan">
      <formula>N38</formula>
    </cfRule>
    <cfRule type="cellIs" dxfId="5950" priority="3188" operator="greaterThan">
      <formula>P38</formula>
    </cfRule>
  </conditionalFormatting>
  <conditionalFormatting sqref="L39">
    <cfRule type="cellIs" dxfId="5949" priority="3185" operator="lessThan">
      <formula>0</formula>
    </cfRule>
  </conditionalFormatting>
  <conditionalFormatting sqref="K39:L39">
    <cfRule type="cellIs" dxfId="5948" priority="3184" operator="lessThan">
      <formula>0</formula>
    </cfRule>
  </conditionalFormatting>
  <conditionalFormatting sqref="G39">
    <cfRule type="cellIs" dxfId="5947" priority="3182" operator="lessThan">
      <formula>N39</formula>
    </cfRule>
    <cfRule type="cellIs" dxfId="5946" priority="3183" operator="greaterThan">
      <formula>P39</formula>
    </cfRule>
  </conditionalFormatting>
  <conditionalFormatting sqref="L40">
    <cfRule type="cellIs" dxfId="5945" priority="3180" operator="lessThan">
      <formula>0</formula>
    </cfRule>
  </conditionalFormatting>
  <conditionalFormatting sqref="K40:L40">
    <cfRule type="cellIs" dxfId="5944" priority="3179" operator="lessThan">
      <formula>0</formula>
    </cfRule>
  </conditionalFormatting>
  <conditionalFormatting sqref="G40">
    <cfRule type="cellIs" dxfId="5943" priority="3177" operator="lessThan">
      <formula>N40</formula>
    </cfRule>
    <cfRule type="cellIs" dxfId="5942" priority="3178" operator="greaterThan">
      <formula>P40</formula>
    </cfRule>
  </conditionalFormatting>
  <conditionalFormatting sqref="Q41">
    <cfRule type="cellIs" dxfId="5941" priority="3176" operator="equal">
      <formula>TODAY()</formula>
    </cfRule>
  </conditionalFormatting>
  <conditionalFormatting sqref="L41">
    <cfRule type="cellIs" dxfId="5940" priority="3175" operator="lessThan">
      <formula>0</formula>
    </cfRule>
  </conditionalFormatting>
  <conditionalFormatting sqref="K41:L41">
    <cfRule type="cellIs" dxfId="5939" priority="3174" operator="lessThan">
      <formula>0</formula>
    </cfRule>
  </conditionalFormatting>
  <conditionalFormatting sqref="G41">
    <cfRule type="cellIs" dxfId="5938" priority="3172" operator="lessThan">
      <formula>N41</formula>
    </cfRule>
    <cfRule type="cellIs" dxfId="5937" priority="3173" operator="greaterThan">
      <formula>P41</formula>
    </cfRule>
  </conditionalFormatting>
  <conditionalFormatting sqref="Q40">
    <cfRule type="cellIs" dxfId="5936" priority="3156" operator="equal">
      <formula>TODAY()</formula>
    </cfRule>
  </conditionalFormatting>
  <conditionalFormatting sqref="L40">
    <cfRule type="cellIs" dxfId="5935" priority="3155" operator="lessThan">
      <formula>0</formula>
    </cfRule>
  </conditionalFormatting>
  <conditionalFormatting sqref="G40">
    <cfRule type="cellIs" dxfId="5934" priority="3152" operator="lessThan">
      <formula>N40</formula>
    </cfRule>
    <cfRule type="cellIs" dxfId="5933" priority="3153" operator="greaterThan">
      <formula>P40</formula>
    </cfRule>
  </conditionalFormatting>
  <conditionalFormatting sqref="Q37">
    <cfRule type="cellIs" dxfId="5932" priority="3171" operator="equal">
      <formula>TODAY()</formula>
    </cfRule>
  </conditionalFormatting>
  <conditionalFormatting sqref="L37">
    <cfRule type="cellIs" dxfId="5931" priority="3170" operator="lessThan">
      <formula>0</formula>
    </cfRule>
  </conditionalFormatting>
  <conditionalFormatting sqref="K37:L37">
    <cfRule type="cellIs" dxfId="5930" priority="3169" operator="lessThan">
      <formula>0</formula>
    </cfRule>
  </conditionalFormatting>
  <conditionalFormatting sqref="G37">
    <cfRule type="cellIs" dxfId="5929" priority="3167" operator="lessThan">
      <formula>N37</formula>
    </cfRule>
    <cfRule type="cellIs" dxfId="5928" priority="3168" operator="greaterThan">
      <formula>P37</formula>
    </cfRule>
  </conditionalFormatting>
  <conditionalFormatting sqref="Q38">
    <cfRule type="cellIs" dxfId="5927" priority="3166" operator="equal">
      <formula>TODAY()</formula>
    </cfRule>
  </conditionalFormatting>
  <conditionalFormatting sqref="L38">
    <cfRule type="cellIs" dxfId="5926" priority="3165" operator="lessThan">
      <formula>0</formula>
    </cfRule>
  </conditionalFormatting>
  <conditionalFormatting sqref="K38:L38">
    <cfRule type="cellIs" dxfId="5925" priority="3164" operator="lessThan">
      <formula>0</formula>
    </cfRule>
  </conditionalFormatting>
  <conditionalFormatting sqref="G38">
    <cfRule type="cellIs" dxfId="5924" priority="3162" operator="lessThan">
      <formula>N38</formula>
    </cfRule>
    <cfRule type="cellIs" dxfId="5923" priority="3163" operator="greaterThan">
      <formula>P38</formula>
    </cfRule>
  </conditionalFormatting>
  <conditionalFormatting sqref="Q39">
    <cfRule type="cellIs" dxfId="5922" priority="3161" operator="equal">
      <formula>TODAY()</formula>
    </cfRule>
  </conditionalFormatting>
  <conditionalFormatting sqref="L39">
    <cfRule type="cellIs" dxfId="5921" priority="3160" operator="lessThan">
      <formula>0</formula>
    </cfRule>
  </conditionalFormatting>
  <conditionalFormatting sqref="K39:L39">
    <cfRule type="cellIs" dxfId="5920" priority="3159" operator="lessThan">
      <formula>0</formula>
    </cfRule>
  </conditionalFormatting>
  <conditionalFormatting sqref="G39">
    <cfRule type="cellIs" dxfId="5919" priority="3157" operator="lessThan">
      <formula>N39</formula>
    </cfRule>
    <cfRule type="cellIs" dxfId="5918" priority="3158" operator="greaterThan">
      <formula>P39</formula>
    </cfRule>
  </conditionalFormatting>
  <conditionalFormatting sqref="Q41">
    <cfRule type="cellIs" dxfId="5917" priority="3151" operator="equal">
      <formula>TODAY()</formula>
    </cfRule>
  </conditionalFormatting>
  <conditionalFormatting sqref="L41">
    <cfRule type="cellIs" dxfId="5916" priority="3150" operator="lessThan">
      <formula>0</formula>
    </cfRule>
  </conditionalFormatting>
  <conditionalFormatting sqref="K41:L41">
    <cfRule type="cellIs" dxfId="5915" priority="3149" operator="lessThan">
      <formula>0</formula>
    </cfRule>
  </conditionalFormatting>
  <conditionalFormatting sqref="G41">
    <cfRule type="cellIs" dxfId="5914" priority="3147" operator="lessThan">
      <formula>N41</formula>
    </cfRule>
    <cfRule type="cellIs" dxfId="5913" priority="3148" operator="greaterThan">
      <formula>P41</formula>
    </cfRule>
  </conditionalFormatting>
  <conditionalFormatting sqref="Q42">
    <cfRule type="cellIs" dxfId="5912" priority="3146" operator="equal">
      <formula>TODAY()</formula>
    </cfRule>
  </conditionalFormatting>
  <conditionalFormatting sqref="L42">
    <cfRule type="cellIs" dxfId="5911" priority="3145" operator="lessThan">
      <formula>0</formula>
    </cfRule>
  </conditionalFormatting>
  <conditionalFormatting sqref="K42:L42">
    <cfRule type="cellIs" dxfId="5910" priority="3144" operator="lessThan">
      <formula>0</formula>
    </cfRule>
  </conditionalFormatting>
  <conditionalFormatting sqref="G42">
    <cfRule type="cellIs" dxfId="5909" priority="3142" operator="lessThan">
      <formula>N42</formula>
    </cfRule>
    <cfRule type="cellIs" dxfId="5908" priority="3143" operator="greaterThan">
      <formula>P42</formula>
    </cfRule>
  </conditionalFormatting>
  <conditionalFormatting sqref="Q42">
    <cfRule type="cellIs" dxfId="5907" priority="3141" operator="equal">
      <formula>TODAY()</formula>
    </cfRule>
  </conditionalFormatting>
  <conditionalFormatting sqref="L42">
    <cfRule type="cellIs" dxfId="5906" priority="3140" operator="lessThan">
      <formula>0</formula>
    </cfRule>
  </conditionalFormatting>
  <conditionalFormatting sqref="K42:L42">
    <cfRule type="cellIs" dxfId="5905" priority="3139" operator="lessThan">
      <formula>0</formula>
    </cfRule>
  </conditionalFormatting>
  <conditionalFormatting sqref="G42">
    <cfRule type="cellIs" dxfId="5904" priority="3137" operator="lessThan">
      <formula>N42</formula>
    </cfRule>
    <cfRule type="cellIs" dxfId="5903" priority="3138" operator="greaterThan">
      <formula>P42</formula>
    </cfRule>
  </conditionalFormatting>
  <conditionalFormatting sqref="Q42">
    <cfRule type="cellIs" dxfId="5902" priority="3136" operator="equal">
      <formula>TODAY()</formula>
    </cfRule>
  </conditionalFormatting>
  <conditionalFormatting sqref="L42">
    <cfRule type="cellIs" dxfId="5901" priority="3135" operator="lessThan">
      <formula>0</formula>
    </cfRule>
  </conditionalFormatting>
  <conditionalFormatting sqref="K42:L42">
    <cfRule type="cellIs" dxfId="5900" priority="3134" operator="lessThan">
      <formula>0</formula>
    </cfRule>
  </conditionalFormatting>
  <conditionalFormatting sqref="G42">
    <cfRule type="cellIs" dxfId="5899" priority="3132" operator="lessThan">
      <formula>N42</formula>
    </cfRule>
    <cfRule type="cellIs" dxfId="5898" priority="3133" operator="greaterThan">
      <formula>P42</formula>
    </cfRule>
  </conditionalFormatting>
  <conditionalFormatting sqref="Q42">
    <cfRule type="cellIs" dxfId="5897" priority="3131" operator="equal">
      <formula>TODAY()</formula>
    </cfRule>
  </conditionalFormatting>
  <conditionalFormatting sqref="L42">
    <cfRule type="cellIs" dxfId="5896" priority="3130" operator="lessThan">
      <formula>0</formula>
    </cfRule>
  </conditionalFormatting>
  <conditionalFormatting sqref="K42:L42">
    <cfRule type="cellIs" dxfId="5895" priority="3129" operator="lessThan">
      <formula>0</formula>
    </cfRule>
  </conditionalFormatting>
  <conditionalFormatting sqref="G42">
    <cfRule type="cellIs" dxfId="5894" priority="3127" operator="lessThan">
      <formula>N42</formula>
    </cfRule>
    <cfRule type="cellIs" dxfId="5893" priority="3128" operator="greaterThan">
      <formula>P42</formula>
    </cfRule>
  </conditionalFormatting>
  <conditionalFormatting sqref="K39:L39">
    <cfRule type="cellIs" dxfId="5892" priority="2646" operator="lessThan">
      <formula>0</formula>
    </cfRule>
  </conditionalFormatting>
  <conditionalFormatting sqref="L37">
    <cfRule type="cellIs" dxfId="5891" priority="2637" operator="lessThan">
      <formula>0</formula>
    </cfRule>
  </conditionalFormatting>
  <conditionalFormatting sqref="Q38">
    <cfRule type="cellIs" dxfId="5890" priority="2633" operator="equal">
      <formula>TODAY()</formula>
    </cfRule>
  </conditionalFormatting>
  <conditionalFormatting sqref="Q37">
    <cfRule type="cellIs" dxfId="5889" priority="2638" operator="equal">
      <formula>TODAY()</formula>
    </cfRule>
  </conditionalFormatting>
  <conditionalFormatting sqref="K37:L37">
    <cfRule type="cellIs" dxfId="5888" priority="2636" operator="lessThan">
      <formula>0</formula>
    </cfRule>
  </conditionalFormatting>
  <conditionalFormatting sqref="G37">
    <cfRule type="cellIs" dxfId="5887" priority="2634" operator="lessThan">
      <formula>N37</formula>
    </cfRule>
    <cfRule type="cellIs" dxfId="5886" priority="2635" operator="greaterThan">
      <formula>P37</formula>
    </cfRule>
  </conditionalFormatting>
  <conditionalFormatting sqref="L38">
    <cfRule type="cellIs" dxfId="5885" priority="2632" operator="lessThan">
      <formula>0</formula>
    </cfRule>
  </conditionalFormatting>
  <conditionalFormatting sqref="K38:L38">
    <cfRule type="cellIs" dxfId="5884" priority="2631" operator="lessThan">
      <formula>0</formula>
    </cfRule>
  </conditionalFormatting>
  <conditionalFormatting sqref="G38">
    <cfRule type="cellIs" dxfId="5883" priority="2629" operator="lessThan">
      <formula>N38</formula>
    </cfRule>
    <cfRule type="cellIs" dxfId="5882" priority="2630" operator="greaterThan">
      <formula>P38</formula>
    </cfRule>
  </conditionalFormatting>
  <conditionalFormatting sqref="Q39">
    <cfRule type="cellIs" dxfId="5881" priority="2628" operator="equal">
      <formula>TODAY()</formula>
    </cfRule>
  </conditionalFormatting>
  <conditionalFormatting sqref="L39">
    <cfRule type="cellIs" dxfId="5880" priority="2627" operator="lessThan">
      <formula>0</formula>
    </cfRule>
  </conditionalFormatting>
  <conditionalFormatting sqref="K39:L39">
    <cfRule type="cellIs" dxfId="5879" priority="2626" operator="lessThan">
      <formula>0</formula>
    </cfRule>
  </conditionalFormatting>
  <conditionalFormatting sqref="G39">
    <cfRule type="cellIs" dxfId="5878" priority="2624" operator="lessThan">
      <formula>N39</formula>
    </cfRule>
    <cfRule type="cellIs" dxfId="5877" priority="2625" operator="greaterThan">
      <formula>P39</formula>
    </cfRule>
  </conditionalFormatting>
  <conditionalFormatting sqref="Q40">
    <cfRule type="cellIs" dxfId="5876" priority="2623" operator="equal">
      <formula>TODAY()</formula>
    </cfRule>
  </conditionalFormatting>
  <conditionalFormatting sqref="L40">
    <cfRule type="cellIs" dxfId="5875" priority="2622" operator="lessThan">
      <formula>0</formula>
    </cfRule>
  </conditionalFormatting>
  <conditionalFormatting sqref="K40:L40">
    <cfRule type="cellIs" dxfId="5874" priority="2621" operator="lessThan">
      <formula>0</formula>
    </cfRule>
  </conditionalFormatting>
  <conditionalFormatting sqref="G40">
    <cfRule type="cellIs" dxfId="5873" priority="2619" operator="lessThan">
      <formula>N40</formula>
    </cfRule>
    <cfRule type="cellIs" dxfId="5872" priority="2620" operator="greaterThan">
      <formula>P40</formula>
    </cfRule>
  </conditionalFormatting>
  <conditionalFormatting sqref="Q36">
    <cfRule type="cellIs" dxfId="5871" priority="2618" operator="equal">
      <formula>TODAY()</formula>
    </cfRule>
  </conditionalFormatting>
  <conditionalFormatting sqref="L36">
    <cfRule type="cellIs" dxfId="5870" priority="2617" operator="lessThan">
      <formula>0</formula>
    </cfRule>
  </conditionalFormatting>
  <conditionalFormatting sqref="K36:L36">
    <cfRule type="cellIs" dxfId="5869" priority="2616" operator="lessThan">
      <formula>0</formula>
    </cfRule>
  </conditionalFormatting>
  <conditionalFormatting sqref="G36">
    <cfRule type="cellIs" dxfId="5868" priority="2614" operator="lessThan">
      <formula>N36</formula>
    </cfRule>
    <cfRule type="cellIs" dxfId="5867" priority="2615" operator="greaterThan">
      <formula>P36</formula>
    </cfRule>
  </conditionalFormatting>
  <conditionalFormatting sqref="Q37">
    <cfRule type="cellIs" dxfId="5866" priority="2613" operator="equal">
      <formula>TODAY()</formula>
    </cfRule>
  </conditionalFormatting>
  <conditionalFormatting sqref="L37">
    <cfRule type="cellIs" dxfId="5865" priority="2612" operator="lessThan">
      <formula>0</formula>
    </cfRule>
  </conditionalFormatting>
  <conditionalFormatting sqref="K37:L37">
    <cfRule type="cellIs" dxfId="5864" priority="2611" operator="lessThan">
      <formula>0</formula>
    </cfRule>
  </conditionalFormatting>
  <conditionalFormatting sqref="G37">
    <cfRule type="cellIs" dxfId="5863" priority="2609" operator="lessThan">
      <formula>N37</formula>
    </cfRule>
    <cfRule type="cellIs" dxfId="5862" priority="2610" operator="greaterThan">
      <formula>P37</formula>
    </cfRule>
  </conditionalFormatting>
  <conditionalFormatting sqref="Q38">
    <cfRule type="cellIs" dxfId="5861" priority="2608" operator="equal">
      <formula>TODAY()</formula>
    </cfRule>
  </conditionalFormatting>
  <conditionalFormatting sqref="L38">
    <cfRule type="cellIs" dxfId="5860" priority="2607" operator="lessThan">
      <formula>0</formula>
    </cfRule>
  </conditionalFormatting>
  <conditionalFormatting sqref="K38:L38">
    <cfRule type="cellIs" dxfId="5859" priority="2606" operator="lessThan">
      <formula>0</formula>
    </cfRule>
  </conditionalFormatting>
  <conditionalFormatting sqref="G38">
    <cfRule type="cellIs" dxfId="5858" priority="2604" operator="lessThan">
      <formula>N38</formula>
    </cfRule>
    <cfRule type="cellIs" dxfId="5857" priority="2605" operator="greaterThan">
      <formula>P38</formula>
    </cfRule>
  </conditionalFormatting>
  <conditionalFormatting sqref="Q39">
    <cfRule type="cellIs" dxfId="5856" priority="2603" operator="equal">
      <formula>TODAY()</formula>
    </cfRule>
  </conditionalFormatting>
  <conditionalFormatting sqref="L39">
    <cfRule type="cellIs" dxfId="5855" priority="2602" operator="lessThan">
      <formula>0</formula>
    </cfRule>
  </conditionalFormatting>
  <conditionalFormatting sqref="K39:L39">
    <cfRule type="cellIs" dxfId="5854" priority="2601" operator="lessThan">
      <formula>0</formula>
    </cfRule>
  </conditionalFormatting>
  <conditionalFormatting sqref="G39">
    <cfRule type="cellIs" dxfId="5853" priority="2599" operator="lessThan">
      <formula>N39</formula>
    </cfRule>
    <cfRule type="cellIs" dxfId="5852" priority="2600" operator="greaterThan">
      <formula>P39</formula>
    </cfRule>
  </conditionalFormatting>
  <conditionalFormatting sqref="Q39">
    <cfRule type="cellIs" dxfId="5851" priority="2753" operator="equal">
      <formula>TODAY()</formula>
    </cfRule>
  </conditionalFormatting>
  <conditionalFormatting sqref="L39">
    <cfRule type="cellIs" dxfId="5850" priority="2752" operator="lessThan">
      <formula>0</formula>
    </cfRule>
  </conditionalFormatting>
  <conditionalFormatting sqref="K39:L39">
    <cfRule type="cellIs" dxfId="5849" priority="2751" operator="lessThan">
      <formula>0</formula>
    </cfRule>
  </conditionalFormatting>
  <conditionalFormatting sqref="G39">
    <cfRule type="cellIs" dxfId="5848" priority="2749" operator="lessThan">
      <formula>N39</formula>
    </cfRule>
    <cfRule type="cellIs" dxfId="5847" priority="2750" operator="greaterThan">
      <formula>P39</formula>
    </cfRule>
  </conditionalFormatting>
  <conditionalFormatting sqref="Q40">
    <cfRule type="cellIs" dxfId="5846" priority="2748" operator="equal">
      <formula>TODAY()</formula>
    </cfRule>
  </conditionalFormatting>
  <conditionalFormatting sqref="L40">
    <cfRule type="cellIs" dxfId="5845" priority="2747" operator="lessThan">
      <formula>0</formula>
    </cfRule>
  </conditionalFormatting>
  <conditionalFormatting sqref="K40:L40">
    <cfRule type="cellIs" dxfId="5844" priority="2746" operator="lessThan">
      <formula>0</formula>
    </cfRule>
  </conditionalFormatting>
  <conditionalFormatting sqref="G40">
    <cfRule type="cellIs" dxfId="5843" priority="2744" operator="lessThan">
      <formula>N40</formula>
    </cfRule>
    <cfRule type="cellIs" dxfId="5842" priority="2745" operator="greaterThan">
      <formula>P40</formula>
    </cfRule>
  </conditionalFormatting>
  <conditionalFormatting sqref="Q41">
    <cfRule type="cellIs" dxfId="5841" priority="2743" operator="equal">
      <formula>TODAY()</formula>
    </cfRule>
  </conditionalFormatting>
  <conditionalFormatting sqref="L41">
    <cfRule type="cellIs" dxfId="5840" priority="2742" operator="lessThan">
      <formula>0</formula>
    </cfRule>
  </conditionalFormatting>
  <conditionalFormatting sqref="K41:L41">
    <cfRule type="cellIs" dxfId="5839" priority="2741" operator="lessThan">
      <formula>0</formula>
    </cfRule>
  </conditionalFormatting>
  <conditionalFormatting sqref="G41">
    <cfRule type="cellIs" dxfId="5838" priority="2739" operator="lessThan">
      <formula>N41</formula>
    </cfRule>
    <cfRule type="cellIs" dxfId="5837" priority="2740" operator="greaterThan">
      <formula>P41</formula>
    </cfRule>
  </conditionalFormatting>
  <conditionalFormatting sqref="Q38">
    <cfRule type="cellIs" dxfId="5836" priority="2738" operator="equal">
      <formula>TODAY()</formula>
    </cfRule>
  </conditionalFormatting>
  <conditionalFormatting sqref="L38">
    <cfRule type="cellIs" dxfId="5835" priority="2737" operator="lessThan">
      <formula>0</formula>
    </cfRule>
  </conditionalFormatting>
  <conditionalFormatting sqref="K38:L38">
    <cfRule type="cellIs" dxfId="5834" priority="2736" operator="lessThan">
      <formula>0</formula>
    </cfRule>
  </conditionalFormatting>
  <conditionalFormatting sqref="G38">
    <cfRule type="cellIs" dxfId="5833" priority="2734" operator="lessThan">
      <formula>N38</formula>
    </cfRule>
    <cfRule type="cellIs" dxfId="5832" priority="2735" operator="greaterThan">
      <formula>P38</formula>
    </cfRule>
  </conditionalFormatting>
  <conditionalFormatting sqref="Q39">
    <cfRule type="cellIs" dxfId="5831" priority="2733" operator="equal">
      <formula>TODAY()</formula>
    </cfRule>
  </conditionalFormatting>
  <conditionalFormatting sqref="L39">
    <cfRule type="cellIs" dxfId="5830" priority="2732" operator="lessThan">
      <formula>0</formula>
    </cfRule>
  </conditionalFormatting>
  <conditionalFormatting sqref="K39:L39">
    <cfRule type="cellIs" dxfId="5829" priority="2731" operator="lessThan">
      <formula>0</formula>
    </cfRule>
  </conditionalFormatting>
  <conditionalFormatting sqref="G39">
    <cfRule type="cellIs" dxfId="5828" priority="2729" operator="lessThan">
      <formula>N39</formula>
    </cfRule>
    <cfRule type="cellIs" dxfId="5827" priority="2730" operator="greaterThan">
      <formula>P39</formula>
    </cfRule>
  </conditionalFormatting>
  <conditionalFormatting sqref="Q40">
    <cfRule type="cellIs" dxfId="5826" priority="2728" operator="equal">
      <formula>TODAY()</formula>
    </cfRule>
  </conditionalFormatting>
  <conditionalFormatting sqref="L40">
    <cfRule type="cellIs" dxfId="5825" priority="2727" operator="lessThan">
      <formula>0</formula>
    </cfRule>
  </conditionalFormatting>
  <conditionalFormatting sqref="K40:L40">
    <cfRule type="cellIs" dxfId="5824" priority="2726" operator="lessThan">
      <formula>0</formula>
    </cfRule>
  </conditionalFormatting>
  <conditionalFormatting sqref="G40">
    <cfRule type="cellIs" dxfId="5823" priority="2724" operator="lessThan">
      <formula>N40</formula>
    </cfRule>
    <cfRule type="cellIs" dxfId="5822" priority="2725" operator="greaterThan">
      <formula>P40</formula>
    </cfRule>
  </conditionalFormatting>
  <conditionalFormatting sqref="Q41">
    <cfRule type="cellIs" dxfId="5821" priority="2723" operator="equal">
      <formula>TODAY()</formula>
    </cfRule>
  </conditionalFormatting>
  <conditionalFormatting sqref="L41">
    <cfRule type="cellIs" dxfId="5820" priority="2722" operator="lessThan">
      <formula>0</formula>
    </cfRule>
  </conditionalFormatting>
  <conditionalFormatting sqref="K41:L41">
    <cfRule type="cellIs" dxfId="5819" priority="2721" operator="lessThan">
      <formula>0</formula>
    </cfRule>
  </conditionalFormatting>
  <conditionalFormatting sqref="G41">
    <cfRule type="cellIs" dxfId="5818" priority="2719" operator="lessThan">
      <formula>N41</formula>
    </cfRule>
    <cfRule type="cellIs" dxfId="5817" priority="2720" operator="greaterThan">
      <formula>P41</formula>
    </cfRule>
  </conditionalFormatting>
  <conditionalFormatting sqref="Q40">
    <cfRule type="cellIs" dxfId="5816" priority="2708" operator="equal">
      <formula>TODAY()</formula>
    </cfRule>
  </conditionalFormatting>
  <conditionalFormatting sqref="Q39">
    <cfRule type="cellIs" dxfId="5815" priority="2713" operator="equal">
      <formula>TODAY()</formula>
    </cfRule>
  </conditionalFormatting>
  <conditionalFormatting sqref="K40:L40">
    <cfRule type="cellIs" dxfId="5814" priority="2681" operator="lessThan">
      <formula>0</formula>
    </cfRule>
  </conditionalFormatting>
  <conditionalFormatting sqref="Q38">
    <cfRule type="cellIs" dxfId="5813" priority="2718" operator="equal">
      <formula>TODAY()</formula>
    </cfRule>
  </conditionalFormatting>
  <conditionalFormatting sqref="L38">
    <cfRule type="cellIs" dxfId="5812" priority="2717" operator="lessThan">
      <formula>0</formula>
    </cfRule>
  </conditionalFormatting>
  <conditionalFormatting sqref="K38:L38">
    <cfRule type="cellIs" dxfId="5811" priority="2716" operator="lessThan">
      <formula>0</formula>
    </cfRule>
  </conditionalFormatting>
  <conditionalFormatting sqref="G38">
    <cfRule type="cellIs" dxfId="5810" priority="2714" operator="lessThan">
      <formula>N38</formula>
    </cfRule>
    <cfRule type="cellIs" dxfId="5809" priority="2715" operator="greaterThan">
      <formula>P38</formula>
    </cfRule>
  </conditionalFormatting>
  <conditionalFormatting sqref="L39">
    <cfRule type="cellIs" dxfId="5808" priority="2712" operator="lessThan">
      <formula>0</formula>
    </cfRule>
  </conditionalFormatting>
  <conditionalFormatting sqref="K39:L39">
    <cfRule type="cellIs" dxfId="5807" priority="2711" operator="lessThan">
      <formula>0</formula>
    </cfRule>
  </conditionalFormatting>
  <conditionalFormatting sqref="G39">
    <cfRule type="cellIs" dxfId="5806" priority="2709" operator="lessThan">
      <formula>N39</formula>
    </cfRule>
    <cfRule type="cellIs" dxfId="5805" priority="2710" operator="greaterThan">
      <formula>P39</formula>
    </cfRule>
  </conditionalFormatting>
  <conditionalFormatting sqref="L40">
    <cfRule type="cellIs" dxfId="5804" priority="2707" operator="lessThan">
      <formula>0</formula>
    </cfRule>
  </conditionalFormatting>
  <conditionalFormatting sqref="K40:L40">
    <cfRule type="cellIs" dxfId="5803" priority="2706" operator="lessThan">
      <formula>0</formula>
    </cfRule>
  </conditionalFormatting>
  <conditionalFormatting sqref="G40">
    <cfRule type="cellIs" dxfId="5802" priority="2704" operator="lessThan">
      <formula>N40</formula>
    </cfRule>
    <cfRule type="cellIs" dxfId="5801" priority="2705" operator="greaterThan">
      <formula>P40</formula>
    </cfRule>
  </conditionalFormatting>
  <conditionalFormatting sqref="Q41">
    <cfRule type="cellIs" dxfId="5800" priority="2703" operator="equal">
      <formula>TODAY()</formula>
    </cfRule>
  </conditionalFormatting>
  <conditionalFormatting sqref="L41">
    <cfRule type="cellIs" dxfId="5799" priority="2702" operator="lessThan">
      <formula>0</formula>
    </cfRule>
  </conditionalFormatting>
  <conditionalFormatting sqref="K41:L41">
    <cfRule type="cellIs" dxfId="5798" priority="2701" operator="lessThan">
      <formula>0</formula>
    </cfRule>
  </conditionalFormatting>
  <conditionalFormatting sqref="G41">
    <cfRule type="cellIs" dxfId="5797" priority="2699" operator="lessThan">
      <formula>N41</formula>
    </cfRule>
    <cfRule type="cellIs" dxfId="5796" priority="2700" operator="greaterThan">
      <formula>P41</formula>
    </cfRule>
  </conditionalFormatting>
  <conditionalFormatting sqref="Q40">
    <cfRule type="cellIs" dxfId="5795" priority="2683" operator="equal">
      <formula>TODAY()</formula>
    </cfRule>
  </conditionalFormatting>
  <conditionalFormatting sqref="L40">
    <cfRule type="cellIs" dxfId="5794" priority="2682" operator="lessThan">
      <formula>0</formula>
    </cfRule>
  </conditionalFormatting>
  <conditionalFormatting sqref="G40">
    <cfRule type="cellIs" dxfId="5793" priority="2679" operator="lessThan">
      <formula>N40</formula>
    </cfRule>
    <cfRule type="cellIs" dxfId="5792" priority="2680" operator="greaterThan">
      <formula>P40</formula>
    </cfRule>
  </conditionalFormatting>
  <conditionalFormatting sqref="Q37">
    <cfRule type="cellIs" dxfId="5791" priority="2698" operator="equal">
      <formula>TODAY()</formula>
    </cfRule>
  </conditionalFormatting>
  <conditionalFormatting sqref="L37">
    <cfRule type="cellIs" dxfId="5790" priority="2697" operator="lessThan">
      <formula>0</formula>
    </cfRule>
  </conditionalFormatting>
  <conditionalFormatting sqref="K37:L37">
    <cfRule type="cellIs" dxfId="5789" priority="2696" operator="lessThan">
      <formula>0</formula>
    </cfRule>
  </conditionalFormatting>
  <conditionalFormatting sqref="G37">
    <cfRule type="cellIs" dxfId="5788" priority="2694" operator="lessThan">
      <formula>N37</formula>
    </cfRule>
    <cfRule type="cellIs" dxfId="5787" priority="2695" operator="greaterThan">
      <formula>P37</formula>
    </cfRule>
  </conditionalFormatting>
  <conditionalFormatting sqref="Q38">
    <cfRule type="cellIs" dxfId="5786" priority="2693" operator="equal">
      <formula>TODAY()</formula>
    </cfRule>
  </conditionalFormatting>
  <conditionalFormatting sqref="L38">
    <cfRule type="cellIs" dxfId="5785" priority="2692" operator="lessThan">
      <formula>0</formula>
    </cfRule>
  </conditionalFormatting>
  <conditionalFormatting sqref="K38:L38">
    <cfRule type="cellIs" dxfId="5784" priority="2691" operator="lessThan">
      <formula>0</formula>
    </cfRule>
  </conditionalFormatting>
  <conditionalFormatting sqref="G38">
    <cfRule type="cellIs" dxfId="5783" priority="2689" operator="lessThan">
      <formula>N38</formula>
    </cfRule>
    <cfRule type="cellIs" dxfId="5782" priority="2690" operator="greaterThan">
      <formula>P38</formula>
    </cfRule>
  </conditionalFormatting>
  <conditionalFormatting sqref="Q39">
    <cfRule type="cellIs" dxfId="5781" priority="2688" operator="equal">
      <formula>TODAY()</formula>
    </cfRule>
  </conditionalFormatting>
  <conditionalFormatting sqref="L39">
    <cfRule type="cellIs" dxfId="5780" priority="2687" operator="lessThan">
      <formula>0</formula>
    </cfRule>
  </conditionalFormatting>
  <conditionalFormatting sqref="K39:L39">
    <cfRule type="cellIs" dxfId="5779" priority="2686" operator="lessThan">
      <formula>0</formula>
    </cfRule>
  </conditionalFormatting>
  <conditionalFormatting sqref="G39">
    <cfRule type="cellIs" dxfId="5778" priority="2684" operator="lessThan">
      <formula>N39</formula>
    </cfRule>
    <cfRule type="cellIs" dxfId="5777" priority="2685" operator="greaterThan">
      <formula>P39</formula>
    </cfRule>
  </conditionalFormatting>
  <conditionalFormatting sqref="Q41">
    <cfRule type="cellIs" dxfId="5776" priority="2678" operator="equal">
      <formula>TODAY()</formula>
    </cfRule>
  </conditionalFormatting>
  <conditionalFormatting sqref="L41">
    <cfRule type="cellIs" dxfId="5775" priority="2677" operator="lessThan">
      <formula>0</formula>
    </cfRule>
  </conditionalFormatting>
  <conditionalFormatting sqref="K41:L41">
    <cfRule type="cellIs" dxfId="5774" priority="2676" operator="lessThan">
      <formula>0</formula>
    </cfRule>
  </conditionalFormatting>
  <conditionalFormatting sqref="G41">
    <cfRule type="cellIs" dxfId="5773" priority="2674" operator="lessThan">
      <formula>N41</formula>
    </cfRule>
    <cfRule type="cellIs" dxfId="5772" priority="2675" operator="greaterThan">
      <formula>P41</formula>
    </cfRule>
  </conditionalFormatting>
  <conditionalFormatting sqref="Q38">
    <cfRule type="cellIs" dxfId="5771" priority="2673" operator="equal">
      <formula>TODAY()</formula>
    </cfRule>
  </conditionalFormatting>
  <conditionalFormatting sqref="L38">
    <cfRule type="cellIs" dxfId="5770" priority="2672" operator="lessThan">
      <formula>0</formula>
    </cfRule>
  </conditionalFormatting>
  <conditionalFormatting sqref="K38:L38">
    <cfRule type="cellIs" dxfId="5769" priority="2671" operator="lessThan">
      <formula>0</formula>
    </cfRule>
  </conditionalFormatting>
  <conditionalFormatting sqref="G38">
    <cfRule type="cellIs" dxfId="5768" priority="2669" operator="lessThan">
      <formula>N38</formula>
    </cfRule>
    <cfRule type="cellIs" dxfId="5767" priority="2670" operator="greaterThan">
      <formula>P38</formula>
    </cfRule>
  </conditionalFormatting>
  <conditionalFormatting sqref="Q39">
    <cfRule type="cellIs" dxfId="5766" priority="2668" operator="equal">
      <formula>TODAY()</formula>
    </cfRule>
  </conditionalFormatting>
  <conditionalFormatting sqref="L39">
    <cfRule type="cellIs" dxfId="5765" priority="2667" operator="lessThan">
      <formula>0</formula>
    </cfRule>
  </conditionalFormatting>
  <conditionalFormatting sqref="K39:L39">
    <cfRule type="cellIs" dxfId="5764" priority="2666" operator="lessThan">
      <formula>0</formula>
    </cfRule>
  </conditionalFormatting>
  <conditionalFormatting sqref="G39">
    <cfRule type="cellIs" dxfId="5763" priority="2664" operator="lessThan">
      <formula>N39</formula>
    </cfRule>
    <cfRule type="cellIs" dxfId="5762" priority="2665" operator="greaterThan">
      <formula>P39</formula>
    </cfRule>
  </conditionalFormatting>
  <conditionalFormatting sqref="Q40">
    <cfRule type="cellIs" dxfId="5761" priority="2663" operator="equal">
      <formula>TODAY()</formula>
    </cfRule>
  </conditionalFormatting>
  <conditionalFormatting sqref="L40">
    <cfRule type="cellIs" dxfId="5760" priority="2662" operator="lessThan">
      <formula>0</formula>
    </cfRule>
  </conditionalFormatting>
  <conditionalFormatting sqref="K40:L40">
    <cfRule type="cellIs" dxfId="5759" priority="2661" operator="lessThan">
      <formula>0</formula>
    </cfRule>
  </conditionalFormatting>
  <conditionalFormatting sqref="G40">
    <cfRule type="cellIs" dxfId="5758" priority="2659" operator="lessThan">
      <formula>N40</formula>
    </cfRule>
    <cfRule type="cellIs" dxfId="5757" priority="2660" operator="greaterThan">
      <formula>P40</formula>
    </cfRule>
  </conditionalFormatting>
  <conditionalFormatting sqref="Q37">
    <cfRule type="cellIs" dxfId="5756" priority="2658" operator="equal">
      <formula>TODAY()</formula>
    </cfRule>
  </conditionalFormatting>
  <conditionalFormatting sqref="L37">
    <cfRule type="cellIs" dxfId="5755" priority="2657" operator="lessThan">
      <formula>0</formula>
    </cfRule>
  </conditionalFormatting>
  <conditionalFormatting sqref="K37:L37">
    <cfRule type="cellIs" dxfId="5754" priority="2656" operator="lessThan">
      <formula>0</formula>
    </cfRule>
  </conditionalFormatting>
  <conditionalFormatting sqref="G37">
    <cfRule type="cellIs" dxfId="5753" priority="2654" operator="lessThan">
      <formula>N37</formula>
    </cfRule>
    <cfRule type="cellIs" dxfId="5752" priority="2655" operator="greaterThan">
      <formula>P37</formula>
    </cfRule>
  </conditionalFormatting>
  <conditionalFormatting sqref="Q38">
    <cfRule type="cellIs" dxfId="5751" priority="2653" operator="equal">
      <formula>TODAY()</formula>
    </cfRule>
  </conditionalFormatting>
  <conditionalFormatting sqref="L38">
    <cfRule type="cellIs" dxfId="5750" priority="2652" operator="lessThan">
      <formula>0</formula>
    </cfRule>
  </conditionalFormatting>
  <conditionalFormatting sqref="K38:L38">
    <cfRule type="cellIs" dxfId="5749" priority="2651" operator="lessThan">
      <formula>0</formula>
    </cfRule>
  </conditionalFormatting>
  <conditionalFormatting sqref="G38">
    <cfRule type="cellIs" dxfId="5748" priority="2649" operator="lessThan">
      <formula>N38</formula>
    </cfRule>
    <cfRule type="cellIs" dxfId="5747" priority="2650" operator="greaterThan">
      <formula>P38</formula>
    </cfRule>
  </conditionalFormatting>
  <conditionalFormatting sqref="Q39">
    <cfRule type="cellIs" dxfId="5746" priority="2648" operator="equal">
      <formula>TODAY()</formula>
    </cfRule>
  </conditionalFormatting>
  <conditionalFormatting sqref="L39">
    <cfRule type="cellIs" dxfId="5745" priority="2647" operator="lessThan">
      <formula>0</formula>
    </cfRule>
  </conditionalFormatting>
  <conditionalFormatting sqref="G39">
    <cfRule type="cellIs" dxfId="5744" priority="2644" operator="lessThan">
      <formula>N39</formula>
    </cfRule>
    <cfRule type="cellIs" dxfId="5743" priority="2645" operator="greaterThan">
      <formula>P39</formula>
    </cfRule>
  </conditionalFormatting>
  <conditionalFormatting sqref="Q40">
    <cfRule type="cellIs" dxfId="5742" priority="2643" operator="equal">
      <formula>TODAY()</formula>
    </cfRule>
  </conditionalFormatting>
  <conditionalFormatting sqref="L40">
    <cfRule type="cellIs" dxfId="5741" priority="2642" operator="lessThan">
      <formula>0</formula>
    </cfRule>
  </conditionalFormatting>
  <conditionalFormatting sqref="K40:L40">
    <cfRule type="cellIs" dxfId="5740" priority="2641" operator="lessThan">
      <formula>0</formula>
    </cfRule>
  </conditionalFormatting>
  <conditionalFormatting sqref="G40">
    <cfRule type="cellIs" dxfId="5739" priority="2639" operator="lessThan">
      <formula>N40</formula>
    </cfRule>
    <cfRule type="cellIs" dxfId="5738" priority="2640" operator="greaterThan">
      <formula>P40</formula>
    </cfRule>
  </conditionalFormatting>
  <conditionalFormatting sqref="Q40">
    <cfRule type="cellIs" dxfId="5737" priority="2598" operator="equal">
      <formula>TODAY()</formula>
    </cfRule>
  </conditionalFormatting>
  <conditionalFormatting sqref="L40">
    <cfRule type="cellIs" dxfId="5736" priority="2597" operator="lessThan">
      <formula>0</formula>
    </cfRule>
  </conditionalFormatting>
  <conditionalFormatting sqref="K40:L40">
    <cfRule type="cellIs" dxfId="5735" priority="2596" operator="lessThan">
      <formula>0</formula>
    </cfRule>
  </conditionalFormatting>
  <conditionalFormatting sqref="G40">
    <cfRule type="cellIs" dxfId="5734" priority="2594" operator="lessThan">
      <formula>N40</formula>
    </cfRule>
    <cfRule type="cellIs" dxfId="5733" priority="2595" operator="greaterThan">
      <formula>P40</formula>
    </cfRule>
  </conditionalFormatting>
  <conditionalFormatting sqref="Q41">
    <cfRule type="cellIs" dxfId="5732" priority="2593" operator="equal">
      <formula>TODAY()</formula>
    </cfRule>
  </conditionalFormatting>
  <conditionalFormatting sqref="L41">
    <cfRule type="cellIs" dxfId="5731" priority="2592" operator="lessThan">
      <formula>0</formula>
    </cfRule>
  </conditionalFormatting>
  <conditionalFormatting sqref="K41:L41">
    <cfRule type="cellIs" dxfId="5730" priority="2591" operator="lessThan">
      <formula>0</formula>
    </cfRule>
  </conditionalFormatting>
  <conditionalFormatting sqref="G41">
    <cfRule type="cellIs" dxfId="5729" priority="2589" operator="lessThan">
      <formula>N41</formula>
    </cfRule>
    <cfRule type="cellIs" dxfId="5728" priority="2590" operator="greaterThan">
      <formula>P41</formula>
    </cfRule>
  </conditionalFormatting>
  <conditionalFormatting sqref="Q41">
    <cfRule type="cellIs" dxfId="5727" priority="2588" operator="equal">
      <formula>TODAY()</formula>
    </cfRule>
  </conditionalFormatting>
  <conditionalFormatting sqref="L41">
    <cfRule type="cellIs" dxfId="5726" priority="2587" operator="lessThan">
      <formula>0</formula>
    </cfRule>
  </conditionalFormatting>
  <conditionalFormatting sqref="K41:L41">
    <cfRule type="cellIs" dxfId="5725" priority="2586" operator="lessThan">
      <formula>0</formula>
    </cfRule>
  </conditionalFormatting>
  <conditionalFormatting sqref="G41">
    <cfRule type="cellIs" dxfId="5724" priority="2584" operator="lessThan">
      <formula>N41</formula>
    </cfRule>
    <cfRule type="cellIs" dxfId="5723" priority="2585" operator="greaterThan">
      <formula>P41</formula>
    </cfRule>
  </conditionalFormatting>
  <conditionalFormatting sqref="Q41">
    <cfRule type="cellIs" dxfId="5722" priority="2583" operator="equal">
      <formula>TODAY()</formula>
    </cfRule>
  </conditionalFormatting>
  <conditionalFormatting sqref="L41">
    <cfRule type="cellIs" dxfId="5721" priority="2582" operator="lessThan">
      <formula>0</formula>
    </cfRule>
  </conditionalFormatting>
  <conditionalFormatting sqref="K41:L41">
    <cfRule type="cellIs" dxfId="5720" priority="2581" operator="lessThan">
      <formula>0</formula>
    </cfRule>
  </conditionalFormatting>
  <conditionalFormatting sqref="G41">
    <cfRule type="cellIs" dxfId="5719" priority="2579" operator="lessThan">
      <formula>N41</formula>
    </cfRule>
    <cfRule type="cellIs" dxfId="5718" priority="2580" operator="greaterThan">
      <formula>P41</formula>
    </cfRule>
  </conditionalFormatting>
  <conditionalFormatting sqref="Q41">
    <cfRule type="cellIs" dxfId="5717" priority="2578" operator="equal">
      <formula>TODAY()</formula>
    </cfRule>
  </conditionalFormatting>
  <conditionalFormatting sqref="L41">
    <cfRule type="cellIs" dxfId="5716" priority="2577" operator="lessThan">
      <formula>0</formula>
    </cfRule>
  </conditionalFormatting>
  <conditionalFormatting sqref="K41:L41">
    <cfRule type="cellIs" dxfId="5715" priority="2576" operator="lessThan">
      <formula>0</formula>
    </cfRule>
  </conditionalFormatting>
  <conditionalFormatting sqref="G41">
    <cfRule type="cellIs" dxfId="5714" priority="2574" operator="lessThan">
      <formula>N41</formula>
    </cfRule>
    <cfRule type="cellIs" dxfId="5713" priority="2575" operator="greaterThan">
      <formula>P41</formula>
    </cfRule>
  </conditionalFormatting>
  <conditionalFormatting sqref="Q42">
    <cfRule type="cellIs" dxfId="5712" priority="2573" operator="equal">
      <formula>TODAY()</formula>
    </cfRule>
  </conditionalFormatting>
  <conditionalFormatting sqref="L42">
    <cfRule type="cellIs" dxfId="5711" priority="2572" operator="lessThan">
      <formula>0</formula>
    </cfRule>
  </conditionalFormatting>
  <conditionalFormatting sqref="K42:L42">
    <cfRule type="cellIs" dxfId="5710" priority="2571" operator="lessThan">
      <formula>0</formula>
    </cfRule>
  </conditionalFormatting>
  <conditionalFormatting sqref="G42">
    <cfRule type="cellIs" dxfId="5709" priority="2569" operator="lessThan">
      <formula>N42</formula>
    </cfRule>
    <cfRule type="cellIs" dxfId="5708" priority="2570" operator="greaterThan">
      <formula>P42</formula>
    </cfRule>
  </conditionalFormatting>
  <conditionalFormatting sqref="Q42">
    <cfRule type="cellIs" dxfId="5707" priority="2568" operator="equal">
      <formula>TODAY()</formula>
    </cfRule>
  </conditionalFormatting>
  <conditionalFormatting sqref="L42">
    <cfRule type="cellIs" dxfId="5706" priority="2567" operator="lessThan">
      <formula>0</formula>
    </cfRule>
  </conditionalFormatting>
  <conditionalFormatting sqref="K42:L42">
    <cfRule type="cellIs" dxfId="5705" priority="2566" operator="lessThan">
      <formula>0</formula>
    </cfRule>
  </conditionalFormatting>
  <conditionalFormatting sqref="G42">
    <cfRule type="cellIs" dxfId="5704" priority="2564" operator="lessThan">
      <formula>N42</formula>
    </cfRule>
    <cfRule type="cellIs" dxfId="5703" priority="2565" operator="greaterThan">
      <formula>P42</formula>
    </cfRule>
  </conditionalFormatting>
  <conditionalFormatting sqref="Q42">
    <cfRule type="cellIs" dxfId="5702" priority="2563" operator="equal">
      <formula>TODAY()</formula>
    </cfRule>
  </conditionalFormatting>
  <conditionalFormatting sqref="L42">
    <cfRule type="cellIs" dxfId="5701" priority="2562" operator="lessThan">
      <formula>0</formula>
    </cfRule>
  </conditionalFormatting>
  <conditionalFormatting sqref="K42:L42">
    <cfRule type="cellIs" dxfId="5700" priority="2561" operator="lessThan">
      <formula>0</formula>
    </cfRule>
  </conditionalFormatting>
  <conditionalFormatting sqref="G42">
    <cfRule type="cellIs" dxfId="5699" priority="2559" operator="lessThan">
      <formula>N42</formula>
    </cfRule>
    <cfRule type="cellIs" dxfId="5698" priority="2560" operator="greaterThan">
      <formula>P42</formula>
    </cfRule>
  </conditionalFormatting>
  <conditionalFormatting sqref="Q42">
    <cfRule type="cellIs" dxfId="5697" priority="2558" operator="equal">
      <formula>TODAY()</formula>
    </cfRule>
  </conditionalFormatting>
  <conditionalFormatting sqref="L42">
    <cfRule type="cellIs" dxfId="5696" priority="2557" operator="lessThan">
      <formula>0</formula>
    </cfRule>
  </conditionalFormatting>
  <conditionalFormatting sqref="K42:L42">
    <cfRule type="cellIs" dxfId="5695" priority="2556" operator="lessThan">
      <formula>0</formula>
    </cfRule>
  </conditionalFormatting>
  <conditionalFormatting sqref="G42">
    <cfRule type="cellIs" dxfId="5694" priority="2554" operator="lessThan">
      <formula>N42</formula>
    </cfRule>
    <cfRule type="cellIs" dxfId="5693" priority="2555" operator="greaterThan">
      <formula>P42</formula>
    </cfRule>
  </conditionalFormatting>
  <conditionalFormatting sqref="Q42">
    <cfRule type="cellIs" dxfId="5692" priority="2553" operator="equal">
      <formula>TODAY()</formula>
    </cfRule>
  </conditionalFormatting>
  <conditionalFormatting sqref="L42">
    <cfRule type="cellIs" dxfId="5691" priority="2552" operator="lessThan">
      <formula>0</formula>
    </cfRule>
  </conditionalFormatting>
  <conditionalFormatting sqref="K42:L42">
    <cfRule type="cellIs" dxfId="5690" priority="2551" operator="lessThan">
      <formula>0</formula>
    </cfRule>
  </conditionalFormatting>
  <conditionalFormatting sqref="G42">
    <cfRule type="cellIs" dxfId="5689" priority="2549" operator="lessThan">
      <formula>N42</formula>
    </cfRule>
    <cfRule type="cellIs" dxfId="5688" priority="2550" operator="greaterThan">
      <formula>P42</formula>
    </cfRule>
  </conditionalFormatting>
  <conditionalFormatting sqref="Q42">
    <cfRule type="cellIs" dxfId="5687" priority="2548" operator="equal">
      <formula>TODAY()</formula>
    </cfRule>
  </conditionalFormatting>
  <conditionalFormatting sqref="L42">
    <cfRule type="cellIs" dxfId="5686" priority="2547" operator="lessThan">
      <formula>0</formula>
    </cfRule>
  </conditionalFormatting>
  <conditionalFormatting sqref="K42:L42">
    <cfRule type="cellIs" dxfId="5685" priority="2546" operator="lessThan">
      <formula>0</formula>
    </cfRule>
  </conditionalFormatting>
  <conditionalFormatting sqref="G42">
    <cfRule type="cellIs" dxfId="5684" priority="2544" operator="lessThan">
      <formula>N42</formula>
    </cfRule>
    <cfRule type="cellIs" dxfId="5683" priority="2545" operator="greaterThan">
      <formula>P42</formula>
    </cfRule>
  </conditionalFormatting>
  <conditionalFormatting sqref="Q42">
    <cfRule type="cellIs" dxfId="5682" priority="2543" operator="equal">
      <formula>TODAY()</formula>
    </cfRule>
  </conditionalFormatting>
  <conditionalFormatting sqref="L42">
    <cfRule type="cellIs" dxfId="5681" priority="2542" operator="lessThan">
      <formula>0</formula>
    </cfRule>
  </conditionalFormatting>
  <conditionalFormatting sqref="K42:L42">
    <cfRule type="cellIs" dxfId="5680" priority="2541" operator="lessThan">
      <formula>0</formula>
    </cfRule>
  </conditionalFormatting>
  <conditionalFormatting sqref="G42">
    <cfRule type="cellIs" dxfId="5679" priority="2539" operator="lessThan">
      <formula>N42</formula>
    </cfRule>
    <cfRule type="cellIs" dxfId="5678" priority="2540" operator="greaterThan">
      <formula>P42</formula>
    </cfRule>
  </conditionalFormatting>
  <conditionalFormatting sqref="Q42">
    <cfRule type="cellIs" dxfId="5677" priority="2538" operator="equal">
      <formula>TODAY()</formula>
    </cfRule>
  </conditionalFormatting>
  <conditionalFormatting sqref="L42">
    <cfRule type="cellIs" dxfId="5676" priority="2537" operator="lessThan">
      <formula>0</formula>
    </cfRule>
  </conditionalFormatting>
  <conditionalFormatting sqref="K42:L42">
    <cfRule type="cellIs" dxfId="5675" priority="2536" operator="lessThan">
      <formula>0</formula>
    </cfRule>
  </conditionalFormatting>
  <conditionalFormatting sqref="G42">
    <cfRule type="cellIs" dxfId="5674" priority="2534" operator="lessThan">
      <formula>N42</formula>
    </cfRule>
    <cfRule type="cellIs" dxfId="5673" priority="2535" operator="greaterThan">
      <formula>P42</formula>
    </cfRule>
  </conditionalFormatting>
  <conditionalFormatting sqref="Q40">
    <cfRule type="cellIs" dxfId="5672" priority="2373" operator="equal">
      <formula>TODAY()</formula>
    </cfRule>
  </conditionalFormatting>
  <conditionalFormatting sqref="L40">
    <cfRule type="cellIs" dxfId="5671" priority="2372" operator="lessThan">
      <formula>0</formula>
    </cfRule>
  </conditionalFormatting>
  <conditionalFormatting sqref="K40:L40">
    <cfRule type="cellIs" dxfId="5670" priority="2371" operator="lessThan">
      <formula>0</formula>
    </cfRule>
  </conditionalFormatting>
  <conditionalFormatting sqref="G40">
    <cfRule type="cellIs" dxfId="5669" priority="2369" operator="lessThan">
      <formula>N40</formula>
    </cfRule>
    <cfRule type="cellIs" dxfId="5668" priority="2370" operator="greaterThan">
      <formula>P40</formula>
    </cfRule>
  </conditionalFormatting>
  <conditionalFormatting sqref="Q39">
    <cfRule type="cellIs" dxfId="5667" priority="2528" operator="equal">
      <formula>TODAY()</formula>
    </cfRule>
  </conditionalFormatting>
  <conditionalFormatting sqref="L39">
    <cfRule type="cellIs" dxfId="5666" priority="2527" operator="lessThan">
      <formula>0</formula>
    </cfRule>
  </conditionalFormatting>
  <conditionalFormatting sqref="K39:L39">
    <cfRule type="cellIs" dxfId="5665" priority="2526" operator="lessThan">
      <formula>0</formula>
    </cfRule>
  </conditionalFormatting>
  <conditionalFormatting sqref="G39">
    <cfRule type="cellIs" dxfId="5664" priority="2524" operator="lessThan">
      <formula>N39</formula>
    </cfRule>
    <cfRule type="cellIs" dxfId="5663" priority="2525" operator="greaterThan">
      <formula>P39</formula>
    </cfRule>
  </conditionalFormatting>
  <conditionalFormatting sqref="Q40">
    <cfRule type="cellIs" dxfId="5662" priority="2523" operator="equal">
      <formula>TODAY()</formula>
    </cfRule>
  </conditionalFormatting>
  <conditionalFormatting sqref="L40">
    <cfRule type="cellIs" dxfId="5661" priority="2522" operator="lessThan">
      <formula>0</formula>
    </cfRule>
  </conditionalFormatting>
  <conditionalFormatting sqref="K40:L40">
    <cfRule type="cellIs" dxfId="5660" priority="2521" operator="lessThan">
      <formula>0</formula>
    </cfRule>
  </conditionalFormatting>
  <conditionalFormatting sqref="G40">
    <cfRule type="cellIs" dxfId="5659" priority="2519" operator="lessThan">
      <formula>N40</formula>
    </cfRule>
    <cfRule type="cellIs" dxfId="5658" priority="2520" operator="greaterThan">
      <formula>P40</formula>
    </cfRule>
  </conditionalFormatting>
  <conditionalFormatting sqref="Q41">
    <cfRule type="cellIs" dxfId="5657" priority="2518" operator="equal">
      <formula>TODAY()</formula>
    </cfRule>
  </conditionalFormatting>
  <conditionalFormatting sqref="L41">
    <cfRule type="cellIs" dxfId="5656" priority="2517" operator="lessThan">
      <formula>0</formula>
    </cfRule>
  </conditionalFormatting>
  <conditionalFormatting sqref="K41:L41">
    <cfRule type="cellIs" dxfId="5655" priority="2516" operator="lessThan">
      <formula>0</formula>
    </cfRule>
  </conditionalFormatting>
  <conditionalFormatting sqref="G41">
    <cfRule type="cellIs" dxfId="5654" priority="2514" operator="lessThan">
      <formula>N41</formula>
    </cfRule>
    <cfRule type="cellIs" dxfId="5653" priority="2515" operator="greaterThan">
      <formula>P41</formula>
    </cfRule>
  </conditionalFormatting>
  <conditionalFormatting sqref="Q38">
    <cfRule type="cellIs" dxfId="5652" priority="2513" operator="equal">
      <formula>TODAY()</formula>
    </cfRule>
  </conditionalFormatting>
  <conditionalFormatting sqref="L38">
    <cfRule type="cellIs" dxfId="5651" priority="2512" operator="lessThan">
      <formula>0</formula>
    </cfRule>
  </conditionalFormatting>
  <conditionalFormatting sqref="K38:L38">
    <cfRule type="cellIs" dxfId="5650" priority="2511" operator="lessThan">
      <formula>0</formula>
    </cfRule>
  </conditionalFormatting>
  <conditionalFormatting sqref="G38">
    <cfRule type="cellIs" dxfId="5649" priority="2509" operator="lessThan">
      <formula>N38</formula>
    </cfRule>
    <cfRule type="cellIs" dxfId="5648" priority="2510" operator="greaterThan">
      <formula>P38</formula>
    </cfRule>
  </conditionalFormatting>
  <conditionalFormatting sqref="Q39">
    <cfRule type="cellIs" dxfId="5647" priority="2508" operator="equal">
      <formula>TODAY()</formula>
    </cfRule>
  </conditionalFormatting>
  <conditionalFormatting sqref="L39">
    <cfRule type="cellIs" dxfId="5646" priority="2507" operator="lessThan">
      <formula>0</formula>
    </cfRule>
  </conditionalFormatting>
  <conditionalFormatting sqref="K39:L39">
    <cfRule type="cellIs" dxfId="5645" priority="2506" operator="lessThan">
      <formula>0</formula>
    </cfRule>
  </conditionalFormatting>
  <conditionalFormatting sqref="G39">
    <cfRule type="cellIs" dxfId="5644" priority="2504" operator="lessThan">
      <formula>N39</formula>
    </cfRule>
    <cfRule type="cellIs" dxfId="5643" priority="2505" operator="greaterThan">
      <formula>P39</formula>
    </cfRule>
  </conditionalFormatting>
  <conditionalFormatting sqref="Q40">
    <cfRule type="cellIs" dxfId="5642" priority="2503" operator="equal">
      <formula>TODAY()</formula>
    </cfRule>
  </conditionalFormatting>
  <conditionalFormatting sqref="L40">
    <cfRule type="cellIs" dxfId="5641" priority="2502" operator="lessThan">
      <formula>0</formula>
    </cfRule>
  </conditionalFormatting>
  <conditionalFormatting sqref="K40:L40">
    <cfRule type="cellIs" dxfId="5640" priority="2501" operator="lessThan">
      <formula>0</formula>
    </cfRule>
  </conditionalFormatting>
  <conditionalFormatting sqref="G40">
    <cfRule type="cellIs" dxfId="5639" priority="2499" operator="lessThan">
      <formula>N40</formula>
    </cfRule>
    <cfRule type="cellIs" dxfId="5638" priority="2500" operator="greaterThan">
      <formula>P40</formula>
    </cfRule>
  </conditionalFormatting>
  <conditionalFormatting sqref="Q41">
    <cfRule type="cellIs" dxfId="5637" priority="2498" operator="equal">
      <formula>TODAY()</formula>
    </cfRule>
  </conditionalFormatting>
  <conditionalFormatting sqref="L41">
    <cfRule type="cellIs" dxfId="5636" priority="2497" operator="lessThan">
      <formula>0</formula>
    </cfRule>
  </conditionalFormatting>
  <conditionalFormatting sqref="K41:L41">
    <cfRule type="cellIs" dxfId="5635" priority="2496" operator="lessThan">
      <formula>0</formula>
    </cfRule>
  </conditionalFormatting>
  <conditionalFormatting sqref="G41">
    <cfRule type="cellIs" dxfId="5634" priority="2494" operator="lessThan">
      <formula>N41</formula>
    </cfRule>
    <cfRule type="cellIs" dxfId="5633" priority="2495" operator="greaterThan">
      <formula>P41</formula>
    </cfRule>
  </conditionalFormatting>
  <conditionalFormatting sqref="Q40">
    <cfRule type="cellIs" dxfId="5632" priority="2483" operator="equal">
      <formula>TODAY()</formula>
    </cfRule>
  </conditionalFormatting>
  <conditionalFormatting sqref="Q39">
    <cfRule type="cellIs" dxfId="5631" priority="2488" operator="equal">
      <formula>TODAY()</formula>
    </cfRule>
  </conditionalFormatting>
  <conditionalFormatting sqref="K40:L40">
    <cfRule type="cellIs" dxfId="5630" priority="2456" operator="lessThan">
      <formula>0</formula>
    </cfRule>
  </conditionalFormatting>
  <conditionalFormatting sqref="Q38">
    <cfRule type="cellIs" dxfId="5629" priority="2493" operator="equal">
      <formula>TODAY()</formula>
    </cfRule>
  </conditionalFormatting>
  <conditionalFormatting sqref="L38">
    <cfRule type="cellIs" dxfId="5628" priority="2492" operator="lessThan">
      <formula>0</formula>
    </cfRule>
  </conditionalFormatting>
  <conditionalFormatting sqref="K38:L38">
    <cfRule type="cellIs" dxfId="5627" priority="2491" operator="lessThan">
      <formula>0</formula>
    </cfRule>
  </conditionalFormatting>
  <conditionalFormatting sqref="G38">
    <cfRule type="cellIs" dxfId="5626" priority="2489" operator="lessThan">
      <formula>N38</formula>
    </cfRule>
    <cfRule type="cellIs" dxfId="5625" priority="2490" operator="greaterThan">
      <formula>P38</formula>
    </cfRule>
  </conditionalFormatting>
  <conditionalFormatting sqref="L39">
    <cfRule type="cellIs" dxfId="5624" priority="2487" operator="lessThan">
      <formula>0</formula>
    </cfRule>
  </conditionalFormatting>
  <conditionalFormatting sqref="K39:L39">
    <cfRule type="cellIs" dxfId="5623" priority="2486" operator="lessThan">
      <formula>0</formula>
    </cfRule>
  </conditionalFormatting>
  <conditionalFormatting sqref="G39">
    <cfRule type="cellIs" dxfId="5622" priority="2484" operator="lessThan">
      <formula>N39</formula>
    </cfRule>
    <cfRule type="cellIs" dxfId="5621" priority="2485" operator="greaterThan">
      <formula>P39</formula>
    </cfRule>
  </conditionalFormatting>
  <conditionalFormatting sqref="L40">
    <cfRule type="cellIs" dxfId="5620" priority="2482" operator="lessThan">
      <formula>0</formula>
    </cfRule>
  </conditionalFormatting>
  <conditionalFormatting sqref="K40:L40">
    <cfRule type="cellIs" dxfId="5619" priority="2481" operator="lessThan">
      <formula>0</formula>
    </cfRule>
  </conditionalFormatting>
  <conditionalFormatting sqref="G40">
    <cfRule type="cellIs" dxfId="5618" priority="2479" operator="lessThan">
      <formula>N40</formula>
    </cfRule>
    <cfRule type="cellIs" dxfId="5617" priority="2480" operator="greaterThan">
      <formula>P40</formula>
    </cfRule>
  </conditionalFormatting>
  <conditionalFormatting sqref="Q41">
    <cfRule type="cellIs" dxfId="5616" priority="2478" operator="equal">
      <formula>TODAY()</formula>
    </cfRule>
  </conditionalFormatting>
  <conditionalFormatting sqref="L41">
    <cfRule type="cellIs" dxfId="5615" priority="2477" operator="lessThan">
      <formula>0</formula>
    </cfRule>
  </conditionalFormatting>
  <conditionalFormatting sqref="K41:L41">
    <cfRule type="cellIs" dxfId="5614" priority="2476" operator="lessThan">
      <formula>0</formula>
    </cfRule>
  </conditionalFormatting>
  <conditionalFormatting sqref="G41">
    <cfRule type="cellIs" dxfId="5613" priority="2474" operator="lessThan">
      <formula>N41</formula>
    </cfRule>
    <cfRule type="cellIs" dxfId="5612" priority="2475" operator="greaterThan">
      <formula>P41</formula>
    </cfRule>
  </conditionalFormatting>
  <conditionalFormatting sqref="Q40">
    <cfRule type="cellIs" dxfId="5611" priority="2458" operator="equal">
      <formula>TODAY()</formula>
    </cfRule>
  </conditionalFormatting>
  <conditionalFormatting sqref="L40">
    <cfRule type="cellIs" dxfId="5610" priority="2457" operator="lessThan">
      <formula>0</formula>
    </cfRule>
  </conditionalFormatting>
  <conditionalFormatting sqref="G40">
    <cfRule type="cellIs" dxfId="5609" priority="2454" operator="lessThan">
      <formula>N40</formula>
    </cfRule>
    <cfRule type="cellIs" dxfId="5608" priority="2455" operator="greaterThan">
      <formula>P40</formula>
    </cfRule>
  </conditionalFormatting>
  <conditionalFormatting sqref="Q37">
    <cfRule type="cellIs" dxfId="5607" priority="2473" operator="equal">
      <formula>TODAY()</formula>
    </cfRule>
  </conditionalFormatting>
  <conditionalFormatting sqref="L37">
    <cfRule type="cellIs" dxfId="5606" priority="2472" operator="lessThan">
      <formula>0</formula>
    </cfRule>
  </conditionalFormatting>
  <conditionalFormatting sqref="K37:L37">
    <cfRule type="cellIs" dxfId="5605" priority="2471" operator="lessThan">
      <formula>0</formula>
    </cfRule>
  </conditionalFormatting>
  <conditionalFormatting sqref="G37">
    <cfRule type="cellIs" dxfId="5604" priority="2469" operator="lessThan">
      <formula>N37</formula>
    </cfRule>
    <cfRule type="cellIs" dxfId="5603" priority="2470" operator="greaterThan">
      <formula>P37</formula>
    </cfRule>
  </conditionalFormatting>
  <conditionalFormatting sqref="Q38">
    <cfRule type="cellIs" dxfId="5602" priority="2468" operator="equal">
      <formula>TODAY()</formula>
    </cfRule>
  </conditionalFormatting>
  <conditionalFormatting sqref="L38">
    <cfRule type="cellIs" dxfId="5601" priority="2467" operator="lessThan">
      <formula>0</formula>
    </cfRule>
  </conditionalFormatting>
  <conditionalFormatting sqref="K38:L38">
    <cfRule type="cellIs" dxfId="5600" priority="2466" operator="lessThan">
      <formula>0</formula>
    </cfRule>
  </conditionalFormatting>
  <conditionalFormatting sqref="G38">
    <cfRule type="cellIs" dxfId="5599" priority="2464" operator="lessThan">
      <formula>N38</formula>
    </cfRule>
    <cfRule type="cellIs" dxfId="5598" priority="2465" operator="greaterThan">
      <formula>P38</formula>
    </cfRule>
  </conditionalFormatting>
  <conditionalFormatting sqref="Q39">
    <cfRule type="cellIs" dxfId="5597" priority="2463" operator="equal">
      <formula>TODAY()</formula>
    </cfRule>
  </conditionalFormatting>
  <conditionalFormatting sqref="L39">
    <cfRule type="cellIs" dxfId="5596" priority="2462" operator="lessThan">
      <formula>0</formula>
    </cfRule>
  </conditionalFormatting>
  <conditionalFormatting sqref="K39:L39">
    <cfRule type="cellIs" dxfId="5595" priority="2461" operator="lessThan">
      <formula>0</formula>
    </cfRule>
  </conditionalFormatting>
  <conditionalFormatting sqref="G39">
    <cfRule type="cellIs" dxfId="5594" priority="2459" operator="lessThan">
      <formula>N39</formula>
    </cfRule>
    <cfRule type="cellIs" dxfId="5593" priority="2460" operator="greaterThan">
      <formula>P39</formula>
    </cfRule>
  </conditionalFormatting>
  <conditionalFormatting sqref="Q41">
    <cfRule type="cellIs" dxfId="5592" priority="2453" operator="equal">
      <formula>TODAY()</formula>
    </cfRule>
  </conditionalFormatting>
  <conditionalFormatting sqref="L41">
    <cfRule type="cellIs" dxfId="5591" priority="2452" operator="lessThan">
      <formula>0</formula>
    </cfRule>
  </conditionalFormatting>
  <conditionalFormatting sqref="K41:L41">
    <cfRule type="cellIs" dxfId="5590" priority="2451" operator="lessThan">
      <formula>0</formula>
    </cfRule>
  </conditionalFormatting>
  <conditionalFormatting sqref="G41">
    <cfRule type="cellIs" dxfId="5589" priority="2449" operator="lessThan">
      <formula>N41</formula>
    </cfRule>
    <cfRule type="cellIs" dxfId="5588" priority="2450" operator="greaterThan">
      <formula>P41</formula>
    </cfRule>
  </conditionalFormatting>
  <conditionalFormatting sqref="Q38">
    <cfRule type="cellIs" dxfId="5587" priority="2448" operator="equal">
      <formula>TODAY()</formula>
    </cfRule>
  </conditionalFormatting>
  <conditionalFormatting sqref="L38">
    <cfRule type="cellIs" dxfId="5586" priority="2447" operator="lessThan">
      <formula>0</formula>
    </cfRule>
  </conditionalFormatting>
  <conditionalFormatting sqref="K38:L38">
    <cfRule type="cellIs" dxfId="5585" priority="2446" operator="lessThan">
      <formula>0</formula>
    </cfRule>
  </conditionalFormatting>
  <conditionalFormatting sqref="G38">
    <cfRule type="cellIs" dxfId="5584" priority="2444" operator="lessThan">
      <formula>N38</formula>
    </cfRule>
    <cfRule type="cellIs" dxfId="5583" priority="2445" operator="greaterThan">
      <formula>P38</formula>
    </cfRule>
  </conditionalFormatting>
  <conditionalFormatting sqref="Q39">
    <cfRule type="cellIs" dxfId="5582" priority="2443" operator="equal">
      <formula>TODAY()</formula>
    </cfRule>
  </conditionalFormatting>
  <conditionalFormatting sqref="L39">
    <cfRule type="cellIs" dxfId="5581" priority="2442" operator="lessThan">
      <formula>0</formula>
    </cfRule>
  </conditionalFormatting>
  <conditionalFormatting sqref="K39:L39">
    <cfRule type="cellIs" dxfId="5580" priority="2441" operator="lessThan">
      <formula>0</formula>
    </cfRule>
  </conditionalFormatting>
  <conditionalFormatting sqref="G39">
    <cfRule type="cellIs" dxfId="5579" priority="2439" operator="lessThan">
      <formula>N39</formula>
    </cfRule>
    <cfRule type="cellIs" dxfId="5578" priority="2440" operator="greaterThan">
      <formula>P39</formula>
    </cfRule>
  </conditionalFormatting>
  <conditionalFormatting sqref="Q40">
    <cfRule type="cellIs" dxfId="5577" priority="2438" operator="equal">
      <formula>TODAY()</formula>
    </cfRule>
  </conditionalFormatting>
  <conditionalFormatting sqref="L40">
    <cfRule type="cellIs" dxfId="5576" priority="2437" operator="lessThan">
      <formula>0</formula>
    </cfRule>
  </conditionalFormatting>
  <conditionalFormatting sqref="K40:L40">
    <cfRule type="cellIs" dxfId="5575" priority="2436" operator="lessThan">
      <formula>0</formula>
    </cfRule>
  </conditionalFormatting>
  <conditionalFormatting sqref="G40">
    <cfRule type="cellIs" dxfId="5574" priority="2434" operator="lessThan">
      <formula>N40</formula>
    </cfRule>
    <cfRule type="cellIs" dxfId="5573" priority="2435" operator="greaterThan">
      <formula>P40</formula>
    </cfRule>
  </conditionalFormatting>
  <conditionalFormatting sqref="Q37">
    <cfRule type="cellIs" dxfId="5572" priority="2433" operator="equal">
      <formula>TODAY()</formula>
    </cfRule>
  </conditionalFormatting>
  <conditionalFormatting sqref="L37">
    <cfRule type="cellIs" dxfId="5571" priority="2432" operator="lessThan">
      <formula>0</formula>
    </cfRule>
  </conditionalFormatting>
  <conditionalFormatting sqref="K37:L37">
    <cfRule type="cellIs" dxfId="5570" priority="2431" operator="lessThan">
      <formula>0</formula>
    </cfRule>
  </conditionalFormatting>
  <conditionalFormatting sqref="G37">
    <cfRule type="cellIs" dxfId="5569" priority="2429" operator="lessThan">
      <formula>N37</formula>
    </cfRule>
    <cfRule type="cellIs" dxfId="5568" priority="2430" operator="greaterThan">
      <formula>P37</formula>
    </cfRule>
  </conditionalFormatting>
  <conditionalFormatting sqref="Q38">
    <cfRule type="cellIs" dxfId="5567" priority="2428" operator="equal">
      <formula>TODAY()</formula>
    </cfRule>
  </conditionalFormatting>
  <conditionalFormatting sqref="L38">
    <cfRule type="cellIs" dxfId="5566" priority="2427" operator="lessThan">
      <formula>0</formula>
    </cfRule>
  </conditionalFormatting>
  <conditionalFormatting sqref="K38:L38">
    <cfRule type="cellIs" dxfId="5565" priority="2426" operator="lessThan">
      <formula>0</formula>
    </cfRule>
  </conditionalFormatting>
  <conditionalFormatting sqref="G38">
    <cfRule type="cellIs" dxfId="5564" priority="2424" operator="lessThan">
      <formula>N38</formula>
    </cfRule>
    <cfRule type="cellIs" dxfId="5563" priority="2425" operator="greaterThan">
      <formula>P38</formula>
    </cfRule>
  </conditionalFormatting>
  <conditionalFormatting sqref="Q39">
    <cfRule type="cellIs" dxfId="5562" priority="2423" operator="equal">
      <formula>TODAY()</formula>
    </cfRule>
  </conditionalFormatting>
  <conditionalFormatting sqref="L39">
    <cfRule type="cellIs" dxfId="5561" priority="2422" operator="lessThan">
      <formula>0</formula>
    </cfRule>
  </conditionalFormatting>
  <conditionalFormatting sqref="K39:L39">
    <cfRule type="cellIs" dxfId="5560" priority="2421" operator="lessThan">
      <formula>0</formula>
    </cfRule>
  </conditionalFormatting>
  <conditionalFormatting sqref="G39">
    <cfRule type="cellIs" dxfId="5559" priority="2419" operator="lessThan">
      <formula>N39</formula>
    </cfRule>
    <cfRule type="cellIs" dxfId="5558" priority="2420" operator="greaterThan">
      <formula>P39</formula>
    </cfRule>
  </conditionalFormatting>
  <conditionalFormatting sqref="Q40">
    <cfRule type="cellIs" dxfId="5557" priority="2418" operator="equal">
      <formula>TODAY()</formula>
    </cfRule>
  </conditionalFormatting>
  <conditionalFormatting sqref="L40">
    <cfRule type="cellIs" dxfId="5556" priority="2417" operator="lessThan">
      <formula>0</formula>
    </cfRule>
  </conditionalFormatting>
  <conditionalFormatting sqref="K40:L40">
    <cfRule type="cellIs" dxfId="5555" priority="2416" operator="lessThan">
      <formula>0</formula>
    </cfRule>
  </conditionalFormatting>
  <conditionalFormatting sqref="G40">
    <cfRule type="cellIs" dxfId="5554" priority="2414" operator="lessThan">
      <formula>N40</formula>
    </cfRule>
    <cfRule type="cellIs" dxfId="5553" priority="2415" operator="greaterThan">
      <formula>P40</formula>
    </cfRule>
  </conditionalFormatting>
  <conditionalFormatting sqref="Q39">
    <cfRule type="cellIs" dxfId="5552" priority="2403" operator="equal">
      <formula>TODAY()</formula>
    </cfRule>
  </conditionalFormatting>
  <conditionalFormatting sqref="Q38">
    <cfRule type="cellIs" dxfId="5551" priority="2408" operator="equal">
      <formula>TODAY()</formula>
    </cfRule>
  </conditionalFormatting>
  <conditionalFormatting sqref="K39:L39">
    <cfRule type="cellIs" dxfId="5550" priority="2376" operator="lessThan">
      <formula>0</formula>
    </cfRule>
  </conditionalFormatting>
  <conditionalFormatting sqref="Q37">
    <cfRule type="cellIs" dxfId="5549" priority="2413" operator="equal">
      <formula>TODAY()</formula>
    </cfRule>
  </conditionalFormatting>
  <conditionalFormatting sqref="L37">
    <cfRule type="cellIs" dxfId="5548" priority="2412" operator="lessThan">
      <formula>0</formula>
    </cfRule>
  </conditionalFormatting>
  <conditionalFormatting sqref="K37:L37">
    <cfRule type="cellIs" dxfId="5547" priority="2411" operator="lessThan">
      <formula>0</formula>
    </cfRule>
  </conditionalFormatting>
  <conditionalFormatting sqref="G37">
    <cfRule type="cellIs" dxfId="5546" priority="2409" operator="lessThan">
      <formula>N37</formula>
    </cfRule>
    <cfRule type="cellIs" dxfId="5545" priority="2410" operator="greaterThan">
      <formula>P37</formula>
    </cfRule>
  </conditionalFormatting>
  <conditionalFormatting sqref="L38">
    <cfRule type="cellIs" dxfId="5544" priority="2407" operator="lessThan">
      <formula>0</formula>
    </cfRule>
  </conditionalFormatting>
  <conditionalFormatting sqref="K38:L38">
    <cfRule type="cellIs" dxfId="5543" priority="2406" operator="lessThan">
      <formula>0</formula>
    </cfRule>
  </conditionalFormatting>
  <conditionalFormatting sqref="G38">
    <cfRule type="cellIs" dxfId="5542" priority="2404" operator="lessThan">
      <formula>N38</formula>
    </cfRule>
    <cfRule type="cellIs" dxfId="5541" priority="2405" operator="greaterThan">
      <formula>P38</formula>
    </cfRule>
  </conditionalFormatting>
  <conditionalFormatting sqref="L39">
    <cfRule type="cellIs" dxfId="5540" priority="2402" operator="lessThan">
      <formula>0</formula>
    </cfRule>
  </conditionalFormatting>
  <conditionalFormatting sqref="K39:L39">
    <cfRule type="cellIs" dxfId="5539" priority="2401" operator="lessThan">
      <formula>0</formula>
    </cfRule>
  </conditionalFormatting>
  <conditionalFormatting sqref="G39">
    <cfRule type="cellIs" dxfId="5538" priority="2399" operator="lessThan">
      <formula>N39</formula>
    </cfRule>
    <cfRule type="cellIs" dxfId="5537" priority="2400" operator="greaterThan">
      <formula>P39</formula>
    </cfRule>
  </conditionalFormatting>
  <conditionalFormatting sqref="Q40">
    <cfRule type="cellIs" dxfId="5536" priority="2398" operator="equal">
      <formula>TODAY()</formula>
    </cfRule>
  </conditionalFormatting>
  <conditionalFormatting sqref="L40">
    <cfRule type="cellIs" dxfId="5535" priority="2397" operator="lessThan">
      <formula>0</formula>
    </cfRule>
  </conditionalFormatting>
  <conditionalFormatting sqref="K40:L40">
    <cfRule type="cellIs" dxfId="5534" priority="2396" operator="lessThan">
      <formula>0</formula>
    </cfRule>
  </conditionalFormatting>
  <conditionalFormatting sqref="G40">
    <cfRule type="cellIs" dxfId="5533" priority="2394" operator="lessThan">
      <formula>N40</formula>
    </cfRule>
    <cfRule type="cellIs" dxfId="5532" priority="2395" operator="greaterThan">
      <formula>P40</formula>
    </cfRule>
  </conditionalFormatting>
  <conditionalFormatting sqref="Q39">
    <cfRule type="cellIs" dxfId="5531" priority="2378" operator="equal">
      <formula>TODAY()</formula>
    </cfRule>
  </conditionalFormatting>
  <conditionalFormatting sqref="L39">
    <cfRule type="cellIs" dxfId="5530" priority="2377" operator="lessThan">
      <formula>0</formula>
    </cfRule>
  </conditionalFormatting>
  <conditionalFormatting sqref="G39">
    <cfRule type="cellIs" dxfId="5529" priority="2374" operator="lessThan">
      <formula>N39</formula>
    </cfRule>
    <cfRule type="cellIs" dxfId="5528" priority="2375" operator="greaterThan">
      <formula>P39</formula>
    </cfRule>
  </conditionalFormatting>
  <conditionalFormatting sqref="Q36">
    <cfRule type="cellIs" dxfId="5527" priority="2393" operator="equal">
      <formula>TODAY()</formula>
    </cfRule>
  </conditionalFormatting>
  <conditionalFormatting sqref="L36">
    <cfRule type="cellIs" dxfId="5526" priority="2392" operator="lessThan">
      <formula>0</formula>
    </cfRule>
  </conditionalFormatting>
  <conditionalFormatting sqref="K36:L36">
    <cfRule type="cellIs" dxfId="5525" priority="2391" operator="lessThan">
      <formula>0</formula>
    </cfRule>
  </conditionalFormatting>
  <conditionalFormatting sqref="G36">
    <cfRule type="cellIs" dxfId="5524" priority="2389" operator="lessThan">
      <formula>N36</formula>
    </cfRule>
    <cfRule type="cellIs" dxfId="5523" priority="2390" operator="greaterThan">
      <formula>P36</formula>
    </cfRule>
  </conditionalFormatting>
  <conditionalFormatting sqref="Q37">
    <cfRule type="cellIs" dxfId="5522" priority="2388" operator="equal">
      <formula>TODAY()</formula>
    </cfRule>
  </conditionalFormatting>
  <conditionalFormatting sqref="L37">
    <cfRule type="cellIs" dxfId="5521" priority="2387" operator="lessThan">
      <formula>0</formula>
    </cfRule>
  </conditionalFormatting>
  <conditionalFormatting sqref="K37:L37">
    <cfRule type="cellIs" dxfId="5520" priority="2386" operator="lessThan">
      <formula>0</formula>
    </cfRule>
  </conditionalFormatting>
  <conditionalFormatting sqref="G37">
    <cfRule type="cellIs" dxfId="5519" priority="2384" operator="lessThan">
      <formula>N37</formula>
    </cfRule>
    <cfRule type="cellIs" dxfId="5518" priority="2385" operator="greaterThan">
      <formula>P37</formula>
    </cfRule>
  </conditionalFormatting>
  <conditionalFormatting sqref="Q38">
    <cfRule type="cellIs" dxfId="5517" priority="2383" operator="equal">
      <formula>TODAY()</formula>
    </cfRule>
  </conditionalFormatting>
  <conditionalFormatting sqref="L38">
    <cfRule type="cellIs" dxfId="5516" priority="2382" operator="lessThan">
      <formula>0</formula>
    </cfRule>
  </conditionalFormatting>
  <conditionalFormatting sqref="K38:L38">
    <cfRule type="cellIs" dxfId="5515" priority="2381" operator="lessThan">
      <formula>0</formula>
    </cfRule>
  </conditionalFormatting>
  <conditionalFormatting sqref="G38">
    <cfRule type="cellIs" dxfId="5514" priority="2379" operator="lessThan">
      <formula>N38</formula>
    </cfRule>
    <cfRule type="cellIs" dxfId="5513" priority="2380" operator="greaterThan">
      <formula>P38</formula>
    </cfRule>
  </conditionalFormatting>
  <conditionalFormatting sqref="Q41">
    <cfRule type="cellIs" dxfId="5512" priority="2368" operator="equal">
      <formula>TODAY()</formula>
    </cfRule>
  </conditionalFormatting>
  <conditionalFormatting sqref="L41">
    <cfRule type="cellIs" dxfId="5511" priority="2367" operator="lessThan">
      <formula>0</formula>
    </cfRule>
  </conditionalFormatting>
  <conditionalFormatting sqref="K41:L41">
    <cfRule type="cellIs" dxfId="5510" priority="2366" operator="lessThan">
      <formula>0</formula>
    </cfRule>
  </conditionalFormatting>
  <conditionalFormatting sqref="G41">
    <cfRule type="cellIs" dxfId="5509" priority="2364" operator="lessThan">
      <formula>N41</formula>
    </cfRule>
    <cfRule type="cellIs" dxfId="5508" priority="2365" operator="greaterThan">
      <formula>P41</formula>
    </cfRule>
  </conditionalFormatting>
  <conditionalFormatting sqref="Q41">
    <cfRule type="cellIs" dxfId="5507" priority="2363" operator="equal">
      <formula>TODAY()</formula>
    </cfRule>
  </conditionalFormatting>
  <conditionalFormatting sqref="L41">
    <cfRule type="cellIs" dxfId="5506" priority="2362" operator="lessThan">
      <formula>0</formula>
    </cfRule>
  </conditionalFormatting>
  <conditionalFormatting sqref="K41:L41">
    <cfRule type="cellIs" dxfId="5505" priority="2361" operator="lessThan">
      <formula>0</formula>
    </cfRule>
  </conditionalFormatting>
  <conditionalFormatting sqref="G41">
    <cfRule type="cellIs" dxfId="5504" priority="2359" operator="lessThan">
      <formula>N41</formula>
    </cfRule>
    <cfRule type="cellIs" dxfId="5503" priority="2360" operator="greaterThan">
      <formula>P41</formula>
    </cfRule>
  </conditionalFormatting>
  <conditionalFormatting sqref="Q41">
    <cfRule type="cellIs" dxfId="5502" priority="2358" operator="equal">
      <formula>TODAY()</formula>
    </cfRule>
  </conditionalFormatting>
  <conditionalFormatting sqref="L41">
    <cfRule type="cellIs" dxfId="5501" priority="2357" operator="lessThan">
      <formula>0</formula>
    </cfRule>
  </conditionalFormatting>
  <conditionalFormatting sqref="K41:L41">
    <cfRule type="cellIs" dxfId="5500" priority="2356" operator="lessThan">
      <formula>0</formula>
    </cfRule>
  </conditionalFormatting>
  <conditionalFormatting sqref="G41">
    <cfRule type="cellIs" dxfId="5499" priority="2354" operator="lessThan">
      <formula>N41</formula>
    </cfRule>
    <cfRule type="cellIs" dxfId="5498" priority="2355" operator="greaterThan">
      <formula>P41</formula>
    </cfRule>
  </conditionalFormatting>
  <conditionalFormatting sqref="Q41">
    <cfRule type="cellIs" dxfId="5497" priority="2353" operator="equal">
      <formula>TODAY()</formula>
    </cfRule>
  </conditionalFormatting>
  <conditionalFormatting sqref="L41">
    <cfRule type="cellIs" dxfId="5496" priority="2352" operator="lessThan">
      <formula>0</formula>
    </cfRule>
  </conditionalFormatting>
  <conditionalFormatting sqref="K41:L41">
    <cfRule type="cellIs" dxfId="5495" priority="2351" operator="lessThan">
      <formula>0</formula>
    </cfRule>
  </conditionalFormatting>
  <conditionalFormatting sqref="G41">
    <cfRule type="cellIs" dxfId="5494" priority="2349" operator="lessThan">
      <formula>N41</formula>
    </cfRule>
    <cfRule type="cellIs" dxfId="5493" priority="2350" operator="greaterThan">
      <formula>P41</formula>
    </cfRule>
  </conditionalFormatting>
  <conditionalFormatting sqref="Q42">
    <cfRule type="cellIs" dxfId="5492" priority="2348" operator="equal">
      <formula>TODAY()</formula>
    </cfRule>
  </conditionalFormatting>
  <conditionalFormatting sqref="L42">
    <cfRule type="cellIs" dxfId="5491" priority="2347" operator="lessThan">
      <formula>0</formula>
    </cfRule>
  </conditionalFormatting>
  <conditionalFormatting sqref="K42:L42">
    <cfRule type="cellIs" dxfId="5490" priority="2346" operator="lessThan">
      <formula>0</formula>
    </cfRule>
  </conditionalFormatting>
  <conditionalFormatting sqref="G42">
    <cfRule type="cellIs" dxfId="5489" priority="2344" operator="lessThan">
      <formula>N42</formula>
    </cfRule>
    <cfRule type="cellIs" dxfId="5488" priority="2345" operator="greaterThan">
      <formula>P42</formula>
    </cfRule>
  </conditionalFormatting>
  <conditionalFormatting sqref="Q42">
    <cfRule type="cellIs" dxfId="5487" priority="2343" operator="equal">
      <formula>TODAY()</formula>
    </cfRule>
  </conditionalFormatting>
  <conditionalFormatting sqref="L42">
    <cfRule type="cellIs" dxfId="5486" priority="2342" operator="lessThan">
      <formula>0</formula>
    </cfRule>
  </conditionalFormatting>
  <conditionalFormatting sqref="K42:L42">
    <cfRule type="cellIs" dxfId="5485" priority="2341" operator="lessThan">
      <formula>0</formula>
    </cfRule>
  </conditionalFormatting>
  <conditionalFormatting sqref="G42">
    <cfRule type="cellIs" dxfId="5484" priority="2339" operator="lessThan">
      <formula>N42</formula>
    </cfRule>
    <cfRule type="cellIs" dxfId="5483" priority="2340" operator="greaterThan">
      <formula>P42</formula>
    </cfRule>
  </conditionalFormatting>
  <conditionalFormatting sqref="Q42">
    <cfRule type="cellIs" dxfId="5482" priority="2338" operator="equal">
      <formula>TODAY()</formula>
    </cfRule>
  </conditionalFormatting>
  <conditionalFormatting sqref="L42">
    <cfRule type="cellIs" dxfId="5481" priority="2337" operator="lessThan">
      <formula>0</formula>
    </cfRule>
  </conditionalFormatting>
  <conditionalFormatting sqref="K42:L42">
    <cfRule type="cellIs" dxfId="5480" priority="2336" operator="lessThan">
      <formula>0</formula>
    </cfRule>
  </conditionalFormatting>
  <conditionalFormatting sqref="G42">
    <cfRule type="cellIs" dxfId="5479" priority="2334" operator="lessThan">
      <formula>N42</formula>
    </cfRule>
    <cfRule type="cellIs" dxfId="5478" priority="2335" operator="greaterThan">
      <formula>P42</formula>
    </cfRule>
  </conditionalFormatting>
  <conditionalFormatting sqref="Q42">
    <cfRule type="cellIs" dxfId="5477" priority="2333" operator="equal">
      <formula>TODAY()</formula>
    </cfRule>
  </conditionalFormatting>
  <conditionalFormatting sqref="L42">
    <cfRule type="cellIs" dxfId="5476" priority="2332" operator="lessThan">
      <formula>0</formula>
    </cfRule>
  </conditionalFormatting>
  <conditionalFormatting sqref="K42:L42">
    <cfRule type="cellIs" dxfId="5475" priority="2331" operator="lessThan">
      <formula>0</formula>
    </cfRule>
  </conditionalFormatting>
  <conditionalFormatting sqref="G42">
    <cfRule type="cellIs" dxfId="5474" priority="2329" operator="lessThan">
      <formula>N42</formula>
    </cfRule>
    <cfRule type="cellIs" dxfId="5473" priority="2330" operator="greaterThan">
      <formula>P42</formula>
    </cfRule>
  </conditionalFormatting>
  <conditionalFormatting sqref="Q42">
    <cfRule type="cellIs" dxfId="5472" priority="2328" operator="equal">
      <formula>TODAY()</formula>
    </cfRule>
  </conditionalFormatting>
  <conditionalFormatting sqref="L42">
    <cfRule type="cellIs" dxfId="5471" priority="2327" operator="lessThan">
      <formula>0</formula>
    </cfRule>
  </conditionalFormatting>
  <conditionalFormatting sqref="K42:L42">
    <cfRule type="cellIs" dxfId="5470" priority="2326" operator="lessThan">
      <formula>0</formula>
    </cfRule>
  </conditionalFormatting>
  <conditionalFormatting sqref="G42">
    <cfRule type="cellIs" dxfId="5469" priority="2324" operator="lessThan">
      <formula>N42</formula>
    </cfRule>
    <cfRule type="cellIs" dxfId="5468" priority="2325" operator="greaterThan">
      <formula>P42</formula>
    </cfRule>
  </conditionalFormatting>
  <conditionalFormatting sqref="Q42">
    <cfRule type="cellIs" dxfId="5467" priority="2323" operator="equal">
      <formula>TODAY()</formula>
    </cfRule>
  </conditionalFormatting>
  <conditionalFormatting sqref="L42">
    <cfRule type="cellIs" dxfId="5466" priority="2322" operator="lessThan">
      <formula>0</formula>
    </cfRule>
  </conditionalFormatting>
  <conditionalFormatting sqref="K42:L42">
    <cfRule type="cellIs" dxfId="5465" priority="2321" operator="lessThan">
      <formula>0</formula>
    </cfRule>
  </conditionalFormatting>
  <conditionalFormatting sqref="G42">
    <cfRule type="cellIs" dxfId="5464" priority="2319" operator="lessThan">
      <formula>N42</formula>
    </cfRule>
    <cfRule type="cellIs" dxfId="5463" priority="2320" operator="greaterThan">
      <formula>P42</formula>
    </cfRule>
  </conditionalFormatting>
  <conditionalFormatting sqref="Q42">
    <cfRule type="cellIs" dxfId="5462" priority="2318" operator="equal">
      <formula>TODAY()</formula>
    </cfRule>
  </conditionalFormatting>
  <conditionalFormatting sqref="L42">
    <cfRule type="cellIs" dxfId="5461" priority="2317" operator="lessThan">
      <formula>0</formula>
    </cfRule>
  </conditionalFormatting>
  <conditionalFormatting sqref="K42:L42">
    <cfRule type="cellIs" dxfId="5460" priority="2316" operator="lessThan">
      <formula>0</formula>
    </cfRule>
  </conditionalFormatting>
  <conditionalFormatting sqref="G42">
    <cfRule type="cellIs" dxfId="5459" priority="2314" operator="lessThan">
      <formula>N42</formula>
    </cfRule>
    <cfRule type="cellIs" dxfId="5458" priority="2315" operator="greaterThan">
      <formula>P42</formula>
    </cfRule>
  </conditionalFormatting>
  <conditionalFormatting sqref="Q42">
    <cfRule type="cellIs" dxfId="5457" priority="2313" operator="equal">
      <formula>TODAY()</formula>
    </cfRule>
  </conditionalFormatting>
  <conditionalFormatting sqref="L42">
    <cfRule type="cellIs" dxfId="5456" priority="2312" operator="lessThan">
      <formula>0</formula>
    </cfRule>
  </conditionalFormatting>
  <conditionalFormatting sqref="K42:L42">
    <cfRule type="cellIs" dxfId="5455" priority="2311" operator="lessThan">
      <formula>0</formula>
    </cfRule>
  </conditionalFormatting>
  <conditionalFormatting sqref="G42">
    <cfRule type="cellIs" dxfId="5454" priority="2309" operator="lessThan">
      <formula>N42</formula>
    </cfRule>
    <cfRule type="cellIs" dxfId="5453" priority="2310" operator="greaterThan">
      <formula>P42</formula>
    </cfRule>
  </conditionalFormatting>
  <conditionalFormatting sqref="Q38">
    <cfRule type="cellIs" dxfId="5452" priority="2308" operator="equal">
      <formula>TODAY()</formula>
    </cfRule>
  </conditionalFormatting>
  <conditionalFormatting sqref="L38">
    <cfRule type="cellIs" dxfId="5451" priority="2307" operator="lessThan">
      <formula>0</formula>
    </cfRule>
  </conditionalFormatting>
  <conditionalFormatting sqref="K38:L38">
    <cfRule type="cellIs" dxfId="5450" priority="2306" operator="lessThan">
      <formula>0</formula>
    </cfRule>
  </conditionalFormatting>
  <conditionalFormatting sqref="G38">
    <cfRule type="cellIs" dxfId="5449" priority="2304" operator="lessThan">
      <formula>N38</formula>
    </cfRule>
    <cfRule type="cellIs" dxfId="5448" priority="2305" operator="greaterThan">
      <formula>P38</formula>
    </cfRule>
  </conditionalFormatting>
  <conditionalFormatting sqref="Q39">
    <cfRule type="cellIs" dxfId="5447" priority="2303" operator="equal">
      <formula>TODAY()</formula>
    </cfRule>
  </conditionalFormatting>
  <conditionalFormatting sqref="L39">
    <cfRule type="cellIs" dxfId="5446" priority="2302" operator="lessThan">
      <formula>0</formula>
    </cfRule>
  </conditionalFormatting>
  <conditionalFormatting sqref="K39:L39">
    <cfRule type="cellIs" dxfId="5445" priority="2301" operator="lessThan">
      <formula>0</formula>
    </cfRule>
  </conditionalFormatting>
  <conditionalFormatting sqref="G39">
    <cfRule type="cellIs" dxfId="5444" priority="2299" operator="lessThan">
      <formula>N39</formula>
    </cfRule>
    <cfRule type="cellIs" dxfId="5443" priority="2300" operator="greaterThan">
      <formula>P39</formula>
    </cfRule>
  </conditionalFormatting>
  <conditionalFormatting sqref="Q40">
    <cfRule type="cellIs" dxfId="5442" priority="2298" operator="equal">
      <formula>TODAY()</formula>
    </cfRule>
  </conditionalFormatting>
  <conditionalFormatting sqref="L40">
    <cfRule type="cellIs" dxfId="5441" priority="2297" operator="lessThan">
      <formula>0</formula>
    </cfRule>
  </conditionalFormatting>
  <conditionalFormatting sqref="K40:L40">
    <cfRule type="cellIs" dxfId="5440" priority="2296" operator="lessThan">
      <formula>0</formula>
    </cfRule>
  </conditionalFormatting>
  <conditionalFormatting sqref="G40">
    <cfRule type="cellIs" dxfId="5439" priority="2294" operator="lessThan">
      <formula>N40</formula>
    </cfRule>
    <cfRule type="cellIs" dxfId="5438" priority="2295" operator="greaterThan">
      <formula>P40</formula>
    </cfRule>
  </conditionalFormatting>
  <conditionalFormatting sqref="Q37">
    <cfRule type="cellIs" dxfId="5437" priority="2293" operator="equal">
      <formula>TODAY()</formula>
    </cfRule>
  </conditionalFormatting>
  <conditionalFormatting sqref="L37">
    <cfRule type="cellIs" dxfId="5436" priority="2292" operator="lessThan">
      <formula>0</formula>
    </cfRule>
  </conditionalFormatting>
  <conditionalFormatting sqref="K37:L37">
    <cfRule type="cellIs" dxfId="5435" priority="2291" operator="lessThan">
      <formula>0</formula>
    </cfRule>
  </conditionalFormatting>
  <conditionalFormatting sqref="G37">
    <cfRule type="cellIs" dxfId="5434" priority="2289" operator="lessThan">
      <formula>N37</formula>
    </cfRule>
    <cfRule type="cellIs" dxfId="5433" priority="2290" operator="greaterThan">
      <formula>P37</formula>
    </cfRule>
  </conditionalFormatting>
  <conditionalFormatting sqref="Q38">
    <cfRule type="cellIs" dxfId="5432" priority="2288" operator="equal">
      <formula>TODAY()</formula>
    </cfRule>
  </conditionalFormatting>
  <conditionalFormatting sqref="L38">
    <cfRule type="cellIs" dxfId="5431" priority="2287" operator="lessThan">
      <formula>0</formula>
    </cfRule>
  </conditionalFormatting>
  <conditionalFormatting sqref="K38:L38">
    <cfRule type="cellIs" dxfId="5430" priority="2286" operator="lessThan">
      <formula>0</formula>
    </cfRule>
  </conditionalFormatting>
  <conditionalFormatting sqref="G38">
    <cfRule type="cellIs" dxfId="5429" priority="2284" operator="lessThan">
      <formula>N38</formula>
    </cfRule>
    <cfRule type="cellIs" dxfId="5428" priority="2285" operator="greaterThan">
      <formula>P38</formula>
    </cfRule>
  </conditionalFormatting>
  <conditionalFormatting sqref="Q39">
    <cfRule type="cellIs" dxfId="5427" priority="2283" operator="equal">
      <formula>TODAY()</formula>
    </cfRule>
  </conditionalFormatting>
  <conditionalFormatting sqref="L39">
    <cfRule type="cellIs" dxfId="5426" priority="2282" operator="lessThan">
      <formula>0</formula>
    </cfRule>
  </conditionalFormatting>
  <conditionalFormatting sqref="K39:L39">
    <cfRule type="cellIs" dxfId="5425" priority="2281" operator="lessThan">
      <formula>0</formula>
    </cfRule>
  </conditionalFormatting>
  <conditionalFormatting sqref="G39">
    <cfRule type="cellIs" dxfId="5424" priority="2279" operator="lessThan">
      <formula>N39</formula>
    </cfRule>
    <cfRule type="cellIs" dxfId="5423" priority="2280" operator="greaterThan">
      <formula>P39</formula>
    </cfRule>
  </conditionalFormatting>
  <conditionalFormatting sqref="Q40">
    <cfRule type="cellIs" dxfId="5422" priority="2278" operator="equal">
      <formula>TODAY()</formula>
    </cfRule>
  </conditionalFormatting>
  <conditionalFormatting sqref="L40">
    <cfRule type="cellIs" dxfId="5421" priority="2277" operator="lessThan">
      <formula>0</formula>
    </cfRule>
  </conditionalFormatting>
  <conditionalFormatting sqref="K40:L40">
    <cfRule type="cellIs" dxfId="5420" priority="2276" operator="lessThan">
      <formula>0</formula>
    </cfRule>
  </conditionalFormatting>
  <conditionalFormatting sqref="G40">
    <cfRule type="cellIs" dxfId="5419" priority="2274" operator="lessThan">
      <formula>N40</formula>
    </cfRule>
    <cfRule type="cellIs" dxfId="5418" priority="2275" operator="greaterThan">
      <formula>P40</formula>
    </cfRule>
  </conditionalFormatting>
  <conditionalFormatting sqref="Q39">
    <cfRule type="cellIs" dxfId="5417" priority="2263" operator="equal">
      <formula>TODAY()</formula>
    </cfRule>
  </conditionalFormatting>
  <conditionalFormatting sqref="Q38">
    <cfRule type="cellIs" dxfId="5416" priority="2268" operator="equal">
      <formula>TODAY()</formula>
    </cfRule>
  </conditionalFormatting>
  <conditionalFormatting sqref="K39:L39">
    <cfRule type="cellIs" dxfId="5415" priority="2236" operator="lessThan">
      <formula>0</formula>
    </cfRule>
  </conditionalFormatting>
  <conditionalFormatting sqref="Q37">
    <cfRule type="cellIs" dxfId="5414" priority="2273" operator="equal">
      <formula>TODAY()</formula>
    </cfRule>
  </conditionalFormatting>
  <conditionalFormatting sqref="L37">
    <cfRule type="cellIs" dxfId="5413" priority="2272" operator="lessThan">
      <formula>0</formula>
    </cfRule>
  </conditionalFormatting>
  <conditionalFormatting sqref="K37:L37">
    <cfRule type="cellIs" dxfId="5412" priority="2271" operator="lessThan">
      <formula>0</formula>
    </cfRule>
  </conditionalFormatting>
  <conditionalFormatting sqref="G37">
    <cfRule type="cellIs" dxfId="5411" priority="2269" operator="lessThan">
      <formula>N37</formula>
    </cfRule>
    <cfRule type="cellIs" dxfId="5410" priority="2270" operator="greaterThan">
      <formula>P37</formula>
    </cfRule>
  </conditionalFormatting>
  <conditionalFormatting sqref="L38">
    <cfRule type="cellIs" dxfId="5409" priority="2267" operator="lessThan">
      <formula>0</formula>
    </cfRule>
  </conditionalFormatting>
  <conditionalFormatting sqref="K38:L38">
    <cfRule type="cellIs" dxfId="5408" priority="2266" operator="lessThan">
      <formula>0</formula>
    </cfRule>
  </conditionalFormatting>
  <conditionalFormatting sqref="G38">
    <cfRule type="cellIs" dxfId="5407" priority="2264" operator="lessThan">
      <formula>N38</formula>
    </cfRule>
    <cfRule type="cellIs" dxfId="5406" priority="2265" operator="greaterThan">
      <formula>P38</formula>
    </cfRule>
  </conditionalFormatting>
  <conditionalFormatting sqref="L39">
    <cfRule type="cellIs" dxfId="5405" priority="2262" operator="lessThan">
      <formula>0</formula>
    </cfRule>
  </conditionalFormatting>
  <conditionalFormatting sqref="K39:L39">
    <cfRule type="cellIs" dxfId="5404" priority="2261" operator="lessThan">
      <formula>0</formula>
    </cfRule>
  </conditionalFormatting>
  <conditionalFormatting sqref="G39">
    <cfRule type="cellIs" dxfId="5403" priority="2259" operator="lessThan">
      <formula>N39</formula>
    </cfRule>
    <cfRule type="cellIs" dxfId="5402" priority="2260" operator="greaterThan">
      <formula>P39</formula>
    </cfRule>
  </conditionalFormatting>
  <conditionalFormatting sqref="Q40">
    <cfRule type="cellIs" dxfId="5401" priority="2258" operator="equal">
      <formula>TODAY()</formula>
    </cfRule>
  </conditionalFormatting>
  <conditionalFormatting sqref="L40">
    <cfRule type="cellIs" dxfId="5400" priority="2257" operator="lessThan">
      <formula>0</formula>
    </cfRule>
  </conditionalFormatting>
  <conditionalFormatting sqref="K40:L40">
    <cfRule type="cellIs" dxfId="5399" priority="2256" operator="lessThan">
      <formula>0</formula>
    </cfRule>
  </conditionalFormatting>
  <conditionalFormatting sqref="G40">
    <cfRule type="cellIs" dxfId="5398" priority="2254" operator="lessThan">
      <formula>N40</formula>
    </cfRule>
    <cfRule type="cellIs" dxfId="5397" priority="2255" operator="greaterThan">
      <formula>P40</formula>
    </cfRule>
  </conditionalFormatting>
  <conditionalFormatting sqref="Q39">
    <cfRule type="cellIs" dxfId="5396" priority="2238" operator="equal">
      <formula>TODAY()</formula>
    </cfRule>
  </conditionalFormatting>
  <conditionalFormatting sqref="L39">
    <cfRule type="cellIs" dxfId="5395" priority="2237" operator="lessThan">
      <formula>0</formula>
    </cfRule>
  </conditionalFormatting>
  <conditionalFormatting sqref="G39">
    <cfRule type="cellIs" dxfId="5394" priority="2234" operator="lessThan">
      <formula>N39</formula>
    </cfRule>
    <cfRule type="cellIs" dxfId="5393" priority="2235" operator="greaterThan">
      <formula>P39</formula>
    </cfRule>
  </conditionalFormatting>
  <conditionalFormatting sqref="Q36">
    <cfRule type="cellIs" dxfId="5392" priority="2253" operator="equal">
      <formula>TODAY()</formula>
    </cfRule>
  </conditionalFormatting>
  <conditionalFormatting sqref="L36">
    <cfRule type="cellIs" dxfId="5391" priority="2252" operator="lessThan">
      <formula>0</formula>
    </cfRule>
  </conditionalFormatting>
  <conditionalFormatting sqref="K36:L36">
    <cfRule type="cellIs" dxfId="5390" priority="2251" operator="lessThan">
      <formula>0</formula>
    </cfRule>
  </conditionalFormatting>
  <conditionalFormatting sqref="G36">
    <cfRule type="cellIs" dxfId="5389" priority="2249" operator="lessThan">
      <formula>N36</formula>
    </cfRule>
    <cfRule type="cellIs" dxfId="5388" priority="2250" operator="greaterThan">
      <formula>P36</formula>
    </cfRule>
  </conditionalFormatting>
  <conditionalFormatting sqref="Q37">
    <cfRule type="cellIs" dxfId="5387" priority="2248" operator="equal">
      <formula>TODAY()</formula>
    </cfRule>
  </conditionalFormatting>
  <conditionalFormatting sqref="L37">
    <cfRule type="cellIs" dxfId="5386" priority="2247" operator="lessThan">
      <formula>0</formula>
    </cfRule>
  </conditionalFormatting>
  <conditionalFormatting sqref="K37:L37">
    <cfRule type="cellIs" dxfId="5385" priority="2246" operator="lessThan">
      <formula>0</formula>
    </cfRule>
  </conditionalFormatting>
  <conditionalFormatting sqref="G37">
    <cfRule type="cellIs" dxfId="5384" priority="2244" operator="lessThan">
      <formula>N37</formula>
    </cfRule>
    <cfRule type="cellIs" dxfId="5383" priority="2245" operator="greaterThan">
      <formula>P37</formula>
    </cfRule>
  </conditionalFormatting>
  <conditionalFormatting sqref="Q38">
    <cfRule type="cellIs" dxfId="5382" priority="2243" operator="equal">
      <formula>TODAY()</formula>
    </cfRule>
  </conditionalFormatting>
  <conditionalFormatting sqref="L38">
    <cfRule type="cellIs" dxfId="5381" priority="2242" operator="lessThan">
      <formula>0</formula>
    </cfRule>
  </conditionalFormatting>
  <conditionalFormatting sqref="K38:L38">
    <cfRule type="cellIs" dxfId="5380" priority="2241" operator="lessThan">
      <formula>0</formula>
    </cfRule>
  </conditionalFormatting>
  <conditionalFormatting sqref="G38">
    <cfRule type="cellIs" dxfId="5379" priority="2239" operator="lessThan">
      <formula>N38</formula>
    </cfRule>
    <cfRule type="cellIs" dxfId="5378" priority="2240" operator="greaterThan">
      <formula>P38</formula>
    </cfRule>
  </conditionalFormatting>
  <conditionalFormatting sqref="Q40">
    <cfRule type="cellIs" dxfId="5377" priority="2233" operator="equal">
      <formula>TODAY()</formula>
    </cfRule>
  </conditionalFormatting>
  <conditionalFormatting sqref="L40">
    <cfRule type="cellIs" dxfId="5376" priority="2232" operator="lessThan">
      <formula>0</formula>
    </cfRule>
  </conditionalFormatting>
  <conditionalFormatting sqref="K40:L40">
    <cfRule type="cellIs" dxfId="5375" priority="2231" operator="lessThan">
      <formula>0</formula>
    </cfRule>
  </conditionalFormatting>
  <conditionalFormatting sqref="G40">
    <cfRule type="cellIs" dxfId="5374" priority="2229" operator="lessThan">
      <formula>N40</formula>
    </cfRule>
    <cfRule type="cellIs" dxfId="5373" priority="2230" operator="greaterThan">
      <formula>P40</formula>
    </cfRule>
  </conditionalFormatting>
  <conditionalFormatting sqref="Q37">
    <cfRule type="cellIs" dxfId="5372" priority="2228" operator="equal">
      <formula>TODAY()</formula>
    </cfRule>
  </conditionalFormatting>
  <conditionalFormatting sqref="L37">
    <cfRule type="cellIs" dxfId="5371" priority="2227" operator="lessThan">
      <formula>0</formula>
    </cfRule>
  </conditionalFormatting>
  <conditionalFormatting sqref="K37:L37">
    <cfRule type="cellIs" dxfId="5370" priority="2226" operator="lessThan">
      <formula>0</formula>
    </cfRule>
  </conditionalFormatting>
  <conditionalFormatting sqref="G37">
    <cfRule type="cellIs" dxfId="5369" priority="2224" operator="lessThan">
      <formula>N37</formula>
    </cfRule>
    <cfRule type="cellIs" dxfId="5368" priority="2225" operator="greaterThan">
      <formula>P37</formula>
    </cfRule>
  </conditionalFormatting>
  <conditionalFormatting sqref="Q38">
    <cfRule type="cellIs" dxfId="5367" priority="2223" operator="equal">
      <formula>TODAY()</formula>
    </cfRule>
  </conditionalFormatting>
  <conditionalFormatting sqref="L38">
    <cfRule type="cellIs" dxfId="5366" priority="2222" operator="lessThan">
      <formula>0</formula>
    </cfRule>
  </conditionalFormatting>
  <conditionalFormatting sqref="K38:L38">
    <cfRule type="cellIs" dxfId="5365" priority="2221" operator="lessThan">
      <formula>0</formula>
    </cfRule>
  </conditionalFormatting>
  <conditionalFormatting sqref="G38">
    <cfRule type="cellIs" dxfId="5364" priority="2219" operator="lessThan">
      <formula>N38</formula>
    </cfRule>
    <cfRule type="cellIs" dxfId="5363" priority="2220" operator="greaterThan">
      <formula>P38</formula>
    </cfRule>
  </conditionalFormatting>
  <conditionalFormatting sqref="Q39">
    <cfRule type="cellIs" dxfId="5362" priority="2218" operator="equal">
      <formula>TODAY()</formula>
    </cfRule>
  </conditionalFormatting>
  <conditionalFormatting sqref="L39">
    <cfRule type="cellIs" dxfId="5361" priority="2217" operator="lessThan">
      <formula>0</formula>
    </cfRule>
  </conditionalFormatting>
  <conditionalFormatting sqref="K39:L39">
    <cfRule type="cellIs" dxfId="5360" priority="2216" operator="lessThan">
      <formula>0</formula>
    </cfRule>
  </conditionalFormatting>
  <conditionalFormatting sqref="G39">
    <cfRule type="cellIs" dxfId="5359" priority="2214" operator="lessThan">
      <formula>N39</formula>
    </cfRule>
    <cfRule type="cellIs" dxfId="5358" priority="2215" operator="greaterThan">
      <formula>P39</formula>
    </cfRule>
  </conditionalFormatting>
  <conditionalFormatting sqref="Q36">
    <cfRule type="cellIs" dxfId="5357" priority="2213" operator="equal">
      <formula>TODAY()</formula>
    </cfRule>
  </conditionalFormatting>
  <conditionalFormatting sqref="L36">
    <cfRule type="cellIs" dxfId="5356" priority="2212" operator="lessThan">
      <formula>0</formula>
    </cfRule>
  </conditionalFormatting>
  <conditionalFormatting sqref="K36:L36">
    <cfRule type="cellIs" dxfId="5355" priority="2211" operator="lessThan">
      <formula>0</formula>
    </cfRule>
  </conditionalFormatting>
  <conditionalFormatting sqref="G36">
    <cfRule type="cellIs" dxfId="5354" priority="2209" operator="lessThan">
      <formula>N36</formula>
    </cfRule>
    <cfRule type="cellIs" dxfId="5353" priority="2210" operator="greaterThan">
      <formula>P36</formula>
    </cfRule>
  </conditionalFormatting>
  <conditionalFormatting sqref="Q37">
    <cfRule type="cellIs" dxfId="5352" priority="2208" operator="equal">
      <formula>TODAY()</formula>
    </cfRule>
  </conditionalFormatting>
  <conditionalFormatting sqref="L37">
    <cfRule type="cellIs" dxfId="5351" priority="2207" operator="lessThan">
      <formula>0</formula>
    </cfRule>
  </conditionalFormatting>
  <conditionalFormatting sqref="K37:L37">
    <cfRule type="cellIs" dxfId="5350" priority="2206" operator="lessThan">
      <formula>0</formula>
    </cfRule>
  </conditionalFormatting>
  <conditionalFormatting sqref="G37">
    <cfRule type="cellIs" dxfId="5349" priority="2204" operator="lessThan">
      <formula>N37</formula>
    </cfRule>
    <cfRule type="cellIs" dxfId="5348" priority="2205" operator="greaterThan">
      <formula>P37</formula>
    </cfRule>
  </conditionalFormatting>
  <conditionalFormatting sqref="Q38">
    <cfRule type="cellIs" dxfId="5347" priority="2203" operator="equal">
      <formula>TODAY()</formula>
    </cfRule>
  </conditionalFormatting>
  <conditionalFormatting sqref="L38">
    <cfRule type="cellIs" dxfId="5346" priority="2202" operator="lessThan">
      <formula>0</formula>
    </cfRule>
  </conditionalFormatting>
  <conditionalFormatting sqref="K38:L38">
    <cfRule type="cellIs" dxfId="5345" priority="2201" operator="lessThan">
      <formula>0</formula>
    </cfRule>
  </conditionalFormatting>
  <conditionalFormatting sqref="G38">
    <cfRule type="cellIs" dxfId="5344" priority="2199" operator="lessThan">
      <formula>N38</formula>
    </cfRule>
    <cfRule type="cellIs" dxfId="5343" priority="2200" operator="greaterThan">
      <formula>P38</formula>
    </cfRule>
  </conditionalFormatting>
  <conditionalFormatting sqref="Q39">
    <cfRule type="cellIs" dxfId="5342" priority="2198" operator="equal">
      <formula>TODAY()</formula>
    </cfRule>
  </conditionalFormatting>
  <conditionalFormatting sqref="L39">
    <cfRule type="cellIs" dxfId="5341" priority="2197" operator="lessThan">
      <formula>0</formula>
    </cfRule>
  </conditionalFormatting>
  <conditionalFormatting sqref="K39:L39">
    <cfRule type="cellIs" dxfId="5340" priority="2196" operator="lessThan">
      <formula>0</formula>
    </cfRule>
  </conditionalFormatting>
  <conditionalFormatting sqref="G39">
    <cfRule type="cellIs" dxfId="5339" priority="2194" operator="lessThan">
      <formula>N39</formula>
    </cfRule>
    <cfRule type="cellIs" dxfId="5338" priority="2195" operator="greaterThan">
      <formula>P39</formula>
    </cfRule>
  </conditionalFormatting>
  <conditionalFormatting sqref="Q38">
    <cfRule type="cellIs" dxfId="5337" priority="2183" operator="equal">
      <formula>TODAY()</formula>
    </cfRule>
  </conditionalFormatting>
  <conditionalFormatting sqref="Q37">
    <cfRule type="cellIs" dxfId="5336" priority="2188" operator="equal">
      <formula>TODAY()</formula>
    </cfRule>
  </conditionalFormatting>
  <conditionalFormatting sqref="K38:L38">
    <cfRule type="cellIs" dxfId="5335" priority="2156" operator="lessThan">
      <formula>0</formula>
    </cfRule>
  </conditionalFormatting>
  <conditionalFormatting sqref="Q36">
    <cfRule type="cellIs" dxfId="5334" priority="2193" operator="equal">
      <formula>TODAY()</formula>
    </cfRule>
  </conditionalFormatting>
  <conditionalFormatting sqref="L36">
    <cfRule type="cellIs" dxfId="5333" priority="2192" operator="lessThan">
      <formula>0</formula>
    </cfRule>
  </conditionalFormatting>
  <conditionalFormatting sqref="K36:L36">
    <cfRule type="cellIs" dxfId="5332" priority="2191" operator="lessThan">
      <formula>0</formula>
    </cfRule>
  </conditionalFormatting>
  <conditionalFormatting sqref="G36">
    <cfRule type="cellIs" dxfId="5331" priority="2189" operator="lessThan">
      <formula>N36</formula>
    </cfRule>
    <cfRule type="cellIs" dxfId="5330" priority="2190" operator="greaterThan">
      <formula>P36</formula>
    </cfRule>
  </conditionalFormatting>
  <conditionalFormatting sqref="L37">
    <cfRule type="cellIs" dxfId="5329" priority="2187" operator="lessThan">
      <formula>0</formula>
    </cfRule>
  </conditionalFormatting>
  <conditionalFormatting sqref="K37:L37">
    <cfRule type="cellIs" dxfId="5328" priority="2186" operator="lessThan">
      <formula>0</formula>
    </cfRule>
  </conditionalFormatting>
  <conditionalFormatting sqref="G37">
    <cfRule type="cellIs" dxfId="5327" priority="2184" operator="lessThan">
      <formula>N37</formula>
    </cfRule>
    <cfRule type="cellIs" dxfId="5326" priority="2185" operator="greaterThan">
      <formula>P37</formula>
    </cfRule>
  </conditionalFormatting>
  <conditionalFormatting sqref="L38">
    <cfRule type="cellIs" dxfId="5325" priority="2182" operator="lessThan">
      <formula>0</formula>
    </cfRule>
  </conditionalFormatting>
  <conditionalFormatting sqref="K38:L38">
    <cfRule type="cellIs" dxfId="5324" priority="2181" operator="lessThan">
      <formula>0</formula>
    </cfRule>
  </conditionalFormatting>
  <conditionalFormatting sqref="G38">
    <cfRule type="cellIs" dxfId="5323" priority="2179" operator="lessThan">
      <formula>N38</formula>
    </cfRule>
    <cfRule type="cellIs" dxfId="5322" priority="2180" operator="greaterThan">
      <formula>P38</formula>
    </cfRule>
  </conditionalFormatting>
  <conditionalFormatting sqref="Q39">
    <cfRule type="cellIs" dxfId="5321" priority="2178" operator="equal">
      <formula>TODAY()</formula>
    </cfRule>
  </conditionalFormatting>
  <conditionalFormatting sqref="L39">
    <cfRule type="cellIs" dxfId="5320" priority="2177" operator="lessThan">
      <formula>0</formula>
    </cfRule>
  </conditionalFormatting>
  <conditionalFormatting sqref="K39:L39">
    <cfRule type="cellIs" dxfId="5319" priority="2176" operator="lessThan">
      <formula>0</formula>
    </cfRule>
  </conditionalFormatting>
  <conditionalFormatting sqref="G39">
    <cfRule type="cellIs" dxfId="5318" priority="2174" operator="lessThan">
      <formula>N39</formula>
    </cfRule>
    <cfRule type="cellIs" dxfId="5317" priority="2175" operator="greaterThan">
      <formula>P39</formula>
    </cfRule>
  </conditionalFormatting>
  <conditionalFormatting sqref="Q38">
    <cfRule type="cellIs" dxfId="5316" priority="2158" operator="equal">
      <formula>TODAY()</formula>
    </cfRule>
  </conditionalFormatting>
  <conditionalFormatting sqref="L38">
    <cfRule type="cellIs" dxfId="5315" priority="2157" operator="lessThan">
      <formula>0</formula>
    </cfRule>
  </conditionalFormatting>
  <conditionalFormatting sqref="G38">
    <cfRule type="cellIs" dxfId="5314" priority="2154" operator="lessThan">
      <formula>N38</formula>
    </cfRule>
    <cfRule type="cellIs" dxfId="5313" priority="2155" operator="greaterThan">
      <formula>P38</formula>
    </cfRule>
  </conditionalFormatting>
  <conditionalFormatting sqref="Q35">
    <cfRule type="cellIs" dxfId="5312" priority="2173" operator="equal">
      <formula>TODAY()</formula>
    </cfRule>
  </conditionalFormatting>
  <conditionalFormatting sqref="L35">
    <cfRule type="cellIs" dxfId="5311" priority="2172" operator="lessThan">
      <formula>0</formula>
    </cfRule>
  </conditionalFormatting>
  <conditionalFormatting sqref="K35:L35">
    <cfRule type="cellIs" dxfId="5310" priority="2171" operator="lessThan">
      <formula>0</formula>
    </cfRule>
  </conditionalFormatting>
  <conditionalFormatting sqref="G35">
    <cfRule type="cellIs" dxfId="5309" priority="2169" operator="lessThan">
      <formula>N35</formula>
    </cfRule>
    <cfRule type="cellIs" dxfId="5308" priority="2170" operator="greaterThan">
      <formula>P35</formula>
    </cfRule>
  </conditionalFormatting>
  <conditionalFormatting sqref="Q36">
    <cfRule type="cellIs" dxfId="5307" priority="2168" operator="equal">
      <formula>TODAY()</formula>
    </cfRule>
  </conditionalFormatting>
  <conditionalFormatting sqref="L36">
    <cfRule type="cellIs" dxfId="5306" priority="2167" operator="lessThan">
      <formula>0</formula>
    </cfRule>
  </conditionalFormatting>
  <conditionalFormatting sqref="K36:L36">
    <cfRule type="cellIs" dxfId="5305" priority="2166" operator="lessThan">
      <formula>0</formula>
    </cfRule>
  </conditionalFormatting>
  <conditionalFormatting sqref="G36">
    <cfRule type="cellIs" dxfId="5304" priority="2164" operator="lessThan">
      <formula>N36</formula>
    </cfRule>
    <cfRule type="cellIs" dxfId="5303" priority="2165" operator="greaterThan">
      <formula>P36</formula>
    </cfRule>
  </conditionalFormatting>
  <conditionalFormatting sqref="Q37">
    <cfRule type="cellIs" dxfId="5302" priority="2163" operator="equal">
      <formula>TODAY()</formula>
    </cfRule>
  </conditionalFormatting>
  <conditionalFormatting sqref="L37">
    <cfRule type="cellIs" dxfId="5301" priority="2162" operator="lessThan">
      <formula>0</formula>
    </cfRule>
  </conditionalFormatting>
  <conditionalFormatting sqref="K37:L37">
    <cfRule type="cellIs" dxfId="5300" priority="2161" operator="lessThan">
      <formula>0</formula>
    </cfRule>
  </conditionalFormatting>
  <conditionalFormatting sqref="G37">
    <cfRule type="cellIs" dxfId="5299" priority="2159" operator="lessThan">
      <formula>N37</formula>
    </cfRule>
    <cfRule type="cellIs" dxfId="5298" priority="2160" operator="greaterThan">
      <formula>P37</formula>
    </cfRule>
  </conditionalFormatting>
  <conditionalFormatting sqref="Q39">
    <cfRule type="cellIs" dxfId="5297" priority="2153" operator="equal">
      <formula>TODAY()</formula>
    </cfRule>
  </conditionalFormatting>
  <conditionalFormatting sqref="L39">
    <cfRule type="cellIs" dxfId="5296" priority="2152" operator="lessThan">
      <formula>0</formula>
    </cfRule>
  </conditionalFormatting>
  <conditionalFormatting sqref="K39:L39">
    <cfRule type="cellIs" dxfId="5295" priority="2151" operator="lessThan">
      <formula>0</formula>
    </cfRule>
  </conditionalFormatting>
  <conditionalFormatting sqref="G39">
    <cfRule type="cellIs" dxfId="5294" priority="2149" operator="lessThan">
      <formula>N39</formula>
    </cfRule>
    <cfRule type="cellIs" dxfId="5293" priority="2150" operator="greaterThan">
      <formula>P39</formula>
    </cfRule>
  </conditionalFormatting>
  <conditionalFormatting sqref="Q40">
    <cfRule type="cellIs" dxfId="5292" priority="2148" operator="equal">
      <formula>TODAY()</formula>
    </cfRule>
  </conditionalFormatting>
  <conditionalFormatting sqref="L40">
    <cfRule type="cellIs" dxfId="5291" priority="2147" operator="lessThan">
      <formula>0</formula>
    </cfRule>
  </conditionalFormatting>
  <conditionalFormatting sqref="K40:L40">
    <cfRule type="cellIs" dxfId="5290" priority="2146" operator="lessThan">
      <formula>0</formula>
    </cfRule>
  </conditionalFormatting>
  <conditionalFormatting sqref="G40">
    <cfRule type="cellIs" dxfId="5289" priority="2144" operator="lessThan">
      <formula>N40</formula>
    </cfRule>
    <cfRule type="cellIs" dxfId="5288" priority="2145" operator="greaterThan">
      <formula>P40</formula>
    </cfRule>
  </conditionalFormatting>
  <conditionalFormatting sqref="Q40">
    <cfRule type="cellIs" dxfId="5287" priority="2143" operator="equal">
      <formula>TODAY()</formula>
    </cfRule>
  </conditionalFormatting>
  <conditionalFormatting sqref="L40">
    <cfRule type="cellIs" dxfId="5286" priority="2142" operator="lessThan">
      <formula>0</formula>
    </cfRule>
  </conditionalFormatting>
  <conditionalFormatting sqref="K40:L40">
    <cfRule type="cellIs" dxfId="5285" priority="2141" operator="lessThan">
      <formula>0</formula>
    </cfRule>
  </conditionalFormatting>
  <conditionalFormatting sqref="G40">
    <cfRule type="cellIs" dxfId="5284" priority="2139" operator="lessThan">
      <formula>N40</formula>
    </cfRule>
    <cfRule type="cellIs" dxfId="5283" priority="2140" operator="greaterThan">
      <formula>P40</formula>
    </cfRule>
  </conditionalFormatting>
  <conditionalFormatting sqref="Q40">
    <cfRule type="cellIs" dxfId="5282" priority="2138" operator="equal">
      <formula>TODAY()</formula>
    </cfRule>
  </conditionalFormatting>
  <conditionalFormatting sqref="L40">
    <cfRule type="cellIs" dxfId="5281" priority="2137" operator="lessThan">
      <formula>0</formula>
    </cfRule>
  </conditionalFormatting>
  <conditionalFormatting sqref="K40:L40">
    <cfRule type="cellIs" dxfId="5280" priority="2136" operator="lessThan">
      <formula>0</formula>
    </cfRule>
  </conditionalFormatting>
  <conditionalFormatting sqref="G40">
    <cfRule type="cellIs" dxfId="5279" priority="2134" operator="lessThan">
      <formula>N40</formula>
    </cfRule>
    <cfRule type="cellIs" dxfId="5278" priority="2135" operator="greaterThan">
      <formula>P40</formula>
    </cfRule>
  </conditionalFormatting>
  <conditionalFormatting sqref="Q40">
    <cfRule type="cellIs" dxfId="5277" priority="2133" operator="equal">
      <formula>TODAY()</formula>
    </cfRule>
  </conditionalFormatting>
  <conditionalFormatting sqref="L40">
    <cfRule type="cellIs" dxfId="5276" priority="2132" operator="lessThan">
      <formula>0</formula>
    </cfRule>
  </conditionalFormatting>
  <conditionalFormatting sqref="K40:L40">
    <cfRule type="cellIs" dxfId="5275" priority="2131" operator="lessThan">
      <formula>0</formula>
    </cfRule>
  </conditionalFormatting>
  <conditionalFormatting sqref="G40">
    <cfRule type="cellIs" dxfId="5274" priority="2129" operator="lessThan">
      <formula>N40</formula>
    </cfRule>
    <cfRule type="cellIs" dxfId="5273" priority="2130" operator="greaterThan">
      <formula>P40</formula>
    </cfRule>
  </conditionalFormatting>
  <conditionalFormatting sqref="Q41">
    <cfRule type="cellIs" dxfId="5272" priority="2128" operator="equal">
      <formula>TODAY()</formula>
    </cfRule>
  </conditionalFormatting>
  <conditionalFormatting sqref="L41">
    <cfRule type="cellIs" dxfId="5271" priority="2127" operator="lessThan">
      <formula>0</formula>
    </cfRule>
  </conditionalFormatting>
  <conditionalFormatting sqref="K41:L41">
    <cfRule type="cellIs" dxfId="5270" priority="2126" operator="lessThan">
      <formula>0</formula>
    </cfRule>
  </conditionalFormatting>
  <conditionalFormatting sqref="G41">
    <cfRule type="cellIs" dxfId="5269" priority="2124" operator="lessThan">
      <formula>N41</formula>
    </cfRule>
    <cfRule type="cellIs" dxfId="5268" priority="2125" operator="greaterThan">
      <formula>P41</formula>
    </cfRule>
  </conditionalFormatting>
  <conditionalFormatting sqref="Q41">
    <cfRule type="cellIs" dxfId="5267" priority="2123" operator="equal">
      <formula>TODAY()</formula>
    </cfRule>
  </conditionalFormatting>
  <conditionalFormatting sqref="L41">
    <cfRule type="cellIs" dxfId="5266" priority="2122" operator="lessThan">
      <formula>0</formula>
    </cfRule>
  </conditionalFormatting>
  <conditionalFormatting sqref="K41:L41">
    <cfRule type="cellIs" dxfId="5265" priority="2121" operator="lessThan">
      <formula>0</formula>
    </cfRule>
  </conditionalFormatting>
  <conditionalFormatting sqref="G41">
    <cfRule type="cellIs" dxfId="5264" priority="2119" operator="lessThan">
      <formula>N41</formula>
    </cfRule>
    <cfRule type="cellIs" dxfId="5263" priority="2120" operator="greaterThan">
      <formula>P41</formula>
    </cfRule>
  </conditionalFormatting>
  <conditionalFormatting sqref="Q41">
    <cfRule type="cellIs" dxfId="5262" priority="2118" operator="equal">
      <formula>TODAY()</formula>
    </cfRule>
  </conditionalFormatting>
  <conditionalFormatting sqref="L41">
    <cfRule type="cellIs" dxfId="5261" priority="2117" operator="lessThan">
      <formula>0</formula>
    </cfRule>
  </conditionalFormatting>
  <conditionalFormatting sqref="K41:L41">
    <cfRule type="cellIs" dxfId="5260" priority="2116" operator="lessThan">
      <formula>0</formula>
    </cfRule>
  </conditionalFormatting>
  <conditionalFormatting sqref="G41">
    <cfRule type="cellIs" dxfId="5259" priority="2114" operator="lessThan">
      <formula>N41</formula>
    </cfRule>
    <cfRule type="cellIs" dxfId="5258" priority="2115" operator="greaterThan">
      <formula>P41</formula>
    </cfRule>
  </conditionalFormatting>
  <conditionalFormatting sqref="Q41">
    <cfRule type="cellIs" dxfId="5257" priority="2113" operator="equal">
      <formula>TODAY()</formula>
    </cfRule>
  </conditionalFormatting>
  <conditionalFormatting sqref="L41">
    <cfRule type="cellIs" dxfId="5256" priority="2112" operator="lessThan">
      <formula>0</formula>
    </cfRule>
  </conditionalFormatting>
  <conditionalFormatting sqref="K41:L41">
    <cfRule type="cellIs" dxfId="5255" priority="2111" operator="lessThan">
      <formula>0</formula>
    </cfRule>
  </conditionalFormatting>
  <conditionalFormatting sqref="G41">
    <cfRule type="cellIs" dxfId="5254" priority="2109" operator="lessThan">
      <formula>N41</formula>
    </cfRule>
    <cfRule type="cellIs" dxfId="5253" priority="2110" operator="greaterThan">
      <formula>P41</formula>
    </cfRule>
  </conditionalFormatting>
  <conditionalFormatting sqref="Q41">
    <cfRule type="cellIs" dxfId="5252" priority="2108" operator="equal">
      <formula>TODAY()</formula>
    </cfRule>
  </conditionalFormatting>
  <conditionalFormatting sqref="L41">
    <cfRule type="cellIs" dxfId="5251" priority="2107" operator="lessThan">
      <formula>0</formula>
    </cfRule>
  </conditionalFormatting>
  <conditionalFormatting sqref="K41:L41">
    <cfRule type="cellIs" dxfId="5250" priority="2106" operator="lessThan">
      <formula>0</formula>
    </cfRule>
  </conditionalFormatting>
  <conditionalFormatting sqref="G41">
    <cfRule type="cellIs" dxfId="5249" priority="2104" operator="lessThan">
      <formula>N41</formula>
    </cfRule>
    <cfRule type="cellIs" dxfId="5248" priority="2105" operator="greaterThan">
      <formula>P41</formula>
    </cfRule>
  </conditionalFormatting>
  <conditionalFormatting sqref="Q41">
    <cfRule type="cellIs" dxfId="5247" priority="2103" operator="equal">
      <formula>TODAY()</formula>
    </cfRule>
  </conditionalFormatting>
  <conditionalFormatting sqref="L41">
    <cfRule type="cellIs" dxfId="5246" priority="2102" operator="lessThan">
      <formula>0</formula>
    </cfRule>
  </conditionalFormatting>
  <conditionalFormatting sqref="K41:L41">
    <cfRule type="cellIs" dxfId="5245" priority="2101" operator="lessThan">
      <formula>0</formula>
    </cfRule>
  </conditionalFormatting>
  <conditionalFormatting sqref="G41">
    <cfRule type="cellIs" dxfId="5244" priority="2099" operator="lessThan">
      <formula>N41</formula>
    </cfRule>
    <cfRule type="cellIs" dxfId="5243" priority="2100" operator="greaterThan">
      <formula>P41</formula>
    </cfRule>
  </conditionalFormatting>
  <conditionalFormatting sqref="Q41">
    <cfRule type="cellIs" dxfId="5242" priority="2098" operator="equal">
      <formula>TODAY()</formula>
    </cfRule>
  </conditionalFormatting>
  <conditionalFormatting sqref="L41">
    <cfRule type="cellIs" dxfId="5241" priority="2097" operator="lessThan">
      <formula>0</formula>
    </cfRule>
  </conditionalFormatting>
  <conditionalFormatting sqref="K41:L41">
    <cfRule type="cellIs" dxfId="5240" priority="2096" operator="lessThan">
      <formula>0</formula>
    </cfRule>
  </conditionalFormatting>
  <conditionalFormatting sqref="G41">
    <cfRule type="cellIs" dxfId="5239" priority="2094" operator="lessThan">
      <formula>N41</formula>
    </cfRule>
    <cfRule type="cellIs" dxfId="5238" priority="2095" operator="greaterThan">
      <formula>P41</formula>
    </cfRule>
  </conditionalFormatting>
  <conditionalFormatting sqref="Q41">
    <cfRule type="cellIs" dxfId="5237" priority="2093" operator="equal">
      <formula>TODAY()</formula>
    </cfRule>
  </conditionalFormatting>
  <conditionalFormatting sqref="L41">
    <cfRule type="cellIs" dxfId="5236" priority="2092" operator="lessThan">
      <formula>0</formula>
    </cfRule>
  </conditionalFormatting>
  <conditionalFormatting sqref="K41:L41">
    <cfRule type="cellIs" dxfId="5235" priority="2091" operator="lessThan">
      <formula>0</formula>
    </cfRule>
  </conditionalFormatting>
  <conditionalFormatting sqref="G41">
    <cfRule type="cellIs" dxfId="5234" priority="2089" operator="lessThan">
      <formula>N41</formula>
    </cfRule>
    <cfRule type="cellIs" dxfId="5233" priority="2090" operator="greaterThan">
      <formula>P41</formula>
    </cfRule>
  </conditionalFormatting>
  <conditionalFormatting sqref="Q42">
    <cfRule type="cellIs" dxfId="5232" priority="2088" operator="equal">
      <formula>TODAY()</formula>
    </cfRule>
  </conditionalFormatting>
  <conditionalFormatting sqref="L42">
    <cfRule type="cellIs" dxfId="5231" priority="2087" operator="lessThan">
      <formula>0</formula>
    </cfRule>
  </conditionalFormatting>
  <conditionalFormatting sqref="K42:L42">
    <cfRule type="cellIs" dxfId="5230" priority="2086" operator="lessThan">
      <formula>0</formula>
    </cfRule>
  </conditionalFormatting>
  <conditionalFormatting sqref="G42">
    <cfRule type="cellIs" dxfId="5229" priority="2084" operator="lessThan">
      <formula>N42</formula>
    </cfRule>
    <cfRule type="cellIs" dxfId="5228" priority="2085" operator="greaterThan">
      <formula>P42</formula>
    </cfRule>
  </conditionalFormatting>
  <conditionalFormatting sqref="Q43">
    <cfRule type="cellIs" dxfId="5227" priority="2083" operator="equal">
      <formula>TODAY()</formula>
    </cfRule>
  </conditionalFormatting>
  <conditionalFormatting sqref="L43">
    <cfRule type="cellIs" dxfId="5226" priority="2082" operator="lessThan">
      <formula>0</formula>
    </cfRule>
  </conditionalFormatting>
  <conditionalFormatting sqref="K43:L43">
    <cfRule type="cellIs" dxfId="5225" priority="2081" operator="lessThan">
      <formula>0</formula>
    </cfRule>
  </conditionalFormatting>
  <conditionalFormatting sqref="G43">
    <cfRule type="cellIs" dxfId="5224" priority="2079" operator="lessThan">
      <formula>N43</formula>
    </cfRule>
    <cfRule type="cellIs" dxfId="5223" priority="2080" operator="greaterThan">
      <formula>P43</formula>
    </cfRule>
  </conditionalFormatting>
  <conditionalFormatting sqref="Q43">
    <cfRule type="cellIs" dxfId="5222" priority="2078" operator="equal">
      <formula>TODAY()</formula>
    </cfRule>
  </conditionalFormatting>
  <conditionalFormatting sqref="L43">
    <cfRule type="cellIs" dxfId="5221" priority="2077" operator="lessThan">
      <formula>0</formula>
    </cfRule>
  </conditionalFormatting>
  <conditionalFormatting sqref="K43:L43">
    <cfRule type="cellIs" dxfId="5220" priority="2076" operator="lessThan">
      <formula>0</formula>
    </cfRule>
  </conditionalFormatting>
  <conditionalFormatting sqref="G43">
    <cfRule type="cellIs" dxfId="5219" priority="2074" operator="lessThan">
      <formula>N43</formula>
    </cfRule>
    <cfRule type="cellIs" dxfId="5218" priority="2075" operator="greaterThan">
      <formula>P43</formula>
    </cfRule>
  </conditionalFormatting>
  <conditionalFormatting sqref="Q43">
    <cfRule type="cellIs" dxfId="5217" priority="2073" operator="equal">
      <formula>TODAY()</formula>
    </cfRule>
  </conditionalFormatting>
  <conditionalFormatting sqref="K43:L43">
    <cfRule type="cellIs" dxfId="5216" priority="2066" operator="lessThan">
      <formula>0</formula>
    </cfRule>
  </conditionalFormatting>
  <conditionalFormatting sqref="L43">
    <cfRule type="cellIs" dxfId="5215" priority="2072" operator="lessThan">
      <formula>0</formula>
    </cfRule>
  </conditionalFormatting>
  <conditionalFormatting sqref="K43:L43">
    <cfRule type="cellIs" dxfId="5214" priority="2071" operator="lessThan">
      <formula>0</formula>
    </cfRule>
  </conditionalFormatting>
  <conditionalFormatting sqref="G43">
    <cfRule type="cellIs" dxfId="5213" priority="2069" operator="lessThan">
      <formula>N43</formula>
    </cfRule>
    <cfRule type="cellIs" dxfId="5212" priority="2070" operator="greaterThan">
      <formula>P43</formula>
    </cfRule>
  </conditionalFormatting>
  <conditionalFormatting sqref="Q43">
    <cfRule type="cellIs" dxfId="5211" priority="2068" operator="equal">
      <formula>TODAY()</formula>
    </cfRule>
  </conditionalFormatting>
  <conditionalFormatting sqref="L43">
    <cfRule type="cellIs" dxfId="5210" priority="2067" operator="lessThan">
      <formula>0</formula>
    </cfRule>
  </conditionalFormatting>
  <conditionalFormatting sqref="G43">
    <cfRule type="cellIs" dxfId="5209" priority="2064" operator="lessThan">
      <formula>N43</formula>
    </cfRule>
    <cfRule type="cellIs" dxfId="5208" priority="2065" operator="greaterThan">
      <formula>P43</formula>
    </cfRule>
  </conditionalFormatting>
  <conditionalFormatting sqref="Q43">
    <cfRule type="cellIs" dxfId="5207" priority="2063" operator="equal">
      <formula>TODAY()</formula>
    </cfRule>
  </conditionalFormatting>
  <conditionalFormatting sqref="L43">
    <cfRule type="cellIs" dxfId="5206" priority="2062" operator="lessThan">
      <formula>0</formula>
    </cfRule>
  </conditionalFormatting>
  <conditionalFormatting sqref="K43:L43">
    <cfRule type="cellIs" dxfId="5205" priority="2061" operator="lessThan">
      <formula>0</formula>
    </cfRule>
  </conditionalFormatting>
  <conditionalFormatting sqref="G43">
    <cfRule type="cellIs" dxfId="5204" priority="2059" operator="lessThan">
      <formula>N43</formula>
    </cfRule>
    <cfRule type="cellIs" dxfId="5203" priority="2060" operator="greaterThan">
      <formula>P43</formula>
    </cfRule>
  </conditionalFormatting>
  <conditionalFormatting sqref="Q43">
    <cfRule type="cellIs" dxfId="5202" priority="2058" operator="equal">
      <formula>TODAY()</formula>
    </cfRule>
  </conditionalFormatting>
  <conditionalFormatting sqref="L43">
    <cfRule type="cellIs" dxfId="5201" priority="2057" operator="lessThan">
      <formula>0</formula>
    </cfRule>
  </conditionalFormatting>
  <conditionalFormatting sqref="K43:L43">
    <cfRule type="cellIs" dxfId="5200" priority="2056" operator="lessThan">
      <formula>0</formula>
    </cfRule>
  </conditionalFormatting>
  <conditionalFormatting sqref="G43">
    <cfRule type="cellIs" dxfId="5199" priority="2054" operator="lessThan">
      <formula>N43</formula>
    </cfRule>
    <cfRule type="cellIs" dxfId="5198" priority="2055" operator="greaterThan">
      <formula>P43</formula>
    </cfRule>
  </conditionalFormatting>
  <conditionalFormatting sqref="Q43">
    <cfRule type="cellIs" dxfId="5197" priority="2053" operator="equal">
      <formula>TODAY()</formula>
    </cfRule>
  </conditionalFormatting>
  <conditionalFormatting sqref="L43">
    <cfRule type="cellIs" dxfId="5196" priority="2052" operator="lessThan">
      <formula>0</formula>
    </cfRule>
  </conditionalFormatting>
  <conditionalFormatting sqref="K43:L43">
    <cfRule type="cellIs" dxfId="5195" priority="2051" operator="lessThan">
      <formula>0</formula>
    </cfRule>
  </conditionalFormatting>
  <conditionalFormatting sqref="G43">
    <cfRule type="cellIs" dxfId="5194" priority="2049" operator="lessThan">
      <formula>N43</formula>
    </cfRule>
    <cfRule type="cellIs" dxfId="5193" priority="2050" operator="greaterThan">
      <formula>P43</formula>
    </cfRule>
  </conditionalFormatting>
  <conditionalFormatting sqref="Q43">
    <cfRule type="cellIs" dxfId="5192" priority="2048" operator="equal">
      <formula>TODAY()</formula>
    </cfRule>
  </conditionalFormatting>
  <conditionalFormatting sqref="L43">
    <cfRule type="cellIs" dxfId="5191" priority="2047" operator="lessThan">
      <formula>0</formula>
    </cfRule>
  </conditionalFormatting>
  <conditionalFormatting sqref="K43:L43">
    <cfRule type="cellIs" dxfId="5190" priority="2046" operator="lessThan">
      <formula>0</formula>
    </cfRule>
  </conditionalFormatting>
  <conditionalFormatting sqref="G43">
    <cfRule type="cellIs" dxfId="5189" priority="2044" operator="lessThan">
      <formula>N43</formula>
    </cfRule>
    <cfRule type="cellIs" dxfId="5188" priority="2045" operator="greaterThan">
      <formula>P43</formula>
    </cfRule>
  </conditionalFormatting>
  <conditionalFormatting sqref="Q43">
    <cfRule type="cellIs" dxfId="5187" priority="2043" operator="equal">
      <formula>TODAY()</formula>
    </cfRule>
  </conditionalFormatting>
  <conditionalFormatting sqref="L43">
    <cfRule type="cellIs" dxfId="5186" priority="2042" operator="lessThan">
      <formula>0</formula>
    </cfRule>
  </conditionalFormatting>
  <conditionalFormatting sqref="K43:L43">
    <cfRule type="cellIs" dxfId="5185" priority="2041" operator="lessThan">
      <formula>0</formula>
    </cfRule>
  </conditionalFormatting>
  <conditionalFormatting sqref="G43">
    <cfRule type="cellIs" dxfId="5184" priority="2039" operator="lessThan">
      <formula>N43</formula>
    </cfRule>
    <cfRule type="cellIs" dxfId="5183" priority="2040" operator="greaterThan">
      <formula>P43</formula>
    </cfRule>
  </conditionalFormatting>
  <conditionalFormatting sqref="Q43">
    <cfRule type="cellIs" dxfId="5182" priority="2038" operator="equal">
      <formula>TODAY()</formula>
    </cfRule>
  </conditionalFormatting>
  <conditionalFormatting sqref="L43">
    <cfRule type="cellIs" dxfId="5181" priority="2037" operator="lessThan">
      <formula>0</formula>
    </cfRule>
  </conditionalFormatting>
  <conditionalFormatting sqref="K43:L43">
    <cfRule type="cellIs" dxfId="5180" priority="2036" operator="lessThan">
      <formula>0</formula>
    </cfRule>
  </conditionalFormatting>
  <conditionalFormatting sqref="G43">
    <cfRule type="cellIs" dxfId="5179" priority="2034" operator="lessThan">
      <formula>N43</formula>
    </cfRule>
    <cfRule type="cellIs" dxfId="5178" priority="2035" operator="greaterThan">
      <formula>P43</formula>
    </cfRule>
  </conditionalFormatting>
  <conditionalFormatting sqref="Q43">
    <cfRule type="cellIs" dxfId="5177" priority="2033" operator="equal">
      <formula>TODAY()</formula>
    </cfRule>
  </conditionalFormatting>
  <conditionalFormatting sqref="L43">
    <cfRule type="cellIs" dxfId="5176" priority="2032" operator="lessThan">
      <formula>0</formula>
    </cfRule>
  </conditionalFormatting>
  <conditionalFormatting sqref="K43:L43">
    <cfRule type="cellIs" dxfId="5175" priority="2031" operator="lessThan">
      <formula>0</formula>
    </cfRule>
  </conditionalFormatting>
  <conditionalFormatting sqref="G43">
    <cfRule type="cellIs" dxfId="5174" priority="2029" operator="lessThan">
      <formula>N43</formula>
    </cfRule>
    <cfRule type="cellIs" dxfId="5173" priority="2030" operator="greaterThan">
      <formula>P43</formula>
    </cfRule>
  </conditionalFormatting>
  <conditionalFormatting sqref="Q43">
    <cfRule type="cellIs" dxfId="5172" priority="2028" operator="equal">
      <formula>TODAY()</formula>
    </cfRule>
  </conditionalFormatting>
  <conditionalFormatting sqref="L43">
    <cfRule type="cellIs" dxfId="5171" priority="2027" operator="lessThan">
      <formula>0</formula>
    </cfRule>
  </conditionalFormatting>
  <conditionalFormatting sqref="K43:L43">
    <cfRule type="cellIs" dxfId="5170" priority="2026" operator="lessThan">
      <formula>0</formula>
    </cfRule>
  </conditionalFormatting>
  <conditionalFormatting sqref="G43">
    <cfRule type="cellIs" dxfId="5169" priority="2024" operator="lessThan">
      <formula>N43</formula>
    </cfRule>
    <cfRule type="cellIs" dxfId="5168" priority="2025" operator="greaterThan">
      <formula>P43</formula>
    </cfRule>
  </conditionalFormatting>
  <conditionalFormatting sqref="Q43">
    <cfRule type="cellIs" dxfId="5167" priority="2023" operator="equal">
      <formula>TODAY()</formula>
    </cfRule>
  </conditionalFormatting>
  <conditionalFormatting sqref="L43">
    <cfRule type="cellIs" dxfId="5166" priority="2022" operator="lessThan">
      <formula>0</formula>
    </cfRule>
  </conditionalFormatting>
  <conditionalFormatting sqref="K43:L43">
    <cfRule type="cellIs" dxfId="5165" priority="2021" operator="lessThan">
      <formula>0</formula>
    </cfRule>
  </conditionalFormatting>
  <conditionalFormatting sqref="G43">
    <cfRule type="cellIs" dxfId="5164" priority="2019" operator="lessThan">
      <formula>N43</formula>
    </cfRule>
    <cfRule type="cellIs" dxfId="5163" priority="2020" operator="greaterThan">
      <formula>P43</formula>
    </cfRule>
  </conditionalFormatting>
  <conditionalFormatting sqref="Q43">
    <cfRule type="cellIs" dxfId="5162" priority="2018" operator="equal">
      <formula>TODAY()</formula>
    </cfRule>
  </conditionalFormatting>
  <conditionalFormatting sqref="L43">
    <cfRule type="cellIs" dxfId="5161" priority="2017" operator="lessThan">
      <formula>0</formula>
    </cfRule>
  </conditionalFormatting>
  <conditionalFormatting sqref="K43:L43">
    <cfRule type="cellIs" dxfId="5160" priority="2016" operator="lessThan">
      <formula>0</formula>
    </cfRule>
  </conditionalFormatting>
  <conditionalFormatting sqref="G43">
    <cfRule type="cellIs" dxfId="5159" priority="2014" operator="lessThan">
      <formula>N43</formula>
    </cfRule>
    <cfRule type="cellIs" dxfId="5158" priority="2015" operator="greaterThan">
      <formula>P43</formula>
    </cfRule>
  </conditionalFormatting>
  <conditionalFormatting sqref="Q43">
    <cfRule type="cellIs" dxfId="5157" priority="2013" operator="equal">
      <formula>TODAY()</formula>
    </cfRule>
  </conditionalFormatting>
  <conditionalFormatting sqref="L43">
    <cfRule type="cellIs" dxfId="5156" priority="2012" operator="lessThan">
      <formula>0</formula>
    </cfRule>
  </conditionalFormatting>
  <conditionalFormatting sqref="K43:L43">
    <cfRule type="cellIs" dxfId="5155" priority="2011" operator="lessThan">
      <formula>0</formula>
    </cfRule>
  </conditionalFormatting>
  <conditionalFormatting sqref="G43">
    <cfRule type="cellIs" dxfId="5154" priority="2009" operator="lessThan">
      <formula>N43</formula>
    </cfRule>
    <cfRule type="cellIs" dxfId="5153" priority="2010" operator="greaterThan">
      <formula>P43</formula>
    </cfRule>
  </conditionalFormatting>
  <conditionalFormatting sqref="Q43">
    <cfRule type="cellIs" dxfId="5152" priority="2008" operator="equal">
      <formula>TODAY()</formula>
    </cfRule>
  </conditionalFormatting>
  <conditionalFormatting sqref="L43">
    <cfRule type="cellIs" dxfId="5151" priority="2007" operator="lessThan">
      <formula>0</formula>
    </cfRule>
  </conditionalFormatting>
  <conditionalFormatting sqref="K43:L43">
    <cfRule type="cellIs" dxfId="5150" priority="2006" operator="lessThan">
      <formula>0</formula>
    </cfRule>
  </conditionalFormatting>
  <conditionalFormatting sqref="G43">
    <cfRule type="cellIs" dxfId="5149" priority="2004" operator="lessThan">
      <formula>N43</formula>
    </cfRule>
    <cfRule type="cellIs" dxfId="5148" priority="2005" operator="greaterThan">
      <formula>P43</formula>
    </cfRule>
  </conditionalFormatting>
  <conditionalFormatting sqref="Q43">
    <cfRule type="cellIs" dxfId="5147" priority="2003" operator="equal">
      <formula>TODAY()</formula>
    </cfRule>
  </conditionalFormatting>
  <conditionalFormatting sqref="L43">
    <cfRule type="cellIs" dxfId="5146" priority="2002" operator="lessThan">
      <formula>0</formula>
    </cfRule>
  </conditionalFormatting>
  <conditionalFormatting sqref="K43:L43">
    <cfRule type="cellIs" dxfId="5145" priority="2001" operator="lessThan">
      <formula>0</formula>
    </cfRule>
  </conditionalFormatting>
  <conditionalFormatting sqref="G43">
    <cfRule type="cellIs" dxfId="5144" priority="1999" operator="lessThan">
      <formula>N43</formula>
    </cfRule>
    <cfRule type="cellIs" dxfId="5143" priority="2000" operator="greaterThan">
      <formula>P43</formula>
    </cfRule>
  </conditionalFormatting>
  <conditionalFormatting sqref="Q43">
    <cfRule type="cellIs" dxfId="5142" priority="1998" operator="equal">
      <formula>TODAY()</formula>
    </cfRule>
  </conditionalFormatting>
  <conditionalFormatting sqref="L43">
    <cfRule type="cellIs" dxfId="5141" priority="1997" operator="lessThan">
      <formula>0</formula>
    </cfRule>
  </conditionalFormatting>
  <conditionalFormatting sqref="K43:L43">
    <cfRule type="cellIs" dxfId="5140" priority="1996" operator="lessThan">
      <formula>0</formula>
    </cfRule>
  </conditionalFormatting>
  <conditionalFormatting sqref="G43">
    <cfRule type="cellIs" dxfId="5139" priority="1994" operator="lessThan">
      <formula>N43</formula>
    </cfRule>
    <cfRule type="cellIs" dxfId="5138" priority="1995" operator="greaterThan">
      <formula>P43</formula>
    </cfRule>
  </conditionalFormatting>
  <conditionalFormatting sqref="Q43">
    <cfRule type="cellIs" dxfId="5137" priority="1993" operator="equal">
      <formula>TODAY()</formula>
    </cfRule>
  </conditionalFormatting>
  <conditionalFormatting sqref="L43">
    <cfRule type="cellIs" dxfId="5136" priority="1992" operator="lessThan">
      <formula>0</formula>
    </cfRule>
  </conditionalFormatting>
  <conditionalFormatting sqref="K43:L43">
    <cfRule type="cellIs" dxfId="5135" priority="1991" operator="lessThan">
      <formula>0</formula>
    </cfRule>
  </conditionalFormatting>
  <conditionalFormatting sqref="G43">
    <cfRule type="cellIs" dxfId="5134" priority="1989" operator="lessThan">
      <formula>N43</formula>
    </cfRule>
    <cfRule type="cellIs" dxfId="5133" priority="1990" operator="greaterThan">
      <formula>P43</formula>
    </cfRule>
  </conditionalFormatting>
  <conditionalFormatting sqref="Q43">
    <cfRule type="cellIs" dxfId="5132" priority="1988" operator="equal">
      <formula>TODAY()</formula>
    </cfRule>
  </conditionalFormatting>
  <conditionalFormatting sqref="L43">
    <cfRule type="cellIs" dxfId="5131" priority="1987" operator="lessThan">
      <formula>0</formula>
    </cfRule>
  </conditionalFormatting>
  <conditionalFormatting sqref="K43:L43">
    <cfRule type="cellIs" dxfId="5130" priority="1986" operator="lessThan">
      <formula>0</formula>
    </cfRule>
  </conditionalFormatting>
  <conditionalFormatting sqref="G43">
    <cfRule type="cellIs" dxfId="5129" priority="1984" operator="lessThan">
      <formula>N43</formula>
    </cfRule>
    <cfRule type="cellIs" dxfId="5128" priority="1985" operator="greaterThan">
      <formula>P43</formula>
    </cfRule>
  </conditionalFormatting>
  <conditionalFormatting sqref="Q43">
    <cfRule type="cellIs" dxfId="5127" priority="1983" operator="equal">
      <formula>TODAY()</formula>
    </cfRule>
  </conditionalFormatting>
  <conditionalFormatting sqref="L43">
    <cfRule type="cellIs" dxfId="5126" priority="1982" operator="lessThan">
      <formula>0</formula>
    </cfRule>
  </conditionalFormatting>
  <conditionalFormatting sqref="K43:L43">
    <cfRule type="cellIs" dxfId="5125" priority="1981" operator="lessThan">
      <formula>0</formula>
    </cfRule>
  </conditionalFormatting>
  <conditionalFormatting sqref="G43">
    <cfRule type="cellIs" dxfId="5124" priority="1979" operator="lessThan">
      <formula>N43</formula>
    </cfRule>
    <cfRule type="cellIs" dxfId="5123" priority="1980" operator="greaterThan">
      <formula>P43</formula>
    </cfRule>
  </conditionalFormatting>
  <conditionalFormatting sqref="Q43">
    <cfRule type="cellIs" dxfId="5122" priority="1978" operator="equal">
      <formula>TODAY()</formula>
    </cfRule>
  </conditionalFormatting>
  <conditionalFormatting sqref="L43">
    <cfRule type="cellIs" dxfId="5121" priority="1977" operator="lessThan">
      <formula>0</formula>
    </cfRule>
  </conditionalFormatting>
  <conditionalFormatting sqref="K43:L43">
    <cfRule type="cellIs" dxfId="5120" priority="1976" operator="lessThan">
      <formula>0</formula>
    </cfRule>
  </conditionalFormatting>
  <conditionalFormatting sqref="G43">
    <cfRule type="cellIs" dxfId="5119" priority="1974" operator="lessThan">
      <formula>N43</formula>
    </cfRule>
    <cfRule type="cellIs" dxfId="5118" priority="1975" operator="greaterThan">
      <formula>P43</formula>
    </cfRule>
  </conditionalFormatting>
  <conditionalFormatting sqref="Q43">
    <cfRule type="cellIs" dxfId="5117" priority="1973" operator="equal">
      <formula>TODAY()</formula>
    </cfRule>
  </conditionalFormatting>
  <conditionalFormatting sqref="L43">
    <cfRule type="cellIs" dxfId="5116" priority="1972" operator="lessThan">
      <formula>0</formula>
    </cfRule>
  </conditionalFormatting>
  <conditionalFormatting sqref="K43:L43">
    <cfRule type="cellIs" dxfId="5115" priority="1971" operator="lessThan">
      <formula>0</formula>
    </cfRule>
  </conditionalFormatting>
  <conditionalFormatting sqref="G43">
    <cfRule type="cellIs" dxfId="5114" priority="1969" operator="lessThan">
      <formula>N43</formula>
    </cfRule>
    <cfRule type="cellIs" dxfId="5113" priority="1970" operator="greaterThan">
      <formula>P43</formula>
    </cfRule>
  </conditionalFormatting>
  <conditionalFormatting sqref="Q43">
    <cfRule type="cellIs" dxfId="5112" priority="1968" operator="equal">
      <formula>TODAY()</formula>
    </cfRule>
  </conditionalFormatting>
  <conditionalFormatting sqref="L43">
    <cfRule type="cellIs" dxfId="5111" priority="1967" operator="lessThan">
      <formula>0</formula>
    </cfRule>
  </conditionalFormatting>
  <conditionalFormatting sqref="K43:L43">
    <cfRule type="cellIs" dxfId="5110" priority="1966" operator="lessThan">
      <formula>0</formula>
    </cfRule>
  </conditionalFormatting>
  <conditionalFormatting sqref="G43">
    <cfRule type="cellIs" dxfId="5109" priority="1964" operator="lessThan">
      <formula>N43</formula>
    </cfRule>
    <cfRule type="cellIs" dxfId="5108" priority="1965" operator="greaterThan">
      <formula>P43</formula>
    </cfRule>
  </conditionalFormatting>
  <conditionalFormatting sqref="Q43">
    <cfRule type="cellIs" dxfId="5107" priority="1963" operator="equal">
      <formula>TODAY()</formula>
    </cfRule>
  </conditionalFormatting>
  <conditionalFormatting sqref="L43">
    <cfRule type="cellIs" dxfId="5106" priority="1962" operator="lessThan">
      <formula>0</formula>
    </cfRule>
  </conditionalFormatting>
  <conditionalFormatting sqref="K43:L43">
    <cfRule type="cellIs" dxfId="5105" priority="1961" operator="lessThan">
      <formula>0</formula>
    </cfRule>
  </conditionalFormatting>
  <conditionalFormatting sqref="G43">
    <cfRule type="cellIs" dxfId="5104" priority="1959" operator="lessThan">
      <formula>N43</formula>
    </cfRule>
    <cfRule type="cellIs" dxfId="5103" priority="1960" operator="greaterThan">
      <formula>P43</formula>
    </cfRule>
  </conditionalFormatting>
  <conditionalFormatting sqref="Q43">
    <cfRule type="cellIs" dxfId="5102" priority="1958" operator="equal">
      <formula>TODAY()</formula>
    </cfRule>
  </conditionalFormatting>
  <conditionalFormatting sqref="L43">
    <cfRule type="cellIs" dxfId="5101" priority="1957" operator="lessThan">
      <formula>0</formula>
    </cfRule>
  </conditionalFormatting>
  <conditionalFormatting sqref="K43:L43">
    <cfRule type="cellIs" dxfId="5100" priority="1956" operator="lessThan">
      <formula>0</formula>
    </cfRule>
  </conditionalFormatting>
  <conditionalFormatting sqref="G43">
    <cfRule type="cellIs" dxfId="5099" priority="1954" operator="lessThan">
      <formula>N43</formula>
    </cfRule>
    <cfRule type="cellIs" dxfId="5098" priority="1955" operator="greaterThan">
      <formula>P43</formula>
    </cfRule>
  </conditionalFormatting>
  <conditionalFormatting sqref="Q43">
    <cfRule type="cellIs" dxfId="5097" priority="1953" operator="equal">
      <formula>TODAY()</formula>
    </cfRule>
  </conditionalFormatting>
  <conditionalFormatting sqref="L43">
    <cfRule type="cellIs" dxfId="5096" priority="1952" operator="lessThan">
      <formula>0</formula>
    </cfRule>
  </conditionalFormatting>
  <conditionalFormatting sqref="K43:L43">
    <cfRule type="cellIs" dxfId="5095" priority="1951" operator="lessThan">
      <formula>0</formula>
    </cfRule>
  </conditionalFormatting>
  <conditionalFormatting sqref="G43">
    <cfRule type="cellIs" dxfId="5094" priority="1949" operator="lessThan">
      <formula>N43</formula>
    </cfRule>
    <cfRule type="cellIs" dxfId="5093" priority="1950" operator="greaterThan">
      <formula>P43</formula>
    </cfRule>
  </conditionalFormatting>
  <conditionalFormatting sqref="Q43">
    <cfRule type="cellIs" dxfId="5092" priority="1948" operator="equal">
      <formula>TODAY()</formula>
    </cfRule>
  </conditionalFormatting>
  <conditionalFormatting sqref="L43">
    <cfRule type="cellIs" dxfId="5091" priority="1947" operator="lessThan">
      <formula>0</formula>
    </cfRule>
  </conditionalFormatting>
  <conditionalFormatting sqref="K43:L43">
    <cfRule type="cellIs" dxfId="5090" priority="1946" operator="lessThan">
      <formula>0</formula>
    </cfRule>
  </conditionalFormatting>
  <conditionalFormatting sqref="G43">
    <cfRule type="cellIs" dxfId="5089" priority="1944" operator="lessThan">
      <formula>N43</formula>
    </cfRule>
    <cfRule type="cellIs" dxfId="5088" priority="1945" operator="greaterThan">
      <formula>P43</formula>
    </cfRule>
  </conditionalFormatting>
  <conditionalFormatting sqref="Q43">
    <cfRule type="cellIs" dxfId="5087" priority="1943" operator="equal">
      <formula>TODAY()</formula>
    </cfRule>
  </conditionalFormatting>
  <conditionalFormatting sqref="L43">
    <cfRule type="cellIs" dxfId="5086" priority="1942" operator="lessThan">
      <formula>0</formula>
    </cfRule>
  </conditionalFormatting>
  <conditionalFormatting sqref="K43:L43">
    <cfRule type="cellIs" dxfId="5085" priority="1941" operator="lessThan">
      <formula>0</formula>
    </cfRule>
  </conditionalFormatting>
  <conditionalFormatting sqref="G43">
    <cfRule type="cellIs" dxfId="5084" priority="1939" operator="lessThan">
      <formula>N43</formula>
    </cfRule>
    <cfRule type="cellIs" dxfId="5083" priority="1940" operator="greaterThan">
      <formula>P43</formula>
    </cfRule>
  </conditionalFormatting>
  <conditionalFormatting sqref="Q43">
    <cfRule type="cellIs" dxfId="5082" priority="1938" operator="equal">
      <formula>TODAY()</formula>
    </cfRule>
  </conditionalFormatting>
  <conditionalFormatting sqref="L43">
    <cfRule type="cellIs" dxfId="5081" priority="1937" operator="lessThan">
      <formula>0</formula>
    </cfRule>
  </conditionalFormatting>
  <conditionalFormatting sqref="K43:L43">
    <cfRule type="cellIs" dxfId="5080" priority="1936" operator="lessThan">
      <formula>0</formula>
    </cfRule>
  </conditionalFormatting>
  <conditionalFormatting sqref="G43">
    <cfRule type="cellIs" dxfId="5079" priority="1934" operator="lessThan">
      <formula>N43</formula>
    </cfRule>
    <cfRule type="cellIs" dxfId="5078" priority="1935" operator="greaterThan">
      <formula>P43</formula>
    </cfRule>
  </conditionalFormatting>
  <conditionalFormatting sqref="Q43">
    <cfRule type="cellIs" dxfId="5077" priority="1933" operator="equal">
      <formula>TODAY()</formula>
    </cfRule>
  </conditionalFormatting>
  <conditionalFormatting sqref="L43">
    <cfRule type="cellIs" dxfId="5076" priority="1932" operator="lessThan">
      <formula>0</formula>
    </cfRule>
  </conditionalFormatting>
  <conditionalFormatting sqref="K43:L43">
    <cfRule type="cellIs" dxfId="5075" priority="1931" operator="lessThan">
      <formula>0</formula>
    </cfRule>
  </conditionalFormatting>
  <conditionalFormatting sqref="G43">
    <cfRule type="cellIs" dxfId="5074" priority="1929" operator="lessThan">
      <formula>N43</formula>
    </cfRule>
    <cfRule type="cellIs" dxfId="5073" priority="1930" operator="greaterThan">
      <formula>P43</formula>
    </cfRule>
  </conditionalFormatting>
  <conditionalFormatting sqref="Q43">
    <cfRule type="cellIs" dxfId="5072" priority="1928" operator="equal">
      <formula>TODAY()</formula>
    </cfRule>
  </conditionalFormatting>
  <conditionalFormatting sqref="L43">
    <cfRule type="cellIs" dxfId="5071" priority="1927" operator="lessThan">
      <formula>0</formula>
    </cfRule>
  </conditionalFormatting>
  <conditionalFormatting sqref="K43:L43">
    <cfRule type="cellIs" dxfId="5070" priority="1926" operator="lessThan">
      <formula>0</formula>
    </cfRule>
  </conditionalFormatting>
  <conditionalFormatting sqref="G43">
    <cfRule type="cellIs" dxfId="5069" priority="1924" operator="lessThan">
      <formula>N43</formula>
    </cfRule>
    <cfRule type="cellIs" dxfId="5068" priority="1925" operator="greaterThan">
      <formula>P43</formula>
    </cfRule>
  </conditionalFormatting>
  <conditionalFormatting sqref="L121">
    <cfRule type="cellIs" dxfId="5067" priority="1407" operator="lessThan">
      <formula>0</formula>
    </cfRule>
  </conditionalFormatting>
  <conditionalFormatting sqref="G121">
    <cfRule type="cellIs" dxfId="5066" priority="1405" operator="greaterThan">
      <formula>F121</formula>
    </cfRule>
    <cfRule type="cellIs" dxfId="5065" priority="1406" operator="lessThan">
      <formula>F121</formula>
    </cfRule>
  </conditionalFormatting>
  <conditionalFormatting sqref="K121:L121">
    <cfRule type="cellIs" dxfId="5064" priority="1404" operator="lessThan">
      <formula>0</formula>
    </cfRule>
  </conditionalFormatting>
  <conditionalFormatting sqref="O121">
    <cfRule type="cellIs" dxfId="5063" priority="1400" operator="equal">
      <formula>TODAY()</formula>
    </cfRule>
  </conditionalFormatting>
  <conditionalFormatting sqref="O121">
    <cfRule type="cellIs" dxfId="5062" priority="1397" operator="equal">
      <formula>TODAY()</formula>
    </cfRule>
  </conditionalFormatting>
  <conditionalFormatting sqref="N121">
    <cfRule type="cellIs" dxfId="5061" priority="1402" operator="equal">
      <formula>TODAY()</formula>
    </cfRule>
  </conditionalFormatting>
  <conditionalFormatting sqref="N121">
    <cfRule type="cellIs" dxfId="5060" priority="1401" operator="equal">
      <formula>$C$7</formula>
    </cfRule>
  </conditionalFormatting>
  <conditionalFormatting sqref="O121">
    <cfRule type="cellIs" dxfId="5059" priority="1399" operator="equal">
      <formula>$C$7</formula>
    </cfRule>
  </conditionalFormatting>
  <conditionalFormatting sqref="N121">
    <cfRule type="cellIs" dxfId="5058" priority="1403" operator="equal">
      <formula>TODAY()</formula>
    </cfRule>
  </conditionalFormatting>
  <conditionalFormatting sqref="N121">
    <cfRule type="cellIs" dxfId="5057" priority="1398" operator="equal">
      <formula>$C$7</formula>
    </cfRule>
  </conditionalFormatting>
  <conditionalFormatting sqref="O121">
    <cfRule type="cellIs" dxfId="5056" priority="1396" operator="equal">
      <formula>$C$7</formula>
    </cfRule>
  </conditionalFormatting>
  <conditionalFormatting sqref="L121">
    <cfRule type="cellIs" dxfId="5055" priority="1395" operator="lessThan">
      <formula>0</formula>
    </cfRule>
  </conditionalFormatting>
  <conditionalFormatting sqref="G121">
    <cfRule type="cellIs" dxfId="5054" priority="1393" operator="greaterThan">
      <formula>F121</formula>
    </cfRule>
    <cfRule type="cellIs" dxfId="5053" priority="1394" operator="lessThan">
      <formula>F121</formula>
    </cfRule>
  </conditionalFormatting>
  <conditionalFormatting sqref="K121:L121">
    <cfRule type="cellIs" dxfId="5052" priority="1392" operator="lessThan">
      <formula>0</formula>
    </cfRule>
  </conditionalFormatting>
  <conditionalFormatting sqref="O121">
    <cfRule type="cellIs" dxfId="5051" priority="1388" operator="equal">
      <formula>TODAY()</formula>
    </cfRule>
  </conditionalFormatting>
  <conditionalFormatting sqref="O121">
    <cfRule type="cellIs" dxfId="5050" priority="1385" operator="equal">
      <formula>TODAY()</formula>
    </cfRule>
  </conditionalFormatting>
  <conditionalFormatting sqref="N121">
    <cfRule type="cellIs" dxfId="5049" priority="1390" operator="equal">
      <formula>TODAY()</formula>
    </cfRule>
  </conditionalFormatting>
  <conditionalFormatting sqref="N121">
    <cfRule type="cellIs" dxfId="5048" priority="1389" operator="equal">
      <formula>$C$7</formula>
    </cfRule>
  </conditionalFormatting>
  <conditionalFormatting sqref="O121">
    <cfRule type="cellIs" dxfId="5047" priority="1387" operator="equal">
      <formula>$C$7</formula>
    </cfRule>
  </conditionalFormatting>
  <conditionalFormatting sqref="N121">
    <cfRule type="cellIs" dxfId="5046" priority="1391" operator="equal">
      <formula>TODAY()</formula>
    </cfRule>
  </conditionalFormatting>
  <conditionalFormatting sqref="N121">
    <cfRule type="cellIs" dxfId="5045" priority="1386" operator="equal">
      <formula>$C$7</formula>
    </cfRule>
  </conditionalFormatting>
  <conditionalFormatting sqref="O121">
    <cfRule type="cellIs" dxfId="5044" priority="1384" operator="equal">
      <formula>$C$7</formula>
    </cfRule>
  </conditionalFormatting>
  <conditionalFormatting sqref="L121">
    <cfRule type="cellIs" dxfId="5043" priority="1383" operator="lessThan">
      <formula>0</formula>
    </cfRule>
  </conditionalFormatting>
  <conditionalFormatting sqref="G121">
    <cfRule type="cellIs" dxfId="5042" priority="1381" operator="greaterThan">
      <formula>F121</formula>
    </cfRule>
    <cfRule type="cellIs" dxfId="5041" priority="1382" operator="lessThan">
      <formula>F121</formula>
    </cfRule>
  </conditionalFormatting>
  <conditionalFormatting sqref="K121:L121">
    <cfRule type="cellIs" dxfId="5040" priority="1380" operator="lessThan">
      <formula>0</formula>
    </cfRule>
  </conditionalFormatting>
  <conditionalFormatting sqref="O121">
    <cfRule type="cellIs" dxfId="5039" priority="1376" operator="equal">
      <formula>TODAY()</formula>
    </cfRule>
  </conditionalFormatting>
  <conditionalFormatting sqref="O121">
    <cfRule type="cellIs" dxfId="5038" priority="1373" operator="equal">
      <formula>TODAY()</formula>
    </cfRule>
  </conditionalFormatting>
  <conditionalFormatting sqref="N121">
    <cfRule type="cellIs" dxfId="5037" priority="1378" operator="equal">
      <formula>TODAY()</formula>
    </cfRule>
  </conditionalFormatting>
  <conditionalFormatting sqref="N121">
    <cfRule type="cellIs" dxfId="5036" priority="1377" operator="equal">
      <formula>$C$7</formula>
    </cfRule>
  </conditionalFormatting>
  <conditionalFormatting sqref="O121">
    <cfRule type="cellIs" dxfId="5035" priority="1375" operator="equal">
      <formula>$C$7</formula>
    </cfRule>
  </conditionalFormatting>
  <conditionalFormatting sqref="N121">
    <cfRule type="cellIs" dxfId="5034" priority="1379" operator="equal">
      <formula>TODAY()</formula>
    </cfRule>
  </conditionalFormatting>
  <conditionalFormatting sqref="N121">
    <cfRule type="cellIs" dxfId="5033" priority="1374" operator="equal">
      <formula>$C$7</formula>
    </cfRule>
  </conditionalFormatting>
  <conditionalFormatting sqref="O121">
    <cfRule type="cellIs" dxfId="5032" priority="1372" operator="equal">
      <formula>$C$7</formula>
    </cfRule>
  </conditionalFormatting>
  <conditionalFormatting sqref="O121">
    <cfRule type="cellIs" dxfId="5031" priority="1361" operator="equal">
      <formula>TODAY()</formula>
    </cfRule>
  </conditionalFormatting>
  <conditionalFormatting sqref="L121">
    <cfRule type="cellIs" dxfId="5030" priority="1371" operator="lessThan">
      <formula>0</formula>
    </cfRule>
  </conditionalFormatting>
  <conditionalFormatting sqref="G121">
    <cfRule type="cellIs" dxfId="5029" priority="1369" operator="greaterThan">
      <formula>F121</formula>
    </cfRule>
    <cfRule type="cellIs" dxfId="5028" priority="1370" operator="lessThan">
      <formula>F121</formula>
    </cfRule>
  </conditionalFormatting>
  <conditionalFormatting sqref="K121:L121">
    <cfRule type="cellIs" dxfId="5027" priority="1368" operator="lessThan">
      <formula>0</formula>
    </cfRule>
  </conditionalFormatting>
  <conditionalFormatting sqref="O121">
    <cfRule type="cellIs" dxfId="5026" priority="1364" operator="equal">
      <formula>TODAY()</formula>
    </cfRule>
  </conditionalFormatting>
  <conditionalFormatting sqref="N121">
    <cfRule type="cellIs" dxfId="5025" priority="1366" operator="equal">
      <formula>TODAY()</formula>
    </cfRule>
  </conditionalFormatting>
  <conditionalFormatting sqref="N121">
    <cfRule type="cellIs" dxfId="5024" priority="1365" operator="equal">
      <formula>$C$7</formula>
    </cfRule>
  </conditionalFormatting>
  <conditionalFormatting sqref="O121">
    <cfRule type="cellIs" dxfId="5023" priority="1363" operator="equal">
      <formula>$C$7</formula>
    </cfRule>
  </conditionalFormatting>
  <conditionalFormatting sqref="N121">
    <cfRule type="cellIs" dxfId="5022" priority="1367" operator="equal">
      <formula>TODAY()</formula>
    </cfRule>
  </conditionalFormatting>
  <conditionalFormatting sqref="N121">
    <cfRule type="cellIs" dxfId="5021" priority="1362" operator="equal">
      <formula>$C$7</formula>
    </cfRule>
  </conditionalFormatting>
  <conditionalFormatting sqref="O121">
    <cfRule type="cellIs" dxfId="5020" priority="1360" operator="equal">
      <formula>$C$7</formula>
    </cfRule>
  </conditionalFormatting>
  <conditionalFormatting sqref="L121">
    <cfRule type="cellIs" dxfId="5019" priority="1359" operator="lessThan">
      <formula>0</formula>
    </cfRule>
  </conditionalFormatting>
  <conditionalFormatting sqref="G121">
    <cfRule type="cellIs" dxfId="5018" priority="1357" operator="greaterThan">
      <formula>F121</formula>
    </cfRule>
    <cfRule type="cellIs" dxfId="5017" priority="1358" operator="lessThan">
      <formula>F121</formula>
    </cfRule>
  </conditionalFormatting>
  <conditionalFormatting sqref="K121:L121">
    <cfRule type="cellIs" dxfId="5016" priority="1356" operator="lessThan">
      <formula>0</formula>
    </cfRule>
  </conditionalFormatting>
  <conditionalFormatting sqref="O121">
    <cfRule type="cellIs" dxfId="5015" priority="1352" operator="equal">
      <formula>TODAY()</formula>
    </cfRule>
  </conditionalFormatting>
  <conditionalFormatting sqref="O121">
    <cfRule type="cellIs" dxfId="5014" priority="1349" operator="equal">
      <formula>TODAY()</formula>
    </cfRule>
  </conditionalFormatting>
  <conditionalFormatting sqref="N121">
    <cfRule type="cellIs" dxfId="5013" priority="1354" operator="equal">
      <formula>TODAY()</formula>
    </cfRule>
  </conditionalFormatting>
  <conditionalFormatting sqref="N121">
    <cfRule type="cellIs" dxfId="5012" priority="1353" operator="equal">
      <formula>$C$7</formula>
    </cfRule>
  </conditionalFormatting>
  <conditionalFormatting sqref="O121">
    <cfRule type="cellIs" dxfId="5011" priority="1351" operator="equal">
      <formula>$C$7</formula>
    </cfRule>
  </conditionalFormatting>
  <conditionalFormatting sqref="N121">
    <cfRule type="cellIs" dxfId="5010" priority="1355" operator="equal">
      <formula>TODAY()</formula>
    </cfRule>
  </conditionalFormatting>
  <conditionalFormatting sqref="N121">
    <cfRule type="cellIs" dxfId="5009" priority="1350" operator="equal">
      <formula>$C$7</formula>
    </cfRule>
  </conditionalFormatting>
  <conditionalFormatting sqref="O121">
    <cfRule type="cellIs" dxfId="5008" priority="1348" operator="equal">
      <formula>$C$7</formula>
    </cfRule>
  </conditionalFormatting>
  <conditionalFormatting sqref="L121">
    <cfRule type="cellIs" dxfId="5007" priority="1347" operator="lessThan">
      <formula>0</formula>
    </cfRule>
  </conditionalFormatting>
  <conditionalFormatting sqref="G121">
    <cfRule type="cellIs" dxfId="5006" priority="1345" operator="greaterThan">
      <formula>F121</formula>
    </cfRule>
    <cfRule type="cellIs" dxfId="5005" priority="1346" operator="lessThan">
      <formula>F121</formula>
    </cfRule>
  </conditionalFormatting>
  <conditionalFormatting sqref="K121:L121">
    <cfRule type="cellIs" dxfId="5004" priority="1344" operator="lessThan">
      <formula>0</formula>
    </cfRule>
  </conditionalFormatting>
  <conditionalFormatting sqref="O121">
    <cfRule type="cellIs" dxfId="5003" priority="1340" operator="equal">
      <formula>TODAY()</formula>
    </cfRule>
  </conditionalFormatting>
  <conditionalFormatting sqref="O121">
    <cfRule type="cellIs" dxfId="5002" priority="1337" operator="equal">
      <formula>TODAY()</formula>
    </cfRule>
  </conditionalFormatting>
  <conditionalFormatting sqref="N121">
    <cfRule type="cellIs" dxfId="5001" priority="1342" operator="equal">
      <formula>TODAY()</formula>
    </cfRule>
  </conditionalFormatting>
  <conditionalFormatting sqref="N121">
    <cfRule type="cellIs" dxfId="5000" priority="1341" operator="equal">
      <formula>$C$7</formula>
    </cfRule>
  </conditionalFormatting>
  <conditionalFormatting sqref="O121">
    <cfRule type="cellIs" dxfId="4999" priority="1339" operator="equal">
      <formula>$C$7</formula>
    </cfRule>
  </conditionalFormatting>
  <conditionalFormatting sqref="N121">
    <cfRule type="cellIs" dxfId="4998" priority="1343" operator="equal">
      <formula>TODAY()</formula>
    </cfRule>
  </conditionalFormatting>
  <conditionalFormatting sqref="N121">
    <cfRule type="cellIs" dxfId="4997" priority="1338" operator="equal">
      <formula>$C$7</formula>
    </cfRule>
  </conditionalFormatting>
  <conditionalFormatting sqref="O121">
    <cfRule type="cellIs" dxfId="4996" priority="1336" operator="equal">
      <formula>$C$7</formula>
    </cfRule>
  </conditionalFormatting>
  <conditionalFormatting sqref="L121">
    <cfRule type="cellIs" dxfId="4995" priority="1335" operator="lessThan">
      <formula>0</formula>
    </cfRule>
  </conditionalFormatting>
  <conditionalFormatting sqref="G121">
    <cfRule type="cellIs" dxfId="4994" priority="1333" operator="greaterThan">
      <formula>F121</formula>
    </cfRule>
    <cfRule type="cellIs" dxfId="4993" priority="1334" operator="lessThan">
      <formula>F121</formula>
    </cfRule>
  </conditionalFormatting>
  <conditionalFormatting sqref="K121:L121">
    <cfRule type="cellIs" dxfId="4992" priority="1332" operator="lessThan">
      <formula>0</formula>
    </cfRule>
  </conditionalFormatting>
  <conditionalFormatting sqref="O121">
    <cfRule type="cellIs" dxfId="4991" priority="1328" operator="equal">
      <formula>TODAY()</formula>
    </cfRule>
  </conditionalFormatting>
  <conditionalFormatting sqref="O121">
    <cfRule type="cellIs" dxfId="4990" priority="1325" operator="equal">
      <formula>TODAY()</formula>
    </cfRule>
  </conditionalFormatting>
  <conditionalFormatting sqref="N121">
    <cfRule type="cellIs" dxfId="4989" priority="1330" operator="equal">
      <formula>TODAY()</formula>
    </cfRule>
  </conditionalFormatting>
  <conditionalFormatting sqref="N121">
    <cfRule type="cellIs" dxfId="4988" priority="1329" operator="equal">
      <formula>$C$7</formula>
    </cfRule>
  </conditionalFormatting>
  <conditionalFormatting sqref="O121">
    <cfRule type="cellIs" dxfId="4987" priority="1327" operator="equal">
      <formula>$C$7</formula>
    </cfRule>
  </conditionalFormatting>
  <conditionalFormatting sqref="N121">
    <cfRule type="cellIs" dxfId="4986" priority="1331" operator="equal">
      <formula>TODAY()</formula>
    </cfRule>
  </conditionalFormatting>
  <conditionalFormatting sqref="N121">
    <cfRule type="cellIs" dxfId="4985" priority="1326" operator="equal">
      <formula>$C$7</formula>
    </cfRule>
  </conditionalFormatting>
  <conditionalFormatting sqref="O121">
    <cfRule type="cellIs" dxfId="4984" priority="1324" operator="equal">
      <formula>$C$7</formula>
    </cfRule>
  </conditionalFormatting>
  <conditionalFormatting sqref="L121">
    <cfRule type="cellIs" dxfId="4983" priority="1323" operator="lessThan">
      <formula>0</formula>
    </cfRule>
  </conditionalFormatting>
  <conditionalFormatting sqref="G121">
    <cfRule type="cellIs" dxfId="4982" priority="1321" operator="greaterThan">
      <formula>F121</formula>
    </cfRule>
    <cfRule type="cellIs" dxfId="4981" priority="1322" operator="lessThan">
      <formula>F121</formula>
    </cfRule>
  </conditionalFormatting>
  <conditionalFormatting sqref="K121:L121">
    <cfRule type="cellIs" dxfId="4980" priority="1320" operator="lessThan">
      <formula>0</formula>
    </cfRule>
  </conditionalFormatting>
  <conditionalFormatting sqref="O121">
    <cfRule type="cellIs" dxfId="4979" priority="1316" operator="equal">
      <formula>TODAY()</formula>
    </cfRule>
  </conditionalFormatting>
  <conditionalFormatting sqref="O121">
    <cfRule type="cellIs" dxfId="4978" priority="1313" operator="equal">
      <formula>TODAY()</formula>
    </cfRule>
  </conditionalFormatting>
  <conditionalFormatting sqref="N121">
    <cfRule type="cellIs" dxfId="4977" priority="1318" operator="equal">
      <formula>TODAY()</formula>
    </cfRule>
  </conditionalFormatting>
  <conditionalFormatting sqref="N121">
    <cfRule type="cellIs" dxfId="4976" priority="1317" operator="equal">
      <formula>$C$7</formula>
    </cfRule>
  </conditionalFormatting>
  <conditionalFormatting sqref="O121">
    <cfRule type="cellIs" dxfId="4975" priority="1315" operator="equal">
      <formula>$C$7</formula>
    </cfRule>
  </conditionalFormatting>
  <conditionalFormatting sqref="N121">
    <cfRule type="cellIs" dxfId="4974" priority="1319" operator="equal">
      <formula>TODAY()</formula>
    </cfRule>
  </conditionalFormatting>
  <conditionalFormatting sqref="N121">
    <cfRule type="cellIs" dxfId="4973" priority="1314" operator="equal">
      <formula>$C$7</formula>
    </cfRule>
  </conditionalFormatting>
  <conditionalFormatting sqref="O121">
    <cfRule type="cellIs" dxfId="4972" priority="1312" operator="equal">
      <formula>$C$7</formula>
    </cfRule>
  </conditionalFormatting>
  <conditionalFormatting sqref="L121">
    <cfRule type="cellIs" dxfId="4971" priority="1311" operator="lessThan">
      <formula>0</formula>
    </cfRule>
  </conditionalFormatting>
  <conditionalFormatting sqref="G121">
    <cfRule type="cellIs" dxfId="4970" priority="1309" operator="greaterThan">
      <formula>F121</formula>
    </cfRule>
    <cfRule type="cellIs" dxfId="4969" priority="1310" operator="lessThan">
      <formula>F121</formula>
    </cfRule>
  </conditionalFormatting>
  <conditionalFormatting sqref="K121:L121">
    <cfRule type="cellIs" dxfId="4968" priority="1308" operator="lessThan">
      <formula>0</formula>
    </cfRule>
  </conditionalFormatting>
  <conditionalFormatting sqref="O121">
    <cfRule type="cellIs" dxfId="4967" priority="1304" operator="equal">
      <formula>TODAY()</formula>
    </cfRule>
  </conditionalFormatting>
  <conditionalFormatting sqref="O121">
    <cfRule type="cellIs" dxfId="4966" priority="1301" operator="equal">
      <formula>TODAY()</formula>
    </cfRule>
  </conditionalFormatting>
  <conditionalFormatting sqref="N121">
    <cfRule type="cellIs" dxfId="4965" priority="1306" operator="equal">
      <formula>TODAY()</formula>
    </cfRule>
  </conditionalFormatting>
  <conditionalFormatting sqref="N121">
    <cfRule type="cellIs" dxfId="4964" priority="1305" operator="equal">
      <formula>$C$7</formula>
    </cfRule>
  </conditionalFormatting>
  <conditionalFormatting sqref="O121">
    <cfRule type="cellIs" dxfId="4963" priority="1303" operator="equal">
      <formula>$C$7</formula>
    </cfRule>
  </conditionalFormatting>
  <conditionalFormatting sqref="N121">
    <cfRule type="cellIs" dxfId="4962" priority="1307" operator="equal">
      <formula>TODAY()</formula>
    </cfRule>
  </conditionalFormatting>
  <conditionalFormatting sqref="N121">
    <cfRule type="cellIs" dxfId="4961" priority="1302" operator="equal">
      <formula>$C$7</formula>
    </cfRule>
  </conditionalFormatting>
  <conditionalFormatting sqref="O121">
    <cfRule type="cellIs" dxfId="4960" priority="1300" operator="equal">
      <formula>$C$7</formula>
    </cfRule>
  </conditionalFormatting>
  <conditionalFormatting sqref="L121">
    <cfRule type="cellIs" dxfId="4959" priority="1299" operator="lessThan">
      <formula>0</formula>
    </cfRule>
  </conditionalFormatting>
  <conditionalFormatting sqref="G121">
    <cfRule type="cellIs" dxfId="4958" priority="1297" operator="greaterThan">
      <formula>F121</formula>
    </cfRule>
    <cfRule type="cellIs" dxfId="4957" priority="1298" operator="lessThan">
      <formula>F121</formula>
    </cfRule>
  </conditionalFormatting>
  <conditionalFormatting sqref="K121:L121">
    <cfRule type="cellIs" dxfId="4956" priority="1296" operator="lessThan">
      <formula>0</formula>
    </cfRule>
  </conditionalFormatting>
  <conditionalFormatting sqref="O121">
    <cfRule type="cellIs" dxfId="4955" priority="1292" operator="equal">
      <formula>TODAY()</formula>
    </cfRule>
  </conditionalFormatting>
  <conditionalFormatting sqref="O121">
    <cfRule type="cellIs" dxfId="4954" priority="1289" operator="equal">
      <formula>TODAY()</formula>
    </cfRule>
  </conditionalFormatting>
  <conditionalFormatting sqref="N121">
    <cfRule type="cellIs" dxfId="4953" priority="1294" operator="equal">
      <formula>TODAY()</formula>
    </cfRule>
  </conditionalFormatting>
  <conditionalFormatting sqref="N121">
    <cfRule type="cellIs" dxfId="4952" priority="1293" operator="equal">
      <formula>$C$7</formula>
    </cfRule>
  </conditionalFormatting>
  <conditionalFormatting sqref="O121">
    <cfRule type="cellIs" dxfId="4951" priority="1291" operator="equal">
      <formula>$C$7</formula>
    </cfRule>
  </conditionalFormatting>
  <conditionalFormatting sqref="N121">
    <cfRule type="cellIs" dxfId="4950" priority="1295" operator="equal">
      <formula>TODAY()</formula>
    </cfRule>
  </conditionalFormatting>
  <conditionalFormatting sqref="N121">
    <cfRule type="cellIs" dxfId="4949" priority="1290" operator="equal">
      <formula>$C$7</formula>
    </cfRule>
  </conditionalFormatting>
  <conditionalFormatting sqref="O121">
    <cfRule type="cellIs" dxfId="4948" priority="1288" operator="equal">
      <formula>$C$7</formula>
    </cfRule>
  </conditionalFormatting>
  <conditionalFormatting sqref="L121">
    <cfRule type="cellIs" dxfId="4947" priority="1287" operator="lessThan">
      <formula>0</formula>
    </cfRule>
  </conditionalFormatting>
  <conditionalFormatting sqref="G121">
    <cfRule type="cellIs" dxfId="4946" priority="1285" operator="greaterThan">
      <formula>F121</formula>
    </cfRule>
    <cfRule type="cellIs" dxfId="4945" priority="1286" operator="lessThan">
      <formula>F121</formula>
    </cfRule>
  </conditionalFormatting>
  <conditionalFormatting sqref="K121:L121">
    <cfRule type="cellIs" dxfId="4944" priority="1284" operator="lessThan">
      <formula>0</formula>
    </cfRule>
  </conditionalFormatting>
  <conditionalFormatting sqref="O121">
    <cfRule type="cellIs" dxfId="4943" priority="1280" operator="equal">
      <formula>TODAY()</formula>
    </cfRule>
  </conditionalFormatting>
  <conditionalFormatting sqref="O121">
    <cfRule type="cellIs" dxfId="4942" priority="1277" operator="equal">
      <formula>TODAY()</formula>
    </cfRule>
  </conditionalFormatting>
  <conditionalFormatting sqref="N121">
    <cfRule type="cellIs" dxfId="4941" priority="1282" operator="equal">
      <formula>TODAY()</formula>
    </cfRule>
  </conditionalFormatting>
  <conditionalFormatting sqref="N121">
    <cfRule type="cellIs" dxfId="4940" priority="1281" operator="equal">
      <formula>$C$7</formula>
    </cfRule>
  </conditionalFormatting>
  <conditionalFormatting sqref="O121">
    <cfRule type="cellIs" dxfId="4939" priority="1279" operator="equal">
      <formula>$C$7</formula>
    </cfRule>
  </conditionalFormatting>
  <conditionalFormatting sqref="N121">
    <cfRule type="cellIs" dxfId="4938" priority="1283" operator="equal">
      <formula>TODAY()</formula>
    </cfRule>
  </conditionalFormatting>
  <conditionalFormatting sqref="N121">
    <cfRule type="cellIs" dxfId="4937" priority="1278" operator="equal">
      <formula>$C$7</formula>
    </cfRule>
  </conditionalFormatting>
  <conditionalFormatting sqref="O121">
    <cfRule type="cellIs" dxfId="4936" priority="1276" operator="equal">
      <formula>$C$7</formula>
    </cfRule>
  </conditionalFormatting>
  <conditionalFormatting sqref="L121">
    <cfRule type="cellIs" dxfId="4935" priority="1275" operator="lessThan">
      <formula>0</formula>
    </cfRule>
  </conditionalFormatting>
  <conditionalFormatting sqref="G121">
    <cfRule type="cellIs" dxfId="4934" priority="1273" operator="greaterThan">
      <formula>F121</formula>
    </cfRule>
    <cfRule type="cellIs" dxfId="4933" priority="1274" operator="lessThan">
      <formula>F121</formula>
    </cfRule>
  </conditionalFormatting>
  <conditionalFormatting sqref="K121:L121">
    <cfRule type="cellIs" dxfId="4932" priority="1272" operator="lessThan">
      <formula>0</formula>
    </cfRule>
  </conditionalFormatting>
  <conditionalFormatting sqref="O121">
    <cfRule type="cellIs" dxfId="4931" priority="1268" operator="equal">
      <formula>TODAY()</formula>
    </cfRule>
  </conditionalFormatting>
  <conditionalFormatting sqref="O121">
    <cfRule type="cellIs" dxfId="4930" priority="1265" operator="equal">
      <formula>TODAY()</formula>
    </cfRule>
  </conditionalFormatting>
  <conditionalFormatting sqref="N121">
    <cfRule type="cellIs" dxfId="4929" priority="1270" operator="equal">
      <formula>TODAY()</formula>
    </cfRule>
  </conditionalFormatting>
  <conditionalFormatting sqref="N121">
    <cfRule type="cellIs" dxfId="4928" priority="1269" operator="equal">
      <formula>$C$7</formula>
    </cfRule>
  </conditionalFormatting>
  <conditionalFormatting sqref="O121">
    <cfRule type="cellIs" dxfId="4927" priority="1267" operator="equal">
      <formula>$C$7</formula>
    </cfRule>
  </conditionalFormatting>
  <conditionalFormatting sqref="N121">
    <cfRule type="cellIs" dxfId="4926" priority="1271" operator="equal">
      <formula>TODAY()</formula>
    </cfRule>
  </conditionalFormatting>
  <conditionalFormatting sqref="N121">
    <cfRule type="cellIs" dxfId="4925" priority="1266" operator="equal">
      <formula>$C$7</formula>
    </cfRule>
  </conditionalFormatting>
  <conditionalFormatting sqref="O121">
    <cfRule type="cellIs" dxfId="4924" priority="1264" operator="equal">
      <formula>$C$7</formula>
    </cfRule>
  </conditionalFormatting>
  <conditionalFormatting sqref="P121">
    <cfRule type="cellIs" dxfId="4923" priority="1262" operator="equal">
      <formula>TODAY()</formula>
    </cfRule>
  </conditionalFormatting>
  <conditionalFormatting sqref="P121">
    <cfRule type="cellIs" dxfId="4922" priority="1263" operator="equal">
      <formula>TODAY()</formula>
    </cfRule>
  </conditionalFormatting>
  <conditionalFormatting sqref="P121">
    <cfRule type="cellIs" dxfId="4921" priority="1260" operator="equal">
      <formula>TODAY()</formula>
    </cfRule>
  </conditionalFormatting>
  <conditionalFormatting sqref="P121">
    <cfRule type="cellIs" dxfId="4920" priority="1261" operator="equal">
      <formula>TODAY()</formula>
    </cfRule>
  </conditionalFormatting>
  <conditionalFormatting sqref="P121">
    <cfRule type="cellIs" dxfId="4919" priority="1258" operator="equal">
      <formula>TODAY()</formula>
    </cfRule>
  </conditionalFormatting>
  <conditionalFormatting sqref="P121">
    <cfRule type="cellIs" dxfId="4918" priority="1259" operator="equal">
      <formula>TODAY()</formula>
    </cfRule>
  </conditionalFormatting>
  <conditionalFormatting sqref="P121">
    <cfRule type="cellIs" dxfId="4917" priority="1256" operator="equal">
      <formula>TODAY()</formula>
    </cfRule>
  </conditionalFormatting>
  <conditionalFormatting sqref="P121">
    <cfRule type="cellIs" dxfId="4916" priority="1257" operator="equal">
      <formula>TODAY()</formula>
    </cfRule>
  </conditionalFormatting>
  <conditionalFormatting sqref="P121">
    <cfRule type="cellIs" dxfId="4915" priority="1254" operator="equal">
      <formula>TODAY()</formula>
    </cfRule>
  </conditionalFormatting>
  <conditionalFormatting sqref="P121">
    <cfRule type="cellIs" dxfId="4914" priority="1255" operator="equal">
      <formula>TODAY()</formula>
    </cfRule>
  </conditionalFormatting>
  <conditionalFormatting sqref="P121">
    <cfRule type="cellIs" dxfId="4913" priority="1252" operator="equal">
      <formula>TODAY()</formula>
    </cfRule>
  </conditionalFormatting>
  <conditionalFormatting sqref="P121">
    <cfRule type="cellIs" dxfId="4912" priority="1253" operator="equal">
      <formula>TODAY()</formula>
    </cfRule>
  </conditionalFormatting>
  <conditionalFormatting sqref="P121">
    <cfRule type="cellIs" dxfId="4911" priority="1250" operator="equal">
      <formula>TODAY()</formula>
    </cfRule>
  </conditionalFormatting>
  <conditionalFormatting sqref="P121">
    <cfRule type="cellIs" dxfId="4910" priority="1251" operator="equal">
      <formula>TODAY()</formula>
    </cfRule>
  </conditionalFormatting>
  <conditionalFormatting sqref="P121">
    <cfRule type="cellIs" dxfId="4909" priority="1248" operator="equal">
      <formula>TODAY()</formula>
    </cfRule>
  </conditionalFormatting>
  <conditionalFormatting sqref="P121">
    <cfRule type="cellIs" dxfId="4908" priority="1249" operator="equal">
      <formula>TODAY()</formula>
    </cfRule>
  </conditionalFormatting>
  <conditionalFormatting sqref="P121">
    <cfRule type="cellIs" dxfId="4907" priority="1246" operator="equal">
      <formula>TODAY()</formula>
    </cfRule>
  </conditionalFormatting>
  <conditionalFormatting sqref="P121">
    <cfRule type="cellIs" dxfId="4906" priority="1247" operator="equal">
      <formula>TODAY()</formula>
    </cfRule>
  </conditionalFormatting>
  <conditionalFormatting sqref="P121">
    <cfRule type="cellIs" dxfId="4905" priority="1244" operator="equal">
      <formula>TODAY()</formula>
    </cfRule>
  </conditionalFormatting>
  <conditionalFormatting sqref="P121">
    <cfRule type="cellIs" dxfId="4904" priority="1245" operator="equal">
      <formula>TODAY()</formula>
    </cfRule>
  </conditionalFormatting>
  <conditionalFormatting sqref="P121">
    <cfRule type="cellIs" dxfId="4903" priority="1242" operator="equal">
      <formula>TODAY()</formula>
    </cfRule>
  </conditionalFormatting>
  <conditionalFormatting sqref="P121">
    <cfRule type="cellIs" dxfId="4902" priority="1243" operator="equal">
      <formula>TODAY()</formula>
    </cfRule>
  </conditionalFormatting>
  <conditionalFormatting sqref="P121">
    <cfRule type="cellIs" dxfId="4901" priority="1240" operator="equal">
      <formula>TODAY()</formula>
    </cfRule>
  </conditionalFormatting>
  <conditionalFormatting sqref="P121">
    <cfRule type="cellIs" dxfId="4900" priority="1241" operator="equal">
      <formula>TODAY()</formula>
    </cfRule>
  </conditionalFormatting>
  <conditionalFormatting sqref="L122">
    <cfRule type="cellIs" dxfId="4899" priority="1239" operator="lessThan">
      <formula>0</formula>
    </cfRule>
  </conditionalFormatting>
  <conditionalFormatting sqref="G122">
    <cfRule type="cellIs" dxfId="4898" priority="1237" operator="greaterThan">
      <formula>F122</formula>
    </cfRule>
    <cfRule type="cellIs" dxfId="4897" priority="1238" operator="lessThan">
      <formula>F122</formula>
    </cfRule>
  </conditionalFormatting>
  <conditionalFormatting sqref="K122:L122">
    <cfRule type="cellIs" dxfId="4896" priority="1236" operator="lessThan">
      <formula>0</formula>
    </cfRule>
  </conditionalFormatting>
  <conditionalFormatting sqref="O122">
    <cfRule type="cellIs" dxfId="4895" priority="1232" operator="equal">
      <formula>TODAY()</formula>
    </cfRule>
  </conditionalFormatting>
  <conditionalFormatting sqref="O122">
    <cfRule type="cellIs" dxfId="4894" priority="1229" operator="equal">
      <formula>TODAY()</formula>
    </cfRule>
  </conditionalFormatting>
  <conditionalFormatting sqref="N122">
    <cfRule type="cellIs" dxfId="4893" priority="1234" operator="equal">
      <formula>TODAY()</formula>
    </cfRule>
  </conditionalFormatting>
  <conditionalFormatting sqref="N122">
    <cfRule type="cellIs" dxfId="4892" priority="1233" operator="equal">
      <formula>$C$7</formula>
    </cfRule>
  </conditionalFormatting>
  <conditionalFormatting sqref="O122">
    <cfRule type="cellIs" dxfId="4891" priority="1231" operator="equal">
      <formula>$C$7</formula>
    </cfRule>
  </conditionalFormatting>
  <conditionalFormatting sqref="N122">
    <cfRule type="cellIs" dxfId="4890" priority="1235" operator="equal">
      <formula>TODAY()</formula>
    </cfRule>
  </conditionalFormatting>
  <conditionalFormatting sqref="N122">
    <cfRule type="cellIs" dxfId="4889" priority="1230" operator="equal">
      <formula>$C$7</formula>
    </cfRule>
  </conditionalFormatting>
  <conditionalFormatting sqref="O122">
    <cfRule type="cellIs" dxfId="4888" priority="1228" operator="equal">
      <formula>$C$7</formula>
    </cfRule>
  </conditionalFormatting>
  <conditionalFormatting sqref="L122">
    <cfRule type="cellIs" dxfId="4887" priority="1227" operator="lessThan">
      <formula>0</formula>
    </cfRule>
  </conditionalFormatting>
  <conditionalFormatting sqref="G122">
    <cfRule type="cellIs" dxfId="4886" priority="1225" operator="greaterThan">
      <formula>F122</formula>
    </cfRule>
    <cfRule type="cellIs" dxfId="4885" priority="1226" operator="lessThan">
      <formula>F122</formula>
    </cfRule>
  </conditionalFormatting>
  <conditionalFormatting sqref="K122:L122">
    <cfRule type="cellIs" dxfId="4884" priority="1224" operator="lessThan">
      <formula>0</formula>
    </cfRule>
  </conditionalFormatting>
  <conditionalFormatting sqref="O122">
    <cfRule type="cellIs" dxfId="4883" priority="1220" operator="equal">
      <formula>TODAY()</formula>
    </cfRule>
  </conditionalFormatting>
  <conditionalFormatting sqref="O122">
    <cfRule type="cellIs" dxfId="4882" priority="1217" operator="equal">
      <formula>TODAY()</formula>
    </cfRule>
  </conditionalFormatting>
  <conditionalFormatting sqref="N122">
    <cfRule type="cellIs" dxfId="4881" priority="1222" operator="equal">
      <formula>TODAY()</formula>
    </cfRule>
  </conditionalFormatting>
  <conditionalFormatting sqref="N122">
    <cfRule type="cellIs" dxfId="4880" priority="1221" operator="equal">
      <formula>$C$7</formula>
    </cfRule>
  </conditionalFormatting>
  <conditionalFormatting sqref="O122">
    <cfRule type="cellIs" dxfId="4879" priority="1219" operator="equal">
      <formula>$C$7</formula>
    </cfRule>
  </conditionalFormatting>
  <conditionalFormatting sqref="N122">
    <cfRule type="cellIs" dxfId="4878" priority="1223" operator="equal">
      <formula>TODAY()</formula>
    </cfRule>
  </conditionalFormatting>
  <conditionalFormatting sqref="N122">
    <cfRule type="cellIs" dxfId="4877" priority="1218" operator="equal">
      <formula>$C$7</formula>
    </cfRule>
  </conditionalFormatting>
  <conditionalFormatting sqref="O122">
    <cfRule type="cellIs" dxfId="4876" priority="1216" operator="equal">
      <formula>$C$7</formula>
    </cfRule>
  </conditionalFormatting>
  <conditionalFormatting sqref="L122">
    <cfRule type="cellIs" dxfId="4875" priority="1215" operator="lessThan">
      <formula>0</formula>
    </cfRule>
  </conditionalFormatting>
  <conditionalFormatting sqref="G122">
    <cfRule type="cellIs" dxfId="4874" priority="1213" operator="greaterThan">
      <formula>F122</formula>
    </cfRule>
    <cfRule type="cellIs" dxfId="4873" priority="1214" operator="lessThan">
      <formula>F122</formula>
    </cfRule>
  </conditionalFormatting>
  <conditionalFormatting sqref="K122:L122">
    <cfRule type="cellIs" dxfId="4872" priority="1212" operator="lessThan">
      <formula>0</formula>
    </cfRule>
  </conditionalFormatting>
  <conditionalFormatting sqref="O122">
    <cfRule type="cellIs" dxfId="4871" priority="1208" operator="equal">
      <formula>TODAY()</formula>
    </cfRule>
  </conditionalFormatting>
  <conditionalFormatting sqref="O122">
    <cfRule type="cellIs" dxfId="4870" priority="1205" operator="equal">
      <formula>TODAY()</formula>
    </cfRule>
  </conditionalFormatting>
  <conditionalFormatting sqref="N122">
    <cfRule type="cellIs" dxfId="4869" priority="1210" operator="equal">
      <formula>TODAY()</formula>
    </cfRule>
  </conditionalFormatting>
  <conditionalFormatting sqref="N122">
    <cfRule type="cellIs" dxfId="4868" priority="1209" operator="equal">
      <formula>$C$7</formula>
    </cfRule>
  </conditionalFormatting>
  <conditionalFormatting sqref="O122">
    <cfRule type="cellIs" dxfId="4867" priority="1207" operator="equal">
      <formula>$C$7</formula>
    </cfRule>
  </conditionalFormatting>
  <conditionalFormatting sqref="N122">
    <cfRule type="cellIs" dxfId="4866" priority="1211" operator="equal">
      <formula>TODAY()</formula>
    </cfRule>
  </conditionalFormatting>
  <conditionalFormatting sqref="N122">
    <cfRule type="cellIs" dxfId="4865" priority="1206" operator="equal">
      <formula>$C$7</formula>
    </cfRule>
  </conditionalFormatting>
  <conditionalFormatting sqref="O122">
    <cfRule type="cellIs" dxfId="4864" priority="1204" operator="equal">
      <formula>$C$7</formula>
    </cfRule>
  </conditionalFormatting>
  <conditionalFormatting sqref="O122">
    <cfRule type="cellIs" dxfId="4863" priority="1193" operator="equal">
      <formula>TODAY()</formula>
    </cfRule>
  </conditionalFormatting>
  <conditionalFormatting sqref="L122">
    <cfRule type="cellIs" dxfId="4862" priority="1203" operator="lessThan">
      <formula>0</formula>
    </cfRule>
  </conditionalFormatting>
  <conditionalFormatting sqref="G122">
    <cfRule type="cellIs" dxfId="4861" priority="1201" operator="greaterThan">
      <formula>F122</formula>
    </cfRule>
    <cfRule type="cellIs" dxfId="4860" priority="1202" operator="lessThan">
      <formula>F122</formula>
    </cfRule>
  </conditionalFormatting>
  <conditionalFormatting sqref="K122:L122">
    <cfRule type="cellIs" dxfId="4859" priority="1200" operator="lessThan">
      <formula>0</formula>
    </cfRule>
  </conditionalFormatting>
  <conditionalFormatting sqref="O122">
    <cfRule type="cellIs" dxfId="4858" priority="1196" operator="equal">
      <formula>TODAY()</formula>
    </cfRule>
  </conditionalFormatting>
  <conditionalFormatting sqref="N122">
    <cfRule type="cellIs" dxfId="4857" priority="1198" operator="equal">
      <formula>TODAY()</formula>
    </cfRule>
  </conditionalFormatting>
  <conditionalFormatting sqref="N122">
    <cfRule type="cellIs" dxfId="4856" priority="1197" operator="equal">
      <formula>$C$7</formula>
    </cfRule>
  </conditionalFormatting>
  <conditionalFormatting sqref="O122">
    <cfRule type="cellIs" dxfId="4855" priority="1195" operator="equal">
      <formula>$C$7</formula>
    </cfRule>
  </conditionalFormatting>
  <conditionalFormatting sqref="N122">
    <cfRule type="cellIs" dxfId="4854" priority="1199" operator="equal">
      <formula>TODAY()</formula>
    </cfRule>
  </conditionalFormatting>
  <conditionalFormatting sqref="N122">
    <cfRule type="cellIs" dxfId="4853" priority="1194" operator="equal">
      <formula>$C$7</formula>
    </cfRule>
  </conditionalFormatting>
  <conditionalFormatting sqref="O122">
    <cfRule type="cellIs" dxfId="4852" priority="1192" operator="equal">
      <formula>$C$7</formula>
    </cfRule>
  </conditionalFormatting>
  <conditionalFormatting sqref="L122">
    <cfRule type="cellIs" dxfId="4851" priority="1191" operator="lessThan">
      <formula>0</formula>
    </cfRule>
  </conditionalFormatting>
  <conditionalFormatting sqref="G122">
    <cfRule type="cellIs" dxfId="4850" priority="1189" operator="greaterThan">
      <formula>F122</formula>
    </cfRule>
    <cfRule type="cellIs" dxfId="4849" priority="1190" operator="lessThan">
      <formula>F122</formula>
    </cfRule>
  </conditionalFormatting>
  <conditionalFormatting sqref="K122:L122">
    <cfRule type="cellIs" dxfId="4848" priority="1188" operator="lessThan">
      <formula>0</formula>
    </cfRule>
  </conditionalFormatting>
  <conditionalFormatting sqref="O122">
    <cfRule type="cellIs" dxfId="4847" priority="1184" operator="equal">
      <formula>TODAY()</formula>
    </cfRule>
  </conditionalFormatting>
  <conditionalFormatting sqref="O122">
    <cfRule type="cellIs" dxfId="4846" priority="1181" operator="equal">
      <formula>TODAY()</formula>
    </cfRule>
  </conditionalFormatting>
  <conditionalFormatting sqref="N122">
    <cfRule type="cellIs" dxfId="4845" priority="1186" operator="equal">
      <formula>TODAY()</formula>
    </cfRule>
  </conditionalFormatting>
  <conditionalFormatting sqref="N122">
    <cfRule type="cellIs" dxfId="4844" priority="1185" operator="equal">
      <formula>$C$7</formula>
    </cfRule>
  </conditionalFormatting>
  <conditionalFormatting sqref="O122">
    <cfRule type="cellIs" dxfId="4843" priority="1183" operator="equal">
      <formula>$C$7</formula>
    </cfRule>
  </conditionalFormatting>
  <conditionalFormatting sqref="N122">
    <cfRule type="cellIs" dxfId="4842" priority="1187" operator="equal">
      <formula>TODAY()</formula>
    </cfRule>
  </conditionalFormatting>
  <conditionalFormatting sqref="N122">
    <cfRule type="cellIs" dxfId="4841" priority="1182" operator="equal">
      <formula>$C$7</formula>
    </cfRule>
  </conditionalFormatting>
  <conditionalFormatting sqref="O122">
    <cfRule type="cellIs" dxfId="4840" priority="1180" operator="equal">
      <formula>$C$7</formula>
    </cfRule>
  </conditionalFormatting>
  <conditionalFormatting sqref="L122">
    <cfRule type="cellIs" dxfId="4839" priority="1179" operator="lessThan">
      <formula>0</formula>
    </cfRule>
  </conditionalFormatting>
  <conditionalFormatting sqref="G122">
    <cfRule type="cellIs" dxfId="4838" priority="1177" operator="greaterThan">
      <formula>F122</formula>
    </cfRule>
    <cfRule type="cellIs" dxfId="4837" priority="1178" operator="lessThan">
      <formula>F122</formula>
    </cfRule>
  </conditionalFormatting>
  <conditionalFormatting sqref="K122:L122">
    <cfRule type="cellIs" dxfId="4836" priority="1176" operator="lessThan">
      <formula>0</formula>
    </cfRule>
  </conditionalFormatting>
  <conditionalFormatting sqref="O122">
    <cfRule type="cellIs" dxfId="4835" priority="1172" operator="equal">
      <formula>TODAY()</formula>
    </cfRule>
  </conditionalFormatting>
  <conditionalFormatting sqref="O122">
    <cfRule type="cellIs" dxfId="4834" priority="1169" operator="equal">
      <formula>TODAY()</formula>
    </cfRule>
  </conditionalFormatting>
  <conditionalFormatting sqref="N122">
    <cfRule type="cellIs" dxfId="4833" priority="1174" operator="equal">
      <formula>TODAY()</formula>
    </cfRule>
  </conditionalFormatting>
  <conditionalFormatting sqref="N122">
    <cfRule type="cellIs" dxfId="4832" priority="1173" operator="equal">
      <formula>$C$7</formula>
    </cfRule>
  </conditionalFormatting>
  <conditionalFormatting sqref="O122">
    <cfRule type="cellIs" dxfId="4831" priority="1171" operator="equal">
      <formula>$C$7</formula>
    </cfRule>
  </conditionalFormatting>
  <conditionalFormatting sqref="N122">
    <cfRule type="cellIs" dxfId="4830" priority="1175" operator="equal">
      <formula>TODAY()</formula>
    </cfRule>
  </conditionalFormatting>
  <conditionalFormatting sqref="N122">
    <cfRule type="cellIs" dxfId="4829" priority="1170" operator="equal">
      <formula>$C$7</formula>
    </cfRule>
  </conditionalFormatting>
  <conditionalFormatting sqref="O122">
    <cfRule type="cellIs" dxfId="4828" priority="1168" operator="equal">
      <formula>$C$7</formula>
    </cfRule>
  </conditionalFormatting>
  <conditionalFormatting sqref="L122">
    <cfRule type="cellIs" dxfId="4827" priority="1167" operator="lessThan">
      <formula>0</formula>
    </cfRule>
  </conditionalFormatting>
  <conditionalFormatting sqref="G122">
    <cfRule type="cellIs" dxfId="4826" priority="1165" operator="greaterThan">
      <formula>F122</formula>
    </cfRule>
    <cfRule type="cellIs" dxfId="4825" priority="1166" operator="lessThan">
      <formula>F122</formula>
    </cfRule>
  </conditionalFormatting>
  <conditionalFormatting sqref="K122:L122">
    <cfRule type="cellIs" dxfId="4824" priority="1164" operator="lessThan">
      <formula>0</formula>
    </cfRule>
  </conditionalFormatting>
  <conditionalFormatting sqref="O122">
    <cfRule type="cellIs" dxfId="4823" priority="1160" operator="equal">
      <formula>TODAY()</formula>
    </cfRule>
  </conditionalFormatting>
  <conditionalFormatting sqref="O122">
    <cfRule type="cellIs" dxfId="4822" priority="1157" operator="equal">
      <formula>TODAY()</formula>
    </cfRule>
  </conditionalFormatting>
  <conditionalFormatting sqref="N122">
    <cfRule type="cellIs" dxfId="4821" priority="1162" operator="equal">
      <formula>TODAY()</formula>
    </cfRule>
  </conditionalFormatting>
  <conditionalFormatting sqref="N122">
    <cfRule type="cellIs" dxfId="4820" priority="1161" operator="equal">
      <formula>$C$7</formula>
    </cfRule>
  </conditionalFormatting>
  <conditionalFormatting sqref="O122">
    <cfRule type="cellIs" dxfId="4819" priority="1159" operator="equal">
      <formula>$C$7</formula>
    </cfRule>
  </conditionalFormatting>
  <conditionalFormatting sqref="N122">
    <cfRule type="cellIs" dxfId="4818" priority="1163" operator="equal">
      <formula>TODAY()</formula>
    </cfRule>
  </conditionalFormatting>
  <conditionalFormatting sqref="N122">
    <cfRule type="cellIs" dxfId="4817" priority="1158" operator="equal">
      <formula>$C$7</formula>
    </cfRule>
  </conditionalFormatting>
  <conditionalFormatting sqref="O122">
    <cfRule type="cellIs" dxfId="4816" priority="1156" operator="equal">
      <formula>$C$7</formula>
    </cfRule>
  </conditionalFormatting>
  <conditionalFormatting sqref="L122">
    <cfRule type="cellIs" dxfId="4815" priority="1155" operator="lessThan">
      <formula>0</formula>
    </cfRule>
  </conditionalFormatting>
  <conditionalFormatting sqref="G122">
    <cfRule type="cellIs" dxfId="4814" priority="1153" operator="greaterThan">
      <formula>F122</formula>
    </cfRule>
    <cfRule type="cellIs" dxfId="4813" priority="1154" operator="lessThan">
      <formula>F122</formula>
    </cfRule>
  </conditionalFormatting>
  <conditionalFormatting sqref="K122:L122">
    <cfRule type="cellIs" dxfId="4812" priority="1152" operator="lessThan">
      <formula>0</formula>
    </cfRule>
  </conditionalFormatting>
  <conditionalFormatting sqref="O122">
    <cfRule type="cellIs" dxfId="4811" priority="1148" operator="equal">
      <formula>TODAY()</formula>
    </cfRule>
  </conditionalFormatting>
  <conditionalFormatting sqref="O122">
    <cfRule type="cellIs" dxfId="4810" priority="1145" operator="equal">
      <formula>TODAY()</formula>
    </cfRule>
  </conditionalFormatting>
  <conditionalFormatting sqref="N122">
    <cfRule type="cellIs" dxfId="4809" priority="1150" operator="equal">
      <formula>TODAY()</formula>
    </cfRule>
  </conditionalFormatting>
  <conditionalFormatting sqref="N122">
    <cfRule type="cellIs" dxfId="4808" priority="1149" operator="equal">
      <formula>$C$7</formula>
    </cfRule>
  </conditionalFormatting>
  <conditionalFormatting sqref="O122">
    <cfRule type="cellIs" dxfId="4807" priority="1147" operator="equal">
      <formula>$C$7</formula>
    </cfRule>
  </conditionalFormatting>
  <conditionalFormatting sqref="N122">
    <cfRule type="cellIs" dxfId="4806" priority="1151" operator="equal">
      <formula>TODAY()</formula>
    </cfRule>
  </conditionalFormatting>
  <conditionalFormatting sqref="N122">
    <cfRule type="cellIs" dxfId="4805" priority="1146" operator="equal">
      <formula>$C$7</formula>
    </cfRule>
  </conditionalFormatting>
  <conditionalFormatting sqref="O122">
    <cfRule type="cellIs" dxfId="4804" priority="1144" operator="equal">
      <formula>$C$7</formula>
    </cfRule>
  </conditionalFormatting>
  <conditionalFormatting sqref="L122">
    <cfRule type="cellIs" dxfId="4803" priority="1143" operator="lessThan">
      <formula>0</formula>
    </cfRule>
  </conditionalFormatting>
  <conditionalFormatting sqref="G122">
    <cfRule type="cellIs" dxfId="4802" priority="1141" operator="greaterThan">
      <formula>F122</formula>
    </cfRule>
    <cfRule type="cellIs" dxfId="4801" priority="1142" operator="lessThan">
      <formula>F122</formula>
    </cfRule>
  </conditionalFormatting>
  <conditionalFormatting sqref="K122:L122">
    <cfRule type="cellIs" dxfId="4800" priority="1140" operator="lessThan">
      <formula>0</formula>
    </cfRule>
  </conditionalFormatting>
  <conditionalFormatting sqref="O122">
    <cfRule type="cellIs" dxfId="4799" priority="1136" operator="equal">
      <formula>TODAY()</formula>
    </cfRule>
  </conditionalFormatting>
  <conditionalFormatting sqref="O122">
    <cfRule type="cellIs" dxfId="4798" priority="1133" operator="equal">
      <formula>TODAY()</formula>
    </cfRule>
  </conditionalFormatting>
  <conditionalFormatting sqref="N122">
    <cfRule type="cellIs" dxfId="4797" priority="1138" operator="equal">
      <formula>TODAY()</formula>
    </cfRule>
  </conditionalFormatting>
  <conditionalFormatting sqref="N122">
    <cfRule type="cellIs" dxfId="4796" priority="1137" operator="equal">
      <formula>$C$7</formula>
    </cfRule>
  </conditionalFormatting>
  <conditionalFormatting sqref="O122">
    <cfRule type="cellIs" dxfId="4795" priority="1135" operator="equal">
      <formula>$C$7</formula>
    </cfRule>
  </conditionalFormatting>
  <conditionalFormatting sqref="N122">
    <cfRule type="cellIs" dxfId="4794" priority="1139" operator="equal">
      <formula>TODAY()</formula>
    </cfRule>
  </conditionalFormatting>
  <conditionalFormatting sqref="N122">
    <cfRule type="cellIs" dxfId="4793" priority="1134" operator="equal">
      <formula>$C$7</formula>
    </cfRule>
  </conditionalFormatting>
  <conditionalFormatting sqref="O122">
    <cfRule type="cellIs" dxfId="4792" priority="1132" operator="equal">
      <formula>$C$7</formula>
    </cfRule>
  </conditionalFormatting>
  <conditionalFormatting sqref="L122">
    <cfRule type="cellIs" dxfId="4791" priority="1131" operator="lessThan">
      <formula>0</formula>
    </cfRule>
  </conditionalFormatting>
  <conditionalFormatting sqref="G122">
    <cfRule type="cellIs" dxfId="4790" priority="1129" operator="greaterThan">
      <formula>F122</formula>
    </cfRule>
    <cfRule type="cellIs" dxfId="4789" priority="1130" operator="lessThan">
      <formula>F122</formula>
    </cfRule>
  </conditionalFormatting>
  <conditionalFormatting sqref="K122:L122">
    <cfRule type="cellIs" dxfId="4788" priority="1128" operator="lessThan">
      <formula>0</formula>
    </cfRule>
  </conditionalFormatting>
  <conditionalFormatting sqref="O122">
    <cfRule type="cellIs" dxfId="4787" priority="1124" operator="equal">
      <formula>TODAY()</formula>
    </cfRule>
  </conditionalFormatting>
  <conditionalFormatting sqref="O122">
    <cfRule type="cellIs" dxfId="4786" priority="1121" operator="equal">
      <formula>TODAY()</formula>
    </cfRule>
  </conditionalFormatting>
  <conditionalFormatting sqref="N122">
    <cfRule type="cellIs" dxfId="4785" priority="1126" operator="equal">
      <formula>TODAY()</formula>
    </cfRule>
  </conditionalFormatting>
  <conditionalFormatting sqref="N122">
    <cfRule type="cellIs" dxfId="4784" priority="1125" operator="equal">
      <formula>$C$7</formula>
    </cfRule>
  </conditionalFormatting>
  <conditionalFormatting sqref="O122">
    <cfRule type="cellIs" dxfId="4783" priority="1123" operator="equal">
      <formula>$C$7</formula>
    </cfRule>
  </conditionalFormatting>
  <conditionalFormatting sqref="N122">
    <cfRule type="cellIs" dxfId="4782" priority="1127" operator="equal">
      <formula>TODAY()</formula>
    </cfRule>
  </conditionalFormatting>
  <conditionalFormatting sqref="N122">
    <cfRule type="cellIs" dxfId="4781" priority="1122" operator="equal">
      <formula>$C$7</formula>
    </cfRule>
  </conditionalFormatting>
  <conditionalFormatting sqref="O122">
    <cfRule type="cellIs" dxfId="4780" priority="1120" operator="equal">
      <formula>$C$7</formula>
    </cfRule>
  </conditionalFormatting>
  <conditionalFormatting sqref="L122">
    <cfRule type="cellIs" dxfId="4779" priority="1119" operator="lessThan">
      <formula>0</formula>
    </cfRule>
  </conditionalFormatting>
  <conditionalFormatting sqref="G122">
    <cfRule type="cellIs" dxfId="4778" priority="1117" operator="greaterThan">
      <formula>F122</formula>
    </cfRule>
    <cfRule type="cellIs" dxfId="4777" priority="1118" operator="lessThan">
      <formula>F122</formula>
    </cfRule>
  </conditionalFormatting>
  <conditionalFormatting sqref="K122:L122">
    <cfRule type="cellIs" dxfId="4776" priority="1116" operator="lessThan">
      <formula>0</formula>
    </cfRule>
  </conditionalFormatting>
  <conditionalFormatting sqref="O122">
    <cfRule type="cellIs" dxfId="4775" priority="1112" operator="equal">
      <formula>TODAY()</formula>
    </cfRule>
  </conditionalFormatting>
  <conditionalFormatting sqref="O122">
    <cfRule type="cellIs" dxfId="4774" priority="1109" operator="equal">
      <formula>TODAY()</formula>
    </cfRule>
  </conditionalFormatting>
  <conditionalFormatting sqref="N122">
    <cfRule type="cellIs" dxfId="4773" priority="1114" operator="equal">
      <formula>TODAY()</formula>
    </cfRule>
  </conditionalFormatting>
  <conditionalFormatting sqref="N122">
    <cfRule type="cellIs" dxfId="4772" priority="1113" operator="equal">
      <formula>$C$7</formula>
    </cfRule>
  </conditionalFormatting>
  <conditionalFormatting sqref="O122">
    <cfRule type="cellIs" dxfId="4771" priority="1111" operator="equal">
      <formula>$C$7</formula>
    </cfRule>
  </conditionalFormatting>
  <conditionalFormatting sqref="N122">
    <cfRule type="cellIs" dxfId="4770" priority="1115" operator="equal">
      <formula>TODAY()</formula>
    </cfRule>
  </conditionalFormatting>
  <conditionalFormatting sqref="N122">
    <cfRule type="cellIs" dxfId="4769" priority="1110" operator="equal">
      <formula>$C$7</formula>
    </cfRule>
  </conditionalFormatting>
  <conditionalFormatting sqref="O122">
    <cfRule type="cellIs" dxfId="4768" priority="1108" operator="equal">
      <formula>$C$7</formula>
    </cfRule>
  </conditionalFormatting>
  <conditionalFormatting sqref="L122">
    <cfRule type="cellIs" dxfId="4767" priority="1107" operator="lessThan">
      <formula>0</formula>
    </cfRule>
  </conditionalFormatting>
  <conditionalFormatting sqref="G122">
    <cfRule type="cellIs" dxfId="4766" priority="1105" operator="greaterThan">
      <formula>F122</formula>
    </cfRule>
    <cfRule type="cellIs" dxfId="4765" priority="1106" operator="lessThan">
      <formula>F122</formula>
    </cfRule>
  </conditionalFormatting>
  <conditionalFormatting sqref="K122:L122">
    <cfRule type="cellIs" dxfId="4764" priority="1104" operator="lessThan">
      <formula>0</formula>
    </cfRule>
  </conditionalFormatting>
  <conditionalFormatting sqref="O122">
    <cfRule type="cellIs" dxfId="4763" priority="1100" operator="equal">
      <formula>TODAY()</formula>
    </cfRule>
  </conditionalFormatting>
  <conditionalFormatting sqref="O122">
    <cfRule type="cellIs" dxfId="4762" priority="1097" operator="equal">
      <formula>TODAY()</formula>
    </cfRule>
  </conditionalFormatting>
  <conditionalFormatting sqref="N122">
    <cfRule type="cellIs" dxfId="4761" priority="1102" operator="equal">
      <formula>TODAY()</formula>
    </cfRule>
  </conditionalFormatting>
  <conditionalFormatting sqref="N122">
    <cfRule type="cellIs" dxfId="4760" priority="1101" operator="equal">
      <formula>$C$7</formula>
    </cfRule>
  </conditionalFormatting>
  <conditionalFormatting sqref="O122">
    <cfRule type="cellIs" dxfId="4759" priority="1099" operator="equal">
      <formula>$C$7</formula>
    </cfRule>
  </conditionalFormatting>
  <conditionalFormatting sqref="N122">
    <cfRule type="cellIs" dxfId="4758" priority="1103" operator="equal">
      <formula>TODAY()</formula>
    </cfRule>
  </conditionalFormatting>
  <conditionalFormatting sqref="N122">
    <cfRule type="cellIs" dxfId="4757" priority="1098" operator="equal">
      <formula>$C$7</formula>
    </cfRule>
  </conditionalFormatting>
  <conditionalFormatting sqref="O122">
    <cfRule type="cellIs" dxfId="4756" priority="1096" operator="equal">
      <formula>$C$7</formula>
    </cfRule>
  </conditionalFormatting>
  <conditionalFormatting sqref="P122">
    <cfRule type="cellIs" dxfId="4755" priority="1094" operator="equal">
      <formula>TODAY()</formula>
    </cfRule>
  </conditionalFormatting>
  <conditionalFormatting sqref="P122">
    <cfRule type="cellIs" dxfId="4754" priority="1095" operator="equal">
      <formula>TODAY()</formula>
    </cfRule>
  </conditionalFormatting>
  <conditionalFormatting sqref="P122">
    <cfRule type="cellIs" dxfId="4753" priority="1092" operator="equal">
      <formula>TODAY()</formula>
    </cfRule>
  </conditionalFormatting>
  <conditionalFormatting sqref="P122">
    <cfRule type="cellIs" dxfId="4752" priority="1093" operator="equal">
      <formula>TODAY()</formula>
    </cfRule>
  </conditionalFormatting>
  <conditionalFormatting sqref="P122">
    <cfRule type="cellIs" dxfId="4751" priority="1090" operator="equal">
      <formula>TODAY()</formula>
    </cfRule>
  </conditionalFormatting>
  <conditionalFormatting sqref="P122">
    <cfRule type="cellIs" dxfId="4750" priority="1091" operator="equal">
      <formula>TODAY()</formula>
    </cfRule>
  </conditionalFormatting>
  <conditionalFormatting sqref="P122">
    <cfRule type="cellIs" dxfId="4749" priority="1088" operator="equal">
      <formula>TODAY()</formula>
    </cfRule>
  </conditionalFormatting>
  <conditionalFormatting sqref="P122">
    <cfRule type="cellIs" dxfId="4748" priority="1089" operator="equal">
      <formula>TODAY()</formula>
    </cfRule>
  </conditionalFormatting>
  <conditionalFormatting sqref="P122">
    <cfRule type="cellIs" dxfId="4747" priority="1086" operator="equal">
      <formula>TODAY()</formula>
    </cfRule>
  </conditionalFormatting>
  <conditionalFormatting sqref="P122">
    <cfRule type="cellIs" dxfId="4746" priority="1087" operator="equal">
      <formula>TODAY()</formula>
    </cfRule>
  </conditionalFormatting>
  <conditionalFormatting sqref="P122">
    <cfRule type="cellIs" dxfId="4745" priority="1084" operator="equal">
      <formula>TODAY()</formula>
    </cfRule>
  </conditionalFormatting>
  <conditionalFormatting sqref="P122">
    <cfRule type="cellIs" dxfId="4744" priority="1085" operator="equal">
      <formula>TODAY()</formula>
    </cfRule>
  </conditionalFormatting>
  <conditionalFormatting sqref="P122">
    <cfRule type="cellIs" dxfId="4743" priority="1082" operator="equal">
      <formula>TODAY()</formula>
    </cfRule>
  </conditionalFormatting>
  <conditionalFormatting sqref="P122">
    <cfRule type="cellIs" dxfId="4742" priority="1083" operator="equal">
      <formula>TODAY()</formula>
    </cfRule>
  </conditionalFormatting>
  <conditionalFormatting sqref="P122">
    <cfRule type="cellIs" dxfId="4741" priority="1080" operator="equal">
      <formula>TODAY()</formula>
    </cfRule>
  </conditionalFormatting>
  <conditionalFormatting sqref="P122">
    <cfRule type="cellIs" dxfId="4740" priority="1081" operator="equal">
      <formula>TODAY()</formula>
    </cfRule>
  </conditionalFormatting>
  <conditionalFormatting sqref="P122">
    <cfRule type="cellIs" dxfId="4739" priority="1078" operator="equal">
      <formula>TODAY()</formula>
    </cfRule>
  </conditionalFormatting>
  <conditionalFormatting sqref="P122">
    <cfRule type="cellIs" dxfId="4738" priority="1079" operator="equal">
      <formula>TODAY()</formula>
    </cfRule>
  </conditionalFormatting>
  <conditionalFormatting sqref="P122">
    <cfRule type="cellIs" dxfId="4737" priority="1076" operator="equal">
      <formula>TODAY()</formula>
    </cfRule>
  </conditionalFormatting>
  <conditionalFormatting sqref="P122">
    <cfRule type="cellIs" dxfId="4736" priority="1077" operator="equal">
      <formula>TODAY()</formula>
    </cfRule>
  </conditionalFormatting>
  <conditionalFormatting sqref="P122">
    <cfRule type="cellIs" dxfId="4735" priority="1074" operator="equal">
      <formula>TODAY()</formula>
    </cfRule>
  </conditionalFormatting>
  <conditionalFormatting sqref="P122">
    <cfRule type="cellIs" dxfId="4734" priority="1075" operator="equal">
      <formula>TODAY()</formula>
    </cfRule>
  </conditionalFormatting>
  <conditionalFormatting sqref="P122">
    <cfRule type="cellIs" dxfId="4733" priority="1072" operator="equal">
      <formula>TODAY()</formula>
    </cfRule>
  </conditionalFormatting>
  <conditionalFormatting sqref="P122">
    <cfRule type="cellIs" dxfId="4732" priority="1073" operator="equal">
      <formula>TODAY()</formula>
    </cfRule>
  </conditionalFormatting>
  <conditionalFormatting sqref="Q45">
    <cfRule type="cellIs" dxfId="4731" priority="903" operator="equal">
      <formula>TODAY()</formula>
    </cfRule>
  </conditionalFormatting>
  <conditionalFormatting sqref="L45">
    <cfRule type="cellIs" dxfId="4730" priority="902" operator="lessThan">
      <formula>0</formula>
    </cfRule>
  </conditionalFormatting>
  <conditionalFormatting sqref="K45:L45">
    <cfRule type="cellIs" dxfId="4729" priority="901" operator="lessThan">
      <formula>0</formula>
    </cfRule>
  </conditionalFormatting>
  <conditionalFormatting sqref="G45">
    <cfRule type="cellIs" dxfId="4728" priority="899" operator="lessThan">
      <formula>N45</formula>
    </cfRule>
    <cfRule type="cellIs" dxfId="4727" priority="900" operator="greaterThan">
      <formula>P45</formula>
    </cfRule>
  </conditionalFormatting>
  <conditionalFormatting sqref="L124">
    <cfRule type="cellIs" dxfId="4726" priority="898" operator="lessThan">
      <formula>0</formula>
    </cfRule>
  </conditionalFormatting>
  <conditionalFormatting sqref="G124">
    <cfRule type="cellIs" dxfId="4725" priority="896" operator="greaterThan">
      <formula>F124</formula>
    </cfRule>
    <cfRule type="cellIs" dxfId="4724" priority="897" operator="lessThan">
      <formula>F124</formula>
    </cfRule>
  </conditionalFormatting>
  <conditionalFormatting sqref="K124:L124">
    <cfRule type="cellIs" dxfId="4723" priority="895" operator="lessThan">
      <formula>0</formula>
    </cfRule>
  </conditionalFormatting>
  <conditionalFormatting sqref="O124">
    <cfRule type="cellIs" dxfId="4722" priority="891" operator="equal">
      <formula>TODAY()</formula>
    </cfRule>
  </conditionalFormatting>
  <conditionalFormatting sqref="O124">
    <cfRule type="cellIs" dxfId="4721" priority="888" operator="equal">
      <formula>TODAY()</formula>
    </cfRule>
  </conditionalFormatting>
  <conditionalFormatting sqref="N124">
    <cfRule type="cellIs" dxfId="4720" priority="893" operator="equal">
      <formula>TODAY()</formula>
    </cfRule>
  </conditionalFormatting>
  <conditionalFormatting sqref="N124">
    <cfRule type="cellIs" dxfId="4719" priority="892" operator="equal">
      <formula>$C$7</formula>
    </cfRule>
  </conditionalFormatting>
  <conditionalFormatting sqref="O124">
    <cfRule type="cellIs" dxfId="4718" priority="890" operator="equal">
      <formula>$C$7</formula>
    </cfRule>
  </conditionalFormatting>
  <conditionalFormatting sqref="N124">
    <cfRule type="cellIs" dxfId="4717" priority="894" operator="equal">
      <formula>TODAY()</formula>
    </cfRule>
  </conditionalFormatting>
  <conditionalFormatting sqref="N124">
    <cfRule type="cellIs" dxfId="4716" priority="889" operator="equal">
      <formula>$C$7</formula>
    </cfRule>
  </conditionalFormatting>
  <conditionalFormatting sqref="O124">
    <cfRule type="cellIs" dxfId="4715" priority="887" operator="equal">
      <formula>$C$7</formula>
    </cfRule>
  </conditionalFormatting>
  <conditionalFormatting sqref="L124">
    <cfRule type="cellIs" dxfId="4714" priority="886" operator="lessThan">
      <formula>0</formula>
    </cfRule>
  </conditionalFormatting>
  <conditionalFormatting sqref="G124">
    <cfRule type="cellIs" dxfId="4713" priority="884" operator="greaterThan">
      <formula>F124</formula>
    </cfRule>
    <cfRule type="cellIs" dxfId="4712" priority="885" operator="lessThan">
      <formula>F124</formula>
    </cfRule>
  </conditionalFormatting>
  <conditionalFormatting sqref="K124:L124">
    <cfRule type="cellIs" dxfId="4711" priority="883" operator="lessThan">
      <formula>0</formula>
    </cfRule>
  </conditionalFormatting>
  <conditionalFormatting sqref="O124">
    <cfRule type="cellIs" dxfId="4710" priority="879" operator="equal">
      <formula>TODAY()</formula>
    </cfRule>
  </conditionalFormatting>
  <conditionalFormatting sqref="O124">
    <cfRule type="cellIs" dxfId="4709" priority="876" operator="equal">
      <formula>TODAY()</formula>
    </cfRule>
  </conditionalFormatting>
  <conditionalFormatting sqref="N124">
    <cfRule type="cellIs" dxfId="4708" priority="881" operator="equal">
      <formula>TODAY()</formula>
    </cfRule>
  </conditionalFormatting>
  <conditionalFormatting sqref="N124">
    <cfRule type="cellIs" dxfId="4707" priority="880" operator="equal">
      <formula>$C$7</formula>
    </cfRule>
  </conditionalFormatting>
  <conditionalFormatting sqref="O124">
    <cfRule type="cellIs" dxfId="4706" priority="878" operator="equal">
      <formula>$C$7</formula>
    </cfRule>
  </conditionalFormatting>
  <conditionalFormatting sqref="N124">
    <cfRule type="cellIs" dxfId="4705" priority="882" operator="equal">
      <formula>TODAY()</formula>
    </cfRule>
  </conditionalFormatting>
  <conditionalFormatting sqref="N124">
    <cfRule type="cellIs" dxfId="4704" priority="877" operator="equal">
      <formula>$C$7</formula>
    </cfRule>
  </conditionalFormatting>
  <conditionalFormatting sqref="O124">
    <cfRule type="cellIs" dxfId="4703" priority="875" operator="equal">
      <formula>$C$7</formula>
    </cfRule>
  </conditionalFormatting>
  <conditionalFormatting sqref="L124">
    <cfRule type="cellIs" dxfId="4702" priority="874" operator="lessThan">
      <formula>0</formula>
    </cfRule>
  </conditionalFormatting>
  <conditionalFormatting sqref="G124">
    <cfRule type="cellIs" dxfId="4701" priority="872" operator="greaterThan">
      <formula>F124</formula>
    </cfRule>
    <cfRule type="cellIs" dxfId="4700" priority="873" operator="lessThan">
      <formula>F124</formula>
    </cfRule>
  </conditionalFormatting>
  <conditionalFormatting sqref="K124:L124">
    <cfRule type="cellIs" dxfId="4699" priority="871" operator="lessThan">
      <formula>0</formula>
    </cfRule>
  </conditionalFormatting>
  <conditionalFormatting sqref="O124">
    <cfRule type="cellIs" dxfId="4698" priority="867" operator="equal">
      <formula>TODAY()</formula>
    </cfRule>
  </conditionalFormatting>
  <conditionalFormatting sqref="O124">
    <cfRule type="cellIs" dxfId="4697" priority="864" operator="equal">
      <formula>TODAY()</formula>
    </cfRule>
  </conditionalFormatting>
  <conditionalFormatting sqref="N124">
    <cfRule type="cellIs" dxfId="4696" priority="869" operator="equal">
      <formula>TODAY()</formula>
    </cfRule>
  </conditionalFormatting>
  <conditionalFormatting sqref="N124">
    <cfRule type="cellIs" dxfId="4695" priority="868" operator="equal">
      <formula>$C$7</formula>
    </cfRule>
  </conditionalFormatting>
  <conditionalFormatting sqref="O124">
    <cfRule type="cellIs" dxfId="4694" priority="866" operator="equal">
      <formula>$C$7</formula>
    </cfRule>
  </conditionalFormatting>
  <conditionalFormatting sqref="N124">
    <cfRule type="cellIs" dxfId="4693" priority="870" operator="equal">
      <formula>TODAY()</formula>
    </cfRule>
  </conditionalFormatting>
  <conditionalFormatting sqref="N124">
    <cfRule type="cellIs" dxfId="4692" priority="865" operator="equal">
      <formula>$C$7</formula>
    </cfRule>
  </conditionalFormatting>
  <conditionalFormatting sqref="O124">
    <cfRule type="cellIs" dxfId="4691" priority="863" operator="equal">
      <formula>$C$7</formula>
    </cfRule>
  </conditionalFormatting>
  <conditionalFormatting sqref="O124">
    <cfRule type="cellIs" dxfId="4690" priority="852" operator="equal">
      <formula>TODAY()</formula>
    </cfRule>
  </conditionalFormatting>
  <conditionalFormatting sqref="L124">
    <cfRule type="cellIs" dxfId="4689" priority="862" operator="lessThan">
      <formula>0</formula>
    </cfRule>
  </conditionalFormatting>
  <conditionalFormatting sqref="G124">
    <cfRule type="cellIs" dxfId="4688" priority="860" operator="greaterThan">
      <formula>F124</formula>
    </cfRule>
    <cfRule type="cellIs" dxfId="4687" priority="861" operator="lessThan">
      <formula>F124</formula>
    </cfRule>
  </conditionalFormatting>
  <conditionalFormatting sqref="K124:L124">
    <cfRule type="cellIs" dxfId="4686" priority="859" operator="lessThan">
      <formula>0</formula>
    </cfRule>
  </conditionalFormatting>
  <conditionalFormatting sqref="O124">
    <cfRule type="cellIs" dxfId="4685" priority="855" operator="equal">
      <formula>TODAY()</formula>
    </cfRule>
  </conditionalFormatting>
  <conditionalFormatting sqref="N124">
    <cfRule type="cellIs" dxfId="4684" priority="857" operator="equal">
      <formula>TODAY()</formula>
    </cfRule>
  </conditionalFormatting>
  <conditionalFormatting sqref="N124">
    <cfRule type="cellIs" dxfId="4683" priority="856" operator="equal">
      <formula>$C$7</formula>
    </cfRule>
  </conditionalFormatting>
  <conditionalFormatting sqref="O124">
    <cfRule type="cellIs" dxfId="4682" priority="854" operator="equal">
      <formula>$C$7</formula>
    </cfRule>
  </conditionalFormatting>
  <conditionalFormatting sqref="N124">
    <cfRule type="cellIs" dxfId="4681" priority="858" operator="equal">
      <formula>TODAY()</formula>
    </cfRule>
  </conditionalFormatting>
  <conditionalFormatting sqref="N124">
    <cfRule type="cellIs" dxfId="4680" priority="853" operator="equal">
      <formula>$C$7</formula>
    </cfRule>
  </conditionalFormatting>
  <conditionalFormatting sqref="O124">
    <cfRule type="cellIs" dxfId="4679" priority="851" operator="equal">
      <formula>$C$7</formula>
    </cfRule>
  </conditionalFormatting>
  <conditionalFormatting sqref="L124">
    <cfRule type="cellIs" dxfId="4678" priority="850" operator="lessThan">
      <formula>0</formula>
    </cfRule>
  </conditionalFormatting>
  <conditionalFormatting sqref="G124">
    <cfRule type="cellIs" dxfId="4677" priority="848" operator="greaterThan">
      <formula>F124</formula>
    </cfRule>
    <cfRule type="cellIs" dxfId="4676" priority="849" operator="lessThan">
      <formula>F124</formula>
    </cfRule>
  </conditionalFormatting>
  <conditionalFormatting sqref="K124:L124">
    <cfRule type="cellIs" dxfId="4675" priority="847" operator="lessThan">
      <formula>0</formula>
    </cfRule>
  </conditionalFormatting>
  <conditionalFormatting sqref="O124">
    <cfRule type="cellIs" dxfId="4674" priority="843" operator="equal">
      <formula>TODAY()</formula>
    </cfRule>
  </conditionalFormatting>
  <conditionalFormatting sqref="O124">
    <cfRule type="cellIs" dxfId="4673" priority="840" operator="equal">
      <formula>TODAY()</formula>
    </cfRule>
  </conditionalFormatting>
  <conditionalFormatting sqref="N124">
    <cfRule type="cellIs" dxfId="4672" priority="845" operator="equal">
      <formula>TODAY()</formula>
    </cfRule>
  </conditionalFormatting>
  <conditionalFormatting sqref="N124">
    <cfRule type="cellIs" dxfId="4671" priority="844" operator="equal">
      <formula>$C$7</formula>
    </cfRule>
  </conditionalFormatting>
  <conditionalFormatting sqref="O124">
    <cfRule type="cellIs" dxfId="4670" priority="842" operator="equal">
      <formula>$C$7</formula>
    </cfRule>
  </conditionalFormatting>
  <conditionalFormatting sqref="N124">
    <cfRule type="cellIs" dxfId="4669" priority="846" operator="equal">
      <formula>TODAY()</formula>
    </cfRule>
  </conditionalFormatting>
  <conditionalFormatting sqref="N124">
    <cfRule type="cellIs" dxfId="4668" priority="841" operator="equal">
      <formula>$C$7</formula>
    </cfRule>
  </conditionalFormatting>
  <conditionalFormatting sqref="O124">
    <cfRule type="cellIs" dxfId="4667" priority="839" operator="equal">
      <formula>$C$7</formula>
    </cfRule>
  </conditionalFormatting>
  <conditionalFormatting sqref="L124">
    <cfRule type="cellIs" dxfId="4666" priority="838" operator="lessThan">
      <formula>0</formula>
    </cfRule>
  </conditionalFormatting>
  <conditionalFormatting sqref="G124">
    <cfRule type="cellIs" dxfId="4665" priority="836" operator="greaterThan">
      <formula>F124</formula>
    </cfRule>
    <cfRule type="cellIs" dxfId="4664" priority="837" operator="lessThan">
      <formula>F124</formula>
    </cfRule>
  </conditionalFormatting>
  <conditionalFormatting sqref="K124:L124">
    <cfRule type="cellIs" dxfId="4663" priority="835" operator="lessThan">
      <formula>0</formula>
    </cfRule>
  </conditionalFormatting>
  <conditionalFormatting sqref="O124">
    <cfRule type="cellIs" dxfId="4662" priority="831" operator="equal">
      <formula>TODAY()</formula>
    </cfRule>
  </conditionalFormatting>
  <conditionalFormatting sqref="O124">
    <cfRule type="cellIs" dxfId="4661" priority="828" operator="equal">
      <formula>TODAY()</formula>
    </cfRule>
  </conditionalFormatting>
  <conditionalFormatting sqref="N124">
    <cfRule type="cellIs" dxfId="4660" priority="833" operator="equal">
      <formula>TODAY()</formula>
    </cfRule>
  </conditionalFormatting>
  <conditionalFormatting sqref="N124">
    <cfRule type="cellIs" dxfId="4659" priority="832" operator="equal">
      <formula>$C$7</formula>
    </cfRule>
  </conditionalFormatting>
  <conditionalFormatting sqref="O124">
    <cfRule type="cellIs" dxfId="4658" priority="830" operator="equal">
      <formula>$C$7</formula>
    </cfRule>
  </conditionalFormatting>
  <conditionalFormatting sqref="N124">
    <cfRule type="cellIs" dxfId="4657" priority="834" operator="equal">
      <formula>TODAY()</formula>
    </cfRule>
  </conditionalFormatting>
  <conditionalFormatting sqref="N124">
    <cfRule type="cellIs" dxfId="4656" priority="829" operator="equal">
      <formula>$C$7</formula>
    </cfRule>
  </conditionalFormatting>
  <conditionalFormatting sqref="O124">
    <cfRule type="cellIs" dxfId="4655" priority="827" operator="equal">
      <formula>$C$7</formula>
    </cfRule>
  </conditionalFormatting>
  <conditionalFormatting sqref="L124">
    <cfRule type="cellIs" dxfId="4654" priority="826" operator="lessThan">
      <formula>0</formula>
    </cfRule>
  </conditionalFormatting>
  <conditionalFormatting sqref="G124">
    <cfRule type="cellIs" dxfId="4653" priority="824" operator="greaterThan">
      <formula>F124</formula>
    </cfRule>
    <cfRule type="cellIs" dxfId="4652" priority="825" operator="lessThan">
      <formula>F124</formula>
    </cfRule>
  </conditionalFormatting>
  <conditionalFormatting sqref="K124:L124">
    <cfRule type="cellIs" dxfId="4651" priority="823" operator="lessThan">
      <formula>0</formula>
    </cfRule>
  </conditionalFormatting>
  <conditionalFormatting sqref="O124">
    <cfRule type="cellIs" dxfId="4650" priority="819" operator="equal">
      <formula>TODAY()</formula>
    </cfRule>
  </conditionalFormatting>
  <conditionalFormatting sqref="O124">
    <cfRule type="cellIs" dxfId="4649" priority="816" operator="equal">
      <formula>TODAY()</formula>
    </cfRule>
  </conditionalFormatting>
  <conditionalFormatting sqref="N124">
    <cfRule type="cellIs" dxfId="4648" priority="821" operator="equal">
      <formula>TODAY()</formula>
    </cfRule>
  </conditionalFormatting>
  <conditionalFormatting sqref="N124">
    <cfRule type="cellIs" dxfId="4647" priority="820" operator="equal">
      <formula>$C$7</formula>
    </cfRule>
  </conditionalFormatting>
  <conditionalFormatting sqref="O124">
    <cfRule type="cellIs" dxfId="4646" priority="818" operator="equal">
      <formula>$C$7</formula>
    </cfRule>
  </conditionalFormatting>
  <conditionalFormatting sqref="N124">
    <cfRule type="cellIs" dxfId="4645" priority="822" operator="equal">
      <formula>TODAY()</formula>
    </cfRule>
  </conditionalFormatting>
  <conditionalFormatting sqref="N124">
    <cfRule type="cellIs" dxfId="4644" priority="817" operator="equal">
      <formula>$C$7</formula>
    </cfRule>
  </conditionalFormatting>
  <conditionalFormatting sqref="O124">
    <cfRule type="cellIs" dxfId="4643" priority="815" operator="equal">
      <formula>$C$7</formula>
    </cfRule>
  </conditionalFormatting>
  <conditionalFormatting sqref="L124">
    <cfRule type="cellIs" dxfId="4642" priority="814" operator="lessThan">
      <formula>0</formula>
    </cfRule>
  </conditionalFormatting>
  <conditionalFormatting sqref="G124">
    <cfRule type="cellIs" dxfId="4641" priority="812" operator="greaterThan">
      <formula>F124</formula>
    </cfRule>
    <cfRule type="cellIs" dxfId="4640" priority="813" operator="lessThan">
      <formula>F124</formula>
    </cfRule>
  </conditionalFormatting>
  <conditionalFormatting sqref="K124:L124">
    <cfRule type="cellIs" dxfId="4639" priority="811" operator="lessThan">
      <formula>0</formula>
    </cfRule>
  </conditionalFormatting>
  <conditionalFormatting sqref="O124">
    <cfRule type="cellIs" dxfId="4638" priority="807" operator="equal">
      <formula>TODAY()</formula>
    </cfRule>
  </conditionalFormatting>
  <conditionalFormatting sqref="O124">
    <cfRule type="cellIs" dxfId="4637" priority="804" operator="equal">
      <formula>TODAY()</formula>
    </cfRule>
  </conditionalFormatting>
  <conditionalFormatting sqref="N124">
    <cfRule type="cellIs" dxfId="4636" priority="809" operator="equal">
      <formula>TODAY()</formula>
    </cfRule>
  </conditionalFormatting>
  <conditionalFormatting sqref="N124">
    <cfRule type="cellIs" dxfId="4635" priority="808" operator="equal">
      <formula>$C$7</formula>
    </cfRule>
  </conditionalFormatting>
  <conditionalFormatting sqref="O124">
    <cfRule type="cellIs" dxfId="4634" priority="806" operator="equal">
      <formula>$C$7</formula>
    </cfRule>
  </conditionalFormatting>
  <conditionalFormatting sqref="N124">
    <cfRule type="cellIs" dxfId="4633" priority="810" operator="equal">
      <formula>TODAY()</formula>
    </cfRule>
  </conditionalFormatting>
  <conditionalFormatting sqref="N124">
    <cfRule type="cellIs" dxfId="4632" priority="805" operator="equal">
      <formula>$C$7</formula>
    </cfRule>
  </conditionalFormatting>
  <conditionalFormatting sqref="O124">
    <cfRule type="cellIs" dxfId="4631" priority="803" operator="equal">
      <formula>$C$7</formula>
    </cfRule>
  </conditionalFormatting>
  <conditionalFormatting sqref="L124">
    <cfRule type="cellIs" dxfId="4630" priority="802" operator="lessThan">
      <formula>0</formula>
    </cfRule>
  </conditionalFormatting>
  <conditionalFormatting sqref="G124">
    <cfRule type="cellIs" dxfId="4629" priority="800" operator="greaterThan">
      <formula>F124</formula>
    </cfRule>
    <cfRule type="cellIs" dxfId="4628" priority="801" operator="lessThan">
      <formula>F124</formula>
    </cfRule>
  </conditionalFormatting>
  <conditionalFormatting sqref="K124:L124">
    <cfRule type="cellIs" dxfId="4627" priority="799" operator="lessThan">
      <formula>0</formula>
    </cfRule>
  </conditionalFormatting>
  <conditionalFormatting sqref="O124">
    <cfRule type="cellIs" dxfId="4626" priority="795" operator="equal">
      <formula>TODAY()</formula>
    </cfRule>
  </conditionalFormatting>
  <conditionalFormatting sqref="O124">
    <cfRule type="cellIs" dxfId="4625" priority="792" operator="equal">
      <formula>TODAY()</formula>
    </cfRule>
  </conditionalFormatting>
  <conditionalFormatting sqref="N124">
    <cfRule type="cellIs" dxfId="4624" priority="797" operator="equal">
      <formula>TODAY()</formula>
    </cfRule>
  </conditionalFormatting>
  <conditionalFormatting sqref="N124">
    <cfRule type="cellIs" dxfId="4623" priority="796" operator="equal">
      <formula>$C$7</formula>
    </cfRule>
  </conditionalFormatting>
  <conditionalFormatting sqref="O124">
    <cfRule type="cellIs" dxfId="4622" priority="794" operator="equal">
      <formula>$C$7</formula>
    </cfRule>
  </conditionalFormatting>
  <conditionalFormatting sqref="N124">
    <cfRule type="cellIs" dxfId="4621" priority="798" operator="equal">
      <formula>TODAY()</formula>
    </cfRule>
  </conditionalFormatting>
  <conditionalFormatting sqref="N124">
    <cfRule type="cellIs" dxfId="4620" priority="793" operator="equal">
      <formula>$C$7</formula>
    </cfRule>
  </conditionalFormatting>
  <conditionalFormatting sqref="O124">
    <cfRule type="cellIs" dxfId="4619" priority="791" operator="equal">
      <formula>$C$7</formula>
    </cfRule>
  </conditionalFormatting>
  <conditionalFormatting sqref="L124">
    <cfRule type="cellIs" dxfId="4618" priority="790" operator="lessThan">
      <formula>0</formula>
    </cfRule>
  </conditionalFormatting>
  <conditionalFormatting sqref="G124">
    <cfRule type="cellIs" dxfId="4617" priority="788" operator="greaterThan">
      <formula>F124</formula>
    </cfRule>
    <cfRule type="cellIs" dxfId="4616" priority="789" operator="lessThan">
      <formula>F124</formula>
    </cfRule>
  </conditionalFormatting>
  <conditionalFormatting sqref="K124:L124">
    <cfRule type="cellIs" dxfId="4615" priority="787" operator="lessThan">
      <formula>0</formula>
    </cfRule>
  </conditionalFormatting>
  <conditionalFormatting sqref="O124">
    <cfRule type="cellIs" dxfId="4614" priority="783" operator="equal">
      <formula>TODAY()</formula>
    </cfRule>
  </conditionalFormatting>
  <conditionalFormatting sqref="O124">
    <cfRule type="cellIs" dxfId="4613" priority="780" operator="equal">
      <formula>TODAY()</formula>
    </cfRule>
  </conditionalFormatting>
  <conditionalFormatting sqref="N124">
    <cfRule type="cellIs" dxfId="4612" priority="785" operator="equal">
      <formula>TODAY()</formula>
    </cfRule>
  </conditionalFormatting>
  <conditionalFormatting sqref="N124">
    <cfRule type="cellIs" dxfId="4611" priority="784" operator="equal">
      <formula>$C$7</formula>
    </cfRule>
  </conditionalFormatting>
  <conditionalFormatting sqref="O124">
    <cfRule type="cellIs" dxfId="4610" priority="782" operator="equal">
      <formula>$C$7</formula>
    </cfRule>
  </conditionalFormatting>
  <conditionalFormatting sqref="N124">
    <cfRule type="cellIs" dxfId="4609" priority="786" operator="equal">
      <formula>TODAY()</formula>
    </cfRule>
  </conditionalFormatting>
  <conditionalFormatting sqref="N124">
    <cfRule type="cellIs" dxfId="4608" priority="781" operator="equal">
      <formula>$C$7</formula>
    </cfRule>
  </conditionalFormatting>
  <conditionalFormatting sqref="O124">
    <cfRule type="cellIs" dxfId="4607" priority="779" operator="equal">
      <formula>$C$7</formula>
    </cfRule>
  </conditionalFormatting>
  <conditionalFormatting sqref="L124">
    <cfRule type="cellIs" dxfId="4606" priority="778" operator="lessThan">
      <formula>0</formula>
    </cfRule>
  </conditionalFormatting>
  <conditionalFormatting sqref="G124">
    <cfRule type="cellIs" dxfId="4605" priority="776" operator="greaterThan">
      <formula>F124</formula>
    </cfRule>
    <cfRule type="cellIs" dxfId="4604" priority="777" operator="lessThan">
      <formula>F124</formula>
    </cfRule>
  </conditionalFormatting>
  <conditionalFormatting sqref="K124:L124">
    <cfRule type="cellIs" dxfId="4603" priority="775" operator="lessThan">
      <formula>0</formula>
    </cfRule>
  </conditionalFormatting>
  <conditionalFormatting sqref="O124">
    <cfRule type="cellIs" dxfId="4602" priority="771" operator="equal">
      <formula>TODAY()</formula>
    </cfRule>
  </conditionalFormatting>
  <conditionalFormatting sqref="O124">
    <cfRule type="cellIs" dxfId="4601" priority="768" operator="equal">
      <formula>TODAY()</formula>
    </cfRule>
  </conditionalFormatting>
  <conditionalFormatting sqref="N124">
    <cfRule type="cellIs" dxfId="4600" priority="773" operator="equal">
      <formula>TODAY()</formula>
    </cfRule>
  </conditionalFormatting>
  <conditionalFormatting sqref="N124">
    <cfRule type="cellIs" dxfId="4599" priority="772" operator="equal">
      <formula>$C$7</formula>
    </cfRule>
  </conditionalFormatting>
  <conditionalFormatting sqref="O124">
    <cfRule type="cellIs" dxfId="4598" priority="770" operator="equal">
      <formula>$C$7</formula>
    </cfRule>
  </conditionalFormatting>
  <conditionalFormatting sqref="N124">
    <cfRule type="cellIs" dxfId="4597" priority="774" operator="equal">
      <formula>TODAY()</formula>
    </cfRule>
  </conditionalFormatting>
  <conditionalFormatting sqref="N124">
    <cfRule type="cellIs" dxfId="4596" priority="769" operator="equal">
      <formula>$C$7</formula>
    </cfRule>
  </conditionalFormatting>
  <conditionalFormatting sqref="O124">
    <cfRule type="cellIs" dxfId="4595" priority="767" operator="equal">
      <formula>$C$7</formula>
    </cfRule>
  </conditionalFormatting>
  <conditionalFormatting sqref="L124">
    <cfRule type="cellIs" dxfId="4594" priority="766" operator="lessThan">
      <formula>0</formula>
    </cfRule>
  </conditionalFormatting>
  <conditionalFormatting sqref="G124">
    <cfRule type="cellIs" dxfId="4593" priority="764" operator="greaterThan">
      <formula>F124</formula>
    </cfRule>
    <cfRule type="cellIs" dxfId="4592" priority="765" operator="lessThan">
      <formula>F124</formula>
    </cfRule>
  </conditionalFormatting>
  <conditionalFormatting sqref="K124:L124">
    <cfRule type="cellIs" dxfId="4591" priority="763" operator="lessThan">
      <formula>0</formula>
    </cfRule>
  </conditionalFormatting>
  <conditionalFormatting sqref="O124">
    <cfRule type="cellIs" dxfId="4590" priority="759" operator="equal">
      <formula>TODAY()</formula>
    </cfRule>
  </conditionalFormatting>
  <conditionalFormatting sqref="O124">
    <cfRule type="cellIs" dxfId="4589" priority="756" operator="equal">
      <formula>TODAY()</formula>
    </cfRule>
  </conditionalFormatting>
  <conditionalFormatting sqref="N124">
    <cfRule type="cellIs" dxfId="4588" priority="761" operator="equal">
      <formula>TODAY()</formula>
    </cfRule>
  </conditionalFormatting>
  <conditionalFormatting sqref="N124">
    <cfRule type="cellIs" dxfId="4587" priority="760" operator="equal">
      <formula>$C$7</formula>
    </cfRule>
  </conditionalFormatting>
  <conditionalFormatting sqref="O124">
    <cfRule type="cellIs" dxfId="4586" priority="758" operator="equal">
      <formula>$C$7</formula>
    </cfRule>
  </conditionalFormatting>
  <conditionalFormatting sqref="N124">
    <cfRule type="cellIs" dxfId="4585" priority="762" operator="equal">
      <formula>TODAY()</formula>
    </cfRule>
  </conditionalFormatting>
  <conditionalFormatting sqref="N124">
    <cfRule type="cellIs" dxfId="4584" priority="757" operator="equal">
      <formula>$C$7</formula>
    </cfRule>
  </conditionalFormatting>
  <conditionalFormatting sqref="O124">
    <cfRule type="cellIs" dxfId="4583" priority="755" operator="equal">
      <formula>$C$7</formula>
    </cfRule>
  </conditionalFormatting>
  <conditionalFormatting sqref="P124">
    <cfRule type="cellIs" dxfId="4582" priority="753" operator="equal">
      <formula>TODAY()</formula>
    </cfRule>
  </conditionalFormatting>
  <conditionalFormatting sqref="P124">
    <cfRule type="cellIs" dxfId="4581" priority="754" operator="equal">
      <formula>TODAY()</formula>
    </cfRule>
  </conditionalFormatting>
  <conditionalFormatting sqref="P124">
    <cfRule type="cellIs" dxfId="4580" priority="751" operator="equal">
      <formula>TODAY()</formula>
    </cfRule>
  </conditionalFormatting>
  <conditionalFormatting sqref="P124">
    <cfRule type="cellIs" dxfId="4579" priority="752" operator="equal">
      <formula>TODAY()</formula>
    </cfRule>
  </conditionalFormatting>
  <conditionalFormatting sqref="P124">
    <cfRule type="cellIs" dxfId="4578" priority="749" operator="equal">
      <formula>TODAY()</formula>
    </cfRule>
  </conditionalFormatting>
  <conditionalFormatting sqref="P124">
    <cfRule type="cellIs" dxfId="4577" priority="750" operator="equal">
      <formula>TODAY()</formula>
    </cfRule>
  </conditionalFormatting>
  <conditionalFormatting sqref="P124">
    <cfRule type="cellIs" dxfId="4576" priority="747" operator="equal">
      <formula>TODAY()</formula>
    </cfRule>
  </conditionalFormatting>
  <conditionalFormatting sqref="P124">
    <cfRule type="cellIs" dxfId="4575" priority="748" operator="equal">
      <formula>TODAY()</formula>
    </cfRule>
  </conditionalFormatting>
  <conditionalFormatting sqref="P124">
    <cfRule type="cellIs" dxfId="4574" priority="745" operator="equal">
      <formula>TODAY()</formula>
    </cfRule>
  </conditionalFormatting>
  <conditionalFormatting sqref="P124">
    <cfRule type="cellIs" dxfId="4573" priority="746" operator="equal">
      <formula>TODAY()</formula>
    </cfRule>
  </conditionalFormatting>
  <conditionalFormatting sqref="P124">
    <cfRule type="cellIs" dxfId="4572" priority="743" operator="equal">
      <formula>TODAY()</formula>
    </cfRule>
  </conditionalFormatting>
  <conditionalFormatting sqref="P124">
    <cfRule type="cellIs" dxfId="4571" priority="744" operator="equal">
      <formula>TODAY()</formula>
    </cfRule>
  </conditionalFormatting>
  <conditionalFormatting sqref="P124">
    <cfRule type="cellIs" dxfId="4570" priority="741" operator="equal">
      <formula>TODAY()</formula>
    </cfRule>
  </conditionalFormatting>
  <conditionalFormatting sqref="P124">
    <cfRule type="cellIs" dxfId="4569" priority="742" operator="equal">
      <formula>TODAY()</formula>
    </cfRule>
  </conditionalFormatting>
  <conditionalFormatting sqref="P124">
    <cfRule type="cellIs" dxfId="4568" priority="739" operator="equal">
      <formula>TODAY()</formula>
    </cfRule>
  </conditionalFormatting>
  <conditionalFormatting sqref="P124">
    <cfRule type="cellIs" dxfId="4567" priority="740" operator="equal">
      <formula>TODAY()</formula>
    </cfRule>
  </conditionalFormatting>
  <conditionalFormatting sqref="P124">
    <cfRule type="cellIs" dxfId="4566" priority="737" operator="equal">
      <formula>TODAY()</formula>
    </cfRule>
  </conditionalFormatting>
  <conditionalFormatting sqref="P124">
    <cfRule type="cellIs" dxfId="4565" priority="738" operator="equal">
      <formula>TODAY()</formula>
    </cfRule>
  </conditionalFormatting>
  <conditionalFormatting sqref="P124">
    <cfRule type="cellIs" dxfId="4564" priority="735" operator="equal">
      <formula>TODAY()</formula>
    </cfRule>
  </conditionalFormatting>
  <conditionalFormatting sqref="P124">
    <cfRule type="cellIs" dxfId="4563" priority="736" operator="equal">
      <formula>TODAY()</formula>
    </cfRule>
  </conditionalFormatting>
  <conditionalFormatting sqref="P124">
    <cfRule type="cellIs" dxfId="4562" priority="733" operator="equal">
      <formula>TODAY()</formula>
    </cfRule>
  </conditionalFormatting>
  <conditionalFormatting sqref="P124">
    <cfRule type="cellIs" dxfId="4561" priority="734" operator="equal">
      <formula>TODAY()</formula>
    </cfRule>
  </conditionalFormatting>
  <conditionalFormatting sqref="P124">
    <cfRule type="cellIs" dxfId="4560" priority="731" operator="equal">
      <formula>TODAY()</formula>
    </cfRule>
  </conditionalFormatting>
  <conditionalFormatting sqref="P124">
    <cfRule type="cellIs" dxfId="4559" priority="732" operator="equal">
      <formula>TODAY()</formula>
    </cfRule>
  </conditionalFormatting>
  <conditionalFormatting sqref="L123">
    <cfRule type="cellIs" dxfId="4558" priority="730" operator="lessThan">
      <formula>0</formula>
    </cfRule>
  </conditionalFormatting>
  <conditionalFormatting sqref="G123">
    <cfRule type="cellIs" dxfId="4557" priority="728" operator="greaterThan">
      <formula>F123</formula>
    </cfRule>
    <cfRule type="cellIs" dxfId="4556" priority="729" operator="lessThan">
      <formula>F123</formula>
    </cfRule>
  </conditionalFormatting>
  <conditionalFormatting sqref="K123:L123">
    <cfRule type="cellIs" dxfId="4555" priority="727" operator="lessThan">
      <formula>0</formula>
    </cfRule>
  </conditionalFormatting>
  <conditionalFormatting sqref="O123">
    <cfRule type="cellIs" dxfId="4554" priority="723" operator="equal">
      <formula>TODAY()</formula>
    </cfRule>
  </conditionalFormatting>
  <conditionalFormatting sqref="O123">
    <cfRule type="cellIs" dxfId="4553" priority="720" operator="equal">
      <formula>TODAY()</formula>
    </cfRule>
  </conditionalFormatting>
  <conditionalFormatting sqref="N123">
    <cfRule type="cellIs" dxfId="4552" priority="725" operator="equal">
      <formula>TODAY()</formula>
    </cfRule>
  </conditionalFormatting>
  <conditionalFormatting sqref="N123">
    <cfRule type="cellIs" dxfId="4551" priority="724" operator="equal">
      <formula>$C$7</formula>
    </cfRule>
  </conditionalFormatting>
  <conditionalFormatting sqref="O123">
    <cfRule type="cellIs" dxfId="4550" priority="722" operator="equal">
      <formula>$C$7</formula>
    </cfRule>
  </conditionalFormatting>
  <conditionalFormatting sqref="N123">
    <cfRule type="cellIs" dxfId="4549" priority="726" operator="equal">
      <formula>TODAY()</formula>
    </cfRule>
  </conditionalFormatting>
  <conditionalFormatting sqref="N123">
    <cfRule type="cellIs" dxfId="4548" priority="721" operator="equal">
      <formula>$C$7</formula>
    </cfRule>
  </conditionalFormatting>
  <conditionalFormatting sqref="O123">
    <cfRule type="cellIs" dxfId="4547" priority="719" operator="equal">
      <formula>$C$7</formula>
    </cfRule>
  </conditionalFormatting>
  <conditionalFormatting sqref="L123">
    <cfRule type="cellIs" dxfId="4546" priority="718" operator="lessThan">
      <formula>0</formula>
    </cfRule>
  </conditionalFormatting>
  <conditionalFormatting sqref="G123">
    <cfRule type="cellIs" dxfId="4545" priority="716" operator="greaterThan">
      <formula>F123</formula>
    </cfRule>
    <cfRule type="cellIs" dxfId="4544" priority="717" operator="lessThan">
      <formula>F123</formula>
    </cfRule>
  </conditionalFormatting>
  <conditionalFormatting sqref="K123:L123">
    <cfRule type="cellIs" dxfId="4543" priority="715" operator="lessThan">
      <formula>0</formula>
    </cfRule>
  </conditionalFormatting>
  <conditionalFormatting sqref="O123">
    <cfRule type="cellIs" dxfId="4542" priority="711" operator="equal">
      <formula>TODAY()</formula>
    </cfRule>
  </conditionalFormatting>
  <conditionalFormatting sqref="O123">
    <cfRule type="cellIs" dxfId="4541" priority="708" operator="equal">
      <formula>TODAY()</formula>
    </cfRule>
  </conditionalFormatting>
  <conditionalFormatting sqref="N123">
    <cfRule type="cellIs" dxfId="4540" priority="713" operator="equal">
      <formula>TODAY()</formula>
    </cfRule>
  </conditionalFormatting>
  <conditionalFormatting sqref="N123">
    <cfRule type="cellIs" dxfId="4539" priority="712" operator="equal">
      <formula>$C$7</formula>
    </cfRule>
  </conditionalFormatting>
  <conditionalFormatting sqref="O123">
    <cfRule type="cellIs" dxfId="4538" priority="710" operator="equal">
      <formula>$C$7</formula>
    </cfRule>
  </conditionalFormatting>
  <conditionalFormatting sqref="N123">
    <cfRule type="cellIs" dxfId="4537" priority="714" operator="equal">
      <formula>TODAY()</formula>
    </cfRule>
  </conditionalFormatting>
  <conditionalFormatting sqref="N123">
    <cfRule type="cellIs" dxfId="4536" priority="709" operator="equal">
      <formula>$C$7</formula>
    </cfRule>
  </conditionalFormatting>
  <conditionalFormatting sqref="O123">
    <cfRule type="cellIs" dxfId="4535" priority="707" operator="equal">
      <formula>$C$7</formula>
    </cfRule>
  </conditionalFormatting>
  <conditionalFormatting sqref="L123">
    <cfRule type="cellIs" dxfId="4534" priority="706" operator="lessThan">
      <formula>0</formula>
    </cfRule>
  </conditionalFormatting>
  <conditionalFormatting sqref="G123">
    <cfRule type="cellIs" dxfId="4533" priority="704" operator="greaterThan">
      <formula>F123</formula>
    </cfRule>
    <cfRule type="cellIs" dxfId="4532" priority="705" operator="lessThan">
      <formula>F123</formula>
    </cfRule>
  </conditionalFormatting>
  <conditionalFormatting sqref="K123:L123">
    <cfRule type="cellIs" dxfId="4531" priority="703" operator="lessThan">
      <formula>0</formula>
    </cfRule>
  </conditionalFormatting>
  <conditionalFormatting sqref="O123">
    <cfRule type="cellIs" dxfId="4530" priority="699" operator="equal">
      <formula>TODAY()</formula>
    </cfRule>
  </conditionalFormatting>
  <conditionalFormatting sqref="O123">
    <cfRule type="cellIs" dxfId="4529" priority="696" operator="equal">
      <formula>TODAY()</formula>
    </cfRule>
  </conditionalFormatting>
  <conditionalFormatting sqref="N123">
    <cfRule type="cellIs" dxfId="4528" priority="701" operator="equal">
      <formula>TODAY()</formula>
    </cfRule>
  </conditionalFormatting>
  <conditionalFormatting sqref="N123">
    <cfRule type="cellIs" dxfId="4527" priority="700" operator="equal">
      <formula>$C$7</formula>
    </cfRule>
  </conditionalFormatting>
  <conditionalFormatting sqref="O123">
    <cfRule type="cellIs" dxfId="4526" priority="698" operator="equal">
      <formula>$C$7</formula>
    </cfRule>
  </conditionalFormatting>
  <conditionalFormatting sqref="N123">
    <cfRule type="cellIs" dxfId="4525" priority="702" operator="equal">
      <formula>TODAY()</formula>
    </cfRule>
  </conditionalFormatting>
  <conditionalFormatting sqref="N123">
    <cfRule type="cellIs" dxfId="4524" priority="697" operator="equal">
      <formula>$C$7</formula>
    </cfRule>
  </conditionalFormatting>
  <conditionalFormatting sqref="O123">
    <cfRule type="cellIs" dxfId="4523" priority="695" operator="equal">
      <formula>$C$7</formula>
    </cfRule>
  </conditionalFormatting>
  <conditionalFormatting sqref="O123">
    <cfRule type="cellIs" dxfId="4522" priority="684" operator="equal">
      <formula>TODAY()</formula>
    </cfRule>
  </conditionalFormatting>
  <conditionalFormatting sqref="L123">
    <cfRule type="cellIs" dxfId="4521" priority="694" operator="lessThan">
      <formula>0</formula>
    </cfRule>
  </conditionalFormatting>
  <conditionalFormatting sqref="G123">
    <cfRule type="cellIs" dxfId="4520" priority="692" operator="greaterThan">
      <formula>F123</formula>
    </cfRule>
    <cfRule type="cellIs" dxfId="4519" priority="693" operator="lessThan">
      <formula>F123</formula>
    </cfRule>
  </conditionalFormatting>
  <conditionalFormatting sqref="K123:L123">
    <cfRule type="cellIs" dxfId="4518" priority="691" operator="lessThan">
      <formula>0</formula>
    </cfRule>
  </conditionalFormatting>
  <conditionalFormatting sqref="O123">
    <cfRule type="cellIs" dxfId="4517" priority="687" operator="equal">
      <formula>TODAY()</formula>
    </cfRule>
  </conditionalFormatting>
  <conditionalFormatting sqref="N123">
    <cfRule type="cellIs" dxfId="4516" priority="689" operator="equal">
      <formula>TODAY()</formula>
    </cfRule>
  </conditionalFormatting>
  <conditionalFormatting sqref="N123">
    <cfRule type="cellIs" dxfId="4515" priority="688" operator="equal">
      <formula>$C$7</formula>
    </cfRule>
  </conditionalFormatting>
  <conditionalFormatting sqref="O123">
    <cfRule type="cellIs" dxfId="4514" priority="686" operator="equal">
      <formula>$C$7</formula>
    </cfRule>
  </conditionalFormatting>
  <conditionalFormatting sqref="N123">
    <cfRule type="cellIs" dxfId="4513" priority="690" operator="equal">
      <formula>TODAY()</formula>
    </cfRule>
  </conditionalFormatting>
  <conditionalFormatting sqref="N123">
    <cfRule type="cellIs" dxfId="4512" priority="685" operator="equal">
      <formula>$C$7</formula>
    </cfRule>
  </conditionalFormatting>
  <conditionalFormatting sqref="O123">
    <cfRule type="cellIs" dxfId="4511" priority="683" operator="equal">
      <formula>$C$7</formula>
    </cfRule>
  </conditionalFormatting>
  <conditionalFormatting sqref="L123">
    <cfRule type="cellIs" dxfId="4510" priority="682" operator="lessThan">
      <formula>0</formula>
    </cfRule>
  </conditionalFormatting>
  <conditionalFormatting sqref="G123">
    <cfRule type="cellIs" dxfId="4509" priority="680" operator="greaterThan">
      <formula>F123</formula>
    </cfRule>
    <cfRule type="cellIs" dxfId="4508" priority="681" operator="lessThan">
      <formula>F123</formula>
    </cfRule>
  </conditionalFormatting>
  <conditionalFormatting sqref="K123:L123">
    <cfRule type="cellIs" dxfId="4507" priority="679" operator="lessThan">
      <formula>0</formula>
    </cfRule>
  </conditionalFormatting>
  <conditionalFormatting sqref="O123">
    <cfRule type="cellIs" dxfId="4506" priority="675" operator="equal">
      <formula>TODAY()</formula>
    </cfRule>
  </conditionalFormatting>
  <conditionalFormatting sqref="O123">
    <cfRule type="cellIs" dxfId="4505" priority="672" operator="equal">
      <formula>TODAY()</formula>
    </cfRule>
  </conditionalFormatting>
  <conditionalFormatting sqref="N123">
    <cfRule type="cellIs" dxfId="4504" priority="677" operator="equal">
      <formula>TODAY()</formula>
    </cfRule>
  </conditionalFormatting>
  <conditionalFormatting sqref="N123">
    <cfRule type="cellIs" dxfId="4503" priority="676" operator="equal">
      <formula>$C$7</formula>
    </cfRule>
  </conditionalFormatting>
  <conditionalFormatting sqref="O123">
    <cfRule type="cellIs" dxfId="4502" priority="674" operator="equal">
      <formula>$C$7</formula>
    </cfRule>
  </conditionalFormatting>
  <conditionalFormatting sqref="N123">
    <cfRule type="cellIs" dxfId="4501" priority="678" operator="equal">
      <formula>TODAY()</formula>
    </cfRule>
  </conditionalFormatting>
  <conditionalFormatting sqref="N123">
    <cfRule type="cellIs" dxfId="4500" priority="673" operator="equal">
      <formula>$C$7</formula>
    </cfRule>
  </conditionalFormatting>
  <conditionalFormatting sqref="O123">
    <cfRule type="cellIs" dxfId="4499" priority="671" operator="equal">
      <formula>$C$7</formula>
    </cfRule>
  </conditionalFormatting>
  <conditionalFormatting sqref="L123">
    <cfRule type="cellIs" dxfId="4498" priority="670" operator="lessThan">
      <formula>0</formula>
    </cfRule>
  </conditionalFormatting>
  <conditionalFormatting sqref="G123">
    <cfRule type="cellIs" dxfId="4497" priority="668" operator="greaterThan">
      <formula>F123</formula>
    </cfRule>
    <cfRule type="cellIs" dxfId="4496" priority="669" operator="lessThan">
      <formula>F123</formula>
    </cfRule>
  </conditionalFormatting>
  <conditionalFormatting sqref="K123:L123">
    <cfRule type="cellIs" dxfId="4495" priority="667" operator="lessThan">
      <formula>0</formula>
    </cfRule>
  </conditionalFormatting>
  <conditionalFormatting sqref="O123">
    <cfRule type="cellIs" dxfId="4494" priority="663" operator="equal">
      <formula>TODAY()</formula>
    </cfRule>
  </conditionalFormatting>
  <conditionalFormatting sqref="O123">
    <cfRule type="cellIs" dxfId="4493" priority="660" operator="equal">
      <formula>TODAY()</formula>
    </cfRule>
  </conditionalFormatting>
  <conditionalFormatting sqref="N123">
    <cfRule type="cellIs" dxfId="4492" priority="665" operator="equal">
      <formula>TODAY()</formula>
    </cfRule>
  </conditionalFormatting>
  <conditionalFormatting sqref="N123">
    <cfRule type="cellIs" dxfId="4491" priority="664" operator="equal">
      <formula>$C$7</formula>
    </cfRule>
  </conditionalFormatting>
  <conditionalFormatting sqref="O123">
    <cfRule type="cellIs" dxfId="4490" priority="662" operator="equal">
      <formula>$C$7</formula>
    </cfRule>
  </conditionalFormatting>
  <conditionalFormatting sqref="N123">
    <cfRule type="cellIs" dxfId="4489" priority="666" operator="equal">
      <formula>TODAY()</formula>
    </cfRule>
  </conditionalFormatting>
  <conditionalFormatting sqref="N123">
    <cfRule type="cellIs" dxfId="4488" priority="661" operator="equal">
      <formula>$C$7</formula>
    </cfRule>
  </conditionalFormatting>
  <conditionalFormatting sqref="O123">
    <cfRule type="cellIs" dxfId="4487" priority="659" operator="equal">
      <formula>$C$7</formula>
    </cfRule>
  </conditionalFormatting>
  <conditionalFormatting sqref="L123">
    <cfRule type="cellIs" dxfId="4486" priority="658" operator="lessThan">
      <formula>0</formula>
    </cfRule>
  </conditionalFormatting>
  <conditionalFormatting sqref="G123">
    <cfRule type="cellIs" dxfId="4485" priority="656" operator="greaterThan">
      <formula>F123</formula>
    </cfRule>
    <cfRule type="cellIs" dxfId="4484" priority="657" operator="lessThan">
      <formula>F123</formula>
    </cfRule>
  </conditionalFormatting>
  <conditionalFormatting sqref="K123:L123">
    <cfRule type="cellIs" dxfId="4483" priority="655" operator="lessThan">
      <formula>0</formula>
    </cfRule>
  </conditionalFormatting>
  <conditionalFormatting sqref="O123">
    <cfRule type="cellIs" dxfId="4482" priority="651" operator="equal">
      <formula>TODAY()</formula>
    </cfRule>
  </conditionalFormatting>
  <conditionalFormatting sqref="O123">
    <cfRule type="cellIs" dxfId="4481" priority="648" operator="equal">
      <formula>TODAY()</formula>
    </cfRule>
  </conditionalFormatting>
  <conditionalFormatting sqref="N123">
    <cfRule type="cellIs" dxfId="4480" priority="653" operator="equal">
      <formula>TODAY()</formula>
    </cfRule>
  </conditionalFormatting>
  <conditionalFormatting sqref="N123">
    <cfRule type="cellIs" dxfId="4479" priority="652" operator="equal">
      <formula>$C$7</formula>
    </cfRule>
  </conditionalFormatting>
  <conditionalFormatting sqref="O123">
    <cfRule type="cellIs" dxfId="4478" priority="650" operator="equal">
      <formula>$C$7</formula>
    </cfRule>
  </conditionalFormatting>
  <conditionalFormatting sqref="N123">
    <cfRule type="cellIs" dxfId="4477" priority="654" operator="equal">
      <formula>TODAY()</formula>
    </cfRule>
  </conditionalFormatting>
  <conditionalFormatting sqref="N123">
    <cfRule type="cellIs" dxfId="4476" priority="649" operator="equal">
      <formula>$C$7</formula>
    </cfRule>
  </conditionalFormatting>
  <conditionalFormatting sqref="O123">
    <cfRule type="cellIs" dxfId="4475" priority="647" operator="equal">
      <formula>$C$7</formula>
    </cfRule>
  </conditionalFormatting>
  <conditionalFormatting sqref="L123">
    <cfRule type="cellIs" dxfId="4474" priority="646" operator="lessThan">
      <formula>0</formula>
    </cfRule>
  </conditionalFormatting>
  <conditionalFormatting sqref="G123">
    <cfRule type="cellIs" dxfId="4473" priority="644" operator="greaterThan">
      <formula>F123</formula>
    </cfRule>
    <cfRule type="cellIs" dxfId="4472" priority="645" operator="lessThan">
      <formula>F123</formula>
    </cfRule>
  </conditionalFormatting>
  <conditionalFormatting sqref="K123:L123">
    <cfRule type="cellIs" dxfId="4471" priority="643" operator="lessThan">
      <formula>0</formula>
    </cfRule>
  </conditionalFormatting>
  <conditionalFormatting sqref="O123">
    <cfRule type="cellIs" dxfId="4470" priority="639" operator="equal">
      <formula>TODAY()</formula>
    </cfRule>
  </conditionalFormatting>
  <conditionalFormatting sqref="O123">
    <cfRule type="cellIs" dxfId="4469" priority="636" operator="equal">
      <formula>TODAY()</formula>
    </cfRule>
  </conditionalFormatting>
  <conditionalFormatting sqref="N123">
    <cfRule type="cellIs" dxfId="4468" priority="641" operator="equal">
      <formula>TODAY()</formula>
    </cfRule>
  </conditionalFormatting>
  <conditionalFormatting sqref="N123">
    <cfRule type="cellIs" dxfId="4467" priority="640" operator="equal">
      <formula>$C$7</formula>
    </cfRule>
  </conditionalFormatting>
  <conditionalFormatting sqref="O123">
    <cfRule type="cellIs" dxfId="4466" priority="638" operator="equal">
      <formula>$C$7</formula>
    </cfRule>
  </conditionalFormatting>
  <conditionalFormatting sqref="N123">
    <cfRule type="cellIs" dxfId="4465" priority="642" operator="equal">
      <formula>TODAY()</formula>
    </cfRule>
  </conditionalFormatting>
  <conditionalFormatting sqref="N123">
    <cfRule type="cellIs" dxfId="4464" priority="637" operator="equal">
      <formula>$C$7</formula>
    </cfRule>
  </conditionalFormatting>
  <conditionalFormatting sqref="O123">
    <cfRule type="cellIs" dxfId="4463" priority="635" operator="equal">
      <formula>$C$7</formula>
    </cfRule>
  </conditionalFormatting>
  <conditionalFormatting sqref="L123">
    <cfRule type="cellIs" dxfId="4462" priority="634" operator="lessThan">
      <formula>0</formula>
    </cfRule>
  </conditionalFormatting>
  <conditionalFormatting sqref="G123">
    <cfRule type="cellIs" dxfId="4461" priority="632" operator="greaterThan">
      <formula>F123</formula>
    </cfRule>
    <cfRule type="cellIs" dxfId="4460" priority="633" operator="lessThan">
      <formula>F123</formula>
    </cfRule>
  </conditionalFormatting>
  <conditionalFormatting sqref="K123:L123">
    <cfRule type="cellIs" dxfId="4459" priority="631" operator="lessThan">
      <formula>0</formula>
    </cfRule>
  </conditionalFormatting>
  <conditionalFormatting sqref="O123">
    <cfRule type="cellIs" dxfId="4458" priority="627" operator="equal">
      <formula>TODAY()</formula>
    </cfRule>
  </conditionalFormatting>
  <conditionalFormatting sqref="O123">
    <cfRule type="cellIs" dxfId="4457" priority="624" operator="equal">
      <formula>TODAY()</formula>
    </cfRule>
  </conditionalFormatting>
  <conditionalFormatting sqref="N123">
    <cfRule type="cellIs" dxfId="4456" priority="629" operator="equal">
      <formula>TODAY()</formula>
    </cfRule>
  </conditionalFormatting>
  <conditionalFormatting sqref="N123">
    <cfRule type="cellIs" dxfId="4455" priority="628" operator="equal">
      <formula>$C$7</formula>
    </cfRule>
  </conditionalFormatting>
  <conditionalFormatting sqref="O123">
    <cfRule type="cellIs" dxfId="4454" priority="626" operator="equal">
      <formula>$C$7</formula>
    </cfRule>
  </conditionalFormatting>
  <conditionalFormatting sqref="N123">
    <cfRule type="cellIs" dxfId="4453" priority="630" operator="equal">
      <formula>TODAY()</formula>
    </cfRule>
  </conditionalFormatting>
  <conditionalFormatting sqref="N123">
    <cfRule type="cellIs" dxfId="4452" priority="625" operator="equal">
      <formula>$C$7</formula>
    </cfRule>
  </conditionalFormatting>
  <conditionalFormatting sqref="O123">
    <cfRule type="cellIs" dxfId="4451" priority="623" operator="equal">
      <formula>$C$7</formula>
    </cfRule>
  </conditionalFormatting>
  <conditionalFormatting sqref="L123">
    <cfRule type="cellIs" dxfId="4450" priority="622" operator="lessThan">
      <formula>0</formula>
    </cfRule>
  </conditionalFormatting>
  <conditionalFormatting sqref="G123">
    <cfRule type="cellIs" dxfId="4449" priority="620" operator="greaterThan">
      <formula>F123</formula>
    </cfRule>
    <cfRule type="cellIs" dxfId="4448" priority="621" operator="lessThan">
      <formula>F123</formula>
    </cfRule>
  </conditionalFormatting>
  <conditionalFormatting sqref="K123:L123">
    <cfRule type="cellIs" dxfId="4447" priority="619" operator="lessThan">
      <formula>0</formula>
    </cfRule>
  </conditionalFormatting>
  <conditionalFormatting sqref="O123">
    <cfRule type="cellIs" dxfId="4446" priority="615" operator="equal">
      <formula>TODAY()</formula>
    </cfRule>
  </conditionalFormatting>
  <conditionalFormatting sqref="O123">
    <cfRule type="cellIs" dxfId="4445" priority="612" operator="equal">
      <formula>TODAY()</formula>
    </cfRule>
  </conditionalFormatting>
  <conditionalFormatting sqref="N123">
    <cfRule type="cellIs" dxfId="4444" priority="617" operator="equal">
      <formula>TODAY()</formula>
    </cfRule>
  </conditionalFormatting>
  <conditionalFormatting sqref="N123">
    <cfRule type="cellIs" dxfId="4443" priority="616" operator="equal">
      <formula>$C$7</formula>
    </cfRule>
  </conditionalFormatting>
  <conditionalFormatting sqref="O123">
    <cfRule type="cellIs" dxfId="4442" priority="614" operator="equal">
      <formula>$C$7</formula>
    </cfRule>
  </conditionalFormatting>
  <conditionalFormatting sqref="N123">
    <cfRule type="cellIs" dxfId="4441" priority="618" operator="equal">
      <formula>TODAY()</formula>
    </cfRule>
  </conditionalFormatting>
  <conditionalFormatting sqref="N123">
    <cfRule type="cellIs" dxfId="4440" priority="613" operator="equal">
      <formula>$C$7</formula>
    </cfRule>
  </conditionalFormatting>
  <conditionalFormatting sqref="O123">
    <cfRule type="cellIs" dxfId="4439" priority="611" operator="equal">
      <formula>$C$7</formula>
    </cfRule>
  </conditionalFormatting>
  <conditionalFormatting sqref="L123">
    <cfRule type="cellIs" dxfId="4438" priority="610" operator="lessThan">
      <formula>0</formula>
    </cfRule>
  </conditionalFormatting>
  <conditionalFormatting sqref="G123">
    <cfRule type="cellIs" dxfId="4437" priority="608" operator="greaterThan">
      <formula>F123</formula>
    </cfRule>
    <cfRule type="cellIs" dxfId="4436" priority="609" operator="lessThan">
      <formula>F123</formula>
    </cfRule>
  </conditionalFormatting>
  <conditionalFormatting sqref="K123:L123">
    <cfRule type="cellIs" dxfId="4435" priority="607" operator="lessThan">
      <formula>0</formula>
    </cfRule>
  </conditionalFormatting>
  <conditionalFormatting sqref="O123">
    <cfRule type="cellIs" dxfId="4434" priority="603" operator="equal">
      <formula>TODAY()</formula>
    </cfRule>
  </conditionalFormatting>
  <conditionalFormatting sqref="O123">
    <cfRule type="cellIs" dxfId="4433" priority="600" operator="equal">
      <formula>TODAY()</formula>
    </cfRule>
  </conditionalFormatting>
  <conditionalFormatting sqref="N123">
    <cfRule type="cellIs" dxfId="4432" priority="605" operator="equal">
      <formula>TODAY()</formula>
    </cfRule>
  </conditionalFormatting>
  <conditionalFormatting sqref="N123">
    <cfRule type="cellIs" dxfId="4431" priority="604" operator="equal">
      <formula>$C$7</formula>
    </cfRule>
  </conditionalFormatting>
  <conditionalFormatting sqref="O123">
    <cfRule type="cellIs" dxfId="4430" priority="602" operator="equal">
      <formula>$C$7</formula>
    </cfRule>
  </conditionalFormatting>
  <conditionalFormatting sqref="N123">
    <cfRule type="cellIs" dxfId="4429" priority="606" operator="equal">
      <formula>TODAY()</formula>
    </cfRule>
  </conditionalFormatting>
  <conditionalFormatting sqref="N123">
    <cfRule type="cellIs" dxfId="4428" priority="601" operator="equal">
      <formula>$C$7</formula>
    </cfRule>
  </conditionalFormatting>
  <conditionalFormatting sqref="O123">
    <cfRule type="cellIs" dxfId="4427" priority="599" operator="equal">
      <formula>$C$7</formula>
    </cfRule>
  </conditionalFormatting>
  <conditionalFormatting sqref="L123">
    <cfRule type="cellIs" dxfId="4426" priority="598" operator="lessThan">
      <formula>0</formula>
    </cfRule>
  </conditionalFormatting>
  <conditionalFormatting sqref="G123">
    <cfRule type="cellIs" dxfId="4425" priority="596" operator="greaterThan">
      <formula>F123</formula>
    </cfRule>
    <cfRule type="cellIs" dxfId="4424" priority="597" operator="lessThan">
      <formula>F123</formula>
    </cfRule>
  </conditionalFormatting>
  <conditionalFormatting sqref="K123:L123">
    <cfRule type="cellIs" dxfId="4423" priority="595" operator="lessThan">
      <formula>0</formula>
    </cfRule>
  </conditionalFormatting>
  <conditionalFormatting sqref="O123">
    <cfRule type="cellIs" dxfId="4422" priority="591" operator="equal">
      <formula>TODAY()</formula>
    </cfRule>
  </conditionalFormatting>
  <conditionalFormatting sqref="O123">
    <cfRule type="cellIs" dxfId="4421" priority="588" operator="equal">
      <formula>TODAY()</formula>
    </cfRule>
  </conditionalFormatting>
  <conditionalFormatting sqref="N123">
    <cfRule type="cellIs" dxfId="4420" priority="593" operator="equal">
      <formula>TODAY()</formula>
    </cfRule>
  </conditionalFormatting>
  <conditionalFormatting sqref="N123">
    <cfRule type="cellIs" dxfId="4419" priority="592" operator="equal">
      <formula>$C$7</formula>
    </cfRule>
  </conditionalFormatting>
  <conditionalFormatting sqref="O123">
    <cfRule type="cellIs" dxfId="4418" priority="590" operator="equal">
      <formula>$C$7</formula>
    </cfRule>
  </conditionalFormatting>
  <conditionalFormatting sqref="N123">
    <cfRule type="cellIs" dxfId="4417" priority="594" operator="equal">
      <formula>TODAY()</formula>
    </cfRule>
  </conditionalFormatting>
  <conditionalFormatting sqref="N123">
    <cfRule type="cellIs" dxfId="4416" priority="589" operator="equal">
      <formula>$C$7</formula>
    </cfRule>
  </conditionalFormatting>
  <conditionalFormatting sqref="O123">
    <cfRule type="cellIs" dxfId="4415" priority="587" operator="equal">
      <formula>$C$7</formula>
    </cfRule>
  </conditionalFormatting>
  <conditionalFormatting sqref="P123">
    <cfRule type="cellIs" dxfId="4414" priority="585" operator="equal">
      <formula>TODAY()</formula>
    </cfRule>
  </conditionalFormatting>
  <conditionalFormatting sqref="P123">
    <cfRule type="cellIs" dxfId="4413" priority="586" operator="equal">
      <formula>TODAY()</formula>
    </cfRule>
  </conditionalFormatting>
  <conditionalFormatting sqref="P123">
    <cfRule type="cellIs" dxfId="4412" priority="583" operator="equal">
      <formula>TODAY()</formula>
    </cfRule>
  </conditionalFormatting>
  <conditionalFormatting sqref="P123">
    <cfRule type="cellIs" dxfId="4411" priority="584" operator="equal">
      <formula>TODAY()</formula>
    </cfRule>
  </conditionalFormatting>
  <conditionalFormatting sqref="P123">
    <cfRule type="cellIs" dxfId="4410" priority="581" operator="equal">
      <formula>TODAY()</formula>
    </cfRule>
  </conditionalFormatting>
  <conditionalFormatting sqref="P123">
    <cfRule type="cellIs" dxfId="4409" priority="582" operator="equal">
      <formula>TODAY()</formula>
    </cfRule>
  </conditionalFormatting>
  <conditionalFormatting sqref="P123">
    <cfRule type="cellIs" dxfId="4408" priority="579" operator="equal">
      <formula>TODAY()</formula>
    </cfRule>
  </conditionalFormatting>
  <conditionalFormatting sqref="P123">
    <cfRule type="cellIs" dxfId="4407" priority="580" operator="equal">
      <formula>TODAY()</formula>
    </cfRule>
  </conditionalFormatting>
  <conditionalFormatting sqref="P123">
    <cfRule type="cellIs" dxfId="4406" priority="577" operator="equal">
      <formula>TODAY()</formula>
    </cfRule>
  </conditionalFormatting>
  <conditionalFormatting sqref="P123">
    <cfRule type="cellIs" dxfId="4405" priority="578" operator="equal">
      <formula>TODAY()</formula>
    </cfRule>
  </conditionalFormatting>
  <conditionalFormatting sqref="P123">
    <cfRule type="cellIs" dxfId="4404" priority="575" operator="equal">
      <formula>TODAY()</formula>
    </cfRule>
  </conditionalFormatting>
  <conditionalFormatting sqref="P123">
    <cfRule type="cellIs" dxfId="4403" priority="576" operator="equal">
      <formula>TODAY()</formula>
    </cfRule>
  </conditionalFormatting>
  <conditionalFormatting sqref="P123">
    <cfRule type="cellIs" dxfId="4402" priority="573" operator="equal">
      <formula>TODAY()</formula>
    </cfRule>
  </conditionalFormatting>
  <conditionalFormatting sqref="P123">
    <cfRule type="cellIs" dxfId="4401" priority="574" operator="equal">
      <formula>TODAY()</formula>
    </cfRule>
  </conditionalFormatting>
  <conditionalFormatting sqref="P123">
    <cfRule type="cellIs" dxfId="4400" priority="571" operator="equal">
      <formula>TODAY()</formula>
    </cfRule>
  </conditionalFormatting>
  <conditionalFormatting sqref="P123">
    <cfRule type="cellIs" dxfId="4399" priority="572" operator="equal">
      <formula>TODAY()</formula>
    </cfRule>
  </conditionalFormatting>
  <conditionalFormatting sqref="P123">
    <cfRule type="cellIs" dxfId="4398" priority="569" operator="equal">
      <formula>TODAY()</formula>
    </cfRule>
  </conditionalFormatting>
  <conditionalFormatting sqref="P123">
    <cfRule type="cellIs" dxfId="4397" priority="570" operator="equal">
      <formula>TODAY()</formula>
    </cfRule>
  </conditionalFormatting>
  <conditionalFormatting sqref="P123">
    <cfRule type="cellIs" dxfId="4396" priority="567" operator="equal">
      <formula>TODAY()</formula>
    </cfRule>
  </conditionalFormatting>
  <conditionalFormatting sqref="P123">
    <cfRule type="cellIs" dxfId="4395" priority="568" operator="equal">
      <formula>TODAY()</formula>
    </cfRule>
  </conditionalFormatting>
  <conditionalFormatting sqref="P123">
    <cfRule type="cellIs" dxfId="4394" priority="565" operator="equal">
      <formula>TODAY()</formula>
    </cfRule>
  </conditionalFormatting>
  <conditionalFormatting sqref="P123">
    <cfRule type="cellIs" dxfId="4393" priority="566" operator="equal">
      <formula>TODAY()</formula>
    </cfRule>
  </conditionalFormatting>
  <conditionalFormatting sqref="P123">
    <cfRule type="cellIs" dxfId="4392" priority="563" operator="equal">
      <formula>TODAY()</formula>
    </cfRule>
  </conditionalFormatting>
  <conditionalFormatting sqref="P123">
    <cfRule type="cellIs" dxfId="4391" priority="564" operator="equal">
      <formula>TODAY()</formula>
    </cfRule>
  </conditionalFormatting>
  <conditionalFormatting sqref="L105:L109">
    <cfRule type="cellIs" dxfId="4390" priority="556" operator="lessThan">
      <formula>0</formula>
    </cfRule>
  </conditionalFormatting>
  <conditionalFormatting sqref="L105:L109">
    <cfRule type="cellIs" dxfId="4389" priority="555" operator="lessThan">
      <formula>0</formula>
    </cfRule>
  </conditionalFormatting>
  <conditionalFormatting sqref="K105:K109">
    <cfRule type="cellIs" dxfId="4388" priority="557" operator="lessThan">
      <formula>0</formula>
    </cfRule>
  </conditionalFormatting>
  <conditionalFormatting sqref="L119">
    <cfRule type="cellIs" dxfId="4387" priority="554" operator="lessThan">
      <formula>0</formula>
    </cfRule>
  </conditionalFormatting>
  <conditionalFormatting sqref="G119">
    <cfRule type="cellIs" dxfId="4386" priority="552" operator="greaterThan">
      <formula>F119</formula>
    </cfRule>
    <cfRule type="cellIs" dxfId="4385" priority="553" operator="lessThan">
      <formula>F119</formula>
    </cfRule>
  </conditionalFormatting>
  <conditionalFormatting sqref="K119:L119">
    <cfRule type="cellIs" dxfId="4384" priority="551" operator="lessThan">
      <formula>0</formula>
    </cfRule>
  </conditionalFormatting>
  <conditionalFormatting sqref="O119">
    <cfRule type="cellIs" dxfId="4383" priority="547" operator="equal">
      <formula>TODAY()</formula>
    </cfRule>
  </conditionalFormatting>
  <conditionalFormatting sqref="O119">
    <cfRule type="cellIs" dxfId="4382" priority="544" operator="equal">
      <formula>TODAY()</formula>
    </cfRule>
  </conditionalFormatting>
  <conditionalFormatting sqref="N119">
    <cfRule type="cellIs" dxfId="4381" priority="549" operator="equal">
      <formula>TODAY()</formula>
    </cfRule>
  </conditionalFormatting>
  <conditionalFormatting sqref="N119">
    <cfRule type="cellIs" dxfId="4380" priority="548" operator="equal">
      <formula>$C$7</formula>
    </cfRule>
  </conditionalFormatting>
  <conditionalFormatting sqref="O119">
    <cfRule type="cellIs" dxfId="4379" priority="546" operator="equal">
      <formula>$C$7</formula>
    </cfRule>
  </conditionalFormatting>
  <conditionalFormatting sqref="N119">
    <cfRule type="cellIs" dxfId="4378" priority="550" operator="equal">
      <formula>TODAY()</formula>
    </cfRule>
  </conditionalFormatting>
  <conditionalFormatting sqref="N119">
    <cfRule type="cellIs" dxfId="4377" priority="545" operator="equal">
      <formula>$C$7</formula>
    </cfRule>
  </conditionalFormatting>
  <conditionalFormatting sqref="O119">
    <cfRule type="cellIs" dxfId="4376" priority="543" operator="equal">
      <formula>$C$7</formula>
    </cfRule>
  </conditionalFormatting>
  <conditionalFormatting sqref="L119">
    <cfRule type="cellIs" dxfId="4375" priority="542" operator="lessThan">
      <formula>0</formula>
    </cfRule>
  </conditionalFormatting>
  <conditionalFormatting sqref="G119">
    <cfRule type="cellIs" dxfId="4374" priority="540" operator="greaterThan">
      <formula>F119</formula>
    </cfRule>
    <cfRule type="cellIs" dxfId="4373" priority="541" operator="lessThan">
      <formula>F119</formula>
    </cfRule>
  </conditionalFormatting>
  <conditionalFormatting sqref="K119:L119">
    <cfRule type="cellIs" dxfId="4372" priority="539" operator="lessThan">
      <formula>0</formula>
    </cfRule>
  </conditionalFormatting>
  <conditionalFormatting sqref="O119">
    <cfRule type="cellIs" dxfId="4371" priority="535" operator="equal">
      <formula>TODAY()</formula>
    </cfRule>
  </conditionalFormatting>
  <conditionalFormatting sqref="O119">
    <cfRule type="cellIs" dxfId="4370" priority="532" operator="equal">
      <formula>TODAY()</formula>
    </cfRule>
  </conditionalFormatting>
  <conditionalFormatting sqref="N119">
    <cfRule type="cellIs" dxfId="4369" priority="537" operator="equal">
      <formula>TODAY()</formula>
    </cfRule>
  </conditionalFormatting>
  <conditionalFormatting sqref="N119">
    <cfRule type="cellIs" dxfId="4368" priority="536" operator="equal">
      <formula>$C$7</formula>
    </cfRule>
  </conditionalFormatting>
  <conditionalFormatting sqref="O119">
    <cfRule type="cellIs" dxfId="4367" priority="534" operator="equal">
      <formula>$C$7</formula>
    </cfRule>
  </conditionalFormatting>
  <conditionalFormatting sqref="N119">
    <cfRule type="cellIs" dxfId="4366" priority="538" operator="equal">
      <formula>TODAY()</formula>
    </cfRule>
  </conditionalFormatting>
  <conditionalFormatting sqref="N119">
    <cfRule type="cellIs" dxfId="4365" priority="533" operator="equal">
      <formula>$C$7</formula>
    </cfRule>
  </conditionalFormatting>
  <conditionalFormatting sqref="O119">
    <cfRule type="cellIs" dxfId="4364" priority="531" operator="equal">
      <formula>$C$7</formula>
    </cfRule>
  </conditionalFormatting>
  <conditionalFormatting sqref="L119">
    <cfRule type="cellIs" dxfId="4363" priority="530" operator="lessThan">
      <formula>0</formula>
    </cfRule>
  </conditionalFormatting>
  <conditionalFormatting sqref="G119">
    <cfRule type="cellIs" dxfId="4362" priority="528" operator="greaterThan">
      <formula>F119</formula>
    </cfRule>
    <cfRule type="cellIs" dxfId="4361" priority="529" operator="lessThan">
      <formula>F119</formula>
    </cfRule>
  </conditionalFormatting>
  <conditionalFormatting sqref="K119:L119">
    <cfRule type="cellIs" dxfId="4360" priority="527" operator="lessThan">
      <formula>0</formula>
    </cfRule>
  </conditionalFormatting>
  <conditionalFormatting sqref="O119">
    <cfRule type="cellIs" dxfId="4359" priority="523" operator="equal">
      <formula>TODAY()</formula>
    </cfRule>
  </conditionalFormatting>
  <conditionalFormatting sqref="O119">
    <cfRule type="cellIs" dxfId="4358" priority="520" operator="equal">
      <formula>TODAY()</formula>
    </cfRule>
  </conditionalFormatting>
  <conditionalFormatting sqref="N119">
    <cfRule type="cellIs" dxfId="4357" priority="525" operator="equal">
      <formula>TODAY()</formula>
    </cfRule>
  </conditionalFormatting>
  <conditionalFormatting sqref="N119">
    <cfRule type="cellIs" dxfId="4356" priority="524" operator="equal">
      <formula>$C$7</formula>
    </cfRule>
  </conditionalFormatting>
  <conditionalFormatting sqref="O119">
    <cfRule type="cellIs" dxfId="4355" priority="522" operator="equal">
      <formula>$C$7</formula>
    </cfRule>
  </conditionalFormatting>
  <conditionalFormatting sqref="N119">
    <cfRule type="cellIs" dxfId="4354" priority="526" operator="equal">
      <formula>TODAY()</formula>
    </cfRule>
  </conditionalFormatting>
  <conditionalFormatting sqref="N119">
    <cfRule type="cellIs" dxfId="4353" priority="521" operator="equal">
      <formula>$C$7</formula>
    </cfRule>
  </conditionalFormatting>
  <conditionalFormatting sqref="O119">
    <cfRule type="cellIs" dxfId="4352" priority="519" operator="equal">
      <formula>$C$7</formula>
    </cfRule>
  </conditionalFormatting>
  <conditionalFormatting sqref="O119">
    <cfRule type="cellIs" dxfId="4351" priority="508" operator="equal">
      <formula>TODAY()</formula>
    </cfRule>
  </conditionalFormatting>
  <conditionalFormatting sqref="L119">
    <cfRule type="cellIs" dxfId="4350" priority="518" operator="lessThan">
      <formula>0</formula>
    </cfRule>
  </conditionalFormatting>
  <conditionalFormatting sqref="G119">
    <cfRule type="cellIs" dxfId="4349" priority="516" operator="greaterThan">
      <formula>F119</formula>
    </cfRule>
    <cfRule type="cellIs" dxfId="4348" priority="517" operator="lessThan">
      <formula>F119</formula>
    </cfRule>
  </conditionalFormatting>
  <conditionalFormatting sqref="K119:L119">
    <cfRule type="cellIs" dxfId="4347" priority="515" operator="lessThan">
      <formula>0</formula>
    </cfRule>
  </conditionalFormatting>
  <conditionalFormatting sqref="O119">
    <cfRule type="cellIs" dxfId="4346" priority="511" operator="equal">
      <formula>TODAY()</formula>
    </cfRule>
  </conditionalFormatting>
  <conditionalFormatting sqref="N119">
    <cfRule type="cellIs" dxfId="4345" priority="513" operator="equal">
      <formula>TODAY()</formula>
    </cfRule>
  </conditionalFormatting>
  <conditionalFormatting sqref="N119">
    <cfRule type="cellIs" dxfId="4344" priority="512" operator="equal">
      <formula>$C$7</formula>
    </cfRule>
  </conditionalFormatting>
  <conditionalFormatting sqref="O119">
    <cfRule type="cellIs" dxfId="4343" priority="510" operator="equal">
      <formula>$C$7</formula>
    </cfRule>
  </conditionalFormatting>
  <conditionalFormatting sqref="N119">
    <cfRule type="cellIs" dxfId="4342" priority="514" operator="equal">
      <formula>TODAY()</formula>
    </cfRule>
  </conditionalFormatting>
  <conditionalFormatting sqref="N119">
    <cfRule type="cellIs" dxfId="4341" priority="509" operator="equal">
      <formula>$C$7</formula>
    </cfRule>
  </conditionalFormatting>
  <conditionalFormatting sqref="O119">
    <cfRule type="cellIs" dxfId="4340" priority="507" operator="equal">
      <formula>$C$7</formula>
    </cfRule>
  </conditionalFormatting>
  <conditionalFormatting sqref="L119">
    <cfRule type="cellIs" dxfId="4339" priority="506" operator="lessThan">
      <formula>0</formula>
    </cfRule>
  </conditionalFormatting>
  <conditionalFormatting sqref="G119">
    <cfRule type="cellIs" dxfId="4338" priority="504" operator="greaterThan">
      <formula>F119</formula>
    </cfRule>
    <cfRule type="cellIs" dxfId="4337" priority="505" operator="lessThan">
      <formula>F119</formula>
    </cfRule>
  </conditionalFormatting>
  <conditionalFormatting sqref="K119:L119">
    <cfRule type="cellIs" dxfId="4336" priority="503" operator="lessThan">
      <formula>0</formula>
    </cfRule>
  </conditionalFormatting>
  <conditionalFormatting sqref="O119">
    <cfRule type="cellIs" dxfId="4335" priority="499" operator="equal">
      <formula>TODAY()</formula>
    </cfRule>
  </conditionalFormatting>
  <conditionalFormatting sqref="O119">
    <cfRule type="cellIs" dxfId="4334" priority="496" operator="equal">
      <formula>TODAY()</formula>
    </cfRule>
  </conditionalFormatting>
  <conditionalFormatting sqref="N119">
    <cfRule type="cellIs" dxfId="4333" priority="501" operator="equal">
      <formula>TODAY()</formula>
    </cfRule>
  </conditionalFormatting>
  <conditionalFormatting sqref="N119">
    <cfRule type="cellIs" dxfId="4332" priority="500" operator="equal">
      <formula>$C$7</formula>
    </cfRule>
  </conditionalFormatting>
  <conditionalFormatting sqref="O119">
    <cfRule type="cellIs" dxfId="4331" priority="498" operator="equal">
      <formula>$C$7</formula>
    </cfRule>
  </conditionalFormatting>
  <conditionalFormatting sqref="N119">
    <cfRule type="cellIs" dxfId="4330" priority="502" operator="equal">
      <formula>TODAY()</formula>
    </cfRule>
  </conditionalFormatting>
  <conditionalFormatting sqref="N119">
    <cfRule type="cellIs" dxfId="4329" priority="497" operator="equal">
      <formula>$C$7</formula>
    </cfRule>
  </conditionalFormatting>
  <conditionalFormatting sqref="O119">
    <cfRule type="cellIs" dxfId="4328" priority="495" operator="equal">
      <formula>$C$7</formula>
    </cfRule>
  </conditionalFormatting>
  <conditionalFormatting sqref="L119">
    <cfRule type="cellIs" dxfId="4327" priority="494" operator="lessThan">
      <formula>0</formula>
    </cfRule>
  </conditionalFormatting>
  <conditionalFormatting sqref="G119">
    <cfRule type="cellIs" dxfId="4326" priority="492" operator="greaterThan">
      <formula>F119</formula>
    </cfRule>
    <cfRule type="cellIs" dxfId="4325" priority="493" operator="lessThan">
      <formula>F119</formula>
    </cfRule>
  </conditionalFormatting>
  <conditionalFormatting sqref="K119:L119">
    <cfRule type="cellIs" dxfId="4324" priority="491" operator="lessThan">
      <formula>0</formula>
    </cfRule>
  </conditionalFormatting>
  <conditionalFormatting sqref="O119">
    <cfRule type="cellIs" dxfId="4323" priority="487" operator="equal">
      <formula>TODAY()</formula>
    </cfRule>
  </conditionalFormatting>
  <conditionalFormatting sqref="O119">
    <cfRule type="cellIs" dxfId="4322" priority="484" operator="equal">
      <formula>TODAY()</formula>
    </cfRule>
  </conditionalFormatting>
  <conditionalFormatting sqref="N119">
    <cfRule type="cellIs" dxfId="4321" priority="489" operator="equal">
      <formula>TODAY()</formula>
    </cfRule>
  </conditionalFormatting>
  <conditionalFormatting sqref="N119">
    <cfRule type="cellIs" dxfId="4320" priority="488" operator="equal">
      <formula>$C$7</formula>
    </cfRule>
  </conditionalFormatting>
  <conditionalFormatting sqref="O119">
    <cfRule type="cellIs" dxfId="4319" priority="486" operator="equal">
      <formula>$C$7</formula>
    </cfRule>
  </conditionalFormatting>
  <conditionalFormatting sqref="N119">
    <cfRule type="cellIs" dxfId="4318" priority="490" operator="equal">
      <formula>TODAY()</formula>
    </cfRule>
  </conditionalFormatting>
  <conditionalFormatting sqref="N119">
    <cfRule type="cellIs" dxfId="4317" priority="485" operator="equal">
      <formula>$C$7</formula>
    </cfRule>
  </conditionalFormatting>
  <conditionalFormatting sqref="O119">
    <cfRule type="cellIs" dxfId="4316" priority="483" operator="equal">
      <formula>$C$7</formula>
    </cfRule>
  </conditionalFormatting>
  <conditionalFormatting sqref="L119">
    <cfRule type="cellIs" dxfId="4315" priority="482" operator="lessThan">
      <formula>0</formula>
    </cfRule>
  </conditionalFormatting>
  <conditionalFormatting sqref="G119">
    <cfRule type="cellIs" dxfId="4314" priority="480" operator="greaterThan">
      <formula>F119</formula>
    </cfRule>
    <cfRule type="cellIs" dxfId="4313" priority="481" operator="lessThan">
      <formula>F119</formula>
    </cfRule>
  </conditionalFormatting>
  <conditionalFormatting sqref="K119:L119">
    <cfRule type="cellIs" dxfId="4312" priority="479" operator="lessThan">
      <formula>0</formula>
    </cfRule>
  </conditionalFormatting>
  <conditionalFormatting sqref="O119">
    <cfRule type="cellIs" dxfId="4311" priority="475" operator="equal">
      <formula>TODAY()</formula>
    </cfRule>
  </conditionalFormatting>
  <conditionalFormatting sqref="O119">
    <cfRule type="cellIs" dxfId="4310" priority="472" operator="equal">
      <formula>TODAY()</formula>
    </cfRule>
  </conditionalFormatting>
  <conditionalFormatting sqref="N119">
    <cfRule type="cellIs" dxfId="4309" priority="477" operator="equal">
      <formula>TODAY()</formula>
    </cfRule>
  </conditionalFormatting>
  <conditionalFormatting sqref="N119">
    <cfRule type="cellIs" dxfId="4308" priority="476" operator="equal">
      <formula>$C$7</formula>
    </cfRule>
  </conditionalFormatting>
  <conditionalFormatting sqref="O119">
    <cfRule type="cellIs" dxfId="4307" priority="474" operator="equal">
      <formula>$C$7</formula>
    </cfRule>
  </conditionalFormatting>
  <conditionalFormatting sqref="N119">
    <cfRule type="cellIs" dxfId="4306" priority="478" operator="equal">
      <formula>TODAY()</formula>
    </cfRule>
  </conditionalFormatting>
  <conditionalFormatting sqref="N119">
    <cfRule type="cellIs" dxfId="4305" priority="473" operator="equal">
      <formula>$C$7</formula>
    </cfRule>
  </conditionalFormatting>
  <conditionalFormatting sqref="O119">
    <cfRule type="cellIs" dxfId="4304" priority="471" operator="equal">
      <formula>$C$7</formula>
    </cfRule>
  </conditionalFormatting>
  <conditionalFormatting sqref="L119">
    <cfRule type="cellIs" dxfId="4303" priority="470" operator="lessThan">
      <formula>0</formula>
    </cfRule>
  </conditionalFormatting>
  <conditionalFormatting sqref="G119">
    <cfRule type="cellIs" dxfId="4302" priority="468" operator="greaterThan">
      <formula>F119</formula>
    </cfRule>
    <cfRule type="cellIs" dxfId="4301" priority="469" operator="lessThan">
      <formula>F119</formula>
    </cfRule>
  </conditionalFormatting>
  <conditionalFormatting sqref="K119:L119">
    <cfRule type="cellIs" dxfId="4300" priority="467" operator="lessThan">
      <formula>0</formula>
    </cfRule>
  </conditionalFormatting>
  <conditionalFormatting sqref="O119">
    <cfRule type="cellIs" dxfId="4299" priority="463" operator="equal">
      <formula>TODAY()</formula>
    </cfRule>
  </conditionalFormatting>
  <conditionalFormatting sqref="O119">
    <cfRule type="cellIs" dxfId="4298" priority="460" operator="equal">
      <formula>TODAY()</formula>
    </cfRule>
  </conditionalFormatting>
  <conditionalFormatting sqref="N119">
    <cfRule type="cellIs" dxfId="4297" priority="465" operator="equal">
      <formula>TODAY()</formula>
    </cfRule>
  </conditionalFormatting>
  <conditionalFormatting sqref="N119">
    <cfRule type="cellIs" dxfId="4296" priority="464" operator="equal">
      <formula>$C$7</formula>
    </cfRule>
  </conditionalFormatting>
  <conditionalFormatting sqref="O119">
    <cfRule type="cellIs" dxfId="4295" priority="462" operator="equal">
      <formula>$C$7</formula>
    </cfRule>
  </conditionalFormatting>
  <conditionalFormatting sqref="N119">
    <cfRule type="cellIs" dxfId="4294" priority="466" operator="equal">
      <formula>TODAY()</formula>
    </cfRule>
  </conditionalFormatting>
  <conditionalFormatting sqref="N119">
    <cfRule type="cellIs" dxfId="4293" priority="461" operator="equal">
      <formula>$C$7</formula>
    </cfRule>
  </conditionalFormatting>
  <conditionalFormatting sqref="O119">
    <cfRule type="cellIs" dxfId="4292" priority="459" operator="equal">
      <formula>$C$7</formula>
    </cfRule>
  </conditionalFormatting>
  <conditionalFormatting sqref="L119">
    <cfRule type="cellIs" dxfId="4291" priority="458" operator="lessThan">
      <formula>0</formula>
    </cfRule>
  </conditionalFormatting>
  <conditionalFormatting sqref="G119">
    <cfRule type="cellIs" dxfId="4290" priority="456" operator="greaterThan">
      <formula>F119</formula>
    </cfRule>
    <cfRule type="cellIs" dxfId="4289" priority="457" operator="lessThan">
      <formula>F119</formula>
    </cfRule>
  </conditionalFormatting>
  <conditionalFormatting sqref="K119:L119">
    <cfRule type="cellIs" dxfId="4288" priority="455" operator="lessThan">
      <formula>0</formula>
    </cfRule>
  </conditionalFormatting>
  <conditionalFormatting sqref="O119">
    <cfRule type="cellIs" dxfId="4287" priority="451" operator="equal">
      <formula>TODAY()</formula>
    </cfRule>
  </conditionalFormatting>
  <conditionalFormatting sqref="O119">
    <cfRule type="cellIs" dxfId="4286" priority="448" operator="equal">
      <formula>TODAY()</formula>
    </cfRule>
  </conditionalFormatting>
  <conditionalFormatting sqref="N119">
    <cfRule type="cellIs" dxfId="4285" priority="453" operator="equal">
      <formula>TODAY()</formula>
    </cfRule>
  </conditionalFormatting>
  <conditionalFormatting sqref="N119">
    <cfRule type="cellIs" dxfId="4284" priority="452" operator="equal">
      <formula>$C$7</formula>
    </cfRule>
  </conditionalFormatting>
  <conditionalFormatting sqref="O119">
    <cfRule type="cellIs" dxfId="4283" priority="450" operator="equal">
      <formula>$C$7</formula>
    </cfRule>
  </conditionalFormatting>
  <conditionalFormatting sqref="N119">
    <cfRule type="cellIs" dxfId="4282" priority="454" operator="equal">
      <formula>TODAY()</formula>
    </cfRule>
  </conditionalFormatting>
  <conditionalFormatting sqref="N119">
    <cfRule type="cellIs" dxfId="4281" priority="449" operator="equal">
      <formula>$C$7</formula>
    </cfRule>
  </conditionalFormatting>
  <conditionalFormatting sqref="O119">
    <cfRule type="cellIs" dxfId="4280" priority="447" operator="equal">
      <formula>$C$7</formula>
    </cfRule>
  </conditionalFormatting>
  <conditionalFormatting sqref="L119">
    <cfRule type="cellIs" dxfId="4279" priority="446" operator="lessThan">
      <formula>0</formula>
    </cfRule>
  </conditionalFormatting>
  <conditionalFormatting sqref="G119">
    <cfRule type="cellIs" dxfId="4278" priority="444" operator="greaterThan">
      <formula>F119</formula>
    </cfRule>
    <cfRule type="cellIs" dxfId="4277" priority="445" operator="lessThan">
      <formula>F119</formula>
    </cfRule>
  </conditionalFormatting>
  <conditionalFormatting sqref="K119:L119">
    <cfRule type="cellIs" dxfId="4276" priority="443" operator="lessThan">
      <formula>0</formula>
    </cfRule>
  </conditionalFormatting>
  <conditionalFormatting sqref="O119">
    <cfRule type="cellIs" dxfId="4275" priority="439" operator="equal">
      <formula>TODAY()</formula>
    </cfRule>
  </conditionalFormatting>
  <conditionalFormatting sqref="O119">
    <cfRule type="cellIs" dxfId="4274" priority="436" operator="equal">
      <formula>TODAY()</formula>
    </cfRule>
  </conditionalFormatting>
  <conditionalFormatting sqref="N119">
    <cfRule type="cellIs" dxfId="4273" priority="441" operator="equal">
      <formula>TODAY()</formula>
    </cfRule>
  </conditionalFormatting>
  <conditionalFormatting sqref="N119">
    <cfRule type="cellIs" dxfId="4272" priority="440" operator="equal">
      <formula>$C$7</formula>
    </cfRule>
  </conditionalFormatting>
  <conditionalFormatting sqref="O119">
    <cfRule type="cellIs" dxfId="4271" priority="438" operator="equal">
      <formula>$C$7</formula>
    </cfRule>
  </conditionalFormatting>
  <conditionalFormatting sqref="N119">
    <cfRule type="cellIs" dxfId="4270" priority="442" operator="equal">
      <formula>TODAY()</formula>
    </cfRule>
  </conditionalFormatting>
  <conditionalFormatting sqref="N119">
    <cfRule type="cellIs" dxfId="4269" priority="437" operator="equal">
      <formula>$C$7</formula>
    </cfRule>
  </conditionalFormatting>
  <conditionalFormatting sqref="O119">
    <cfRule type="cellIs" dxfId="4268" priority="435" operator="equal">
      <formula>$C$7</formula>
    </cfRule>
  </conditionalFormatting>
  <conditionalFormatting sqref="L119">
    <cfRule type="cellIs" dxfId="4267" priority="434" operator="lessThan">
      <formula>0</formula>
    </cfRule>
  </conditionalFormatting>
  <conditionalFormatting sqref="G119">
    <cfRule type="cellIs" dxfId="4266" priority="432" operator="greaterThan">
      <formula>F119</formula>
    </cfRule>
    <cfRule type="cellIs" dxfId="4265" priority="433" operator="lessThan">
      <formula>F119</formula>
    </cfRule>
  </conditionalFormatting>
  <conditionalFormatting sqref="K119:L119">
    <cfRule type="cellIs" dxfId="4264" priority="431" operator="lessThan">
      <formula>0</formula>
    </cfRule>
  </conditionalFormatting>
  <conditionalFormatting sqref="O119">
    <cfRule type="cellIs" dxfId="4263" priority="427" operator="equal">
      <formula>TODAY()</formula>
    </cfRule>
  </conditionalFormatting>
  <conditionalFormatting sqref="O119">
    <cfRule type="cellIs" dxfId="4262" priority="424" operator="equal">
      <formula>TODAY()</formula>
    </cfRule>
  </conditionalFormatting>
  <conditionalFormatting sqref="N119">
    <cfRule type="cellIs" dxfId="4261" priority="429" operator="equal">
      <formula>TODAY()</formula>
    </cfRule>
  </conditionalFormatting>
  <conditionalFormatting sqref="N119">
    <cfRule type="cellIs" dxfId="4260" priority="428" operator="equal">
      <formula>$C$7</formula>
    </cfRule>
  </conditionalFormatting>
  <conditionalFormatting sqref="O119">
    <cfRule type="cellIs" dxfId="4259" priority="426" operator="equal">
      <formula>$C$7</formula>
    </cfRule>
  </conditionalFormatting>
  <conditionalFormatting sqref="N119">
    <cfRule type="cellIs" dxfId="4258" priority="430" operator="equal">
      <formula>TODAY()</formula>
    </cfRule>
  </conditionalFormatting>
  <conditionalFormatting sqref="N119">
    <cfRule type="cellIs" dxfId="4257" priority="425" operator="equal">
      <formula>$C$7</formula>
    </cfRule>
  </conditionalFormatting>
  <conditionalFormatting sqref="O119">
    <cfRule type="cellIs" dxfId="4256" priority="423" operator="equal">
      <formula>$C$7</formula>
    </cfRule>
  </conditionalFormatting>
  <conditionalFormatting sqref="L119">
    <cfRule type="cellIs" dxfId="4255" priority="422" operator="lessThan">
      <formula>0</formula>
    </cfRule>
  </conditionalFormatting>
  <conditionalFormatting sqref="G119">
    <cfRule type="cellIs" dxfId="4254" priority="420" operator="greaterThan">
      <formula>F119</formula>
    </cfRule>
    <cfRule type="cellIs" dxfId="4253" priority="421" operator="lessThan">
      <formula>F119</formula>
    </cfRule>
  </conditionalFormatting>
  <conditionalFormatting sqref="K119:L119">
    <cfRule type="cellIs" dxfId="4252" priority="419" operator="lessThan">
      <formula>0</formula>
    </cfRule>
  </conditionalFormatting>
  <conditionalFormatting sqref="O119">
    <cfRule type="cellIs" dxfId="4251" priority="415" operator="equal">
      <formula>TODAY()</formula>
    </cfRule>
  </conditionalFormatting>
  <conditionalFormatting sqref="O119">
    <cfRule type="cellIs" dxfId="4250" priority="412" operator="equal">
      <formula>TODAY()</formula>
    </cfRule>
  </conditionalFormatting>
  <conditionalFormatting sqref="N119">
    <cfRule type="cellIs" dxfId="4249" priority="417" operator="equal">
      <formula>TODAY()</formula>
    </cfRule>
  </conditionalFormatting>
  <conditionalFormatting sqref="N119">
    <cfRule type="cellIs" dxfId="4248" priority="416" operator="equal">
      <formula>$C$7</formula>
    </cfRule>
  </conditionalFormatting>
  <conditionalFormatting sqref="O119">
    <cfRule type="cellIs" dxfId="4247" priority="414" operator="equal">
      <formula>$C$7</formula>
    </cfRule>
  </conditionalFormatting>
  <conditionalFormatting sqref="N119">
    <cfRule type="cellIs" dxfId="4246" priority="418" operator="equal">
      <formula>TODAY()</formula>
    </cfRule>
  </conditionalFormatting>
  <conditionalFormatting sqref="N119">
    <cfRule type="cellIs" dxfId="4245" priority="413" operator="equal">
      <formula>$C$7</formula>
    </cfRule>
  </conditionalFormatting>
  <conditionalFormatting sqref="O119">
    <cfRule type="cellIs" dxfId="4244" priority="411" operator="equal">
      <formula>$C$7</formula>
    </cfRule>
  </conditionalFormatting>
  <conditionalFormatting sqref="P119">
    <cfRule type="cellIs" dxfId="4243" priority="409" operator="equal">
      <formula>TODAY()</formula>
    </cfRule>
  </conditionalFormatting>
  <conditionalFormatting sqref="P119">
    <cfRule type="cellIs" dxfId="4242" priority="410" operator="equal">
      <formula>TODAY()</formula>
    </cfRule>
  </conditionalFormatting>
  <conditionalFormatting sqref="P119">
    <cfRule type="cellIs" dxfId="4241" priority="407" operator="equal">
      <formula>TODAY()</formula>
    </cfRule>
  </conditionalFormatting>
  <conditionalFormatting sqref="P119">
    <cfRule type="cellIs" dxfId="4240" priority="408" operator="equal">
      <formula>TODAY()</formula>
    </cfRule>
  </conditionalFormatting>
  <conditionalFormatting sqref="P119">
    <cfRule type="cellIs" dxfId="4239" priority="405" operator="equal">
      <formula>TODAY()</formula>
    </cfRule>
  </conditionalFormatting>
  <conditionalFormatting sqref="P119">
    <cfRule type="cellIs" dxfId="4238" priority="406" operator="equal">
      <formula>TODAY()</formula>
    </cfRule>
  </conditionalFormatting>
  <conditionalFormatting sqref="P119">
    <cfRule type="cellIs" dxfId="4237" priority="403" operator="equal">
      <formula>TODAY()</formula>
    </cfRule>
  </conditionalFormatting>
  <conditionalFormatting sqref="P119">
    <cfRule type="cellIs" dxfId="4236" priority="404" operator="equal">
      <formula>TODAY()</formula>
    </cfRule>
  </conditionalFormatting>
  <conditionalFormatting sqref="P119">
    <cfRule type="cellIs" dxfId="4235" priority="401" operator="equal">
      <formula>TODAY()</formula>
    </cfRule>
  </conditionalFormatting>
  <conditionalFormatting sqref="P119">
    <cfRule type="cellIs" dxfId="4234" priority="402" operator="equal">
      <formula>TODAY()</formula>
    </cfRule>
  </conditionalFormatting>
  <conditionalFormatting sqref="P119">
    <cfRule type="cellIs" dxfId="4233" priority="399" operator="equal">
      <formula>TODAY()</formula>
    </cfRule>
  </conditionalFormatting>
  <conditionalFormatting sqref="P119">
    <cfRule type="cellIs" dxfId="4232" priority="400" operator="equal">
      <formula>TODAY()</formula>
    </cfRule>
  </conditionalFormatting>
  <conditionalFormatting sqref="P119">
    <cfRule type="cellIs" dxfId="4231" priority="397" operator="equal">
      <formula>TODAY()</formula>
    </cfRule>
  </conditionalFormatting>
  <conditionalFormatting sqref="P119">
    <cfRule type="cellIs" dxfId="4230" priority="398" operator="equal">
      <formula>TODAY()</formula>
    </cfRule>
  </conditionalFormatting>
  <conditionalFormatting sqref="P119">
    <cfRule type="cellIs" dxfId="4229" priority="395" operator="equal">
      <formula>TODAY()</formula>
    </cfRule>
  </conditionalFormatting>
  <conditionalFormatting sqref="P119">
    <cfRule type="cellIs" dxfId="4228" priority="396" operator="equal">
      <formula>TODAY()</formula>
    </cfRule>
  </conditionalFormatting>
  <conditionalFormatting sqref="P119">
    <cfRule type="cellIs" dxfId="4227" priority="393" operator="equal">
      <formula>TODAY()</formula>
    </cfRule>
  </conditionalFormatting>
  <conditionalFormatting sqref="P119">
    <cfRule type="cellIs" dxfId="4226" priority="394" operator="equal">
      <formula>TODAY()</formula>
    </cfRule>
  </conditionalFormatting>
  <conditionalFormatting sqref="P119">
    <cfRule type="cellIs" dxfId="4225" priority="391" operator="equal">
      <formula>TODAY()</formula>
    </cfRule>
  </conditionalFormatting>
  <conditionalFormatting sqref="P119">
    <cfRule type="cellIs" dxfId="4224" priority="392" operator="equal">
      <formula>TODAY()</formula>
    </cfRule>
  </conditionalFormatting>
  <conditionalFormatting sqref="P119">
    <cfRule type="cellIs" dxfId="4223" priority="389" operator="equal">
      <formula>TODAY()</formula>
    </cfRule>
  </conditionalFormatting>
  <conditionalFormatting sqref="P119">
    <cfRule type="cellIs" dxfId="4222" priority="390" operator="equal">
      <formula>TODAY()</formula>
    </cfRule>
  </conditionalFormatting>
  <conditionalFormatting sqref="P119">
    <cfRule type="cellIs" dxfId="4221" priority="387" operator="equal">
      <formula>TODAY()</formula>
    </cfRule>
  </conditionalFormatting>
  <conditionalFormatting sqref="P119">
    <cfRule type="cellIs" dxfId="4220" priority="388" operator="equal">
      <formula>TODAY()</formula>
    </cfRule>
  </conditionalFormatting>
  <conditionalFormatting sqref="L120">
    <cfRule type="cellIs" dxfId="4219" priority="386" operator="lessThan">
      <formula>0</formula>
    </cfRule>
  </conditionalFormatting>
  <conditionalFormatting sqref="G120">
    <cfRule type="cellIs" dxfId="4218" priority="384" operator="greaterThan">
      <formula>F120</formula>
    </cfRule>
    <cfRule type="cellIs" dxfId="4217" priority="385" operator="lessThan">
      <formula>F120</formula>
    </cfRule>
  </conditionalFormatting>
  <conditionalFormatting sqref="K120:L120">
    <cfRule type="cellIs" dxfId="4216" priority="383" operator="lessThan">
      <formula>0</formula>
    </cfRule>
  </conditionalFormatting>
  <conditionalFormatting sqref="O120">
    <cfRule type="cellIs" dxfId="4215" priority="379" operator="equal">
      <formula>TODAY()</formula>
    </cfRule>
  </conditionalFormatting>
  <conditionalFormatting sqref="O120">
    <cfRule type="cellIs" dxfId="4214" priority="376" operator="equal">
      <formula>TODAY()</formula>
    </cfRule>
  </conditionalFormatting>
  <conditionalFormatting sqref="N120">
    <cfRule type="cellIs" dxfId="4213" priority="381" operator="equal">
      <formula>TODAY()</formula>
    </cfRule>
  </conditionalFormatting>
  <conditionalFormatting sqref="N120">
    <cfRule type="cellIs" dxfId="4212" priority="380" operator="equal">
      <formula>$C$7</formula>
    </cfRule>
  </conditionalFormatting>
  <conditionalFormatting sqref="O120">
    <cfRule type="cellIs" dxfId="4211" priority="378" operator="equal">
      <formula>$C$7</formula>
    </cfRule>
  </conditionalFormatting>
  <conditionalFormatting sqref="N120">
    <cfRule type="cellIs" dxfId="4210" priority="382" operator="equal">
      <formula>TODAY()</formula>
    </cfRule>
  </conditionalFormatting>
  <conditionalFormatting sqref="N120">
    <cfRule type="cellIs" dxfId="4209" priority="377" operator="equal">
      <formula>$C$7</formula>
    </cfRule>
  </conditionalFormatting>
  <conditionalFormatting sqref="O120">
    <cfRule type="cellIs" dxfId="4208" priority="375" operator="equal">
      <formula>$C$7</formula>
    </cfRule>
  </conditionalFormatting>
  <conditionalFormatting sqref="L120">
    <cfRule type="cellIs" dxfId="4207" priority="374" operator="lessThan">
      <formula>0</formula>
    </cfRule>
  </conditionalFormatting>
  <conditionalFormatting sqref="G120">
    <cfRule type="cellIs" dxfId="4206" priority="372" operator="greaterThan">
      <formula>F120</formula>
    </cfRule>
    <cfRule type="cellIs" dxfId="4205" priority="373" operator="lessThan">
      <formula>F120</formula>
    </cfRule>
  </conditionalFormatting>
  <conditionalFormatting sqref="K120:L120">
    <cfRule type="cellIs" dxfId="4204" priority="371" operator="lessThan">
      <formula>0</formula>
    </cfRule>
  </conditionalFormatting>
  <conditionalFormatting sqref="O120">
    <cfRule type="cellIs" dxfId="4203" priority="367" operator="equal">
      <formula>TODAY()</formula>
    </cfRule>
  </conditionalFormatting>
  <conditionalFormatting sqref="O120">
    <cfRule type="cellIs" dxfId="4202" priority="364" operator="equal">
      <formula>TODAY()</formula>
    </cfRule>
  </conditionalFormatting>
  <conditionalFormatting sqref="N120">
    <cfRule type="cellIs" dxfId="4201" priority="369" operator="equal">
      <formula>TODAY()</formula>
    </cfRule>
  </conditionalFormatting>
  <conditionalFormatting sqref="N120">
    <cfRule type="cellIs" dxfId="4200" priority="368" operator="equal">
      <formula>$C$7</formula>
    </cfRule>
  </conditionalFormatting>
  <conditionalFormatting sqref="O120">
    <cfRule type="cellIs" dxfId="4199" priority="366" operator="equal">
      <formula>$C$7</formula>
    </cfRule>
  </conditionalFormatting>
  <conditionalFormatting sqref="N120">
    <cfRule type="cellIs" dxfId="4198" priority="370" operator="equal">
      <formula>TODAY()</formula>
    </cfRule>
  </conditionalFormatting>
  <conditionalFormatting sqref="N120">
    <cfRule type="cellIs" dxfId="4197" priority="365" operator="equal">
      <formula>$C$7</formula>
    </cfRule>
  </conditionalFormatting>
  <conditionalFormatting sqref="O120">
    <cfRule type="cellIs" dxfId="4196" priority="363" operator="equal">
      <formula>$C$7</formula>
    </cfRule>
  </conditionalFormatting>
  <conditionalFormatting sqref="L120">
    <cfRule type="cellIs" dxfId="4195" priority="362" operator="lessThan">
      <formula>0</formula>
    </cfRule>
  </conditionalFormatting>
  <conditionalFormatting sqref="G120">
    <cfRule type="cellIs" dxfId="4194" priority="360" operator="greaterThan">
      <formula>F120</formula>
    </cfRule>
    <cfRule type="cellIs" dxfId="4193" priority="361" operator="lessThan">
      <formula>F120</formula>
    </cfRule>
  </conditionalFormatting>
  <conditionalFormatting sqref="K120:L120">
    <cfRule type="cellIs" dxfId="4192" priority="359" operator="lessThan">
      <formula>0</formula>
    </cfRule>
  </conditionalFormatting>
  <conditionalFormatting sqref="O120">
    <cfRule type="cellIs" dxfId="4191" priority="355" operator="equal">
      <formula>TODAY()</formula>
    </cfRule>
  </conditionalFormatting>
  <conditionalFormatting sqref="O120">
    <cfRule type="cellIs" dxfId="4190" priority="352" operator="equal">
      <formula>TODAY()</formula>
    </cfRule>
  </conditionalFormatting>
  <conditionalFormatting sqref="N120">
    <cfRule type="cellIs" dxfId="4189" priority="357" operator="equal">
      <formula>TODAY()</formula>
    </cfRule>
  </conditionalFormatting>
  <conditionalFormatting sqref="N120">
    <cfRule type="cellIs" dxfId="4188" priority="356" operator="equal">
      <formula>$C$7</formula>
    </cfRule>
  </conditionalFormatting>
  <conditionalFormatting sqref="O120">
    <cfRule type="cellIs" dxfId="4187" priority="354" operator="equal">
      <formula>$C$7</formula>
    </cfRule>
  </conditionalFormatting>
  <conditionalFormatting sqref="N120">
    <cfRule type="cellIs" dxfId="4186" priority="358" operator="equal">
      <formula>TODAY()</formula>
    </cfRule>
  </conditionalFormatting>
  <conditionalFormatting sqref="N120">
    <cfRule type="cellIs" dxfId="4185" priority="353" operator="equal">
      <formula>$C$7</formula>
    </cfRule>
  </conditionalFormatting>
  <conditionalFormatting sqref="O120">
    <cfRule type="cellIs" dxfId="4184" priority="351" operator="equal">
      <formula>$C$7</formula>
    </cfRule>
  </conditionalFormatting>
  <conditionalFormatting sqref="O120">
    <cfRule type="cellIs" dxfId="4183" priority="340" operator="equal">
      <formula>TODAY()</formula>
    </cfRule>
  </conditionalFormatting>
  <conditionalFormatting sqref="L120">
    <cfRule type="cellIs" dxfId="4182" priority="350" operator="lessThan">
      <formula>0</formula>
    </cfRule>
  </conditionalFormatting>
  <conditionalFormatting sqref="G120">
    <cfRule type="cellIs" dxfId="4181" priority="348" operator="greaterThan">
      <formula>F120</formula>
    </cfRule>
    <cfRule type="cellIs" dxfId="4180" priority="349" operator="lessThan">
      <formula>F120</formula>
    </cfRule>
  </conditionalFormatting>
  <conditionalFormatting sqref="K120:L120">
    <cfRule type="cellIs" dxfId="4179" priority="347" operator="lessThan">
      <formula>0</formula>
    </cfRule>
  </conditionalFormatting>
  <conditionalFormatting sqref="O120">
    <cfRule type="cellIs" dxfId="4178" priority="343" operator="equal">
      <formula>TODAY()</formula>
    </cfRule>
  </conditionalFormatting>
  <conditionalFormatting sqref="N120">
    <cfRule type="cellIs" dxfId="4177" priority="345" operator="equal">
      <formula>TODAY()</formula>
    </cfRule>
  </conditionalFormatting>
  <conditionalFormatting sqref="N120">
    <cfRule type="cellIs" dxfId="4176" priority="344" operator="equal">
      <formula>$C$7</formula>
    </cfRule>
  </conditionalFormatting>
  <conditionalFormatting sqref="O120">
    <cfRule type="cellIs" dxfId="4175" priority="342" operator="equal">
      <formula>$C$7</formula>
    </cfRule>
  </conditionalFormatting>
  <conditionalFormatting sqref="N120">
    <cfRule type="cellIs" dxfId="4174" priority="346" operator="equal">
      <formula>TODAY()</formula>
    </cfRule>
  </conditionalFormatting>
  <conditionalFormatting sqref="N120">
    <cfRule type="cellIs" dxfId="4173" priority="341" operator="equal">
      <formula>$C$7</formula>
    </cfRule>
  </conditionalFormatting>
  <conditionalFormatting sqref="O120">
    <cfRule type="cellIs" dxfId="4172" priority="339" operator="equal">
      <formula>$C$7</formula>
    </cfRule>
  </conditionalFormatting>
  <conditionalFormatting sqref="L120">
    <cfRule type="cellIs" dxfId="4171" priority="338" operator="lessThan">
      <formula>0</formula>
    </cfRule>
  </conditionalFormatting>
  <conditionalFormatting sqref="G120">
    <cfRule type="cellIs" dxfId="4170" priority="336" operator="greaterThan">
      <formula>F120</formula>
    </cfRule>
    <cfRule type="cellIs" dxfId="4169" priority="337" operator="lessThan">
      <formula>F120</formula>
    </cfRule>
  </conditionalFormatting>
  <conditionalFormatting sqref="K120:L120">
    <cfRule type="cellIs" dxfId="4168" priority="335" operator="lessThan">
      <formula>0</formula>
    </cfRule>
  </conditionalFormatting>
  <conditionalFormatting sqref="O120">
    <cfRule type="cellIs" dxfId="4167" priority="331" operator="equal">
      <formula>TODAY()</formula>
    </cfRule>
  </conditionalFormatting>
  <conditionalFormatting sqref="O120">
    <cfRule type="cellIs" dxfId="4166" priority="328" operator="equal">
      <formula>TODAY()</formula>
    </cfRule>
  </conditionalFormatting>
  <conditionalFormatting sqref="N120">
    <cfRule type="cellIs" dxfId="4165" priority="333" operator="equal">
      <formula>TODAY()</formula>
    </cfRule>
  </conditionalFormatting>
  <conditionalFormatting sqref="N120">
    <cfRule type="cellIs" dxfId="4164" priority="332" operator="equal">
      <formula>$C$7</formula>
    </cfRule>
  </conditionalFormatting>
  <conditionalFormatting sqref="O120">
    <cfRule type="cellIs" dxfId="4163" priority="330" operator="equal">
      <formula>$C$7</formula>
    </cfRule>
  </conditionalFormatting>
  <conditionalFormatting sqref="N120">
    <cfRule type="cellIs" dxfId="4162" priority="334" operator="equal">
      <formula>TODAY()</formula>
    </cfRule>
  </conditionalFormatting>
  <conditionalFormatting sqref="N120">
    <cfRule type="cellIs" dxfId="4161" priority="329" operator="equal">
      <formula>$C$7</formula>
    </cfRule>
  </conditionalFormatting>
  <conditionalFormatting sqref="O120">
    <cfRule type="cellIs" dxfId="4160" priority="327" operator="equal">
      <formula>$C$7</formula>
    </cfRule>
  </conditionalFormatting>
  <conditionalFormatting sqref="L120">
    <cfRule type="cellIs" dxfId="4159" priority="326" operator="lessThan">
      <formula>0</formula>
    </cfRule>
  </conditionalFormatting>
  <conditionalFormatting sqref="G120">
    <cfRule type="cellIs" dxfId="4158" priority="324" operator="greaterThan">
      <formula>F120</formula>
    </cfRule>
    <cfRule type="cellIs" dxfId="4157" priority="325" operator="lessThan">
      <formula>F120</formula>
    </cfRule>
  </conditionalFormatting>
  <conditionalFormatting sqref="K120:L120">
    <cfRule type="cellIs" dxfId="4156" priority="323" operator="lessThan">
      <formula>0</formula>
    </cfRule>
  </conditionalFormatting>
  <conditionalFormatting sqref="O120">
    <cfRule type="cellIs" dxfId="4155" priority="319" operator="equal">
      <formula>TODAY()</formula>
    </cfRule>
  </conditionalFormatting>
  <conditionalFormatting sqref="O120">
    <cfRule type="cellIs" dxfId="4154" priority="316" operator="equal">
      <formula>TODAY()</formula>
    </cfRule>
  </conditionalFormatting>
  <conditionalFormatting sqref="N120">
    <cfRule type="cellIs" dxfId="4153" priority="321" operator="equal">
      <formula>TODAY()</formula>
    </cfRule>
  </conditionalFormatting>
  <conditionalFormatting sqref="N120">
    <cfRule type="cellIs" dxfId="4152" priority="320" operator="equal">
      <formula>$C$7</formula>
    </cfRule>
  </conditionalFormatting>
  <conditionalFormatting sqref="O120">
    <cfRule type="cellIs" dxfId="4151" priority="318" operator="equal">
      <formula>$C$7</formula>
    </cfRule>
  </conditionalFormatting>
  <conditionalFormatting sqref="N120">
    <cfRule type="cellIs" dxfId="4150" priority="322" operator="equal">
      <formula>TODAY()</formula>
    </cfRule>
  </conditionalFormatting>
  <conditionalFormatting sqref="N120">
    <cfRule type="cellIs" dxfId="4149" priority="317" operator="equal">
      <formula>$C$7</formula>
    </cfRule>
  </conditionalFormatting>
  <conditionalFormatting sqref="O120">
    <cfRule type="cellIs" dxfId="4148" priority="315" operator="equal">
      <formula>$C$7</formula>
    </cfRule>
  </conditionalFormatting>
  <conditionalFormatting sqref="L120">
    <cfRule type="cellIs" dxfId="4147" priority="314" operator="lessThan">
      <formula>0</formula>
    </cfRule>
  </conditionalFormatting>
  <conditionalFormatting sqref="G120">
    <cfRule type="cellIs" dxfId="4146" priority="312" operator="greaterThan">
      <formula>F120</formula>
    </cfRule>
    <cfRule type="cellIs" dxfId="4145" priority="313" operator="lessThan">
      <formula>F120</formula>
    </cfRule>
  </conditionalFormatting>
  <conditionalFormatting sqref="K120:L120">
    <cfRule type="cellIs" dxfId="4144" priority="311" operator="lessThan">
      <formula>0</formula>
    </cfRule>
  </conditionalFormatting>
  <conditionalFormatting sqref="O120">
    <cfRule type="cellIs" dxfId="4143" priority="307" operator="equal">
      <formula>TODAY()</formula>
    </cfRule>
  </conditionalFormatting>
  <conditionalFormatting sqref="O120">
    <cfRule type="cellIs" dxfId="4142" priority="304" operator="equal">
      <formula>TODAY()</formula>
    </cfRule>
  </conditionalFormatting>
  <conditionalFormatting sqref="N120">
    <cfRule type="cellIs" dxfId="4141" priority="309" operator="equal">
      <formula>TODAY()</formula>
    </cfRule>
  </conditionalFormatting>
  <conditionalFormatting sqref="N120">
    <cfRule type="cellIs" dxfId="4140" priority="308" operator="equal">
      <formula>$C$7</formula>
    </cfRule>
  </conditionalFormatting>
  <conditionalFormatting sqref="O120">
    <cfRule type="cellIs" dxfId="4139" priority="306" operator="equal">
      <formula>$C$7</formula>
    </cfRule>
  </conditionalFormatting>
  <conditionalFormatting sqref="N120">
    <cfRule type="cellIs" dxfId="4138" priority="310" operator="equal">
      <formula>TODAY()</formula>
    </cfRule>
  </conditionalFormatting>
  <conditionalFormatting sqref="N120">
    <cfRule type="cellIs" dxfId="4137" priority="305" operator="equal">
      <formula>$C$7</formula>
    </cfRule>
  </conditionalFormatting>
  <conditionalFormatting sqref="O120">
    <cfRule type="cellIs" dxfId="4136" priority="303" operator="equal">
      <formula>$C$7</formula>
    </cfRule>
  </conditionalFormatting>
  <conditionalFormatting sqref="L120">
    <cfRule type="cellIs" dxfId="4135" priority="302" operator="lessThan">
      <formula>0</formula>
    </cfRule>
  </conditionalFormatting>
  <conditionalFormatting sqref="G120">
    <cfRule type="cellIs" dxfId="4134" priority="300" operator="greaterThan">
      <formula>F120</formula>
    </cfRule>
    <cfRule type="cellIs" dxfId="4133" priority="301" operator="lessThan">
      <formula>F120</formula>
    </cfRule>
  </conditionalFormatting>
  <conditionalFormatting sqref="K120:L120">
    <cfRule type="cellIs" dxfId="4132" priority="299" operator="lessThan">
      <formula>0</formula>
    </cfRule>
  </conditionalFormatting>
  <conditionalFormatting sqref="O120">
    <cfRule type="cellIs" dxfId="4131" priority="295" operator="equal">
      <formula>TODAY()</formula>
    </cfRule>
  </conditionalFormatting>
  <conditionalFormatting sqref="O120">
    <cfRule type="cellIs" dxfId="4130" priority="292" operator="equal">
      <formula>TODAY()</formula>
    </cfRule>
  </conditionalFormatting>
  <conditionalFormatting sqref="N120">
    <cfRule type="cellIs" dxfId="4129" priority="297" operator="equal">
      <formula>TODAY()</formula>
    </cfRule>
  </conditionalFormatting>
  <conditionalFormatting sqref="N120">
    <cfRule type="cellIs" dxfId="4128" priority="296" operator="equal">
      <formula>$C$7</formula>
    </cfRule>
  </conditionalFormatting>
  <conditionalFormatting sqref="O120">
    <cfRule type="cellIs" dxfId="4127" priority="294" operator="equal">
      <formula>$C$7</formula>
    </cfRule>
  </conditionalFormatting>
  <conditionalFormatting sqref="N120">
    <cfRule type="cellIs" dxfId="4126" priority="298" operator="equal">
      <formula>TODAY()</formula>
    </cfRule>
  </conditionalFormatting>
  <conditionalFormatting sqref="N120">
    <cfRule type="cellIs" dxfId="4125" priority="293" operator="equal">
      <formula>$C$7</formula>
    </cfRule>
  </conditionalFormatting>
  <conditionalFormatting sqref="O120">
    <cfRule type="cellIs" dxfId="4124" priority="291" operator="equal">
      <formula>$C$7</formula>
    </cfRule>
  </conditionalFormatting>
  <conditionalFormatting sqref="L120">
    <cfRule type="cellIs" dxfId="4123" priority="290" operator="lessThan">
      <formula>0</formula>
    </cfRule>
  </conditionalFormatting>
  <conditionalFormatting sqref="G120">
    <cfRule type="cellIs" dxfId="4122" priority="288" operator="greaterThan">
      <formula>F120</formula>
    </cfRule>
    <cfRule type="cellIs" dxfId="4121" priority="289" operator="lessThan">
      <formula>F120</formula>
    </cfRule>
  </conditionalFormatting>
  <conditionalFormatting sqref="K120:L120">
    <cfRule type="cellIs" dxfId="4120" priority="287" operator="lessThan">
      <formula>0</formula>
    </cfRule>
  </conditionalFormatting>
  <conditionalFormatting sqref="O120">
    <cfRule type="cellIs" dxfId="4119" priority="283" operator="equal">
      <formula>TODAY()</formula>
    </cfRule>
  </conditionalFormatting>
  <conditionalFormatting sqref="O120">
    <cfRule type="cellIs" dxfId="4118" priority="280" operator="equal">
      <formula>TODAY()</formula>
    </cfRule>
  </conditionalFormatting>
  <conditionalFormatting sqref="N120">
    <cfRule type="cellIs" dxfId="4117" priority="285" operator="equal">
      <formula>TODAY()</formula>
    </cfRule>
  </conditionalFormatting>
  <conditionalFormatting sqref="N120">
    <cfRule type="cellIs" dxfId="4116" priority="284" operator="equal">
      <formula>$C$7</formula>
    </cfRule>
  </conditionalFormatting>
  <conditionalFormatting sqref="O120">
    <cfRule type="cellIs" dxfId="4115" priority="282" operator="equal">
      <formula>$C$7</formula>
    </cfRule>
  </conditionalFormatting>
  <conditionalFormatting sqref="N120">
    <cfRule type="cellIs" dxfId="4114" priority="286" operator="equal">
      <formula>TODAY()</formula>
    </cfRule>
  </conditionalFormatting>
  <conditionalFormatting sqref="N120">
    <cfRule type="cellIs" dxfId="4113" priority="281" operator="equal">
      <formula>$C$7</formula>
    </cfRule>
  </conditionalFormatting>
  <conditionalFormatting sqref="O120">
    <cfRule type="cellIs" dxfId="4112" priority="279" operator="equal">
      <formula>$C$7</formula>
    </cfRule>
  </conditionalFormatting>
  <conditionalFormatting sqref="L120">
    <cfRule type="cellIs" dxfId="4111" priority="278" operator="lessThan">
      <formula>0</formula>
    </cfRule>
  </conditionalFormatting>
  <conditionalFormatting sqref="G120">
    <cfRule type="cellIs" dxfId="4110" priority="276" operator="greaterThan">
      <formula>F120</formula>
    </cfRule>
    <cfRule type="cellIs" dxfId="4109" priority="277" operator="lessThan">
      <formula>F120</formula>
    </cfRule>
  </conditionalFormatting>
  <conditionalFormatting sqref="K120:L120">
    <cfRule type="cellIs" dxfId="4108" priority="275" operator="lessThan">
      <formula>0</formula>
    </cfRule>
  </conditionalFormatting>
  <conditionalFormatting sqref="O120">
    <cfRule type="cellIs" dxfId="4107" priority="271" operator="equal">
      <formula>TODAY()</formula>
    </cfRule>
  </conditionalFormatting>
  <conditionalFormatting sqref="O120">
    <cfRule type="cellIs" dxfId="4106" priority="268" operator="equal">
      <formula>TODAY()</formula>
    </cfRule>
  </conditionalFormatting>
  <conditionalFormatting sqref="N120">
    <cfRule type="cellIs" dxfId="4105" priority="273" operator="equal">
      <formula>TODAY()</formula>
    </cfRule>
  </conditionalFormatting>
  <conditionalFormatting sqref="N120">
    <cfRule type="cellIs" dxfId="4104" priority="272" operator="equal">
      <formula>$C$7</formula>
    </cfRule>
  </conditionalFormatting>
  <conditionalFormatting sqref="O120">
    <cfRule type="cellIs" dxfId="4103" priority="270" operator="equal">
      <formula>$C$7</formula>
    </cfRule>
  </conditionalFormatting>
  <conditionalFormatting sqref="N120">
    <cfRule type="cellIs" dxfId="4102" priority="274" operator="equal">
      <formula>TODAY()</formula>
    </cfRule>
  </conditionalFormatting>
  <conditionalFormatting sqref="N120">
    <cfRule type="cellIs" dxfId="4101" priority="269" operator="equal">
      <formula>$C$7</formula>
    </cfRule>
  </conditionalFormatting>
  <conditionalFormatting sqref="O120">
    <cfRule type="cellIs" dxfId="4100" priority="267" operator="equal">
      <formula>$C$7</formula>
    </cfRule>
  </conditionalFormatting>
  <conditionalFormatting sqref="L120">
    <cfRule type="cellIs" dxfId="4099" priority="266" operator="lessThan">
      <formula>0</formula>
    </cfRule>
  </conditionalFormatting>
  <conditionalFormatting sqref="G120">
    <cfRule type="cellIs" dxfId="4098" priority="264" operator="greaterThan">
      <formula>F120</formula>
    </cfRule>
    <cfRule type="cellIs" dxfId="4097" priority="265" operator="lessThan">
      <formula>F120</formula>
    </cfRule>
  </conditionalFormatting>
  <conditionalFormatting sqref="K120:L120">
    <cfRule type="cellIs" dxfId="4096" priority="263" operator="lessThan">
      <formula>0</formula>
    </cfRule>
  </conditionalFormatting>
  <conditionalFormatting sqref="O120">
    <cfRule type="cellIs" dxfId="4095" priority="259" operator="equal">
      <formula>TODAY()</formula>
    </cfRule>
  </conditionalFormatting>
  <conditionalFormatting sqref="O120">
    <cfRule type="cellIs" dxfId="4094" priority="256" operator="equal">
      <formula>TODAY()</formula>
    </cfRule>
  </conditionalFormatting>
  <conditionalFormatting sqref="N120">
    <cfRule type="cellIs" dxfId="4093" priority="261" operator="equal">
      <formula>TODAY()</formula>
    </cfRule>
  </conditionalFormatting>
  <conditionalFormatting sqref="N120">
    <cfRule type="cellIs" dxfId="4092" priority="260" operator="equal">
      <formula>$C$7</formula>
    </cfRule>
  </conditionalFormatting>
  <conditionalFormatting sqref="O120">
    <cfRule type="cellIs" dxfId="4091" priority="258" operator="equal">
      <formula>$C$7</formula>
    </cfRule>
  </conditionalFormatting>
  <conditionalFormatting sqref="N120">
    <cfRule type="cellIs" dxfId="4090" priority="262" operator="equal">
      <formula>TODAY()</formula>
    </cfRule>
  </conditionalFormatting>
  <conditionalFormatting sqref="N120">
    <cfRule type="cellIs" dxfId="4089" priority="257" operator="equal">
      <formula>$C$7</formula>
    </cfRule>
  </conditionalFormatting>
  <conditionalFormatting sqref="O120">
    <cfRule type="cellIs" dxfId="4088" priority="255" operator="equal">
      <formula>$C$7</formula>
    </cfRule>
  </conditionalFormatting>
  <conditionalFormatting sqref="L120">
    <cfRule type="cellIs" dxfId="4087" priority="254" operator="lessThan">
      <formula>0</formula>
    </cfRule>
  </conditionalFormatting>
  <conditionalFormatting sqref="G120">
    <cfRule type="cellIs" dxfId="4086" priority="252" operator="greaterThan">
      <formula>F120</formula>
    </cfRule>
    <cfRule type="cellIs" dxfId="4085" priority="253" operator="lessThan">
      <formula>F120</formula>
    </cfRule>
  </conditionalFormatting>
  <conditionalFormatting sqref="K120:L120">
    <cfRule type="cellIs" dxfId="4084" priority="251" operator="lessThan">
      <formula>0</formula>
    </cfRule>
  </conditionalFormatting>
  <conditionalFormatting sqref="O120">
    <cfRule type="cellIs" dxfId="4083" priority="247" operator="equal">
      <formula>TODAY()</formula>
    </cfRule>
  </conditionalFormatting>
  <conditionalFormatting sqref="O120">
    <cfRule type="cellIs" dxfId="4082" priority="244" operator="equal">
      <formula>TODAY()</formula>
    </cfRule>
  </conditionalFormatting>
  <conditionalFormatting sqref="N120">
    <cfRule type="cellIs" dxfId="4081" priority="249" operator="equal">
      <formula>TODAY()</formula>
    </cfRule>
  </conditionalFormatting>
  <conditionalFormatting sqref="N120">
    <cfRule type="cellIs" dxfId="4080" priority="248" operator="equal">
      <formula>$C$7</formula>
    </cfRule>
  </conditionalFormatting>
  <conditionalFormatting sqref="O120">
    <cfRule type="cellIs" dxfId="4079" priority="246" operator="equal">
      <formula>$C$7</formula>
    </cfRule>
  </conditionalFormatting>
  <conditionalFormatting sqref="N120">
    <cfRule type="cellIs" dxfId="4078" priority="250" operator="equal">
      <formula>TODAY()</formula>
    </cfRule>
  </conditionalFormatting>
  <conditionalFormatting sqref="N120">
    <cfRule type="cellIs" dxfId="4077" priority="245" operator="equal">
      <formula>$C$7</formula>
    </cfRule>
  </conditionalFormatting>
  <conditionalFormatting sqref="O120">
    <cfRule type="cellIs" dxfId="4076" priority="243" operator="equal">
      <formula>$C$7</formula>
    </cfRule>
  </conditionalFormatting>
  <conditionalFormatting sqref="P120">
    <cfRule type="cellIs" dxfId="4075" priority="241" operator="equal">
      <formula>TODAY()</formula>
    </cfRule>
  </conditionalFormatting>
  <conditionalFormatting sqref="P120">
    <cfRule type="cellIs" dxfId="4074" priority="242" operator="equal">
      <formula>TODAY()</formula>
    </cfRule>
  </conditionalFormatting>
  <conditionalFormatting sqref="P120">
    <cfRule type="cellIs" dxfId="4073" priority="239" operator="equal">
      <formula>TODAY()</formula>
    </cfRule>
  </conditionalFormatting>
  <conditionalFormatting sqref="P120">
    <cfRule type="cellIs" dxfId="4072" priority="240" operator="equal">
      <formula>TODAY()</formula>
    </cfRule>
  </conditionalFormatting>
  <conditionalFormatting sqref="P120">
    <cfRule type="cellIs" dxfId="4071" priority="237" operator="equal">
      <formula>TODAY()</formula>
    </cfRule>
  </conditionalFormatting>
  <conditionalFormatting sqref="P120">
    <cfRule type="cellIs" dxfId="4070" priority="238" operator="equal">
      <formula>TODAY()</formula>
    </cfRule>
  </conditionalFormatting>
  <conditionalFormatting sqref="P120">
    <cfRule type="cellIs" dxfId="4069" priority="235" operator="equal">
      <formula>TODAY()</formula>
    </cfRule>
  </conditionalFormatting>
  <conditionalFormatting sqref="P120">
    <cfRule type="cellIs" dxfId="4068" priority="236" operator="equal">
      <formula>TODAY()</formula>
    </cfRule>
  </conditionalFormatting>
  <conditionalFormatting sqref="P120">
    <cfRule type="cellIs" dxfId="4067" priority="233" operator="equal">
      <formula>TODAY()</formula>
    </cfRule>
  </conditionalFormatting>
  <conditionalFormatting sqref="P120">
    <cfRule type="cellIs" dxfId="4066" priority="234" operator="equal">
      <formula>TODAY()</formula>
    </cfRule>
  </conditionalFormatting>
  <conditionalFormatting sqref="P120">
    <cfRule type="cellIs" dxfId="4065" priority="231" operator="equal">
      <formula>TODAY()</formula>
    </cfRule>
  </conditionalFormatting>
  <conditionalFormatting sqref="P120">
    <cfRule type="cellIs" dxfId="4064" priority="232" operator="equal">
      <formula>TODAY()</formula>
    </cfRule>
  </conditionalFormatting>
  <conditionalFormatting sqref="P120">
    <cfRule type="cellIs" dxfId="4063" priority="229" operator="equal">
      <formula>TODAY()</formula>
    </cfRule>
  </conditionalFormatting>
  <conditionalFormatting sqref="P120">
    <cfRule type="cellIs" dxfId="4062" priority="230" operator="equal">
      <formula>TODAY()</formula>
    </cfRule>
  </conditionalFormatting>
  <conditionalFormatting sqref="P120">
    <cfRule type="cellIs" dxfId="4061" priority="227" operator="equal">
      <formula>TODAY()</formula>
    </cfRule>
  </conditionalFormatting>
  <conditionalFormatting sqref="P120">
    <cfRule type="cellIs" dxfId="4060" priority="228" operator="equal">
      <formula>TODAY()</formula>
    </cfRule>
  </conditionalFormatting>
  <conditionalFormatting sqref="P120">
    <cfRule type="cellIs" dxfId="4059" priority="225" operator="equal">
      <formula>TODAY()</formula>
    </cfRule>
  </conditionalFormatting>
  <conditionalFormatting sqref="P120">
    <cfRule type="cellIs" dxfId="4058" priority="226" operator="equal">
      <formula>TODAY()</formula>
    </cfRule>
  </conditionalFormatting>
  <conditionalFormatting sqref="P120">
    <cfRule type="cellIs" dxfId="4057" priority="223" operator="equal">
      <formula>TODAY()</formula>
    </cfRule>
  </conditionalFormatting>
  <conditionalFormatting sqref="P120">
    <cfRule type="cellIs" dxfId="4056" priority="224" operator="equal">
      <formula>TODAY()</formula>
    </cfRule>
  </conditionalFormatting>
  <conditionalFormatting sqref="P120">
    <cfRule type="cellIs" dxfId="4055" priority="221" operator="equal">
      <formula>TODAY()</formula>
    </cfRule>
  </conditionalFormatting>
  <conditionalFormatting sqref="P120">
    <cfRule type="cellIs" dxfId="4054" priority="222" operator="equal">
      <formula>TODAY()</formula>
    </cfRule>
  </conditionalFormatting>
  <conditionalFormatting sqref="P120">
    <cfRule type="cellIs" dxfId="4053" priority="219" operator="equal">
      <formula>TODAY()</formula>
    </cfRule>
  </conditionalFormatting>
  <conditionalFormatting sqref="P120">
    <cfRule type="cellIs" dxfId="4052" priority="220" operator="equal">
      <formula>TODAY()</formula>
    </cfRule>
  </conditionalFormatting>
  <conditionalFormatting sqref="L118">
    <cfRule type="cellIs" dxfId="4051" priority="218" operator="lessThan">
      <formula>0</formula>
    </cfRule>
  </conditionalFormatting>
  <conditionalFormatting sqref="G118">
    <cfRule type="cellIs" dxfId="4050" priority="216" operator="greaterThan">
      <formula>F118</formula>
    </cfRule>
    <cfRule type="cellIs" dxfId="4049" priority="217" operator="lessThan">
      <formula>F118</formula>
    </cfRule>
  </conditionalFormatting>
  <conditionalFormatting sqref="K118:L118">
    <cfRule type="cellIs" dxfId="4048" priority="215" operator="lessThan">
      <formula>0</formula>
    </cfRule>
  </conditionalFormatting>
  <conditionalFormatting sqref="O118">
    <cfRule type="cellIs" dxfId="4047" priority="211" operator="equal">
      <formula>TODAY()</formula>
    </cfRule>
  </conditionalFormatting>
  <conditionalFormatting sqref="O118">
    <cfRule type="cellIs" dxfId="4046" priority="208" operator="equal">
      <formula>TODAY()</formula>
    </cfRule>
  </conditionalFormatting>
  <conditionalFormatting sqref="N118">
    <cfRule type="cellIs" dxfId="4045" priority="213" operator="equal">
      <formula>TODAY()</formula>
    </cfRule>
  </conditionalFormatting>
  <conditionalFormatting sqref="N118">
    <cfRule type="cellIs" dxfId="4044" priority="212" operator="equal">
      <formula>$C$7</formula>
    </cfRule>
  </conditionalFormatting>
  <conditionalFormatting sqref="O118">
    <cfRule type="cellIs" dxfId="4043" priority="210" operator="equal">
      <formula>$C$7</formula>
    </cfRule>
  </conditionalFormatting>
  <conditionalFormatting sqref="N118">
    <cfRule type="cellIs" dxfId="4042" priority="214" operator="equal">
      <formula>TODAY()</formula>
    </cfRule>
  </conditionalFormatting>
  <conditionalFormatting sqref="N118">
    <cfRule type="cellIs" dxfId="4041" priority="209" operator="equal">
      <formula>$C$7</formula>
    </cfRule>
  </conditionalFormatting>
  <conditionalFormatting sqref="O118">
    <cfRule type="cellIs" dxfId="4040" priority="207" operator="equal">
      <formula>$C$7</formula>
    </cfRule>
  </conditionalFormatting>
  <conditionalFormatting sqref="L118">
    <cfRule type="cellIs" dxfId="4039" priority="206" operator="lessThan">
      <formula>0</formula>
    </cfRule>
  </conditionalFormatting>
  <conditionalFormatting sqref="G118">
    <cfRule type="cellIs" dxfId="4038" priority="204" operator="greaterThan">
      <formula>F118</formula>
    </cfRule>
    <cfRule type="cellIs" dxfId="4037" priority="205" operator="lessThan">
      <formula>F118</formula>
    </cfRule>
  </conditionalFormatting>
  <conditionalFormatting sqref="K118:L118">
    <cfRule type="cellIs" dxfId="4036" priority="203" operator="lessThan">
      <formula>0</formula>
    </cfRule>
  </conditionalFormatting>
  <conditionalFormatting sqref="O118">
    <cfRule type="cellIs" dxfId="4035" priority="199" operator="equal">
      <formula>TODAY()</formula>
    </cfRule>
  </conditionalFormatting>
  <conditionalFormatting sqref="O118">
    <cfRule type="cellIs" dxfId="4034" priority="196" operator="equal">
      <formula>TODAY()</formula>
    </cfRule>
  </conditionalFormatting>
  <conditionalFormatting sqref="N118">
    <cfRule type="cellIs" dxfId="4033" priority="201" operator="equal">
      <formula>TODAY()</formula>
    </cfRule>
  </conditionalFormatting>
  <conditionalFormatting sqref="N118">
    <cfRule type="cellIs" dxfId="4032" priority="200" operator="equal">
      <formula>$C$7</formula>
    </cfRule>
  </conditionalFormatting>
  <conditionalFormatting sqref="O118">
    <cfRule type="cellIs" dxfId="4031" priority="198" operator="equal">
      <formula>$C$7</formula>
    </cfRule>
  </conditionalFormatting>
  <conditionalFormatting sqref="N118">
    <cfRule type="cellIs" dxfId="4030" priority="202" operator="equal">
      <formula>TODAY()</formula>
    </cfRule>
  </conditionalFormatting>
  <conditionalFormatting sqref="N118">
    <cfRule type="cellIs" dxfId="4029" priority="197" operator="equal">
      <formula>$C$7</formula>
    </cfRule>
  </conditionalFormatting>
  <conditionalFormatting sqref="O118">
    <cfRule type="cellIs" dxfId="4028" priority="195" operator="equal">
      <formula>$C$7</formula>
    </cfRule>
  </conditionalFormatting>
  <conditionalFormatting sqref="L118">
    <cfRule type="cellIs" dxfId="4027" priority="194" operator="lessThan">
      <formula>0</formula>
    </cfRule>
  </conditionalFormatting>
  <conditionalFormatting sqref="G118">
    <cfRule type="cellIs" dxfId="4026" priority="192" operator="greaterThan">
      <formula>F118</formula>
    </cfRule>
    <cfRule type="cellIs" dxfId="4025" priority="193" operator="lessThan">
      <formula>F118</formula>
    </cfRule>
  </conditionalFormatting>
  <conditionalFormatting sqref="K118:L118">
    <cfRule type="cellIs" dxfId="4024" priority="191" operator="lessThan">
      <formula>0</formula>
    </cfRule>
  </conditionalFormatting>
  <conditionalFormatting sqref="O118">
    <cfRule type="cellIs" dxfId="4023" priority="187" operator="equal">
      <formula>TODAY()</formula>
    </cfRule>
  </conditionalFormatting>
  <conditionalFormatting sqref="O118">
    <cfRule type="cellIs" dxfId="4022" priority="184" operator="equal">
      <formula>TODAY()</formula>
    </cfRule>
  </conditionalFormatting>
  <conditionalFormatting sqref="N118">
    <cfRule type="cellIs" dxfId="4021" priority="189" operator="equal">
      <formula>TODAY()</formula>
    </cfRule>
  </conditionalFormatting>
  <conditionalFormatting sqref="N118">
    <cfRule type="cellIs" dxfId="4020" priority="188" operator="equal">
      <formula>$C$7</formula>
    </cfRule>
  </conditionalFormatting>
  <conditionalFormatting sqref="O118">
    <cfRule type="cellIs" dxfId="4019" priority="186" operator="equal">
      <formula>$C$7</formula>
    </cfRule>
  </conditionalFormatting>
  <conditionalFormatting sqref="N118">
    <cfRule type="cellIs" dxfId="4018" priority="190" operator="equal">
      <formula>TODAY()</formula>
    </cfRule>
  </conditionalFormatting>
  <conditionalFormatting sqref="N118">
    <cfRule type="cellIs" dxfId="4017" priority="185" operator="equal">
      <formula>$C$7</formula>
    </cfRule>
  </conditionalFormatting>
  <conditionalFormatting sqref="O118">
    <cfRule type="cellIs" dxfId="4016" priority="183" operator="equal">
      <formula>$C$7</formula>
    </cfRule>
  </conditionalFormatting>
  <conditionalFormatting sqref="O118">
    <cfRule type="cellIs" dxfId="4015" priority="172" operator="equal">
      <formula>TODAY()</formula>
    </cfRule>
  </conditionalFormatting>
  <conditionalFormatting sqref="L118">
    <cfRule type="cellIs" dxfId="4014" priority="182" operator="lessThan">
      <formula>0</formula>
    </cfRule>
  </conditionalFormatting>
  <conditionalFormatting sqref="G118">
    <cfRule type="cellIs" dxfId="4013" priority="180" operator="greaterThan">
      <formula>F118</formula>
    </cfRule>
    <cfRule type="cellIs" dxfId="4012" priority="181" operator="lessThan">
      <formula>F118</formula>
    </cfRule>
  </conditionalFormatting>
  <conditionalFormatting sqref="K118:L118">
    <cfRule type="cellIs" dxfId="4011" priority="179" operator="lessThan">
      <formula>0</formula>
    </cfRule>
  </conditionalFormatting>
  <conditionalFormatting sqref="O118">
    <cfRule type="cellIs" dxfId="4010" priority="175" operator="equal">
      <formula>TODAY()</formula>
    </cfRule>
  </conditionalFormatting>
  <conditionalFormatting sqref="N118">
    <cfRule type="cellIs" dxfId="4009" priority="177" operator="equal">
      <formula>TODAY()</formula>
    </cfRule>
  </conditionalFormatting>
  <conditionalFormatting sqref="N118">
    <cfRule type="cellIs" dxfId="4008" priority="176" operator="equal">
      <formula>$C$7</formula>
    </cfRule>
  </conditionalFormatting>
  <conditionalFormatting sqref="O118">
    <cfRule type="cellIs" dxfId="4007" priority="174" operator="equal">
      <formula>$C$7</formula>
    </cfRule>
  </conditionalFormatting>
  <conditionalFormatting sqref="N118">
    <cfRule type="cellIs" dxfId="4006" priority="178" operator="equal">
      <formula>TODAY()</formula>
    </cfRule>
  </conditionalFormatting>
  <conditionalFormatting sqref="N118">
    <cfRule type="cellIs" dxfId="4005" priority="173" operator="equal">
      <formula>$C$7</formula>
    </cfRule>
  </conditionalFormatting>
  <conditionalFormatting sqref="O118">
    <cfRule type="cellIs" dxfId="4004" priority="171" operator="equal">
      <formula>$C$7</formula>
    </cfRule>
  </conditionalFormatting>
  <conditionalFormatting sqref="L118">
    <cfRule type="cellIs" dxfId="4003" priority="170" operator="lessThan">
      <formula>0</formula>
    </cfRule>
  </conditionalFormatting>
  <conditionalFormatting sqref="G118">
    <cfRule type="cellIs" dxfId="4002" priority="168" operator="greaterThan">
      <formula>F118</formula>
    </cfRule>
    <cfRule type="cellIs" dxfId="4001" priority="169" operator="lessThan">
      <formula>F118</formula>
    </cfRule>
  </conditionalFormatting>
  <conditionalFormatting sqref="K118:L118">
    <cfRule type="cellIs" dxfId="4000" priority="167" operator="lessThan">
      <formula>0</formula>
    </cfRule>
  </conditionalFormatting>
  <conditionalFormatting sqref="O118">
    <cfRule type="cellIs" dxfId="3999" priority="163" operator="equal">
      <formula>TODAY()</formula>
    </cfRule>
  </conditionalFormatting>
  <conditionalFormatting sqref="O118">
    <cfRule type="cellIs" dxfId="3998" priority="160" operator="equal">
      <formula>TODAY()</formula>
    </cfRule>
  </conditionalFormatting>
  <conditionalFormatting sqref="N118">
    <cfRule type="cellIs" dxfId="3997" priority="165" operator="equal">
      <formula>TODAY()</formula>
    </cfRule>
  </conditionalFormatting>
  <conditionalFormatting sqref="N118">
    <cfRule type="cellIs" dxfId="3996" priority="164" operator="equal">
      <formula>$C$7</formula>
    </cfRule>
  </conditionalFormatting>
  <conditionalFormatting sqref="O118">
    <cfRule type="cellIs" dxfId="3995" priority="162" operator="equal">
      <formula>$C$7</formula>
    </cfRule>
  </conditionalFormatting>
  <conditionalFormatting sqref="N118">
    <cfRule type="cellIs" dxfId="3994" priority="166" operator="equal">
      <formula>TODAY()</formula>
    </cfRule>
  </conditionalFormatting>
  <conditionalFormatting sqref="N118">
    <cfRule type="cellIs" dxfId="3993" priority="161" operator="equal">
      <formula>$C$7</formula>
    </cfRule>
  </conditionalFormatting>
  <conditionalFormatting sqref="O118">
    <cfRule type="cellIs" dxfId="3992" priority="159" operator="equal">
      <formula>$C$7</formula>
    </cfRule>
  </conditionalFormatting>
  <conditionalFormatting sqref="L118">
    <cfRule type="cellIs" dxfId="3991" priority="158" operator="lessThan">
      <formula>0</formula>
    </cfRule>
  </conditionalFormatting>
  <conditionalFormatting sqref="G118">
    <cfRule type="cellIs" dxfId="3990" priority="156" operator="greaterThan">
      <formula>F118</formula>
    </cfRule>
    <cfRule type="cellIs" dxfId="3989" priority="157" operator="lessThan">
      <formula>F118</formula>
    </cfRule>
  </conditionalFormatting>
  <conditionalFormatting sqref="K118:L118">
    <cfRule type="cellIs" dxfId="3988" priority="155" operator="lessThan">
      <formula>0</formula>
    </cfRule>
  </conditionalFormatting>
  <conditionalFormatting sqref="O118">
    <cfRule type="cellIs" dxfId="3987" priority="151" operator="equal">
      <formula>TODAY()</formula>
    </cfRule>
  </conditionalFormatting>
  <conditionalFormatting sqref="O118">
    <cfRule type="cellIs" dxfId="3986" priority="148" operator="equal">
      <formula>TODAY()</formula>
    </cfRule>
  </conditionalFormatting>
  <conditionalFormatting sqref="N118">
    <cfRule type="cellIs" dxfId="3985" priority="153" operator="equal">
      <formula>TODAY()</formula>
    </cfRule>
  </conditionalFormatting>
  <conditionalFormatting sqref="N118">
    <cfRule type="cellIs" dxfId="3984" priority="152" operator="equal">
      <formula>$C$7</formula>
    </cfRule>
  </conditionalFormatting>
  <conditionalFormatting sqref="O118">
    <cfRule type="cellIs" dxfId="3983" priority="150" operator="equal">
      <formula>$C$7</formula>
    </cfRule>
  </conditionalFormatting>
  <conditionalFormatting sqref="N118">
    <cfRule type="cellIs" dxfId="3982" priority="154" operator="equal">
      <formula>TODAY()</formula>
    </cfRule>
  </conditionalFormatting>
  <conditionalFormatting sqref="N118">
    <cfRule type="cellIs" dxfId="3981" priority="149" operator="equal">
      <formula>$C$7</formula>
    </cfRule>
  </conditionalFormatting>
  <conditionalFormatting sqref="O118">
    <cfRule type="cellIs" dxfId="3980" priority="147" operator="equal">
      <formula>$C$7</formula>
    </cfRule>
  </conditionalFormatting>
  <conditionalFormatting sqref="L118">
    <cfRule type="cellIs" dxfId="3979" priority="146" operator="lessThan">
      <formula>0</formula>
    </cfRule>
  </conditionalFormatting>
  <conditionalFormatting sqref="G118">
    <cfRule type="cellIs" dxfId="3978" priority="144" operator="greaterThan">
      <formula>F118</formula>
    </cfRule>
    <cfRule type="cellIs" dxfId="3977" priority="145" operator="lessThan">
      <formula>F118</formula>
    </cfRule>
  </conditionalFormatting>
  <conditionalFormatting sqref="K118:L118">
    <cfRule type="cellIs" dxfId="3976" priority="143" operator="lessThan">
      <formula>0</formula>
    </cfRule>
  </conditionalFormatting>
  <conditionalFormatting sqref="O118">
    <cfRule type="cellIs" dxfId="3975" priority="139" operator="equal">
      <formula>TODAY()</formula>
    </cfRule>
  </conditionalFormatting>
  <conditionalFormatting sqref="O118">
    <cfRule type="cellIs" dxfId="3974" priority="136" operator="equal">
      <formula>TODAY()</formula>
    </cfRule>
  </conditionalFormatting>
  <conditionalFormatting sqref="N118">
    <cfRule type="cellIs" dxfId="3973" priority="141" operator="equal">
      <formula>TODAY()</formula>
    </cfRule>
  </conditionalFormatting>
  <conditionalFormatting sqref="N118">
    <cfRule type="cellIs" dxfId="3972" priority="140" operator="equal">
      <formula>$C$7</formula>
    </cfRule>
  </conditionalFormatting>
  <conditionalFormatting sqref="O118">
    <cfRule type="cellIs" dxfId="3971" priority="138" operator="equal">
      <formula>$C$7</formula>
    </cfRule>
  </conditionalFormatting>
  <conditionalFormatting sqref="N118">
    <cfRule type="cellIs" dxfId="3970" priority="142" operator="equal">
      <formula>TODAY()</formula>
    </cfRule>
  </conditionalFormatting>
  <conditionalFormatting sqref="N118">
    <cfRule type="cellIs" dxfId="3969" priority="137" operator="equal">
      <formula>$C$7</formula>
    </cfRule>
  </conditionalFormatting>
  <conditionalFormatting sqref="O118">
    <cfRule type="cellIs" dxfId="3968" priority="135" operator="equal">
      <formula>$C$7</formula>
    </cfRule>
  </conditionalFormatting>
  <conditionalFormatting sqref="L118">
    <cfRule type="cellIs" dxfId="3967" priority="134" operator="lessThan">
      <formula>0</formula>
    </cfRule>
  </conditionalFormatting>
  <conditionalFormatting sqref="G118">
    <cfRule type="cellIs" dxfId="3966" priority="132" operator="greaterThan">
      <formula>F118</formula>
    </cfRule>
    <cfRule type="cellIs" dxfId="3965" priority="133" operator="lessThan">
      <formula>F118</formula>
    </cfRule>
  </conditionalFormatting>
  <conditionalFormatting sqref="K118:L118">
    <cfRule type="cellIs" dxfId="3964" priority="131" operator="lessThan">
      <formula>0</formula>
    </cfRule>
  </conditionalFormatting>
  <conditionalFormatting sqref="O118">
    <cfRule type="cellIs" dxfId="3963" priority="127" operator="equal">
      <formula>TODAY()</formula>
    </cfRule>
  </conditionalFormatting>
  <conditionalFormatting sqref="O118">
    <cfRule type="cellIs" dxfId="3962" priority="124" operator="equal">
      <formula>TODAY()</formula>
    </cfRule>
  </conditionalFormatting>
  <conditionalFormatting sqref="N118">
    <cfRule type="cellIs" dxfId="3961" priority="129" operator="equal">
      <formula>TODAY()</formula>
    </cfRule>
  </conditionalFormatting>
  <conditionalFormatting sqref="N118">
    <cfRule type="cellIs" dxfId="3960" priority="128" operator="equal">
      <formula>$C$7</formula>
    </cfRule>
  </conditionalFormatting>
  <conditionalFormatting sqref="O118">
    <cfRule type="cellIs" dxfId="3959" priority="126" operator="equal">
      <formula>$C$7</formula>
    </cfRule>
  </conditionalFormatting>
  <conditionalFormatting sqref="N118">
    <cfRule type="cellIs" dxfId="3958" priority="130" operator="equal">
      <formula>TODAY()</formula>
    </cfRule>
  </conditionalFormatting>
  <conditionalFormatting sqref="N118">
    <cfRule type="cellIs" dxfId="3957" priority="125" operator="equal">
      <formula>$C$7</formula>
    </cfRule>
  </conditionalFormatting>
  <conditionalFormatting sqref="O118">
    <cfRule type="cellIs" dxfId="3956" priority="123" operator="equal">
      <formula>$C$7</formula>
    </cfRule>
  </conditionalFormatting>
  <conditionalFormatting sqref="L118">
    <cfRule type="cellIs" dxfId="3955" priority="122" operator="lessThan">
      <formula>0</formula>
    </cfRule>
  </conditionalFormatting>
  <conditionalFormatting sqref="G118">
    <cfRule type="cellIs" dxfId="3954" priority="120" operator="greaterThan">
      <formula>F118</formula>
    </cfRule>
    <cfRule type="cellIs" dxfId="3953" priority="121" operator="lessThan">
      <formula>F118</formula>
    </cfRule>
  </conditionalFormatting>
  <conditionalFormatting sqref="K118:L118">
    <cfRule type="cellIs" dxfId="3952" priority="119" operator="lessThan">
      <formula>0</formula>
    </cfRule>
  </conditionalFormatting>
  <conditionalFormatting sqref="O118">
    <cfRule type="cellIs" dxfId="3951" priority="115" operator="equal">
      <formula>TODAY()</formula>
    </cfRule>
  </conditionalFormatting>
  <conditionalFormatting sqref="O118">
    <cfRule type="cellIs" dxfId="3950" priority="112" operator="equal">
      <formula>TODAY()</formula>
    </cfRule>
  </conditionalFormatting>
  <conditionalFormatting sqref="N118">
    <cfRule type="cellIs" dxfId="3949" priority="117" operator="equal">
      <formula>TODAY()</formula>
    </cfRule>
  </conditionalFormatting>
  <conditionalFormatting sqref="N118">
    <cfRule type="cellIs" dxfId="3948" priority="116" operator="equal">
      <formula>$C$7</formula>
    </cfRule>
  </conditionalFormatting>
  <conditionalFormatting sqref="O118">
    <cfRule type="cellIs" dxfId="3947" priority="114" operator="equal">
      <formula>$C$7</formula>
    </cfRule>
  </conditionalFormatting>
  <conditionalFormatting sqref="N118">
    <cfRule type="cellIs" dxfId="3946" priority="118" operator="equal">
      <formula>TODAY()</formula>
    </cfRule>
  </conditionalFormatting>
  <conditionalFormatting sqref="N118">
    <cfRule type="cellIs" dxfId="3945" priority="113" operator="equal">
      <formula>$C$7</formula>
    </cfRule>
  </conditionalFormatting>
  <conditionalFormatting sqref="O118">
    <cfRule type="cellIs" dxfId="3944" priority="111" operator="equal">
      <formula>$C$7</formula>
    </cfRule>
  </conditionalFormatting>
  <conditionalFormatting sqref="L118">
    <cfRule type="cellIs" dxfId="3943" priority="110" operator="lessThan">
      <formula>0</formula>
    </cfRule>
  </conditionalFormatting>
  <conditionalFormatting sqref="G118">
    <cfRule type="cellIs" dxfId="3942" priority="108" operator="greaterThan">
      <formula>F118</formula>
    </cfRule>
    <cfRule type="cellIs" dxfId="3941" priority="109" operator="lessThan">
      <formula>F118</formula>
    </cfRule>
  </conditionalFormatting>
  <conditionalFormatting sqref="K118:L118">
    <cfRule type="cellIs" dxfId="3940" priority="107" operator="lessThan">
      <formula>0</formula>
    </cfRule>
  </conditionalFormatting>
  <conditionalFormatting sqref="O118">
    <cfRule type="cellIs" dxfId="3939" priority="103" operator="equal">
      <formula>TODAY()</formula>
    </cfRule>
  </conditionalFormatting>
  <conditionalFormatting sqref="O118">
    <cfRule type="cellIs" dxfId="3938" priority="100" operator="equal">
      <formula>TODAY()</formula>
    </cfRule>
  </conditionalFormatting>
  <conditionalFormatting sqref="N118">
    <cfRule type="cellIs" dxfId="3937" priority="105" operator="equal">
      <formula>TODAY()</formula>
    </cfRule>
  </conditionalFormatting>
  <conditionalFormatting sqref="N118">
    <cfRule type="cellIs" dxfId="3936" priority="104" operator="equal">
      <formula>$C$7</formula>
    </cfRule>
  </conditionalFormatting>
  <conditionalFormatting sqref="O118">
    <cfRule type="cellIs" dxfId="3935" priority="102" operator="equal">
      <formula>$C$7</formula>
    </cfRule>
  </conditionalFormatting>
  <conditionalFormatting sqref="N118">
    <cfRule type="cellIs" dxfId="3934" priority="106" operator="equal">
      <formula>TODAY()</formula>
    </cfRule>
  </conditionalFormatting>
  <conditionalFormatting sqref="N118">
    <cfRule type="cellIs" dxfId="3933" priority="101" operator="equal">
      <formula>$C$7</formula>
    </cfRule>
  </conditionalFormatting>
  <conditionalFormatting sqref="O118">
    <cfRule type="cellIs" dxfId="3932" priority="99" operator="equal">
      <formula>$C$7</formula>
    </cfRule>
  </conditionalFormatting>
  <conditionalFormatting sqref="L118">
    <cfRule type="cellIs" dxfId="3931" priority="98" operator="lessThan">
      <formula>0</formula>
    </cfRule>
  </conditionalFormatting>
  <conditionalFormatting sqref="G118">
    <cfRule type="cellIs" dxfId="3930" priority="96" operator="greaterThan">
      <formula>F118</formula>
    </cfRule>
    <cfRule type="cellIs" dxfId="3929" priority="97" operator="lessThan">
      <formula>F118</formula>
    </cfRule>
  </conditionalFormatting>
  <conditionalFormatting sqref="K118:L118">
    <cfRule type="cellIs" dxfId="3928" priority="95" operator="lessThan">
      <formula>0</formula>
    </cfRule>
  </conditionalFormatting>
  <conditionalFormatting sqref="O118">
    <cfRule type="cellIs" dxfId="3927" priority="91" operator="equal">
      <formula>TODAY()</formula>
    </cfRule>
  </conditionalFormatting>
  <conditionalFormatting sqref="O118">
    <cfRule type="cellIs" dxfId="3926" priority="88" operator="equal">
      <formula>TODAY()</formula>
    </cfRule>
  </conditionalFormatting>
  <conditionalFormatting sqref="N118">
    <cfRule type="cellIs" dxfId="3925" priority="93" operator="equal">
      <formula>TODAY()</formula>
    </cfRule>
  </conditionalFormatting>
  <conditionalFormatting sqref="N118">
    <cfRule type="cellIs" dxfId="3924" priority="92" operator="equal">
      <formula>$C$7</formula>
    </cfRule>
  </conditionalFormatting>
  <conditionalFormatting sqref="O118">
    <cfRule type="cellIs" dxfId="3923" priority="90" operator="equal">
      <formula>$C$7</formula>
    </cfRule>
  </conditionalFormatting>
  <conditionalFormatting sqref="N118">
    <cfRule type="cellIs" dxfId="3922" priority="94" operator="equal">
      <formula>TODAY()</formula>
    </cfRule>
  </conditionalFormatting>
  <conditionalFormatting sqref="N118">
    <cfRule type="cellIs" dxfId="3921" priority="89" operator="equal">
      <formula>$C$7</formula>
    </cfRule>
  </conditionalFormatting>
  <conditionalFormatting sqref="O118">
    <cfRule type="cellIs" dxfId="3920" priority="87" operator="equal">
      <formula>$C$7</formula>
    </cfRule>
  </conditionalFormatting>
  <conditionalFormatting sqref="L118">
    <cfRule type="cellIs" dxfId="3919" priority="86" operator="lessThan">
      <formula>0</formula>
    </cfRule>
  </conditionalFormatting>
  <conditionalFormatting sqref="G118">
    <cfRule type="cellIs" dxfId="3918" priority="84" operator="greaterThan">
      <formula>F118</formula>
    </cfRule>
    <cfRule type="cellIs" dxfId="3917" priority="85" operator="lessThan">
      <formula>F118</formula>
    </cfRule>
  </conditionalFormatting>
  <conditionalFormatting sqref="K118:L118">
    <cfRule type="cellIs" dxfId="3916" priority="83" operator="lessThan">
      <formula>0</formula>
    </cfRule>
  </conditionalFormatting>
  <conditionalFormatting sqref="O118">
    <cfRule type="cellIs" dxfId="3915" priority="79" operator="equal">
      <formula>TODAY()</formula>
    </cfRule>
  </conditionalFormatting>
  <conditionalFormatting sqref="O118">
    <cfRule type="cellIs" dxfId="3914" priority="76" operator="equal">
      <formula>TODAY()</formula>
    </cfRule>
  </conditionalFormatting>
  <conditionalFormatting sqref="N118">
    <cfRule type="cellIs" dxfId="3913" priority="81" operator="equal">
      <formula>TODAY()</formula>
    </cfRule>
  </conditionalFormatting>
  <conditionalFormatting sqref="N118">
    <cfRule type="cellIs" dxfId="3912" priority="80" operator="equal">
      <formula>$C$7</formula>
    </cfRule>
  </conditionalFormatting>
  <conditionalFormatting sqref="O118">
    <cfRule type="cellIs" dxfId="3911" priority="78" operator="equal">
      <formula>$C$7</formula>
    </cfRule>
  </conditionalFormatting>
  <conditionalFormatting sqref="N118">
    <cfRule type="cellIs" dxfId="3910" priority="82" operator="equal">
      <formula>TODAY()</formula>
    </cfRule>
  </conditionalFormatting>
  <conditionalFormatting sqref="N118">
    <cfRule type="cellIs" dxfId="3909" priority="77" operator="equal">
      <formula>$C$7</formula>
    </cfRule>
  </conditionalFormatting>
  <conditionalFormatting sqref="O118">
    <cfRule type="cellIs" dxfId="3908" priority="75" operator="equal">
      <formula>$C$7</formula>
    </cfRule>
  </conditionalFormatting>
  <conditionalFormatting sqref="P118">
    <cfRule type="cellIs" dxfId="3907" priority="73" operator="equal">
      <formula>TODAY()</formula>
    </cfRule>
  </conditionalFormatting>
  <conditionalFormatting sqref="P118">
    <cfRule type="cellIs" dxfId="3906" priority="74" operator="equal">
      <formula>TODAY()</formula>
    </cfRule>
  </conditionalFormatting>
  <conditionalFormatting sqref="P118">
    <cfRule type="cellIs" dxfId="3905" priority="71" operator="equal">
      <formula>TODAY()</formula>
    </cfRule>
  </conditionalFormatting>
  <conditionalFormatting sqref="P118">
    <cfRule type="cellIs" dxfId="3904" priority="72" operator="equal">
      <formula>TODAY()</formula>
    </cfRule>
  </conditionalFormatting>
  <conditionalFormatting sqref="P118">
    <cfRule type="cellIs" dxfId="3903" priority="69" operator="equal">
      <formula>TODAY()</formula>
    </cfRule>
  </conditionalFormatting>
  <conditionalFormatting sqref="P118">
    <cfRule type="cellIs" dxfId="3902" priority="70" operator="equal">
      <formula>TODAY()</formula>
    </cfRule>
  </conditionalFormatting>
  <conditionalFormatting sqref="P118">
    <cfRule type="cellIs" dxfId="3901" priority="67" operator="equal">
      <formula>TODAY()</formula>
    </cfRule>
  </conditionalFormatting>
  <conditionalFormatting sqref="P118">
    <cfRule type="cellIs" dxfId="3900" priority="68" operator="equal">
      <formula>TODAY()</formula>
    </cfRule>
  </conditionalFormatting>
  <conditionalFormatting sqref="P118">
    <cfRule type="cellIs" dxfId="3899" priority="65" operator="equal">
      <formula>TODAY()</formula>
    </cfRule>
  </conditionalFormatting>
  <conditionalFormatting sqref="P118">
    <cfRule type="cellIs" dxfId="3898" priority="66" operator="equal">
      <formula>TODAY()</formula>
    </cfRule>
  </conditionalFormatting>
  <conditionalFormatting sqref="P118">
    <cfRule type="cellIs" dxfId="3897" priority="63" operator="equal">
      <formula>TODAY()</formula>
    </cfRule>
  </conditionalFormatting>
  <conditionalFormatting sqref="P118">
    <cfRule type="cellIs" dxfId="3896" priority="64" operator="equal">
      <formula>TODAY()</formula>
    </cfRule>
  </conditionalFormatting>
  <conditionalFormatting sqref="P118">
    <cfRule type="cellIs" dxfId="3895" priority="61" operator="equal">
      <formula>TODAY()</formula>
    </cfRule>
  </conditionalFormatting>
  <conditionalFormatting sqref="P118">
    <cfRule type="cellIs" dxfId="3894" priority="62" operator="equal">
      <formula>TODAY()</formula>
    </cfRule>
  </conditionalFormatting>
  <conditionalFormatting sqref="P118">
    <cfRule type="cellIs" dxfId="3893" priority="59" operator="equal">
      <formula>TODAY()</formula>
    </cfRule>
  </conditionalFormatting>
  <conditionalFormatting sqref="P118">
    <cfRule type="cellIs" dxfId="3892" priority="60" operator="equal">
      <formula>TODAY()</formula>
    </cfRule>
  </conditionalFormatting>
  <conditionalFormatting sqref="P118">
    <cfRule type="cellIs" dxfId="3891" priority="57" operator="equal">
      <formula>TODAY()</formula>
    </cfRule>
  </conditionalFormatting>
  <conditionalFormatting sqref="P118">
    <cfRule type="cellIs" dxfId="3890" priority="58" operator="equal">
      <formula>TODAY()</formula>
    </cfRule>
  </conditionalFormatting>
  <conditionalFormatting sqref="P118">
    <cfRule type="cellIs" dxfId="3889" priority="55" operator="equal">
      <formula>TODAY()</formula>
    </cfRule>
  </conditionalFormatting>
  <conditionalFormatting sqref="P118">
    <cfRule type="cellIs" dxfId="3888" priority="56" operator="equal">
      <formula>TODAY()</formula>
    </cfRule>
  </conditionalFormatting>
  <conditionalFormatting sqref="P118">
    <cfRule type="cellIs" dxfId="3887" priority="53" operator="equal">
      <formula>TODAY()</formula>
    </cfRule>
  </conditionalFormatting>
  <conditionalFormatting sqref="P118">
    <cfRule type="cellIs" dxfId="3886" priority="54" operator="equal">
      <formula>TODAY()</formula>
    </cfRule>
  </conditionalFormatting>
  <conditionalFormatting sqref="P118">
    <cfRule type="cellIs" dxfId="3885" priority="51" operator="equal">
      <formula>TODAY()</formula>
    </cfRule>
  </conditionalFormatting>
  <conditionalFormatting sqref="P118">
    <cfRule type="cellIs" dxfId="3884" priority="52" operator="equal">
      <formula>TODAY()</formula>
    </cfRule>
  </conditionalFormatting>
  <conditionalFormatting sqref="Q46">
    <cfRule type="cellIs" dxfId="3883" priority="50" operator="equal">
      <formula>TODAY()</formula>
    </cfRule>
  </conditionalFormatting>
  <conditionalFormatting sqref="L46">
    <cfRule type="cellIs" dxfId="3882" priority="49" operator="lessThan">
      <formula>0</formula>
    </cfRule>
  </conditionalFormatting>
  <conditionalFormatting sqref="K46:L46">
    <cfRule type="cellIs" dxfId="3881" priority="48" operator="lessThan">
      <formula>0</formula>
    </cfRule>
  </conditionalFormatting>
  <conditionalFormatting sqref="G46">
    <cfRule type="cellIs" dxfId="3880" priority="46" operator="lessThan">
      <formula>N46</formula>
    </cfRule>
    <cfRule type="cellIs" dxfId="3879" priority="47" operator="greaterThan">
      <formula>P46</formula>
    </cfRule>
  </conditionalFormatting>
  <conditionalFormatting sqref="Q47:Q49">
    <cfRule type="cellIs" dxfId="3878" priority="45" operator="equal">
      <formula>TODAY()</formula>
    </cfRule>
  </conditionalFormatting>
  <conditionalFormatting sqref="L47:L49">
    <cfRule type="cellIs" dxfId="3877" priority="44" operator="lessThan">
      <formula>0</formula>
    </cfRule>
  </conditionalFormatting>
  <conditionalFormatting sqref="K47:L49">
    <cfRule type="cellIs" dxfId="3876" priority="43" operator="lessThan">
      <formula>0</formula>
    </cfRule>
  </conditionalFormatting>
  <conditionalFormatting sqref="G47:G49">
    <cfRule type="cellIs" dxfId="3875" priority="41" operator="lessThan">
      <formula>N47</formula>
    </cfRule>
    <cfRule type="cellIs" dxfId="3874" priority="42" operator="greaterThan">
      <formula>P47</formula>
    </cfRule>
  </conditionalFormatting>
  <conditionalFormatting sqref="Q50">
    <cfRule type="cellIs" dxfId="3873" priority="40" operator="equal">
      <formula>TODAY()</formula>
    </cfRule>
  </conditionalFormatting>
  <conditionalFormatting sqref="L50">
    <cfRule type="cellIs" dxfId="3872" priority="39" operator="lessThan">
      <formula>0</formula>
    </cfRule>
  </conditionalFormatting>
  <conditionalFormatting sqref="K50:L50">
    <cfRule type="cellIs" dxfId="3871" priority="38" operator="lessThan">
      <formula>0</formula>
    </cfRule>
  </conditionalFormatting>
  <conditionalFormatting sqref="G50">
    <cfRule type="cellIs" dxfId="3870" priority="36" operator="lessThan">
      <formula>N50</formula>
    </cfRule>
    <cfRule type="cellIs" dxfId="3869" priority="37" operator="greaterThan">
      <formula>P50</formula>
    </cfRule>
  </conditionalFormatting>
  <conditionalFormatting sqref="Q51">
    <cfRule type="cellIs" dxfId="3868" priority="35" operator="equal">
      <formula>TODAY()</formula>
    </cfRule>
  </conditionalFormatting>
  <conditionalFormatting sqref="L51">
    <cfRule type="cellIs" dxfId="3867" priority="34" operator="lessThan">
      <formula>0</formula>
    </cfRule>
  </conditionalFormatting>
  <conditionalFormatting sqref="K51:L51">
    <cfRule type="cellIs" dxfId="3866" priority="33" operator="lessThan">
      <formula>0</formula>
    </cfRule>
  </conditionalFormatting>
  <conditionalFormatting sqref="G51">
    <cfRule type="cellIs" dxfId="3865" priority="31" operator="lessThan">
      <formula>N51</formula>
    </cfRule>
    <cfRule type="cellIs" dxfId="3864" priority="32" operator="greaterThan">
      <formula>P51</formula>
    </cfRule>
  </conditionalFormatting>
  <conditionalFormatting sqref="Q52">
    <cfRule type="cellIs" dxfId="3863" priority="30" operator="equal">
      <formula>TODAY()</formula>
    </cfRule>
  </conditionalFormatting>
  <conditionalFormatting sqref="L52">
    <cfRule type="cellIs" dxfId="3862" priority="29" operator="lessThan">
      <formula>0</formula>
    </cfRule>
  </conditionalFormatting>
  <conditionalFormatting sqref="K52:L52">
    <cfRule type="cellIs" dxfId="3861" priority="28" operator="lessThan">
      <formula>0</formula>
    </cfRule>
  </conditionalFormatting>
  <conditionalFormatting sqref="G52">
    <cfRule type="cellIs" dxfId="3860" priority="26" operator="lessThan">
      <formula>N52</formula>
    </cfRule>
    <cfRule type="cellIs" dxfId="3859" priority="27" operator="greaterThan">
      <formula>P52</formula>
    </cfRule>
  </conditionalFormatting>
  <conditionalFormatting sqref="Q53">
    <cfRule type="cellIs" dxfId="3858" priority="25" operator="equal">
      <formula>TODAY()</formula>
    </cfRule>
  </conditionalFormatting>
  <conditionalFormatting sqref="L53">
    <cfRule type="cellIs" dxfId="3857" priority="24" operator="lessThan">
      <formula>0</formula>
    </cfRule>
  </conditionalFormatting>
  <conditionalFormatting sqref="K53:L53">
    <cfRule type="cellIs" dxfId="3856" priority="23" operator="lessThan">
      <formula>0</formula>
    </cfRule>
  </conditionalFormatting>
  <conditionalFormatting sqref="G53">
    <cfRule type="cellIs" dxfId="3855" priority="21" operator="lessThan">
      <formula>N53</formula>
    </cfRule>
    <cfRule type="cellIs" dxfId="3854" priority="22" operator="greaterThan">
      <formula>P53</formula>
    </cfRule>
  </conditionalFormatting>
  <conditionalFormatting sqref="Q54">
    <cfRule type="cellIs" dxfId="3853" priority="20" operator="equal">
      <formula>TODAY()</formula>
    </cfRule>
  </conditionalFormatting>
  <conditionalFormatting sqref="L54">
    <cfRule type="cellIs" dxfId="3852" priority="19" operator="lessThan">
      <formula>0</formula>
    </cfRule>
  </conditionalFormatting>
  <conditionalFormatting sqref="K54:L54">
    <cfRule type="cellIs" dxfId="3851" priority="18" operator="lessThan">
      <formula>0</formula>
    </cfRule>
  </conditionalFormatting>
  <conditionalFormatting sqref="G54">
    <cfRule type="cellIs" dxfId="3850" priority="16" operator="lessThan">
      <formula>N54</formula>
    </cfRule>
    <cfRule type="cellIs" dxfId="3849" priority="17" operator="greaterThan">
      <formula>P54</formula>
    </cfRule>
  </conditionalFormatting>
  <conditionalFormatting sqref="Q55">
    <cfRule type="cellIs" dxfId="3848" priority="15" operator="equal">
      <formula>TODAY()</formula>
    </cfRule>
  </conditionalFormatting>
  <conditionalFormatting sqref="L55">
    <cfRule type="cellIs" dxfId="3847" priority="14" operator="lessThan">
      <formula>0</formula>
    </cfRule>
  </conditionalFormatting>
  <conditionalFormatting sqref="K55:L55">
    <cfRule type="cellIs" dxfId="3846" priority="13" operator="lessThan">
      <formula>0</formula>
    </cfRule>
  </conditionalFormatting>
  <conditionalFormatting sqref="G55">
    <cfRule type="cellIs" dxfId="3845" priority="11" operator="lessThan">
      <formula>N55</formula>
    </cfRule>
    <cfRule type="cellIs" dxfId="3844" priority="12" operator="greaterThan">
      <formula>P55</formula>
    </cfRule>
  </conditionalFormatting>
  <conditionalFormatting sqref="Q56">
    <cfRule type="cellIs" dxfId="3843" priority="10" operator="equal">
      <formula>TODAY()</formula>
    </cfRule>
  </conditionalFormatting>
  <conditionalFormatting sqref="L56">
    <cfRule type="cellIs" dxfId="3842" priority="9" operator="lessThan">
      <formula>0</formula>
    </cfRule>
  </conditionalFormatting>
  <conditionalFormatting sqref="K56:L56">
    <cfRule type="cellIs" dxfId="3841" priority="8" operator="lessThan">
      <formula>0</formula>
    </cfRule>
  </conditionalFormatting>
  <conditionalFormatting sqref="G56">
    <cfRule type="cellIs" dxfId="3840" priority="6" operator="lessThan">
      <formula>N56</formula>
    </cfRule>
    <cfRule type="cellIs" dxfId="3839" priority="7" operator="greaterThan">
      <formula>P56</formula>
    </cfRule>
  </conditionalFormatting>
  <conditionalFormatting sqref="Q44">
    <cfRule type="cellIs" dxfId="3838" priority="5" operator="equal">
      <formula>TODAY()</formula>
    </cfRule>
  </conditionalFormatting>
  <conditionalFormatting sqref="L44">
    <cfRule type="cellIs" dxfId="3837" priority="4" operator="lessThan">
      <formula>0</formula>
    </cfRule>
  </conditionalFormatting>
  <conditionalFormatting sqref="K44:L44">
    <cfRule type="cellIs" dxfId="3836" priority="3" operator="lessThan">
      <formula>0</formula>
    </cfRule>
  </conditionalFormatting>
  <conditionalFormatting sqref="G44">
    <cfRule type="cellIs" dxfId="3835" priority="1" operator="lessThan">
      <formula>N44</formula>
    </cfRule>
    <cfRule type="cellIs" dxfId="3834" priority="2" operator="greaterThan">
      <formula>P44</formula>
    </cfRule>
  </conditionalFormatting>
  <pageMargins left="0.7" right="0.7" top="0.75" bottom="0.75" header="0.3" footer="0.3"/>
  <pageSetup orientation="portrait" horizontalDpi="4294967294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6">
    <tabColor rgb="FF66CCFF"/>
  </sheetPr>
  <dimension ref="A2:T106"/>
  <sheetViews>
    <sheetView topLeftCell="A46" zoomScaleNormal="100" workbookViewId="0">
      <selection activeCell="L127" sqref="L127"/>
    </sheetView>
  </sheetViews>
  <sheetFormatPr defaultColWidth="9.140625" defaultRowHeight="12.75" x14ac:dyDescent="0.2"/>
  <cols>
    <col min="1" max="1" width="3.28515625" style="178" bestFit="1" customWidth="1"/>
    <col min="2" max="2" width="10" style="178" customWidth="1"/>
    <col min="3" max="3" width="13.28515625" style="178" bestFit="1" customWidth="1"/>
    <col min="4" max="4" width="11.85546875" style="178" customWidth="1"/>
    <col min="5" max="5" width="18.5703125" style="178" bestFit="1" customWidth="1"/>
    <col min="6" max="6" width="11.42578125" style="178" customWidth="1"/>
    <col min="7" max="7" width="10.140625" style="178" customWidth="1"/>
    <col min="8" max="8" width="13" style="178" customWidth="1"/>
    <col min="9" max="9" width="15" style="178" customWidth="1"/>
    <col min="10" max="10" width="15.5703125" style="178" bestFit="1" customWidth="1"/>
    <col min="11" max="11" width="14.140625" style="178" bestFit="1" customWidth="1"/>
    <col min="12" max="12" width="13.5703125" style="178" customWidth="1"/>
    <col min="13" max="13" width="9.42578125" style="178" customWidth="1"/>
    <col min="14" max="14" width="10.85546875" style="178" bestFit="1" customWidth="1"/>
    <col min="15" max="15" width="9.5703125" style="178" bestFit="1" customWidth="1"/>
    <col min="16" max="16" width="9.7109375" style="178" bestFit="1" customWidth="1"/>
    <col min="17" max="17" width="10.7109375" style="178" bestFit="1" customWidth="1"/>
    <col min="18" max="18" width="14.5703125" style="178" bestFit="1" customWidth="1"/>
    <col min="19" max="19" width="10.5703125" style="178" bestFit="1" customWidth="1"/>
    <col min="20" max="16384" width="9.140625" style="178"/>
  </cols>
  <sheetData>
    <row r="2" spans="1:20" x14ac:dyDescent="0.2">
      <c r="C2" s="122" t="e">
        <f>+#REF!</f>
        <v>#REF!</v>
      </c>
      <c r="D2" s="4" t="s">
        <v>203</v>
      </c>
      <c r="E2" s="264" t="e">
        <f>VLOOKUP($C$2,#REF!,74,)</f>
        <v>#REF!</v>
      </c>
      <c r="N2" s="135">
        <v>42671</v>
      </c>
      <c r="O2" s="178">
        <f>+DAYS360($N$2,$N$3,0)</f>
        <v>3</v>
      </c>
      <c r="P2" s="178">
        <f>+_xlfn.DAYS(N3,N2)</f>
        <v>3</v>
      </c>
    </row>
    <row r="3" spans="1:20" x14ac:dyDescent="0.2">
      <c r="D3" s="5" t="s">
        <v>204</v>
      </c>
      <c r="E3" s="263" t="e">
        <f>VLOOKUP($C$2,#REF!,26,0)</f>
        <v>#REF!</v>
      </c>
      <c r="I3" s="11" t="s">
        <v>8</v>
      </c>
      <c r="J3" s="14" t="e">
        <f>+K71+J102+K102+L102-J4</f>
        <v>#REF!</v>
      </c>
      <c r="N3" s="135">
        <v>42674</v>
      </c>
      <c r="O3" s="178">
        <f>+DAYS360($N$2,$N$3,1)</f>
        <v>2</v>
      </c>
    </row>
    <row r="4" spans="1:20" x14ac:dyDescent="0.2">
      <c r="D4" s="5" t="s">
        <v>152</v>
      </c>
      <c r="E4" s="147">
        <v>0</v>
      </c>
      <c r="I4" s="70" t="s">
        <v>182</v>
      </c>
      <c r="J4" s="71" t="e">
        <f>K4/365*E2*I10</f>
        <v>#REF!</v>
      </c>
      <c r="K4" s="239">
        <v>4.1000000000000003E-3</v>
      </c>
    </row>
    <row r="5" spans="1:20" x14ac:dyDescent="0.2">
      <c r="D5" s="5" t="s">
        <v>11</v>
      </c>
      <c r="E5" s="16" t="e">
        <f>+E2/E3</f>
        <v>#REF!</v>
      </c>
      <c r="I5" s="175"/>
      <c r="J5" s="21"/>
      <c r="K5" s="6"/>
    </row>
    <row r="6" spans="1:20" x14ac:dyDescent="0.2">
      <c r="D6" s="17" t="s">
        <v>12</v>
      </c>
      <c r="E6" s="18" t="e">
        <f>+E4/E3</f>
        <v>#REF!</v>
      </c>
      <c r="I6" s="133" t="s">
        <v>185</v>
      </c>
      <c r="J6" s="134">
        <f>SUM(E16:E55)</f>
        <v>154000000000</v>
      </c>
      <c r="K6" s="6"/>
    </row>
    <row r="7" spans="1:20" x14ac:dyDescent="0.2">
      <c r="C7" s="122" t="e">
        <f>+#REF!</f>
        <v>#REF!</v>
      </c>
      <c r="D7" s="5" t="s">
        <v>5</v>
      </c>
      <c r="E7" s="13" t="e">
        <f>+E2+J3+E4</f>
        <v>#REF!</v>
      </c>
      <c r="F7" s="75"/>
      <c r="I7" s="145" t="s">
        <v>854</v>
      </c>
      <c r="J7" s="144" t="e">
        <f>SUM(I16:I55)</f>
        <v>#REF!</v>
      </c>
    </row>
    <row r="8" spans="1:20" x14ac:dyDescent="0.2">
      <c r="D8" s="5" t="s">
        <v>11</v>
      </c>
      <c r="E8" s="19" t="e">
        <f>+E5+E6</f>
        <v>#REF!</v>
      </c>
      <c r="I8" s="6"/>
      <c r="J8" s="20"/>
    </row>
    <row r="9" spans="1:20" ht="13.5" thickBot="1" x14ac:dyDescent="0.25">
      <c r="D9" s="5" t="s">
        <v>10</v>
      </c>
      <c r="E9" s="32" t="e">
        <f>+E7/E8</f>
        <v>#REF!</v>
      </c>
      <c r="I9" s="125" t="s">
        <v>205</v>
      </c>
      <c r="J9" s="126" t="s">
        <v>206</v>
      </c>
    </row>
    <row r="10" spans="1:20" ht="19.5" thickBot="1" x14ac:dyDescent="0.25">
      <c r="D10" s="127" t="s">
        <v>6</v>
      </c>
      <c r="E10" s="128" t="e">
        <f>+E9/E3-1</f>
        <v>#REF!</v>
      </c>
      <c r="F10" s="129" t="e">
        <f>E9-E3</f>
        <v>#REF!</v>
      </c>
      <c r="G10" s="130" t="e">
        <f>+F10/E3</f>
        <v>#REF!</v>
      </c>
      <c r="I10" s="123" t="e">
        <f>#REF!</f>
        <v>#REF!</v>
      </c>
      <c r="J10" s="124" t="e">
        <f>#REF!</f>
        <v>#REF!</v>
      </c>
    </row>
    <row r="11" spans="1:20" x14ac:dyDescent="0.2">
      <c r="B11" s="6"/>
      <c r="C11" s="6"/>
      <c r="F11" s="40" t="e">
        <f>+E9</f>
        <v>#REF!</v>
      </c>
      <c r="G11" s="36"/>
    </row>
    <row r="12" spans="1:20" x14ac:dyDescent="0.2">
      <c r="B12" s="7" t="s">
        <v>790</v>
      </c>
      <c r="F12" s="41" t="e">
        <f>+E10</f>
        <v>#REF!</v>
      </c>
      <c r="G12" s="37"/>
    </row>
    <row r="14" spans="1:20" ht="12.75" customHeight="1" x14ac:dyDescent="0.2">
      <c r="A14" s="560" t="s">
        <v>3</v>
      </c>
      <c r="B14" s="560" t="s">
        <v>170</v>
      </c>
      <c r="C14" s="562" t="s">
        <v>9</v>
      </c>
      <c r="D14" s="562" t="s">
        <v>749</v>
      </c>
      <c r="E14" s="560" t="s">
        <v>748</v>
      </c>
      <c r="F14" s="562" t="s">
        <v>751</v>
      </c>
      <c r="G14" s="562" t="s">
        <v>750</v>
      </c>
      <c r="H14" s="562" t="s">
        <v>151</v>
      </c>
      <c r="I14" s="562" t="s">
        <v>752</v>
      </c>
      <c r="J14" s="562" t="s">
        <v>753</v>
      </c>
      <c r="K14" s="566" t="s">
        <v>4</v>
      </c>
      <c r="L14" s="566"/>
    </row>
    <row r="15" spans="1:20" s="3" customFormat="1" x14ac:dyDescent="0.2">
      <c r="A15" s="561"/>
      <c r="B15" s="561"/>
      <c r="C15" s="563"/>
      <c r="D15" s="563"/>
      <c r="E15" s="561"/>
      <c r="F15" s="563"/>
      <c r="G15" s="563"/>
      <c r="H15" s="563"/>
      <c r="I15" s="563"/>
      <c r="J15" s="563"/>
      <c r="K15" s="199" t="s">
        <v>1</v>
      </c>
      <c r="L15" s="199" t="s">
        <v>0</v>
      </c>
      <c r="M15" s="55" t="s">
        <v>198</v>
      </c>
      <c r="N15" s="39" t="s">
        <v>74</v>
      </c>
      <c r="O15" s="39" t="s">
        <v>75</v>
      </c>
      <c r="P15" s="39" t="s">
        <v>76</v>
      </c>
      <c r="Q15" s="57" t="s">
        <v>171</v>
      </c>
      <c r="R15" s="3" t="s">
        <v>780</v>
      </c>
      <c r="S15" s="3" t="s">
        <v>202</v>
      </c>
      <c r="T15" s="55" t="s">
        <v>779</v>
      </c>
    </row>
    <row r="16" spans="1:20" s="90" customFormat="1" x14ac:dyDescent="0.2">
      <c r="A16" s="29">
        <v>1</v>
      </c>
      <c r="B16" s="204" t="s">
        <v>168</v>
      </c>
      <c r="C16" s="210" t="s">
        <v>17</v>
      </c>
      <c r="D16" s="92">
        <v>0</v>
      </c>
      <c r="E16" s="205">
        <v>25000000000</v>
      </c>
      <c r="F16" s="47" t="e">
        <f>+VLOOKUP($C16,Reff!$A:$C,2,FALSE)</f>
        <v>#REF!</v>
      </c>
      <c r="G16" s="48" t="e">
        <f>+VLOOKUP($C16,Reff!$A:$C,3,FALSE)</f>
        <v>#REF!</v>
      </c>
      <c r="H16" s="205" t="e">
        <f t="shared" ref="H16:H53" si="0">+D16*E16/T16*IF(B16="B",$J$10,$I$10)*0.95</f>
        <v>#REF!</v>
      </c>
      <c r="I16" s="205" t="e">
        <f t="shared" ref="I16:I53" si="1">+E16*F16/100</f>
        <v>#REF!</v>
      </c>
      <c r="J16" s="205" t="e">
        <f t="shared" ref="J16:J53" si="2">+E16*G16/100</f>
        <v>#REF!</v>
      </c>
      <c r="K16" s="205" t="e">
        <f t="shared" ref="K16:K53" si="3">+H16+J16-I16</f>
        <v>#REF!</v>
      </c>
      <c r="L16" s="206" t="e">
        <f t="shared" ref="L16:L53" si="4">+K16/I16</f>
        <v>#REF!</v>
      </c>
      <c r="M16" s="176" t="e">
        <f t="shared" ref="M16:M53" si="5">+E16*G16%/$E$7</f>
        <v>#REF!</v>
      </c>
      <c r="N16" s="140" t="e">
        <f>+VLOOKUP($C16,#REF!,3,0)</f>
        <v>#REF!</v>
      </c>
      <c r="O16" s="140" t="e">
        <f>+VLOOKUP($C16,#REF!,4,0)</f>
        <v>#REF!</v>
      </c>
      <c r="P16" s="140" t="e">
        <f>+VLOOKUP($C16,#REF!,5,0)</f>
        <v>#REF!</v>
      </c>
      <c r="Q16" s="207" t="e">
        <f>+VLOOKUP($C16,#REF!,5,0)</f>
        <v>#REF!</v>
      </c>
      <c r="R16" s="207" t="e">
        <f>(VLOOKUP($C16,#REF!,31,))</f>
        <v>#REF!</v>
      </c>
      <c r="S16" s="207" t="e">
        <f>(VLOOKUP($C16,#REF!,32,))</f>
        <v>#REF!</v>
      </c>
      <c r="T16" s="203">
        <f t="shared" ref="T16:T53" si="6">IF(B16="G",(S16-R16)*2,360)</f>
        <v>360</v>
      </c>
    </row>
    <row r="17" spans="1:20" s="214" customFormat="1" ht="13.5" customHeight="1" x14ac:dyDescent="0.2">
      <c r="A17" s="29">
        <f t="shared" ref="A17:A55" si="7">+A16+1</f>
        <v>2</v>
      </c>
      <c r="B17" s="25" t="s">
        <v>168</v>
      </c>
      <c r="C17" s="67" t="s">
        <v>41</v>
      </c>
      <c r="D17" s="68" t="e">
        <f>+VLOOKUP(C17,#REF!,4,)</f>
        <v>#REF!</v>
      </c>
      <c r="E17" s="43">
        <f>8000000000+4500000000</f>
        <v>12500000000</v>
      </c>
      <c r="F17" s="47" t="e">
        <f>+VLOOKUP($C17,Reff!$A:$C,2,FALSE)</f>
        <v>#REF!</v>
      </c>
      <c r="G17" s="48" t="e">
        <f>+VLOOKUP($C17,Reff!$A:$C,3,FALSE)</f>
        <v>#REF!</v>
      </c>
      <c r="H17" s="43" t="e">
        <f t="shared" si="0"/>
        <v>#REF!</v>
      </c>
      <c r="I17" s="43" t="e">
        <f t="shared" si="1"/>
        <v>#REF!</v>
      </c>
      <c r="J17" s="43" t="e">
        <f t="shared" si="2"/>
        <v>#REF!</v>
      </c>
      <c r="K17" s="43" t="e">
        <f t="shared" si="3"/>
        <v>#REF!</v>
      </c>
      <c r="L17" s="27" t="e">
        <f t="shared" si="4"/>
        <v>#REF!</v>
      </c>
      <c r="M17" s="364" t="e">
        <f t="shared" si="5"/>
        <v>#REF!</v>
      </c>
      <c r="N17" s="371" t="e">
        <f>+VLOOKUP($C17,#REF!,3,0)</f>
        <v>#REF!</v>
      </c>
      <c r="O17" s="371" t="e">
        <f>+VLOOKUP($C17,#REF!,4,0)</f>
        <v>#REF!</v>
      </c>
      <c r="P17" s="371" t="e">
        <f>+VLOOKUP($C17,#REF!,5,0)</f>
        <v>#REF!</v>
      </c>
      <c r="Q17" s="153" t="e">
        <f>+VLOOKUP($C17,#REF!,5,0)</f>
        <v>#REF!</v>
      </c>
      <c r="R17" s="153" t="e">
        <f>(VLOOKUP($C17,#REF!,31,))</f>
        <v>#REF!</v>
      </c>
      <c r="S17" s="153" t="e">
        <f>(VLOOKUP($C17,#REF!,32,))</f>
        <v>#REF!</v>
      </c>
      <c r="T17" s="366">
        <f t="shared" si="6"/>
        <v>360</v>
      </c>
    </row>
    <row r="18" spans="1:20" s="90" customFormat="1" x14ac:dyDescent="0.2">
      <c r="A18" s="29">
        <f t="shared" si="7"/>
        <v>3</v>
      </c>
      <c r="B18" s="25" t="s">
        <v>168</v>
      </c>
      <c r="C18" s="69" t="s">
        <v>1016</v>
      </c>
      <c r="D18" s="68" t="e">
        <f>+VLOOKUP(C18,#REF!,4,)</f>
        <v>#REF!</v>
      </c>
      <c r="E18" s="43">
        <v>10000000000</v>
      </c>
      <c r="F18" s="372" t="e">
        <f>+VLOOKUP($C18,Reff!$A:$C,2,FALSE)</f>
        <v>#REF!</v>
      </c>
      <c r="G18" s="48" t="e">
        <f>+VLOOKUP($C18,Reff!$A:$C,3,FALSE)</f>
        <v>#REF!</v>
      </c>
      <c r="H18" s="43" t="e">
        <f t="shared" si="0"/>
        <v>#REF!</v>
      </c>
      <c r="I18" s="43" t="e">
        <f t="shared" si="1"/>
        <v>#REF!</v>
      </c>
      <c r="J18" s="43" t="e">
        <f t="shared" si="2"/>
        <v>#REF!</v>
      </c>
      <c r="K18" s="43" t="e">
        <f t="shared" si="3"/>
        <v>#REF!</v>
      </c>
      <c r="L18" s="27" t="e">
        <f t="shared" si="4"/>
        <v>#REF!</v>
      </c>
      <c r="M18" s="364" t="e">
        <f t="shared" si="5"/>
        <v>#REF!</v>
      </c>
      <c r="N18" s="371" t="e">
        <f>+VLOOKUP($C18,#REF!,3,0)</f>
        <v>#REF!</v>
      </c>
      <c r="O18" s="371" t="e">
        <f>+VLOOKUP($C18,#REF!,4,0)</f>
        <v>#REF!</v>
      </c>
      <c r="P18" s="371" t="e">
        <f>+VLOOKUP($C18,#REF!,5,0)</f>
        <v>#REF!</v>
      </c>
      <c r="Q18" s="153" t="e">
        <f>+VLOOKUP($C18,#REF!,5,0)</f>
        <v>#REF!</v>
      </c>
      <c r="R18" s="153" t="e">
        <f>(VLOOKUP($C18,#REF!,31,))</f>
        <v>#REF!</v>
      </c>
      <c r="S18" s="153" t="e">
        <f>(VLOOKUP($C18,#REF!,32,))</f>
        <v>#REF!</v>
      </c>
      <c r="T18" s="366">
        <f t="shared" si="6"/>
        <v>360</v>
      </c>
    </row>
    <row r="19" spans="1:20" s="177" customFormat="1" x14ac:dyDescent="0.2">
      <c r="A19" s="29">
        <f t="shared" si="7"/>
        <v>4</v>
      </c>
      <c r="B19" s="25" t="s">
        <v>168</v>
      </c>
      <c r="C19" s="209" t="s">
        <v>809</v>
      </c>
      <c r="D19" s="68" t="e">
        <f>+VLOOKUP(C19,#REF!,4,)</f>
        <v>#REF!</v>
      </c>
      <c r="E19" s="43">
        <v>7000000000</v>
      </c>
      <c r="F19" s="372" t="e">
        <f>+VLOOKUP($C19,Reff!$A:$C,2,FALSE)</f>
        <v>#REF!</v>
      </c>
      <c r="G19" s="48" t="e">
        <f>+VLOOKUP($C19,Reff!$A:$C,3,FALSE)</f>
        <v>#REF!</v>
      </c>
      <c r="H19" s="43" t="e">
        <f t="shared" si="0"/>
        <v>#REF!</v>
      </c>
      <c r="I19" s="43" t="e">
        <f t="shared" si="1"/>
        <v>#REF!</v>
      </c>
      <c r="J19" s="43" t="e">
        <f t="shared" si="2"/>
        <v>#REF!</v>
      </c>
      <c r="K19" s="43" t="e">
        <f t="shared" si="3"/>
        <v>#REF!</v>
      </c>
      <c r="L19" s="27" t="e">
        <f t="shared" si="4"/>
        <v>#REF!</v>
      </c>
      <c r="M19" s="364" t="e">
        <f t="shared" si="5"/>
        <v>#REF!</v>
      </c>
      <c r="N19" s="371" t="e">
        <f>+VLOOKUP($C19,#REF!,3,0)</f>
        <v>#REF!</v>
      </c>
      <c r="O19" s="371" t="e">
        <f>+VLOOKUP($C19,#REF!,4,0)</f>
        <v>#REF!</v>
      </c>
      <c r="P19" s="371" t="e">
        <f>+VLOOKUP($C19,#REF!,5,0)</f>
        <v>#REF!</v>
      </c>
      <c r="Q19" s="153" t="e">
        <f>+VLOOKUP($C19,#REF!,5,0)</f>
        <v>#REF!</v>
      </c>
      <c r="R19" s="153" t="e">
        <f>(VLOOKUP($C19,#REF!,31,))</f>
        <v>#REF!</v>
      </c>
      <c r="S19" s="153" t="e">
        <f>(VLOOKUP($C19,#REF!,32,))</f>
        <v>#REF!</v>
      </c>
      <c r="T19" s="366">
        <f t="shared" si="6"/>
        <v>360</v>
      </c>
    </row>
    <row r="20" spans="1:20" s="177" customFormat="1" x14ac:dyDescent="0.2">
      <c r="A20" s="29">
        <f t="shared" si="7"/>
        <v>5</v>
      </c>
      <c r="B20" s="269" t="s">
        <v>168</v>
      </c>
      <c r="C20" s="407" t="s">
        <v>939</v>
      </c>
      <c r="D20" s="270" t="e">
        <f>+VLOOKUP(C20,#REF!,4,)</f>
        <v>#REF!</v>
      </c>
      <c r="E20" s="271">
        <f>7000000000-500000000</f>
        <v>6500000000</v>
      </c>
      <c r="F20" s="272" t="e">
        <f>+VLOOKUP($C20,Reff!$A:$C,2,FALSE)</f>
        <v>#REF!</v>
      </c>
      <c r="G20" s="273" t="e">
        <f>+VLOOKUP($C20,Reff!$A:$C,3,FALSE)</f>
        <v>#REF!</v>
      </c>
      <c r="H20" s="271" t="e">
        <f t="shared" si="0"/>
        <v>#REF!</v>
      </c>
      <c r="I20" s="271" t="e">
        <f t="shared" si="1"/>
        <v>#REF!</v>
      </c>
      <c r="J20" s="271" t="e">
        <f t="shared" si="2"/>
        <v>#REF!</v>
      </c>
      <c r="K20" s="271" t="e">
        <f t="shared" si="3"/>
        <v>#REF!</v>
      </c>
      <c r="L20" s="274" t="e">
        <f t="shared" si="4"/>
        <v>#REF!</v>
      </c>
      <c r="M20" s="364" t="e">
        <f t="shared" si="5"/>
        <v>#REF!</v>
      </c>
      <c r="N20" s="275" t="e">
        <f>+VLOOKUP($C20,#REF!,3,0)</f>
        <v>#REF!</v>
      </c>
      <c r="O20" s="275" t="e">
        <f>+VLOOKUP($C20,#REF!,4,0)</f>
        <v>#REF!</v>
      </c>
      <c r="P20" s="275" t="e">
        <f>+VLOOKUP($C20,#REF!,5,0)</f>
        <v>#REF!</v>
      </c>
      <c r="Q20" s="276" t="e">
        <f>+VLOOKUP($C20,#REF!,5,0)</f>
        <v>#REF!</v>
      </c>
      <c r="R20" s="276" t="e">
        <f>(VLOOKUP($C20,#REF!,31,))</f>
        <v>#REF!</v>
      </c>
      <c r="S20" s="276" t="e">
        <f>(VLOOKUP($C20,#REF!,32,))</f>
        <v>#REF!</v>
      </c>
      <c r="T20" s="268">
        <f t="shared" si="6"/>
        <v>360</v>
      </c>
    </row>
    <row r="21" spans="1:20" s="90" customFormat="1" x14ac:dyDescent="0.2">
      <c r="A21" s="29">
        <f t="shared" si="7"/>
        <v>6</v>
      </c>
      <c r="B21" s="25" t="s">
        <v>168</v>
      </c>
      <c r="C21" s="209" t="s">
        <v>877</v>
      </c>
      <c r="D21" s="68" t="e">
        <f>+VLOOKUP(C21,#REF!,4,)</f>
        <v>#REF!</v>
      </c>
      <c r="E21" s="43">
        <v>6000000000</v>
      </c>
      <c r="F21" s="372" t="e">
        <f>+VLOOKUP($C21,Reff!$A:$C,2,FALSE)</f>
        <v>#REF!</v>
      </c>
      <c r="G21" s="48" t="e">
        <f>+VLOOKUP($C21,Reff!$A:$C,3,FALSE)</f>
        <v>#REF!</v>
      </c>
      <c r="H21" s="43" t="e">
        <f t="shared" si="0"/>
        <v>#REF!</v>
      </c>
      <c r="I21" s="43" t="e">
        <f t="shared" si="1"/>
        <v>#REF!</v>
      </c>
      <c r="J21" s="43" t="e">
        <f t="shared" si="2"/>
        <v>#REF!</v>
      </c>
      <c r="K21" s="43" t="e">
        <f t="shared" si="3"/>
        <v>#REF!</v>
      </c>
      <c r="L21" s="27" t="e">
        <f t="shared" si="4"/>
        <v>#REF!</v>
      </c>
      <c r="M21" s="364" t="e">
        <f t="shared" si="5"/>
        <v>#REF!</v>
      </c>
      <c r="N21" s="371" t="e">
        <f>+VLOOKUP($C21,#REF!,3,0)</f>
        <v>#REF!</v>
      </c>
      <c r="O21" s="371" t="e">
        <f>+VLOOKUP($C21,#REF!,4,0)</f>
        <v>#REF!</v>
      </c>
      <c r="P21" s="371" t="e">
        <f>+VLOOKUP($C21,#REF!,5,0)</f>
        <v>#REF!</v>
      </c>
      <c r="Q21" s="153" t="e">
        <f>+VLOOKUP($C21,#REF!,5,0)</f>
        <v>#REF!</v>
      </c>
      <c r="R21" s="153" t="e">
        <f>(VLOOKUP($C21,#REF!,31,))</f>
        <v>#REF!</v>
      </c>
      <c r="S21" s="153" t="e">
        <f>(VLOOKUP($C21,#REF!,32,))</f>
        <v>#REF!</v>
      </c>
      <c r="T21" s="366">
        <f t="shared" si="6"/>
        <v>360</v>
      </c>
    </row>
    <row r="22" spans="1:20" s="90" customFormat="1" x14ac:dyDescent="0.2">
      <c r="A22" s="29">
        <f t="shared" si="7"/>
        <v>7</v>
      </c>
      <c r="B22" s="25" t="s">
        <v>168</v>
      </c>
      <c r="C22" s="67" t="s">
        <v>990</v>
      </c>
      <c r="D22" s="68" t="e">
        <f>+VLOOKUP(C22,#REF!,4,)</f>
        <v>#REF!</v>
      </c>
      <c r="E22" s="43">
        <v>5500000000</v>
      </c>
      <c r="F22" s="372" t="e">
        <f>+VLOOKUP($C22,Reff!$A:$C,2,FALSE)</f>
        <v>#REF!</v>
      </c>
      <c r="G22" s="48" t="e">
        <f>+VLOOKUP($C22,Reff!$A:$C,3,FALSE)</f>
        <v>#REF!</v>
      </c>
      <c r="H22" s="43" t="e">
        <f t="shared" si="0"/>
        <v>#REF!</v>
      </c>
      <c r="I22" s="43" t="e">
        <f t="shared" si="1"/>
        <v>#REF!</v>
      </c>
      <c r="J22" s="43" t="e">
        <f t="shared" si="2"/>
        <v>#REF!</v>
      </c>
      <c r="K22" s="43" t="e">
        <f t="shared" si="3"/>
        <v>#REF!</v>
      </c>
      <c r="L22" s="27" t="e">
        <f t="shared" si="4"/>
        <v>#REF!</v>
      </c>
      <c r="M22" s="364" t="e">
        <f t="shared" si="5"/>
        <v>#REF!</v>
      </c>
      <c r="N22" s="371" t="e">
        <f>+VLOOKUP($C22,#REF!,3,0)</f>
        <v>#REF!</v>
      </c>
      <c r="O22" s="371" t="e">
        <f>+VLOOKUP($C22,#REF!,4,0)</f>
        <v>#REF!</v>
      </c>
      <c r="P22" s="371" t="e">
        <f>+VLOOKUP($C22,#REF!,5,0)</f>
        <v>#REF!</v>
      </c>
      <c r="Q22" s="153" t="e">
        <f>+VLOOKUP($C22,#REF!,5,0)</f>
        <v>#REF!</v>
      </c>
      <c r="R22" s="153" t="e">
        <f>(VLOOKUP($C22,#REF!,31,))</f>
        <v>#REF!</v>
      </c>
      <c r="S22" s="153" t="e">
        <f>(VLOOKUP($C22,#REF!,32,))</f>
        <v>#REF!</v>
      </c>
      <c r="T22" s="366">
        <f t="shared" si="6"/>
        <v>360</v>
      </c>
    </row>
    <row r="23" spans="1:20" s="90" customFormat="1" x14ac:dyDescent="0.2">
      <c r="A23" s="29">
        <f t="shared" si="7"/>
        <v>8</v>
      </c>
      <c r="B23" s="83" t="s">
        <v>207</v>
      </c>
      <c r="C23" s="109" t="s">
        <v>81</v>
      </c>
      <c r="D23" s="85" t="e">
        <f>+VLOOKUP(C23,#REF!,4,)</f>
        <v>#REF!</v>
      </c>
      <c r="E23" s="86">
        <v>5000000000</v>
      </c>
      <c r="F23" s="87" t="e">
        <f>+VLOOKUP($C23,Reff!$A:$C,2,FALSE)</f>
        <v>#REF!</v>
      </c>
      <c r="G23" s="88" t="e">
        <f>+VLOOKUP($C23,Reff!$A:$C,3,FALSE)</f>
        <v>#REF!</v>
      </c>
      <c r="H23" s="86" t="e">
        <f t="shared" si="0"/>
        <v>#REF!</v>
      </c>
      <c r="I23" s="86" t="e">
        <f t="shared" si="1"/>
        <v>#REF!</v>
      </c>
      <c r="J23" s="86" t="e">
        <f t="shared" si="2"/>
        <v>#REF!</v>
      </c>
      <c r="K23" s="86" t="e">
        <f t="shared" si="3"/>
        <v>#REF!</v>
      </c>
      <c r="L23" s="89" t="e">
        <f t="shared" si="4"/>
        <v>#REF!</v>
      </c>
      <c r="M23" s="313" t="e">
        <f t="shared" si="5"/>
        <v>#REF!</v>
      </c>
      <c r="N23" s="91" t="e">
        <f>+VLOOKUP($C23,#REF!,3,0)</f>
        <v>#REF!</v>
      </c>
      <c r="O23" s="91" t="e">
        <f>+VLOOKUP($C23,#REF!,4,0)</f>
        <v>#REF!</v>
      </c>
      <c r="P23" s="91" t="e">
        <f>+VLOOKUP($C23,#REF!,5,0)</f>
        <v>#REF!</v>
      </c>
      <c r="Q23" s="215" t="e">
        <f>+VLOOKUP($C23,#REF!,5,0)</f>
        <v>#REF!</v>
      </c>
      <c r="R23" s="215" t="e">
        <f>(VLOOKUP($C23,#REF!,31,))</f>
        <v>#REF!</v>
      </c>
      <c r="S23" s="215" t="e">
        <f>(VLOOKUP($C23,#REF!,32,))</f>
        <v>#REF!</v>
      </c>
      <c r="T23" s="284" t="e">
        <f t="shared" si="6"/>
        <v>#REF!</v>
      </c>
    </row>
    <row r="24" spans="1:20" s="90" customFormat="1" x14ac:dyDescent="0.2">
      <c r="A24" s="29">
        <f t="shared" si="7"/>
        <v>9</v>
      </c>
      <c r="B24" s="25" t="s">
        <v>168</v>
      </c>
      <c r="C24" s="23" t="s">
        <v>48</v>
      </c>
      <c r="D24" s="68" t="e">
        <f>+VLOOKUP(C24,#REF!,4,)</f>
        <v>#REF!</v>
      </c>
      <c r="E24" s="43">
        <v>4500000000</v>
      </c>
      <c r="F24" s="372" t="e">
        <f>+VLOOKUP($C24,Reff!$A:$C,2,FALSE)</f>
        <v>#N/A</v>
      </c>
      <c r="G24" s="48" t="e">
        <f>+VLOOKUP($C24,Reff!$A:$C,3,FALSE)</f>
        <v>#N/A</v>
      </c>
      <c r="H24" s="43" t="e">
        <f t="shared" si="0"/>
        <v>#REF!</v>
      </c>
      <c r="I24" s="43" t="e">
        <f t="shared" si="1"/>
        <v>#N/A</v>
      </c>
      <c r="J24" s="43" t="e">
        <f t="shared" si="2"/>
        <v>#N/A</v>
      </c>
      <c r="K24" s="43" t="e">
        <f t="shared" si="3"/>
        <v>#REF!</v>
      </c>
      <c r="L24" s="27" t="e">
        <f t="shared" si="4"/>
        <v>#REF!</v>
      </c>
      <c r="M24" s="364" t="e">
        <f t="shared" si="5"/>
        <v>#N/A</v>
      </c>
      <c r="N24" s="371" t="e">
        <f>+VLOOKUP($C24,#REF!,3,0)</f>
        <v>#REF!</v>
      </c>
      <c r="O24" s="371" t="e">
        <f>+VLOOKUP($C24,#REF!,4,0)</f>
        <v>#REF!</v>
      </c>
      <c r="P24" s="371" t="e">
        <f>+VLOOKUP($C24,#REF!,5,0)</f>
        <v>#REF!</v>
      </c>
      <c r="Q24" s="153" t="e">
        <f>+VLOOKUP($C24,#REF!,5,0)</f>
        <v>#REF!</v>
      </c>
      <c r="R24" s="153" t="e">
        <f>(VLOOKUP($C24,#REF!,31,))</f>
        <v>#REF!</v>
      </c>
      <c r="S24" s="153" t="e">
        <f>(VLOOKUP($C24,#REF!,32,))</f>
        <v>#REF!</v>
      </c>
      <c r="T24" s="366">
        <f t="shared" si="6"/>
        <v>360</v>
      </c>
    </row>
    <row r="25" spans="1:20" s="90" customFormat="1" x14ac:dyDescent="0.2">
      <c r="A25" s="29">
        <f t="shared" si="7"/>
        <v>10</v>
      </c>
      <c r="B25" s="25" t="s">
        <v>168</v>
      </c>
      <c r="C25" s="69" t="s">
        <v>1056</v>
      </c>
      <c r="D25" s="68" t="e">
        <f>+VLOOKUP(C25,#REF!,4,)</f>
        <v>#REF!</v>
      </c>
      <c r="E25" s="43">
        <v>4000000000</v>
      </c>
      <c r="F25" s="372" t="e">
        <f>+VLOOKUP($C25,Reff!$A:$C,2,FALSE)</f>
        <v>#REF!</v>
      </c>
      <c r="G25" s="48" t="e">
        <f>+VLOOKUP($C25,Reff!$A:$C,3,FALSE)</f>
        <v>#REF!</v>
      </c>
      <c r="H25" s="43" t="e">
        <f t="shared" si="0"/>
        <v>#REF!</v>
      </c>
      <c r="I25" s="43" t="e">
        <f t="shared" si="1"/>
        <v>#REF!</v>
      </c>
      <c r="J25" s="43" t="e">
        <f t="shared" si="2"/>
        <v>#REF!</v>
      </c>
      <c r="K25" s="43" t="e">
        <f t="shared" si="3"/>
        <v>#REF!</v>
      </c>
      <c r="L25" s="27" t="e">
        <f t="shared" si="4"/>
        <v>#REF!</v>
      </c>
      <c r="M25" s="364" t="e">
        <f t="shared" si="5"/>
        <v>#REF!</v>
      </c>
      <c r="N25" s="371" t="e">
        <f>+VLOOKUP($C25,#REF!,3,0)</f>
        <v>#REF!</v>
      </c>
      <c r="O25" s="371" t="e">
        <f>+VLOOKUP($C25,#REF!,4,0)</f>
        <v>#REF!</v>
      </c>
      <c r="P25" s="371" t="e">
        <f>+VLOOKUP($C25,#REF!,5,0)</f>
        <v>#REF!</v>
      </c>
      <c r="Q25" s="153" t="e">
        <f>+VLOOKUP($C25,#REF!,5,0)</f>
        <v>#REF!</v>
      </c>
      <c r="R25" s="153" t="e">
        <f>(VLOOKUP($C25,#REF!,31,))</f>
        <v>#REF!</v>
      </c>
      <c r="S25" s="153" t="e">
        <f>(VLOOKUP($C25,#REF!,32,))</f>
        <v>#REF!</v>
      </c>
      <c r="T25" s="366">
        <f t="shared" si="6"/>
        <v>360</v>
      </c>
    </row>
    <row r="26" spans="1:20" s="90" customFormat="1" x14ac:dyDescent="0.2">
      <c r="A26" s="29">
        <f t="shared" si="7"/>
        <v>11</v>
      </c>
      <c r="B26" s="25" t="s">
        <v>168</v>
      </c>
      <c r="C26" s="67" t="s">
        <v>196</v>
      </c>
      <c r="D26" s="68" t="e">
        <f>+VLOOKUP(C26,#REF!,4,)</f>
        <v>#REF!</v>
      </c>
      <c r="E26" s="43">
        <v>4000000000</v>
      </c>
      <c r="F26" s="372" t="e">
        <f>+VLOOKUP($C26,Reff!$A:$C,2,FALSE)</f>
        <v>#REF!</v>
      </c>
      <c r="G26" s="48" t="e">
        <f>+VLOOKUP($C26,Reff!$A:$C,3,FALSE)</f>
        <v>#REF!</v>
      </c>
      <c r="H26" s="43" t="e">
        <f t="shared" si="0"/>
        <v>#REF!</v>
      </c>
      <c r="I26" s="43" t="e">
        <f t="shared" si="1"/>
        <v>#REF!</v>
      </c>
      <c r="J26" s="43" t="e">
        <f t="shared" si="2"/>
        <v>#REF!</v>
      </c>
      <c r="K26" s="43" t="e">
        <f t="shared" si="3"/>
        <v>#REF!</v>
      </c>
      <c r="L26" s="27" t="e">
        <f t="shared" si="4"/>
        <v>#REF!</v>
      </c>
      <c r="M26" s="364" t="e">
        <f t="shared" si="5"/>
        <v>#REF!</v>
      </c>
      <c r="N26" s="371" t="e">
        <f>+VLOOKUP($C26,#REF!,3,0)</f>
        <v>#REF!</v>
      </c>
      <c r="O26" s="371" t="e">
        <f>+VLOOKUP($C26,#REF!,4,0)</f>
        <v>#REF!</v>
      </c>
      <c r="P26" s="371" t="e">
        <f>+VLOOKUP($C26,#REF!,5,0)</f>
        <v>#REF!</v>
      </c>
      <c r="Q26" s="153" t="e">
        <f>+VLOOKUP($C26,#REF!,5,0)</f>
        <v>#REF!</v>
      </c>
      <c r="R26" s="153" t="e">
        <f>(VLOOKUP($C26,#REF!,31,))</f>
        <v>#REF!</v>
      </c>
      <c r="S26" s="153" t="e">
        <f>(VLOOKUP($C26,#REF!,32,))</f>
        <v>#REF!</v>
      </c>
      <c r="T26" s="366">
        <f t="shared" si="6"/>
        <v>360</v>
      </c>
    </row>
    <row r="27" spans="1:20" s="90" customFormat="1" x14ac:dyDescent="0.2">
      <c r="A27" s="29">
        <f t="shared" si="7"/>
        <v>12</v>
      </c>
      <c r="B27" s="25" t="s">
        <v>168</v>
      </c>
      <c r="C27" s="374" t="s">
        <v>886</v>
      </c>
      <c r="D27" s="68" t="e">
        <f>+VLOOKUP(C27,#REF!,4,)</f>
        <v>#REF!</v>
      </c>
      <c r="E27" s="43">
        <v>4000000000</v>
      </c>
      <c r="F27" s="372" t="e">
        <f>+VLOOKUP($C27,Reff!$A:$C,2,FALSE)</f>
        <v>#REF!</v>
      </c>
      <c r="G27" s="48" t="e">
        <f>+VLOOKUP($C27,Reff!$A:$C,3,FALSE)</f>
        <v>#REF!</v>
      </c>
      <c r="H27" s="43" t="e">
        <f t="shared" si="0"/>
        <v>#REF!</v>
      </c>
      <c r="I27" s="43" t="e">
        <f t="shared" si="1"/>
        <v>#REF!</v>
      </c>
      <c r="J27" s="43" t="e">
        <f t="shared" si="2"/>
        <v>#REF!</v>
      </c>
      <c r="K27" s="43" t="e">
        <f t="shared" si="3"/>
        <v>#REF!</v>
      </c>
      <c r="L27" s="27" t="e">
        <f t="shared" si="4"/>
        <v>#REF!</v>
      </c>
      <c r="M27" s="364" t="e">
        <f t="shared" si="5"/>
        <v>#REF!</v>
      </c>
      <c r="N27" s="371" t="e">
        <f>+VLOOKUP($C27,#REF!,3,0)</f>
        <v>#REF!</v>
      </c>
      <c r="O27" s="371" t="e">
        <f>+VLOOKUP($C27,#REF!,4,0)</f>
        <v>#REF!</v>
      </c>
      <c r="P27" s="371" t="e">
        <f>+VLOOKUP($C27,#REF!,5,0)</f>
        <v>#REF!</v>
      </c>
      <c r="Q27" s="153" t="e">
        <f>+VLOOKUP($C27,#REF!,5,0)</f>
        <v>#REF!</v>
      </c>
      <c r="R27" s="153" t="e">
        <f>(VLOOKUP($C27,#REF!,31,))</f>
        <v>#REF!</v>
      </c>
      <c r="S27" s="153" t="e">
        <f>(VLOOKUP($C27,#REF!,32,))</f>
        <v>#REF!</v>
      </c>
      <c r="T27" s="366">
        <f t="shared" si="6"/>
        <v>360</v>
      </c>
    </row>
    <row r="28" spans="1:20" s="90" customFormat="1" x14ac:dyDescent="0.2">
      <c r="A28" s="284">
        <f t="shared" si="7"/>
        <v>13</v>
      </c>
      <c r="B28" s="25" t="s">
        <v>168</v>
      </c>
      <c r="C28" s="69" t="s">
        <v>1018</v>
      </c>
      <c r="D28" s="68" t="e">
        <f>+VLOOKUP(C28,#REF!,4,)</f>
        <v>#REF!</v>
      </c>
      <c r="E28" s="43">
        <v>4000000000</v>
      </c>
      <c r="F28" s="372" t="e">
        <f>+VLOOKUP($C28,Reff!$A:$C,2,FALSE)</f>
        <v>#REF!</v>
      </c>
      <c r="G28" s="48" t="e">
        <f>+VLOOKUP($C28,Reff!$A:$C,3,FALSE)</f>
        <v>#REF!</v>
      </c>
      <c r="H28" s="43" t="e">
        <f t="shared" si="0"/>
        <v>#REF!</v>
      </c>
      <c r="I28" s="43" t="e">
        <f t="shared" si="1"/>
        <v>#REF!</v>
      </c>
      <c r="J28" s="43" t="e">
        <f t="shared" si="2"/>
        <v>#REF!</v>
      </c>
      <c r="K28" s="43" t="e">
        <f t="shared" si="3"/>
        <v>#REF!</v>
      </c>
      <c r="L28" s="27" t="e">
        <f t="shared" si="4"/>
        <v>#REF!</v>
      </c>
      <c r="M28" s="364" t="e">
        <f t="shared" si="5"/>
        <v>#REF!</v>
      </c>
      <c r="N28" s="371" t="e">
        <f>+VLOOKUP($C28,#REF!,3,0)</f>
        <v>#REF!</v>
      </c>
      <c r="O28" s="371" t="e">
        <f>+VLOOKUP($C28,#REF!,4,0)</f>
        <v>#REF!</v>
      </c>
      <c r="P28" s="371" t="e">
        <f>+VLOOKUP($C28,#REF!,5,0)</f>
        <v>#REF!</v>
      </c>
      <c r="Q28" s="153" t="e">
        <f>+VLOOKUP($C28,#REF!,5,0)</f>
        <v>#REF!</v>
      </c>
      <c r="R28" s="153" t="e">
        <f>(VLOOKUP($C28,#REF!,31,))</f>
        <v>#REF!</v>
      </c>
      <c r="S28" s="153" t="e">
        <f>(VLOOKUP($C28,#REF!,32,))</f>
        <v>#REF!</v>
      </c>
      <c r="T28" s="366">
        <f t="shared" si="6"/>
        <v>360</v>
      </c>
    </row>
    <row r="29" spans="1:20" s="90" customFormat="1" x14ac:dyDescent="0.2">
      <c r="A29" s="29">
        <f t="shared" si="7"/>
        <v>14</v>
      </c>
      <c r="B29" s="25" t="s">
        <v>168</v>
      </c>
      <c r="C29" s="69" t="s">
        <v>928</v>
      </c>
      <c r="D29" s="68" t="e">
        <f>+VLOOKUP(C29,#REF!,4,)</f>
        <v>#REF!</v>
      </c>
      <c r="E29" s="43">
        <v>3000000000</v>
      </c>
      <c r="F29" s="372" t="e">
        <f>+VLOOKUP($C29,Reff!$A:$C,2,FALSE)</f>
        <v>#N/A</v>
      </c>
      <c r="G29" s="48" t="e">
        <f>+VLOOKUP($C29,Reff!$A:$C,3,FALSE)</f>
        <v>#N/A</v>
      </c>
      <c r="H29" s="43" t="e">
        <f t="shared" si="0"/>
        <v>#REF!</v>
      </c>
      <c r="I29" s="43" t="e">
        <f t="shared" si="1"/>
        <v>#N/A</v>
      </c>
      <c r="J29" s="43" t="e">
        <f t="shared" si="2"/>
        <v>#N/A</v>
      </c>
      <c r="K29" s="43" t="e">
        <f t="shared" si="3"/>
        <v>#REF!</v>
      </c>
      <c r="L29" s="27" t="e">
        <f t="shared" si="4"/>
        <v>#REF!</v>
      </c>
      <c r="M29" s="364" t="e">
        <f t="shared" si="5"/>
        <v>#N/A</v>
      </c>
      <c r="N29" s="51" t="e">
        <f>+VLOOKUP($C29,#REF!,3,0)</f>
        <v>#REF!</v>
      </c>
      <c r="O29" s="51" t="e">
        <f>+VLOOKUP($C29,#REF!,4,0)</f>
        <v>#REF!</v>
      </c>
      <c r="P29" s="51" t="e">
        <f>+VLOOKUP($C29,#REF!,5,0)</f>
        <v>#REF!</v>
      </c>
      <c r="Q29" s="153" t="e">
        <f>+VLOOKUP($C29,#REF!,5,0)</f>
        <v>#REF!</v>
      </c>
      <c r="R29" s="153" t="e">
        <f>(VLOOKUP($C29,#REF!,31,))</f>
        <v>#REF!</v>
      </c>
      <c r="S29" s="153" t="e">
        <f>(VLOOKUP($C29,#REF!,32,))</f>
        <v>#REF!</v>
      </c>
      <c r="T29" s="29">
        <f t="shared" si="6"/>
        <v>360</v>
      </c>
    </row>
    <row r="30" spans="1:20" s="90" customFormat="1" x14ac:dyDescent="0.2">
      <c r="A30" s="29">
        <f t="shared" si="7"/>
        <v>15</v>
      </c>
      <c r="B30" s="25" t="s">
        <v>168</v>
      </c>
      <c r="C30" s="67" t="s">
        <v>913</v>
      </c>
      <c r="D30" s="68" t="e">
        <f>+VLOOKUP(C30,#REF!,4,)</f>
        <v>#REF!</v>
      </c>
      <c r="E30" s="43">
        <v>3000000000</v>
      </c>
      <c r="F30" s="372" t="e">
        <f>+VLOOKUP($C30,Reff!$A:$C,2,FALSE)</f>
        <v>#REF!</v>
      </c>
      <c r="G30" s="48" t="e">
        <f>+VLOOKUP($C30,Reff!$A:$C,3,FALSE)</f>
        <v>#REF!</v>
      </c>
      <c r="H30" s="43" t="e">
        <f t="shared" si="0"/>
        <v>#REF!</v>
      </c>
      <c r="I30" s="43" t="e">
        <f t="shared" si="1"/>
        <v>#REF!</v>
      </c>
      <c r="J30" s="43" t="e">
        <f t="shared" si="2"/>
        <v>#REF!</v>
      </c>
      <c r="K30" s="43" t="e">
        <f t="shared" si="3"/>
        <v>#REF!</v>
      </c>
      <c r="L30" s="27" t="e">
        <f t="shared" si="4"/>
        <v>#REF!</v>
      </c>
      <c r="M30" s="364" t="e">
        <f t="shared" si="5"/>
        <v>#REF!</v>
      </c>
      <c r="N30" s="51" t="e">
        <f>+VLOOKUP($C30,#REF!,3,0)</f>
        <v>#REF!</v>
      </c>
      <c r="O30" s="51" t="e">
        <f>+VLOOKUP($C30,#REF!,4,0)</f>
        <v>#REF!</v>
      </c>
      <c r="P30" s="51" t="e">
        <f>+VLOOKUP($C30,#REF!,5,0)</f>
        <v>#REF!</v>
      </c>
      <c r="Q30" s="153" t="e">
        <f>+VLOOKUP($C30,#REF!,5,0)</f>
        <v>#REF!</v>
      </c>
      <c r="R30" s="153" t="e">
        <f>(VLOOKUP($C30,#REF!,31,))</f>
        <v>#REF!</v>
      </c>
      <c r="S30" s="153" t="e">
        <f>(VLOOKUP($C30,#REF!,32,))</f>
        <v>#REF!</v>
      </c>
      <c r="T30" s="29">
        <f t="shared" si="6"/>
        <v>360</v>
      </c>
    </row>
    <row r="31" spans="1:20" s="90" customFormat="1" x14ac:dyDescent="0.2">
      <c r="A31" s="29">
        <f t="shared" si="7"/>
        <v>16</v>
      </c>
      <c r="B31" s="25" t="s">
        <v>168</v>
      </c>
      <c r="C31" s="69" t="s">
        <v>1052</v>
      </c>
      <c r="D31" s="68" t="e">
        <f>+VLOOKUP(C31,#REF!,4,)</f>
        <v>#REF!</v>
      </c>
      <c r="E31" s="43">
        <v>3000000000</v>
      </c>
      <c r="F31" s="372" t="e">
        <f>+VLOOKUP($C31,Reff!$A:$C,2,FALSE)</f>
        <v>#REF!</v>
      </c>
      <c r="G31" s="48" t="e">
        <f>+VLOOKUP($C31,Reff!$A:$C,3,FALSE)</f>
        <v>#REF!</v>
      </c>
      <c r="H31" s="43" t="e">
        <f t="shared" si="0"/>
        <v>#REF!</v>
      </c>
      <c r="I31" s="43" t="e">
        <f t="shared" si="1"/>
        <v>#REF!</v>
      </c>
      <c r="J31" s="43" t="e">
        <f t="shared" si="2"/>
        <v>#REF!</v>
      </c>
      <c r="K31" s="43" t="e">
        <f t="shared" si="3"/>
        <v>#REF!</v>
      </c>
      <c r="L31" s="27" t="e">
        <f t="shared" si="4"/>
        <v>#REF!</v>
      </c>
      <c r="M31" s="364" t="e">
        <f t="shared" si="5"/>
        <v>#REF!</v>
      </c>
      <c r="N31" s="371" t="e">
        <f>+VLOOKUP($C31,#REF!,3,0)</f>
        <v>#REF!</v>
      </c>
      <c r="O31" s="371" t="e">
        <f>+VLOOKUP($C31,#REF!,4,0)</f>
        <v>#REF!</v>
      </c>
      <c r="P31" s="371" t="e">
        <f>+VLOOKUP($C31,#REF!,5,0)</f>
        <v>#REF!</v>
      </c>
      <c r="Q31" s="153" t="e">
        <f>+VLOOKUP($C31,#REF!,5,0)</f>
        <v>#REF!</v>
      </c>
      <c r="R31" s="153" t="e">
        <f>(VLOOKUP($C31,#REF!,31,))</f>
        <v>#REF!</v>
      </c>
      <c r="S31" s="153" t="e">
        <f>(VLOOKUP($C31,#REF!,32,))</f>
        <v>#REF!</v>
      </c>
      <c r="T31" s="366">
        <f t="shared" si="6"/>
        <v>360</v>
      </c>
    </row>
    <row r="32" spans="1:20" s="90" customFormat="1" x14ac:dyDescent="0.2">
      <c r="A32" s="29">
        <f t="shared" si="7"/>
        <v>17</v>
      </c>
      <c r="B32" s="25" t="s">
        <v>168</v>
      </c>
      <c r="C32" s="23" t="s">
        <v>849</v>
      </c>
      <c r="D32" s="68" t="e">
        <f>+VLOOKUP(C32,#REF!,4,)</f>
        <v>#REF!</v>
      </c>
      <c r="E32" s="43">
        <v>3000000000</v>
      </c>
      <c r="F32" s="372" t="e">
        <f>+VLOOKUP($C32,Reff!$A:$C,2,FALSE)</f>
        <v>#REF!</v>
      </c>
      <c r="G32" s="48" t="e">
        <f>+VLOOKUP($C32,Reff!$A:$C,3,FALSE)</f>
        <v>#REF!</v>
      </c>
      <c r="H32" s="43" t="e">
        <f t="shared" si="0"/>
        <v>#REF!</v>
      </c>
      <c r="I32" s="43" t="e">
        <f t="shared" si="1"/>
        <v>#REF!</v>
      </c>
      <c r="J32" s="43" t="e">
        <f t="shared" si="2"/>
        <v>#REF!</v>
      </c>
      <c r="K32" s="43" t="e">
        <f t="shared" si="3"/>
        <v>#REF!</v>
      </c>
      <c r="L32" s="27" t="e">
        <f t="shared" si="4"/>
        <v>#REF!</v>
      </c>
      <c r="M32" s="364" t="e">
        <f t="shared" si="5"/>
        <v>#REF!</v>
      </c>
      <c r="N32" s="371" t="e">
        <f>+VLOOKUP($C32,#REF!,3,0)</f>
        <v>#REF!</v>
      </c>
      <c r="O32" s="371" t="e">
        <f>+VLOOKUP($C32,#REF!,4,0)</f>
        <v>#REF!</v>
      </c>
      <c r="P32" s="371" t="e">
        <f>+VLOOKUP($C32,#REF!,5,0)</f>
        <v>#REF!</v>
      </c>
      <c r="Q32" s="153" t="e">
        <f>+VLOOKUP($C32,#REF!,5,0)</f>
        <v>#REF!</v>
      </c>
      <c r="R32" s="153" t="e">
        <f>(VLOOKUP($C32,#REF!,31,))</f>
        <v>#REF!</v>
      </c>
      <c r="S32" s="153" t="e">
        <f>(VLOOKUP($C32,#REF!,32,))</f>
        <v>#REF!</v>
      </c>
      <c r="T32" s="366">
        <f t="shared" si="6"/>
        <v>360</v>
      </c>
    </row>
    <row r="33" spans="1:20" s="90" customFormat="1" x14ac:dyDescent="0.2">
      <c r="A33" s="29">
        <f t="shared" si="7"/>
        <v>18</v>
      </c>
      <c r="B33" s="25" t="s">
        <v>168</v>
      </c>
      <c r="C33" s="69" t="s">
        <v>27</v>
      </c>
      <c r="D33" s="68" t="e">
        <f>+VLOOKUP(C33,#REF!,4,)</f>
        <v>#REF!</v>
      </c>
      <c r="E33" s="43">
        <v>2500000000</v>
      </c>
      <c r="F33" s="372" t="e">
        <f>+VLOOKUP($C33,Reff!$A:$C,2,FALSE)</f>
        <v>#REF!</v>
      </c>
      <c r="G33" s="48" t="e">
        <f>+VLOOKUP($C33,Reff!$A:$C,3,FALSE)</f>
        <v>#REF!</v>
      </c>
      <c r="H33" s="43" t="e">
        <f t="shared" si="0"/>
        <v>#REF!</v>
      </c>
      <c r="I33" s="43" t="e">
        <f t="shared" si="1"/>
        <v>#REF!</v>
      </c>
      <c r="J33" s="43" t="e">
        <f t="shared" si="2"/>
        <v>#REF!</v>
      </c>
      <c r="K33" s="43" t="e">
        <f t="shared" si="3"/>
        <v>#REF!</v>
      </c>
      <c r="L33" s="27" t="e">
        <f t="shared" si="4"/>
        <v>#REF!</v>
      </c>
      <c r="M33" s="364" t="e">
        <f t="shared" si="5"/>
        <v>#REF!</v>
      </c>
      <c r="N33" s="371" t="e">
        <f>+VLOOKUP($C33,#REF!,3,0)</f>
        <v>#REF!</v>
      </c>
      <c r="O33" s="371" t="e">
        <f>+VLOOKUP($C33,#REF!,4,0)</f>
        <v>#REF!</v>
      </c>
      <c r="P33" s="371" t="e">
        <f>+VLOOKUP($C33,#REF!,5,0)</f>
        <v>#REF!</v>
      </c>
      <c r="Q33" s="153" t="e">
        <f>+VLOOKUP($C33,#REF!,5,0)</f>
        <v>#REF!</v>
      </c>
      <c r="R33" s="153" t="e">
        <f>(VLOOKUP($C33,#REF!,31,))</f>
        <v>#REF!</v>
      </c>
      <c r="S33" s="153" t="e">
        <f>(VLOOKUP($C33,#REF!,32,))</f>
        <v>#REF!</v>
      </c>
      <c r="T33" s="366">
        <f t="shared" si="6"/>
        <v>360</v>
      </c>
    </row>
    <row r="34" spans="1:20" s="285" customFormat="1" x14ac:dyDescent="0.2">
      <c r="A34" s="29">
        <f t="shared" si="7"/>
        <v>19</v>
      </c>
      <c r="B34" s="25" t="s">
        <v>168</v>
      </c>
      <c r="C34" s="69" t="s">
        <v>891</v>
      </c>
      <c r="D34" s="68" t="e">
        <f>+VLOOKUP(C34,#REF!,4,)</f>
        <v>#REF!</v>
      </c>
      <c r="E34" s="43">
        <v>2500000000</v>
      </c>
      <c r="F34" s="372" t="e">
        <f>+VLOOKUP($C34,Reff!$A:$C,2,FALSE)</f>
        <v>#REF!</v>
      </c>
      <c r="G34" s="48" t="e">
        <f>+VLOOKUP($C34,Reff!$A:$C,3,FALSE)</f>
        <v>#REF!</v>
      </c>
      <c r="H34" s="43" t="e">
        <f t="shared" si="0"/>
        <v>#REF!</v>
      </c>
      <c r="I34" s="43" t="e">
        <f t="shared" si="1"/>
        <v>#REF!</v>
      </c>
      <c r="J34" s="43" t="e">
        <f t="shared" si="2"/>
        <v>#REF!</v>
      </c>
      <c r="K34" s="43" t="e">
        <f t="shared" si="3"/>
        <v>#REF!</v>
      </c>
      <c r="L34" s="27" t="e">
        <f t="shared" si="4"/>
        <v>#REF!</v>
      </c>
      <c r="M34" s="364" t="e">
        <f t="shared" si="5"/>
        <v>#REF!</v>
      </c>
      <c r="N34" s="371" t="e">
        <f>+VLOOKUP($C34,#REF!,3,0)</f>
        <v>#REF!</v>
      </c>
      <c r="O34" s="371" t="e">
        <f>+VLOOKUP($C34,#REF!,4,0)</f>
        <v>#REF!</v>
      </c>
      <c r="P34" s="371" t="e">
        <f>+VLOOKUP($C34,#REF!,5,0)</f>
        <v>#REF!</v>
      </c>
      <c r="Q34" s="153" t="e">
        <f>+VLOOKUP($C34,#REF!,5,0)</f>
        <v>#REF!</v>
      </c>
      <c r="R34" s="153" t="e">
        <f>(VLOOKUP($C34,#REF!,31,))</f>
        <v>#REF!</v>
      </c>
      <c r="S34" s="153" t="e">
        <f>(VLOOKUP($C34,#REF!,32,))</f>
        <v>#REF!</v>
      </c>
      <c r="T34" s="366">
        <f t="shared" si="6"/>
        <v>360</v>
      </c>
    </row>
    <row r="35" spans="1:20" s="285" customFormat="1" x14ac:dyDescent="0.2">
      <c r="A35" s="29">
        <f t="shared" si="7"/>
        <v>20</v>
      </c>
      <c r="B35" s="25" t="s">
        <v>168</v>
      </c>
      <c r="C35" s="69" t="s">
        <v>57</v>
      </c>
      <c r="D35" s="68" t="e">
        <f>+VLOOKUP(C35,#REF!,4,)</f>
        <v>#REF!</v>
      </c>
      <c r="E35" s="43">
        <v>2500000000</v>
      </c>
      <c r="F35" s="372" t="e">
        <f>+VLOOKUP($C35,Reff!$A:$C,2,FALSE)</f>
        <v>#REF!</v>
      </c>
      <c r="G35" s="48" t="e">
        <f>+VLOOKUP($C35,Reff!$A:$C,3,FALSE)</f>
        <v>#REF!</v>
      </c>
      <c r="H35" s="43" t="e">
        <f t="shared" si="0"/>
        <v>#REF!</v>
      </c>
      <c r="I35" s="43" t="e">
        <f t="shared" si="1"/>
        <v>#REF!</v>
      </c>
      <c r="J35" s="43" t="e">
        <f t="shared" si="2"/>
        <v>#REF!</v>
      </c>
      <c r="K35" s="43" t="e">
        <f t="shared" si="3"/>
        <v>#REF!</v>
      </c>
      <c r="L35" s="27" t="e">
        <f t="shared" si="4"/>
        <v>#REF!</v>
      </c>
      <c r="M35" s="364" t="e">
        <f t="shared" si="5"/>
        <v>#REF!</v>
      </c>
      <c r="N35" s="371" t="e">
        <f>+VLOOKUP($C35,#REF!,3,0)</f>
        <v>#REF!</v>
      </c>
      <c r="O35" s="371" t="e">
        <f>+VLOOKUP($C35,#REF!,4,0)</f>
        <v>#REF!</v>
      </c>
      <c r="P35" s="371" t="e">
        <f>+VLOOKUP($C35,#REF!,5,0)</f>
        <v>#REF!</v>
      </c>
      <c r="Q35" s="153" t="e">
        <f>+VLOOKUP($C35,#REF!,5,0)</f>
        <v>#REF!</v>
      </c>
      <c r="R35" s="153" t="e">
        <f>(VLOOKUP($C35,#REF!,31,))</f>
        <v>#REF!</v>
      </c>
      <c r="S35" s="153" t="e">
        <f>(VLOOKUP($C35,#REF!,32,))</f>
        <v>#REF!</v>
      </c>
      <c r="T35" s="366">
        <f t="shared" si="6"/>
        <v>360</v>
      </c>
    </row>
    <row r="36" spans="1:20" s="90" customFormat="1" x14ac:dyDescent="0.2">
      <c r="A36" s="366">
        <f t="shared" si="7"/>
        <v>21</v>
      </c>
      <c r="B36" s="25" t="s">
        <v>168</v>
      </c>
      <c r="C36" s="69" t="s">
        <v>808</v>
      </c>
      <c r="D36" s="68" t="e">
        <f>+VLOOKUP(C36,#REF!,4,)</f>
        <v>#REF!</v>
      </c>
      <c r="E36" s="43">
        <v>2000000000</v>
      </c>
      <c r="F36" s="372" t="e">
        <f>+VLOOKUP($C36,Reff!$A:$C,2,FALSE)</f>
        <v>#REF!</v>
      </c>
      <c r="G36" s="48" t="e">
        <f>+VLOOKUP($C36,Reff!$A:$C,3,FALSE)</f>
        <v>#REF!</v>
      </c>
      <c r="H36" s="43" t="e">
        <f t="shared" si="0"/>
        <v>#REF!</v>
      </c>
      <c r="I36" s="43" t="e">
        <f t="shared" si="1"/>
        <v>#REF!</v>
      </c>
      <c r="J36" s="43" t="e">
        <f t="shared" si="2"/>
        <v>#REF!</v>
      </c>
      <c r="K36" s="43" t="e">
        <f t="shared" si="3"/>
        <v>#REF!</v>
      </c>
      <c r="L36" s="27" t="e">
        <f t="shared" si="4"/>
        <v>#REF!</v>
      </c>
      <c r="M36" s="364" t="e">
        <f t="shared" si="5"/>
        <v>#REF!</v>
      </c>
      <c r="N36" s="371" t="e">
        <f>+VLOOKUP($C36,#REF!,3,0)</f>
        <v>#REF!</v>
      </c>
      <c r="O36" s="371" t="e">
        <f>+VLOOKUP($C36,#REF!,4,0)</f>
        <v>#REF!</v>
      </c>
      <c r="P36" s="371" t="e">
        <f>+VLOOKUP($C36,#REF!,5,0)</f>
        <v>#REF!</v>
      </c>
      <c r="Q36" s="153" t="e">
        <f>+VLOOKUP($C36,#REF!,5,0)</f>
        <v>#REF!</v>
      </c>
      <c r="R36" s="153" t="e">
        <f>(VLOOKUP($C36,#REF!,31,))</f>
        <v>#REF!</v>
      </c>
      <c r="S36" s="153" t="e">
        <f>(VLOOKUP($C36,#REF!,32,))</f>
        <v>#REF!</v>
      </c>
      <c r="T36" s="366">
        <f t="shared" si="6"/>
        <v>360</v>
      </c>
    </row>
    <row r="37" spans="1:20" s="90" customFormat="1" x14ac:dyDescent="0.2">
      <c r="A37" s="366">
        <f t="shared" si="7"/>
        <v>22</v>
      </c>
      <c r="B37" s="25" t="s">
        <v>168</v>
      </c>
      <c r="C37" s="69" t="s">
        <v>112</v>
      </c>
      <c r="D37" s="68" t="e">
        <f>+VLOOKUP(C37,#REF!,4,)</f>
        <v>#REF!</v>
      </c>
      <c r="E37" s="43">
        <v>2000000000</v>
      </c>
      <c r="F37" s="372" t="e">
        <f>+VLOOKUP($C37,Reff!$A:$C,2,FALSE)</f>
        <v>#REF!</v>
      </c>
      <c r="G37" s="48" t="e">
        <f>+VLOOKUP($C37,Reff!$A:$C,3,FALSE)</f>
        <v>#REF!</v>
      </c>
      <c r="H37" s="43" t="e">
        <f t="shared" si="0"/>
        <v>#REF!</v>
      </c>
      <c r="I37" s="43" t="e">
        <f t="shared" si="1"/>
        <v>#REF!</v>
      </c>
      <c r="J37" s="43" t="e">
        <f t="shared" si="2"/>
        <v>#REF!</v>
      </c>
      <c r="K37" s="43" t="e">
        <f t="shared" si="3"/>
        <v>#REF!</v>
      </c>
      <c r="L37" s="27" t="e">
        <f t="shared" si="4"/>
        <v>#REF!</v>
      </c>
      <c r="M37" s="364" t="e">
        <f t="shared" si="5"/>
        <v>#REF!</v>
      </c>
      <c r="N37" s="371" t="e">
        <f>+VLOOKUP($C37,#REF!,3,0)</f>
        <v>#REF!</v>
      </c>
      <c r="O37" s="371" t="e">
        <f>+VLOOKUP($C37,#REF!,4,0)</f>
        <v>#REF!</v>
      </c>
      <c r="P37" s="371" t="e">
        <f>+VLOOKUP($C37,#REF!,5,0)</f>
        <v>#REF!</v>
      </c>
      <c r="Q37" s="153" t="e">
        <f>+VLOOKUP($C37,#REF!,5,0)</f>
        <v>#REF!</v>
      </c>
      <c r="R37" s="153" t="e">
        <f>(VLOOKUP($C37,#REF!,31,))</f>
        <v>#REF!</v>
      </c>
      <c r="S37" s="153" t="e">
        <f>(VLOOKUP($C37,#REF!,32,))</f>
        <v>#REF!</v>
      </c>
      <c r="T37" s="366">
        <f t="shared" si="6"/>
        <v>360</v>
      </c>
    </row>
    <row r="38" spans="1:20" s="90" customFormat="1" x14ac:dyDescent="0.2">
      <c r="A38" s="366">
        <f t="shared" si="7"/>
        <v>23</v>
      </c>
      <c r="B38" s="25" t="s">
        <v>168</v>
      </c>
      <c r="C38" s="69" t="s">
        <v>129</v>
      </c>
      <c r="D38" s="68" t="e">
        <f>+VLOOKUP(C38,#REF!,4,)</f>
        <v>#REF!</v>
      </c>
      <c r="E38" s="43">
        <v>2000000000</v>
      </c>
      <c r="F38" s="372" t="e">
        <f>+VLOOKUP($C38,Reff!$A:$C,2,FALSE)</f>
        <v>#REF!</v>
      </c>
      <c r="G38" s="48" t="e">
        <f>+VLOOKUP($C38,Reff!$A:$C,3,FALSE)</f>
        <v>#REF!</v>
      </c>
      <c r="H38" s="43" t="e">
        <f t="shared" si="0"/>
        <v>#REF!</v>
      </c>
      <c r="I38" s="43" t="e">
        <f t="shared" si="1"/>
        <v>#REF!</v>
      </c>
      <c r="J38" s="43" t="e">
        <f t="shared" si="2"/>
        <v>#REF!</v>
      </c>
      <c r="K38" s="43" t="e">
        <f t="shared" si="3"/>
        <v>#REF!</v>
      </c>
      <c r="L38" s="27" t="e">
        <f t="shared" si="4"/>
        <v>#REF!</v>
      </c>
      <c r="M38" s="364" t="e">
        <f t="shared" si="5"/>
        <v>#REF!</v>
      </c>
      <c r="N38" s="371" t="e">
        <f>+VLOOKUP($C38,#REF!,3,0)</f>
        <v>#REF!</v>
      </c>
      <c r="O38" s="371" t="e">
        <f>+VLOOKUP($C38,#REF!,4,0)</f>
        <v>#REF!</v>
      </c>
      <c r="P38" s="371" t="e">
        <f>+VLOOKUP($C38,#REF!,5,0)</f>
        <v>#REF!</v>
      </c>
      <c r="Q38" s="153" t="e">
        <f>+VLOOKUP($C38,#REF!,5,0)</f>
        <v>#REF!</v>
      </c>
      <c r="R38" s="153" t="e">
        <f>(VLOOKUP($C38,#REF!,31,))</f>
        <v>#REF!</v>
      </c>
      <c r="S38" s="153" t="e">
        <f>(VLOOKUP($C38,#REF!,32,))</f>
        <v>#REF!</v>
      </c>
      <c r="T38" s="366">
        <f t="shared" si="6"/>
        <v>360</v>
      </c>
    </row>
    <row r="39" spans="1:20" s="285" customFormat="1" x14ac:dyDescent="0.2">
      <c r="A39" s="366">
        <f t="shared" si="7"/>
        <v>24</v>
      </c>
      <c r="B39" s="25" t="s">
        <v>168</v>
      </c>
      <c r="C39" s="136" t="s">
        <v>824</v>
      </c>
      <c r="D39" s="68" t="e">
        <f>+VLOOKUP(C39,#REF!,4,)</f>
        <v>#REF!</v>
      </c>
      <c r="E39" s="43">
        <v>2000000000</v>
      </c>
      <c r="F39" s="372" t="e">
        <f>+VLOOKUP($C39,Reff!$A:$C,2,FALSE)</f>
        <v>#REF!</v>
      </c>
      <c r="G39" s="48" t="e">
        <f>+VLOOKUP($C39,Reff!$A:$C,3,FALSE)</f>
        <v>#REF!</v>
      </c>
      <c r="H39" s="43" t="e">
        <f t="shared" si="0"/>
        <v>#REF!</v>
      </c>
      <c r="I39" s="43" t="e">
        <f t="shared" si="1"/>
        <v>#REF!</v>
      </c>
      <c r="J39" s="43" t="e">
        <f t="shared" si="2"/>
        <v>#REF!</v>
      </c>
      <c r="K39" s="43" t="e">
        <f t="shared" si="3"/>
        <v>#REF!</v>
      </c>
      <c r="L39" s="27" t="e">
        <f t="shared" si="4"/>
        <v>#REF!</v>
      </c>
      <c r="M39" s="364" t="e">
        <f t="shared" si="5"/>
        <v>#REF!</v>
      </c>
      <c r="N39" s="371" t="e">
        <f>+VLOOKUP($C39,#REF!,3,0)</f>
        <v>#REF!</v>
      </c>
      <c r="O39" s="371" t="e">
        <f>+VLOOKUP($C39,#REF!,4,0)</f>
        <v>#REF!</v>
      </c>
      <c r="P39" s="371" t="e">
        <f>+VLOOKUP($C39,#REF!,5,0)</f>
        <v>#REF!</v>
      </c>
      <c r="Q39" s="153" t="e">
        <f>+VLOOKUP($C39,#REF!,5,0)</f>
        <v>#REF!</v>
      </c>
      <c r="R39" s="153" t="e">
        <f>(VLOOKUP($C39,#REF!,31,))</f>
        <v>#REF!</v>
      </c>
      <c r="S39" s="153" t="e">
        <f>(VLOOKUP($C39,#REF!,32,))</f>
        <v>#REF!</v>
      </c>
      <c r="T39" s="366">
        <f t="shared" si="6"/>
        <v>360</v>
      </c>
    </row>
    <row r="40" spans="1:20" s="365" customFormat="1" x14ac:dyDescent="0.2">
      <c r="A40" s="366">
        <f t="shared" si="7"/>
        <v>25</v>
      </c>
      <c r="B40" s="25" t="s">
        <v>168</v>
      </c>
      <c r="C40" s="69" t="s">
        <v>922</v>
      </c>
      <c r="D40" s="68" t="e">
        <f>+VLOOKUP(C40,#REF!,4,)</f>
        <v>#REF!</v>
      </c>
      <c r="E40" s="43">
        <v>2000000000</v>
      </c>
      <c r="F40" s="372" t="e">
        <f>+VLOOKUP($C40,Reff!$A:$C,2,FALSE)</f>
        <v>#REF!</v>
      </c>
      <c r="G40" s="48" t="e">
        <f>+VLOOKUP($C40,Reff!$A:$C,3,FALSE)</f>
        <v>#REF!</v>
      </c>
      <c r="H40" s="43" t="e">
        <f t="shared" si="0"/>
        <v>#REF!</v>
      </c>
      <c r="I40" s="43" t="e">
        <f t="shared" si="1"/>
        <v>#REF!</v>
      </c>
      <c r="J40" s="43" t="e">
        <f t="shared" si="2"/>
        <v>#REF!</v>
      </c>
      <c r="K40" s="43" t="e">
        <f t="shared" si="3"/>
        <v>#REF!</v>
      </c>
      <c r="L40" s="27" t="e">
        <f t="shared" si="4"/>
        <v>#REF!</v>
      </c>
      <c r="M40" s="364" t="e">
        <f t="shared" si="5"/>
        <v>#REF!</v>
      </c>
      <c r="N40" s="371" t="e">
        <f>+VLOOKUP($C40,#REF!,3,0)</f>
        <v>#REF!</v>
      </c>
      <c r="O40" s="371" t="e">
        <f>+VLOOKUP($C40,#REF!,4,0)</f>
        <v>#REF!</v>
      </c>
      <c r="P40" s="371" t="e">
        <f>+VLOOKUP($C40,#REF!,5,0)</f>
        <v>#REF!</v>
      </c>
      <c r="Q40" s="153" t="e">
        <f>+VLOOKUP($C40,#REF!,5,0)</f>
        <v>#REF!</v>
      </c>
      <c r="R40" s="153" t="e">
        <f>(VLOOKUP($C40,#REF!,31,))</f>
        <v>#REF!</v>
      </c>
      <c r="S40" s="153" t="e">
        <f>(VLOOKUP($C40,#REF!,32,))</f>
        <v>#REF!</v>
      </c>
      <c r="T40" s="366">
        <f t="shared" si="6"/>
        <v>360</v>
      </c>
    </row>
    <row r="41" spans="1:20" s="365" customFormat="1" x14ac:dyDescent="0.2">
      <c r="A41" s="366">
        <f t="shared" si="7"/>
        <v>26</v>
      </c>
      <c r="B41" s="25" t="s">
        <v>168</v>
      </c>
      <c r="C41" s="69" t="s">
        <v>968</v>
      </c>
      <c r="D41" s="68" t="e">
        <f>+VLOOKUP(C41,#REF!,4,)</f>
        <v>#REF!</v>
      </c>
      <c r="E41" s="43">
        <v>2000000000</v>
      </c>
      <c r="F41" s="372" t="e">
        <f>+VLOOKUP($C41,Reff!$A:$C,2,FALSE)</f>
        <v>#REF!</v>
      </c>
      <c r="G41" s="48" t="e">
        <f>+VLOOKUP($C41,Reff!$A:$C,3,FALSE)</f>
        <v>#REF!</v>
      </c>
      <c r="H41" s="43" t="e">
        <f t="shared" si="0"/>
        <v>#REF!</v>
      </c>
      <c r="I41" s="43" t="e">
        <f t="shared" si="1"/>
        <v>#REF!</v>
      </c>
      <c r="J41" s="43" t="e">
        <f t="shared" si="2"/>
        <v>#REF!</v>
      </c>
      <c r="K41" s="43" t="e">
        <f t="shared" si="3"/>
        <v>#REF!</v>
      </c>
      <c r="L41" s="27" t="e">
        <f t="shared" si="4"/>
        <v>#REF!</v>
      </c>
      <c r="M41" s="364" t="e">
        <f t="shared" si="5"/>
        <v>#REF!</v>
      </c>
      <c r="N41" s="371" t="e">
        <f>+VLOOKUP($C41,#REF!,3,0)</f>
        <v>#REF!</v>
      </c>
      <c r="O41" s="371" t="e">
        <f>+VLOOKUP($C41,#REF!,4,0)</f>
        <v>#REF!</v>
      </c>
      <c r="P41" s="371" t="e">
        <f>+VLOOKUP($C41,#REF!,5,0)</f>
        <v>#REF!</v>
      </c>
      <c r="Q41" s="153" t="e">
        <f>+VLOOKUP($C41,#REF!,5,0)</f>
        <v>#REF!</v>
      </c>
      <c r="R41" s="153" t="e">
        <f>(VLOOKUP($C41,#REF!,31,))</f>
        <v>#REF!</v>
      </c>
      <c r="S41" s="153" t="e">
        <f>(VLOOKUP($C41,#REF!,32,))</f>
        <v>#REF!</v>
      </c>
      <c r="T41" s="366">
        <f t="shared" si="6"/>
        <v>360</v>
      </c>
    </row>
    <row r="42" spans="1:20" s="365" customFormat="1" x14ac:dyDescent="0.2">
      <c r="A42" s="366">
        <f t="shared" si="7"/>
        <v>27</v>
      </c>
      <c r="B42" s="25" t="s">
        <v>168</v>
      </c>
      <c r="C42" s="367" t="s">
        <v>1059</v>
      </c>
      <c r="D42" s="68" t="e">
        <f>+VLOOKUP(C42,#REF!,4,)</f>
        <v>#REF!</v>
      </c>
      <c r="E42" s="43">
        <v>2000000000</v>
      </c>
      <c r="F42" s="372" t="e">
        <f>+VLOOKUP($C42,Reff!$A:$C,2,FALSE)</f>
        <v>#REF!</v>
      </c>
      <c r="G42" s="48" t="e">
        <f>+VLOOKUP($C42,Reff!$A:$C,3,FALSE)</f>
        <v>#REF!</v>
      </c>
      <c r="H42" s="43" t="e">
        <f t="shared" si="0"/>
        <v>#REF!</v>
      </c>
      <c r="I42" s="43" t="e">
        <f t="shared" si="1"/>
        <v>#REF!</v>
      </c>
      <c r="J42" s="43" t="e">
        <f t="shared" si="2"/>
        <v>#REF!</v>
      </c>
      <c r="K42" s="43" t="e">
        <f t="shared" si="3"/>
        <v>#REF!</v>
      </c>
      <c r="L42" s="27" t="e">
        <f t="shared" si="4"/>
        <v>#REF!</v>
      </c>
      <c r="M42" s="364" t="e">
        <f t="shared" si="5"/>
        <v>#REF!</v>
      </c>
      <c r="N42" s="371" t="e">
        <f>+VLOOKUP($C42,#REF!,3,0)</f>
        <v>#REF!</v>
      </c>
      <c r="O42" s="371" t="e">
        <f>+VLOOKUP($C42,#REF!,4,0)</f>
        <v>#REF!</v>
      </c>
      <c r="P42" s="371" t="e">
        <f>+VLOOKUP($C42,#REF!,5,0)</f>
        <v>#REF!</v>
      </c>
      <c r="Q42" s="153" t="e">
        <f>+VLOOKUP($C42,#REF!,5,0)</f>
        <v>#REF!</v>
      </c>
      <c r="R42" s="153" t="e">
        <f>(VLOOKUP($C42,#REF!,31,))</f>
        <v>#REF!</v>
      </c>
      <c r="S42" s="153" t="e">
        <f>(VLOOKUP($C42,#REF!,32,))</f>
        <v>#REF!</v>
      </c>
      <c r="T42" s="366">
        <f t="shared" si="6"/>
        <v>360</v>
      </c>
    </row>
    <row r="43" spans="1:20" s="365" customFormat="1" x14ac:dyDescent="0.2">
      <c r="A43" s="366">
        <f t="shared" si="7"/>
        <v>28</v>
      </c>
      <c r="B43" s="25" t="s">
        <v>168</v>
      </c>
      <c r="C43" s="367" t="s">
        <v>1058</v>
      </c>
      <c r="D43" s="68" t="e">
        <f>+VLOOKUP(C43,#REF!,4,)</f>
        <v>#REF!</v>
      </c>
      <c r="E43" s="43">
        <v>2000000000</v>
      </c>
      <c r="F43" s="372" t="e">
        <f>+VLOOKUP($C43,Reff!$A:$C,2,FALSE)</f>
        <v>#REF!</v>
      </c>
      <c r="G43" s="48" t="e">
        <f>+VLOOKUP($C43,Reff!$A:$C,3,FALSE)</f>
        <v>#REF!</v>
      </c>
      <c r="H43" s="43" t="e">
        <f t="shared" si="0"/>
        <v>#REF!</v>
      </c>
      <c r="I43" s="43" t="e">
        <f t="shared" si="1"/>
        <v>#REF!</v>
      </c>
      <c r="J43" s="43" t="e">
        <f t="shared" si="2"/>
        <v>#REF!</v>
      </c>
      <c r="K43" s="43" t="e">
        <f t="shared" si="3"/>
        <v>#REF!</v>
      </c>
      <c r="L43" s="27" t="e">
        <f t="shared" si="4"/>
        <v>#REF!</v>
      </c>
      <c r="M43" s="364" t="e">
        <f t="shared" si="5"/>
        <v>#REF!</v>
      </c>
      <c r="N43" s="371" t="e">
        <f>+VLOOKUP($C43,#REF!,3,0)</f>
        <v>#REF!</v>
      </c>
      <c r="O43" s="371" t="e">
        <f>+VLOOKUP($C43,#REF!,4,0)</f>
        <v>#REF!</v>
      </c>
      <c r="P43" s="371" t="e">
        <f>+VLOOKUP($C43,#REF!,5,0)</f>
        <v>#REF!</v>
      </c>
      <c r="Q43" s="153" t="e">
        <f>+VLOOKUP($C43,#REF!,5,0)</f>
        <v>#REF!</v>
      </c>
      <c r="R43" s="153" t="e">
        <f>(VLOOKUP($C43,#REF!,31,))</f>
        <v>#REF!</v>
      </c>
      <c r="S43" s="153" t="e">
        <f>(VLOOKUP($C43,#REF!,32,))</f>
        <v>#REF!</v>
      </c>
      <c r="T43" s="366">
        <f t="shared" si="6"/>
        <v>360</v>
      </c>
    </row>
    <row r="44" spans="1:20" s="365" customFormat="1" x14ac:dyDescent="0.2">
      <c r="A44" s="366">
        <f t="shared" si="7"/>
        <v>29</v>
      </c>
      <c r="B44" s="25" t="s">
        <v>168</v>
      </c>
      <c r="C44" s="69" t="s">
        <v>1054</v>
      </c>
      <c r="D44" s="68" t="e">
        <f>+VLOOKUP(C44,#REF!,4,)</f>
        <v>#REF!</v>
      </c>
      <c r="E44" s="43">
        <v>2000000000</v>
      </c>
      <c r="F44" s="372" t="e">
        <f>+VLOOKUP($C44,Reff!$A:$C,2,FALSE)</f>
        <v>#REF!</v>
      </c>
      <c r="G44" s="48" t="e">
        <f>+VLOOKUP($C44,Reff!$A:$C,3,FALSE)</f>
        <v>#REF!</v>
      </c>
      <c r="H44" s="43" t="e">
        <f t="shared" si="0"/>
        <v>#REF!</v>
      </c>
      <c r="I44" s="43" t="e">
        <f t="shared" si="1"/>
        <v>#REF!</v>
      </c>
      <c r="J44" s="43" t="e">
        <f t="shared" si="2"/>
        <v>#REF!</v>
      </c>
      <c r="K44" s="43" t="e">
        <f t="shared" si="3"/>
        <v>#REF!</v>
      </c>
      <c r="L44" s="27" t="e">
        <f t="shared" si="4"/>
        <v>#REF!</v>
      </c>
      <c r="M44" s="364" t="e">
        <f t="shared" si="5"/>
        <v>#REF!</v>
      </c>
      <c r="N44" s="371" t="e">
        <f>+VLOOKUP($C44,#REF!,3,0)</f>
        <v>#REF!</v>
      </c>
      <c r="O44" s="371" t="e">
        <f>+VLOOKUP($C44,#REF!,4,0)</f>
        <v>#REF!</v>
      </c>
      <c r="P44" s="371" t="e">
        <f>+VLOOKUP($C44,#REF!,5,0)</f>
        <v>#REF!</v>
      </c>
      <c r="Q44" s="153" t="e">
        <f>+VLOOKUP($C44,#REF!,5,0)</f>
        <v>#REF!</v>
      </c>
      <c r="R44" s="153" t="e">
        <f>(VLOOKUP($C44,#REF!,31,))</f>
        <v>#REF!</v>
      </c>
      <c r="S44" s="153" t="e">
        <f>(VLOOKUP($C44,#REF!,32,))</f>
        <v>#REF!</v>
      </c>
      <c r="T44" s="366">
        <f t="shared" si="6"/>
        <v>360</v>
      </c>
    </row>
    <row r="45" spans="1:20" s="365" customFormat="1" x14ac:dyDescent="0.2">
      <c r="A45" s="366">
        <f t="shared" si="7"/>
        <v>30</v>
      </c>
      <c r="B45" s="25" t="s">
        <v>168</v>
      </c>
      <c r="C45" s="69" t="s">
        <v>785</v>
      </c>
      <c r="D45" s="68" t="e">
        <f>+VLOOKUP(C45,#REF!,4,)</f>
        <v>#REF!</v>
      </c>
      <c r="E45" s="43">
        <v>2000000000</v>
      </c>
      <c r="F45" s="372" t="e">
        <f>+VLOOKUP($C45,Reff!$A:$C,2,FALSE)</f>
        <v>#REF!</v>
      </c>
      <c r="G45" s="48" t="e">
        <f>+VLOOKUP($C45,Reff!$A:$C,3,FALSE)</f>
        <v>#REF!</v>
      </c>
      <c r="H45" s="43" t="e">
        <f t="shared" si="0"/>
        <v>#REF!</v>
      </c>
      <c r="I45" s="43" t="e">
        <f t="shared" si="1"/>
        <v>#REF!</v>
      </c>
      <c r="J45" s="43" t="e">
        <f t="shared" si="2"/>
        <v>#REF!</v>
      </c>
      <c r="K45" s="43" t="e">
        <f t="shared" si="3"/>
        <v>#REF!</v>
      </c>
      <c r="L45" s="27" t="e">
        <f t="shared" si="4"/>
        <v>#REF!</v>
      </c>
      <c r="M45" s="364" t="e">
        <f t="shared" si="5"/>
        <v>#REF!</v>
      </c>
      <c r="N45" s="371" t="e">
        <f>+VLOOKUP($C45,#REF!,3,0)</f>
        <v>#REF!</v>
      </c>
      <c r="O45" s="371" t="e">
        <f>+VLOOKUP($C45,#REF!,4,0)</f>
        <v>#REF!</v>
      </c>
      <c r="P45" s="371" t="e">
        <f>+VLOOKUP($C45,#REF!,5,0)</f>
        <v>#REF!</v>
      </c>
      <c r="Q45" s="153" t="e">
        <f>+VLOOKUP($C45,#REF!,5,0)</f>
        <v>#REF!</v>
      </c>
      <c r="R45" s="153" t="e">
        <f>(VLOOKUP($C45,#REF!,31,))</f>
        <v>#REF!</v>
      </c>
      <c r="S45" s="153" t="e">
        <f>(VLOOKUP($C45,#REF!,32,))</f>
        <v>#REF!</v>
      </c>
      <c r="T45" s="366">
        <f t="shared" si="6"/>
        <v>360</v>
      </c>
    </row>
    <row r="46" spans="1:20" s="90" customFormat="1" x14ac:dyDescent="0.2">
      <c r="A46" s="366">
        <f t="shared" si="7"/>
        <v>31</v>
      </c>
      <c r="B46" s="25" t="s">
        <v>168</v>
      </c>
      <c r="C46" s="69" t="s">
        <v>903</v>
      </c>
      <c r="D46" s="68" t="e">
        <f>+VLOOKUP(C46,#REF!,4,)</f>
        <v>#REF!</v>
      </c>
      <c r="E46" s="43">
        <v>2000000000</v>
      </c>
      <c r="F46" s="372" t="e">
        <f>+VLOOKUP($C46,Reff!$A:$C,2,FALSE)</f>
        <v>#REF!</v>
      </c>
      <c r="G46" s="48" t="e">
        <f>+VLOOKUP($C46,Reff!$A:$C,3,FALSE)</f>
        <v>#REF!</v>
      </c>
      <c r="H46" s="43" t="e">
        <f t="shared" si="0"/>
        <v>#REF!</v>
      </c>
      <c r="I46" s="43" t="e">
        <f t="shared" si="1"/>
        <v>#REF!</v>
      </c>
      <c r="J46" s="43" t="e">
        <f t="shared" si="2"/>
        <v>#REF!</v>
      </c>
      <c r="K46" s="43" t="e">
        <f t="shared" si="3"/>
        <v>#REF!</v>
      </c>
      <c r="L46" s="27" t="e">
        <f t="shared" si="4"/>
        <v>#REF!</v>
      </c>
      <c r="M46" s="364" t="e">
        <f t="shared" si="5"/>
        <v>#REF!</v>
      </c>
      <c r="N46" s="371" t="e">
        <f>+VLOOKUP($C46,#REF!,3,0)</f>
        <v>#REF!</v>
      </c>
      <c r="O46" s="371" t="e">
        <f>+VLOOKUP($C46,#REF!,4,0)</f>
        <v>#REF!</v>
      </c>
      <c r="P46" s="371" t="e">
        <f>+VLOOKUP($C46,#REF!,5,0)</f>
        <v>#REF!</v>
      </c>
      <c r="Q46" s="153" t="e">
        <f>+VLOOKUP($C46,#REF!,5,0)</f>
        <v>#REF!</v>
      </c>
      <c r="R46" s="153" t="e">
        <f>(VLOOKUP($C46,#REF!,31,))</f>
        <v>#REF!</v>
      </c>
      <c r="S46" s="153" t="e">
        <f>(VLOOKUP($C46,#REF!,32,))</f>
        <v>#REF!</v>
      </c>
      <c r="T46" s="366">
        <f t="shared" si="6"/>
        <v>360</v>
      </c>
    </row>
    <row r="47" spans="1:20" s="90" customFormat="1" x14ac:dyDescent="0.2">
      <c r="A47" s="366">
        <f t="shared" si="7"/>
        <v>32</v>
      </c>
      <c r="B47" s="25" t="s">
        <v>168</v>
      </c>
      <c r="C47" s="110" t="s">
        <v>884</v>
      </c>
      <c r="D47" s="68" t="e">
        <f>+VLOOKUP(C47,#REF!,4,)</f>
        <v>#REF!</v>
      </c>
      <c r="E47" s="43">
        <v>1000000000</v>
      </c>
      <c r="F47" s="372" t="e">
        <f>+VLOOKUP($C47,Reff!$A:$C,2,FALSE)</f>
        <v>#REF!</v>
      </c>
      <c r="G47" s="48" t="e">
        <f>+VLOOKUP($C47,Reff!$A:$C,3,FALSE)</f>
        <v>#REF!</v>
      </c>
      <c r="H47" s="43" t="e">
        <f t="shared" si="0"/>
        <v>#REF!</v>
      </c>
      <c r="I47" s="43" t="e">
        <f t="shared" si="1"/>
        <v>#REF!</v>
      </c>
      <c r="J47" s="43" t="e">
        <f t="shared" si="2"/>
        <v>#REF!</v>
      </c>
      <c r="K47" s="43" t="e">
        <f t="shared" si="3"/>
        <v>#REF!</v>
      </c>
      <c r="L47" s="27" t="e">
        <f t="shared" si="4"/>
        <v>#REF!</v>
      </c>
      <c r="M47" s="364" t="e">
        <f t="shared" si="5"/>
        <v>#REF!</v>
      </c>
      <c r="N47" s="371" t="e">
        <f>+VLOOKUP($C47,#REF!,3,0)</f>
        <v>#REF!</v>
      </c>
      <c r="O47" s="371" t="e">
        <f>+VLOOKUP($C47,#REF!,4,0)</f>
        <v>#REF!</v>
      </c>
      <c r="P47" s="371" t="e">
        <f>+VLOOKUP($C47,#REF!,5,0)</f>
        <v>#REF!</v>
      </c>
      <c r="Q47" s="153" t="e">
        <f>+VLOOKUP($C47,#REF!,5,0)</f>
        <v>#REF!</v>
      </c>
      <c r="R47" s="153" t="e">
        <f>(VLOOKUP($C47,#REF!,31,))</f>
        <v>#REF!</v>
      </c>
      <c r="S47" s="153" t="e">
        <f>(VLOOKUP($C47,#REF!,32,))</f>
        <v>#REF!</v>
      </c>
      <c r="T47" s="366">
        <f t="shared" si="6"/>
        <v>360</v>
      </c>
    </row>
    <row r="48" spans="1:20" s="90" customFormat="1" x14ac:dyDescent="0.2">
      <c r="A48" s="366">
        <f t="shared" si="7"/>
        <v>33</v>
      </c>
      <c r="B48" s="25" t="s">
        <v>168</v>
      </c>
      <c r="C48" s="69" t="s">
        <v>116</v>
      </c>
      <c r="D48" s="68" t="e">
        <f>+VLOOKUP(C48,#REF!,4,)</f>
        <v>#REF!</v>
      </c>
      <c r="E48" s="43">
        <v>1000000000</v>
      </c>
      <c r="F48" s="372" t="e">
        <f>+VLOOKUP($C48,Reff!$A:$C,2,FALSE)</f>
        <v>#REF!</v>
      </c>
      <c r="G48" s="48" t="e">
        <f>+VLOOKUP($C48,Reff!$A:$C,3,FALSE)</f>
        <v>#REF!</v>
      </c>
      <c r="H48" s="43" t="e">
        <f t="shared" si="0"/>
        <v>#REF!</v>
      </c>
      <c r="I48" s="43" t="e">
        <f t="shared" si="1"/>
        <v>#REF!</v>
      </c>
      <c r="J48" s="43" t="e">
        <f t="shared" si="2"/>
        <v>#REF!</v>
      </c>
      <c r="K48" s="43" t="e">
        <f t="shared" si="3"/>
        <v>#REF!</v>
      </c>
      <c r="L48" s="27" t="e">
        <f t="shared" si="4"/>
        <v>#REF!</v>
      </c>
      <c r="M48" s="364" t="e">
        <f t="shared" si="5"/>
        <v>#REF!</v>
      </c>
      <c r="N48" s="371" t="e">
        <f>+VLOOKUP($C48,#REF!,3,0)</f>
        <v>#REF!</v>
      </c>
      <c r="O48" s="371" t="e">
        <f>+VLOOKUP($C48,#REF!,4,0)</f>
        <v>#REF!</v>
      </c>
      <c r="P48" s="371" t="e">
        <f>+VLOOKUP($C48,#REF!,5,0)</f>
        <v>#REF!</v>
      </c>
      <c r="Q48" s="153" t="e">
        <f>+VLOOKUP($C48,#REF!,5,0)</f>
        <v>#REF!</v>
      </c>
      <c r="R48" s="153" t="e">
        <f>(VLOOKUP($C48,#REF!,31,))</f>
        <v>#REF!</v>
      </c>
      <c r="S48" s="153" t="e">
        <f>(VLOOKUP($C48,#REF!,32,))</f>
        <v>#REF!</v>
      </c>
      <c r="T48" s="366">
        <f t="shared" si="6"/>
        <v>360</v>
      </c>
    </row>
    <row r="49" spans="1:20" s="90" customFormat="1" x14ac:dyDescent="0.2">
      <c r="A49" s="366">
        <f t="shared" si="7"/>
        <v>34</v>
      </c>
      <c r="B49" s="83" t="s">
        <v>207</v>
      </c>
      <c r="C49" s="109" t="s">
        <v>94</v>
      </c>
      <c r="D49" s="85" t="e">
        <f>+VLOOKUP(C49,#REF!,4,)</f>
        <v>#REF!</v>
      </c>
      <c r="E49" s="86">
        <v>1000000000</v>
      </c>
      <c r="F49" s="87" t="e">
        <f>+VLOOKUP($C49,Reff!$A:$C,2,FALSE)</f>
        <v>#REF!</v>
      </c>
      <c r="G49" s="88" t="e">
        <f>+VLOOKUP($C49,Reff!$A:$C,3,FALSE)</f>
        <v>#REF!</v>
      </c>
      <c r="H49" s="86" t="e">
        <f t="shared" si="0"/>
        <v>#REF!</v>
      </c>
      <c r="I49" s="86" t="e">
        <f t="shared" si="1"/>
        <v>#REF!</v>
      </c>
      <c r="J49" s="86" t="e">
        <f t="shared" si="2"/>
        <v>#REF!</v>
      </c>
      <c r="K49" s="86" t="e">
        <f t="shared" si="3"/>
        <v>#REF!</v>
      </c>
      <c r="L49" s="89" t="e">
        <f t="shared" si="4"/>
        <v>#REF!</v>
      </c>
      <c r="M49" s="313" t="e">
        <f t="shared" si="5"/>
        <v>#REF!</v>
      </c>
      <c r="N49" s="91" t="e">
        <f>+VLOOKUP($C49,#REF!,3,0)</f>
        <v>#REF!</v>
      </c>
      <c r="O49" s="91" t="e">
        <f>+VLOOKUP($C49,#REF!,4,0)</f>
        <v>#REF!</v>
      </c>
      <c r="P49" s="91" t="e">
        <f>+VLOOKUP($C49,#REF!,5,0)</f>
        <v>#REF!</v>
      </c>
      <c r="Q49" s="215" t="e">
        <f>+VLOOKUP($C49,#REF!,5,0)</f>
        <v>#REF!</v>
      </c>
      <c r="R49" s="215" t="e">
        <f>(VLOOKUP($C49,#REF!,31,))</f>
        <v>#REF!</v>
      </c>
      <c r="S49" s="215" t="e">
        <f>(VLOOKUP($C49,#REF!,32,))</f>
        <v>#REF!</v>
      </c>
      <c r="T49" s="284" t="e">
        <f t="shared" si="6"/>
        <v>#REF!</v>
      </c>
    </row>
    <row r="50" spans="1:20" s="90" customFormat="1" x14ac:dyDescent="0.2">
      <c r="A50" s="366">
        <f t="shared" si="7"/>
        <v>35</v>
      </c>
      <c r="B50" s="25" t="s">
        <v>168</v>
      </c>
      <c r="C50" s="69" t="s">
        <v>796</v>
      </c>
      <c r="D50" s="68" t="e">
        <f>+VLOOKUP(C50,#REF!,4,)</f>
        <v>#REF!</v>
      </c>
      <c r="E50" s="43">
        <v>1000000000</v>
      </c>
      <c r="F50" s="372" t="e">
        <f>+VLOOKUP($C50,Reff!$A:$C,2,FALSE)</f>
        <v>#REF!</v>
      </c>
      <c r="G50" s="48" t="e">
        <f>+VLOOKUP($C50,Reff!$A:$C,3,FALSE)</f>
        <v>#REF!</v>
      </c>
      <c r="H50" s="43" t="e">
        <f t="shared" si="0"/>
        <v>#REF!</v>
      </c>
      <c r="I50" s="43" t="e">
        <f t="shared" si="1"/>
        <v>#REF!</v>
      </c>
      <c r="J50" s="43" t="e">
        <f t="shared" si="2"/>
        <v>#REF!</v>
      </c>
      <c r="K50" s="43" t="e">
        <f t="shared" si="3"/>
        <v>#REF!</v>
      </c>
      <c r="L50" s="27" t="e">
        <f t="shared" si="4"/>
        <v>#REF!</v>
      </c>
      <c r="M50" s="364" t="e">
        <f t="shared" si="5"/>
        <v>#REF!</v>
      </c>
      <c r="N50" s="371" t="e">
        <f>+VLOOKUP($C50,#REF!,3,0)</f>
        <v>#REF!</v>
      </c>
      <c r="O50" s="371" t="e">
        <f>+VLOOKUP($C50,#REF!,4,0)</f>
        <v>#REF!</v>
      </c>
      <c r="P50" s="371" t="e">
        <f>+VLOOKUP($C50,#REF!,5,0)</f>
        <v>#REF!</v>
      </c>
      <c r="Q50" s="153" t="e">
        <f>+VLOOKUP($C50,#REF!,5,0)</f>
        <v>#REF!</v>
      </c>
      <c r="R50" s="153" t="e">
        <f>(VLOOKUP($C50,#REF!,31,))</f>
        <v>#REF!</v>
      </c>
      <c r="S50" s="153" t="e">
        <f>(VLOOKUP($C50,#REF!,32,))</f>
        <v>#REF!</v>
      </c>
      <c r="T50" s="366">
        <f t="shared" si="6"/>
        <v>360</v>
      </c>
    </row>
    <row r="51" spans="1:20" s="90" customFormat="1" x14ac:dyDescent="0.2">
      <c r="A51" s="366">
        <f t="shared" si="7"/>
        <v>36</v>
      </c>
      <c r="B51" s="25" t="s">
        <v>168</v>
      </c>
      <c r="C51" s="374" t="s">
        <v>765</v>
      </c>
      <c r="D51" s="68" t="e">
        <f>+VLOOKUP(C51,#REF!,4,)</f>
        <v>#REF!</v>
      </c>
      <c r="E51" s="43">
        <v>1000000000</v>
      </c>
      <c r="F51" s="372" t="e">
        <f>+VLOOKUP($C51,Reff!$A:$C,2,FALSE)</f>
        <v>#REF!</v>
      </c>
      <c r="G51" s="48" t="e">
        <f>+VLOOKUP($C51,Reff!$A:$C,3,FALSE)</f>
        <v>#REF!</v>
      </c>
      <c r="H51" s="43" t="e">
        <f t="shared" si="0"/>
        <v>#REF!</v>
      </c>
      <c r="I51" s="43" t="e">
        <f t="shared" si="1"/>
        <v>#REF!</v>
      </c>
      <c r="J51" s="43" t="e">
        <f t="shared" si="2"/>
        <v>#REF!</v>
      </c>
      <c r="K51" s="43" t="e">
        <f t="shared" si="3"/>
        <v>#REF!</v>
      </c>
      <c r="L51" s="27" t="e">
        <f t="shared" si="4"/>
        <v>#REF!</v>
      </c>
      <c r="M51" s="364" t="e">
        <f t="shared" si="5"/>
        <v>#REF!</v>
      </c>
      <c r="N51" s="371" t="e">
        <f>+VLOOKUP($C51,#REF!,3,0)</f>
        <v>#REF!</v>
      </c>
      <c r="O51" s="371" t="e">
        <f>+VLOOKUP($C51,#REF!,4,0)</f>
        <v>#REF!</v>
      </c>
      <c r="P51" s="371" t="e">
        <f>+VLOOKUP($C51,#REF!,5,0)</f>
        <v>#REF!</v>
      </c>
      <c r="Q51" s="153" t="e">
        <f>+VLOOKUP($C51,#REF!,5,0)</f>
        <v>#REF!</v>
      </c>
      <c r="R51" s="153" t="e">
        <f>(VLOOKUP($C51,#REF!,31,))</f>
        <v>#REF!</v>
      </c>
      <c r="S51" s="153" t="e">
        <f>(VLOOKUP($C51,#REF!,32,))</f>
        <v>#REF!</v>
      </c>
      <c r="T51" s="366">
        <f t="shared" si="6"/>
        <v>360</v>
      </c>
    </row>
    <row r="52" spans="1:20" s="90" customFormat="1" x14ac:dyDescent="0.2">
      <c r="A52" s="366">
        <f t="shared" si="7"/>
        <v>37</v>
      </c>
      <c r="B52" s="25" t="s">
        <v>168</v>
      </c>
      <c r="C52" s="69" t="s">
        <v>845</v>
      </c>
      <c r="D52" s="68" t="e">
        <f>+VLOOKUP(C52,#REF!,4,)</f>
        <v>#REF!</v>
      </c>
      <c r="E52" s="43">
        <v>1000000000</v>
      </c>
      <c r="F52" s="372" t="e">
        <f>+VLOOKUP($C52,Reff!$A:$C,2,FALSE)</f>
        <v>#REF!</v>
      </c>
      <c r="G52" s="48" t="e">
        <f>+VLOOKUP($C52,Reff!$A:$C,3,FALSE)</f>
        <v>#REF!</v>
      </c>
      <c r="H52" s="43" t="e">
        <f t="shared" si="0"/>
        <v>#REF!</v>
      </c>
      <c r="I52" s="43" t="e">
        <f t="shared" si="1"/>
        <v>#REF!</v>
      </c>
      <c r="J52" s="43" t="e">
        <f t="shared" si="2"/>
        <v>#REF!</v>
      </c>
      <c r="K52" s="43" t="e">
        <f t="shared" si="3"/>
        <v>#REF!</v>
      </c>
      <c r="L52" s="27" t="e">
        <f t="shared" si="4"/>
        <v>#REF!</v>
      </c>
      <c r="M52" s="364" t="e">
        <f t="shared" si="5"/>
        <v>#REF!</v>
      </c>
      <c r="N52" s="371" t="e">
        <f>+VLOOKUP($C52,#REF!,3,0)</f>
        <v>#REF!</v>
      </c>
      <c r="O52" s="371" t="e">
        <f>+VLOOKUP($C52,#REF!,4,0)</f>
        <v>#REF!</v>
      </c>
      <c r="P52" s="371" t="e">
        <f>+VLOOKUP($C52,#REF!,5,0)</f>
        <v>#REF!</v>
      </c>
      <c r="Q52" s="153" t="e">
        <f>+VLOOKUP($C52,#REF!,5,0)</f>
        <v>#REF!</v>
      </c>
      <c r="R52" s="153" t="e">
        <f>(VLOOKUP($C52,#REF!,31,))</f>
        <v>#REF!</v>
      </c>
      <c r="S52" s="153" t="e">
        <f>(VLOOKUP($C52,#REF!,32,))</f>
        <v>#REF!</v>
      </c>
      <c r="T52" s="366">
        <f t="shared" si="6"/>
        <v>360</v>
      </c>
    </row>
    <row r="53" spans="1:20" s="90" customFormat="1" x14ac:dyDescent="0.2">
      <c r="A53" s="366">
        <f t="shared" si="7"/>
        <v>38</v>
      </c>
      <c r="B53" s="25" t="s">
        <v>168</v>
      </c>
      <c r="C53" s="69" t="s">
        <v>755</v>
      </c>
      <c r="D53" s="68" t="e">
        <f>+VLOOKUP(C53,#REF!,4,)</f>
        <v>#REF!</v>
      </c>
      <c r="E53" s="43">
        <v>500000000</v>
      </c>
      <c r="F53" s="372" t="e">
        <f>+VLOOKUP($C53,Reff!$A:$C,2,FALSE)</f>
        <v>#REF!</v>
      </c>
      <c r="G53" s="48" t="e">
        <f>+VLOOKUP($C53,Reff!$A:$C,3,FALSE)</f>
        <v>#REF!</v>
      </c>
      <c r="H53" s="43" t="e">
        <f t="shared" si="0"/>
        <v>#REF!</v>
      </c>
      <c r="I53" s="43" t="e">
        <f t="shared" si="1"/>
        <v>#REF!</v>
      </c>
      <c r="J53" s="43" t="e">
        <f t="shared" si="2"/>
        <v>#REF!</v>
      </c>
      <c r="K53" s="43" t="e">
        <f t="shared" si="3"/>
        <v>#REF!</v>
      </c>
      <c r="L53" s="27" t="e">
        <f t="shared" si="4"/>
        <v>#REF!</v>
      </c>
      <c r="M53" s="364" t="e">
        <f t="shared" si="5"/>
        <v>#REF!</v>
      </c>
      <c r="N53" s="371" t="e">
        <f>+VLOOKUP($C53,#REF!,3,0)</f>
        <v>#REF!</v>
      </c>
      <c r="O53" s="371" t="e">
        <f>+VLOOKUP($C53,#REF!,4,0)</f>
        <v>#REF!</v>
      </c>
      <c r="P53" s="371" t="e">
        <f>+VLOOKUP($C53,#REF!,5,0)</f>
        <v>#REF!</v>
      </c>
      <c r="Q53" s="153" t="e">
        <f>+VLOOKUP($C53,#REF!,5,0)</f>
        <v>#REF!</v>
      </c>
      <c r="R53" s="153" t="e">
        <f>(VLOOKUP($C53,#REF!,31,))</f>
        <v>#REF!</v>
      </c>
      <c r="S53" s="153" t="e">
        <f>(VLOOKUP($C53,#REF!,32,))</f>
        <v>#REF!</v>
      </c>
      <c r="T53" s="366">
        <f t="shared" si="6"/>
        <v>360</v>
      </c>
    </row>
    <row r="54" spans="1:20" s="90" customFormat="1" x14ac:dyDescent="0.2">
      <c r="A54" s="366">
        <f t="shared" si="7"/>
        <v>39</v>
      </c>
      <c r="B54" s="25" t="s">
        <v>168</v>
      </c>
      <c r="C54" s="69" t="s">
        <v>190</v>
      </c>
      <c r="D54" s="68" t="e">
        <f>+VLOOKUP(C54,#REF!,4,)</f>
        <v>#REF!</v>
      </c>
      <c r="E54" s="43">
        <v>7000000000</v>
      </c>
      <c r="F54" s="372" t="e">
        <f>+VLOOKUP($C54,Reff!$A:$C,2,FALSE)</f>
        <v>#REF!</v>
      </c>
      <c r="G54" s="48" t="e">
        <f>+VLOOKUP($C54,Reff!$A:$C,3,FALSE)</f>
        <v>#REF!</v>
      </c>
      <c r="H54" s="43" t="e">
        <f>+D54*E54/T54*IF(B54="B",$J$10,$I$10)*0.95</f>
        <v>#REF!</v>
      </c>
      <c r="I54" s="43" t="e">
        <f>+E54*F54/100</f>
        <v>#REF!</v>
      </c>
      <c r="J54" s="43" t="e">
        <f>+E54*G54/100</f>
        <v>#REF!</v>
      </c>
      <c r="K54" s="43" t="e">
        <f>+H54+J54-I54</f>
        <v>#REF!</v>
      </c>
      <c r="L54" s="27" t="e">
        <f>+K54/I54</f>
        <v>#REF!</v>
      </c>
      <c r="M54" s="364" t="e">
        <f>+E54*G54%/$E$7</f>
        <v>#REF!</v>
      </c>
      <c r="N54" s="371" t="e">
        <f>+VLOOKUP($C54,#REF!,3,0)</f>
        <v>#REF!</v>
      </c>
      <c r="O54" s="371" t="e">
        <f>+VLOOKUP($C54,#REF!,4,0)</f>
        <v>#REF!</v>
      </c>
      <c r="P54" s="371" t="e">
        <f>+VLOOKUP($C54,#REF!,5,0)</f>
        <v>#REF!</v>
      </c>
      <c r="Q54" s="153" t="e">
        <f>+VLOOKUP($C54,#REF!,5,0)</f>
        <v>#REF!</v>
      </c>
      <c r="R54" s="153" t="e">
        <f>(VLOOKUP($C54,#REF!,31,))</f>
        <v>#REF!</v>
      </c>
      <c r="S54" s="153" t="e">
        <f>(VLOOKUP($C54,#REF!,32,))</f>
        <v>#REF!</v>
      </c>
      <c r="T54" s="366">
        <f>IF(B54="G",(S54-R54)*2,360)</f>
        <v>360</v>
      </c>
    </row>
    <row r="55" spans="1:20" s="90" customFormat="1" x14ac:dyDescent="0.2">
      <c r="A55" s="366">
        <f t="shared" si="7"/>
        <v>40</v>
      </c>
      <c r="B55" s="25" t="s">
        <v>168</v>
      </c>
      <c r="C55" s="69" t="s">
        <v>974</v>
      </c>
      <c r="D55" s="68" t="e">
        <f>+VLOOKUP(C55,#REF!,4,)</f>
        <v>#REF!</v>
      </c>
      <c r="E55" s="43">
        <v>1000000000</v>
      </c>
      <c r="F55" s="372" t="e">
        <f>+VLOOKUP($C55,Reff!$A:$C,2,FALSE)</f>
        <v>#REF!</v>
      </c>
      <c r="G55" s="48" t="e">
        <f>+VLOOKUP($C55,Reff!$A:$C,3,FALSE)</f>
        <v>#REF!</v>
      </c>
      <c r="H55" s="43" t="e">
        <f>+D55*E55/T55*IF(B55="B",$J$10,$I$10)*0.95</f>
        <v>#REF!</v>
      </c>
      <c r="I55" s="43" t="e">
        <f>+E55*F55/100</f>
        <v>#REF!</v>
      </c>
      <c r="J55" s="43" t="e">
        <f>+E55*G55/100</f>
        <v>#REF!</v>
      </c>
      <c r="K55" s="43" t="e">
        <f>+H55+J55-I55</f>
        <v>#REF!</v>
      </c>
      <c r="L55" s="27" t="e">
        <f>+K55/I55</f>
        <v>#REF!</v>
      </c>
      <c r="M55" s="364" t="e">
        <f>+E55*G55%/$E$7</f>
        <v>#REF!</v>
      </c>
      <c r="N55" s="371" t="e">
        <f>+VLOOKUP($C55,#REF!,3,0)</f>
        <v>#REF!</v>
      </c>
      <c r="O55" s="371" t="e">
        <f>+VLOOKUP($C55,#REF!,4,0)</f>
        <v>#REF!</v>
      </c>
      <c r="P55" s="371" t="e">
        <f>+VLOOKUP($C55,#REF!,5,0)</f>
        <v>#REF!</v>
      </c>
      <c r="Q55" s="153" t="e">
        <f>+VLOOKUP($C55,#REF!,5,0)</f>
        <v>#REF!</v>
      </c>
      <c r="R55" s="153" t="e">
        <f>(VLOOKUP($C55,#REF!,31,))</f>
        <v>#REF!</v>
      </c>
      <c r="S55" s="153" t="e">
        <f>(VLOOKUP($C55,#REF!,32,))</f>
        <v>#REF!</v>
      </c>
      <c r="T55" s="366">
        <f>IF(B55="G",(S55-R55)*2,360)</f>
        <v>360</v>
      </c>
    </row>
    <row r="56" spans="1:20" s="214" customFormat="1" x14ac:dyDescent="0.2">
      <c r="A56" s="29"/>
      <c r="B56" s="25"/>
      <c r="C56" s="23"/>
      <c r="D56" s="34"/>
      <c r="E56" s="43"/>
      <c r="F56" s="47"/>
      <c r="G56" s="48"/>
      <c r="H56" s="43"/>
      <c r="I56" s="43"/>
      <c r="J56" s="43"/>
      <c r="K56" s="43"/>
      <c r="L56" s="27"/>
      <c r="N56" s="35"/>
      <c r="O56" s="72"/>
      <c r="P56" s="72"/>
      <c r="Q56" s="73"/>
    </row>
    <row r="57" spans="1:20" s="214" customFormat="1" x14ac:dyDescent="0.2">
      <c r="A57" s="29"/>
      <c r="B57" s="25"/>
      <c r="C57" s="23"/>
      <c r="D57" s="34"/>
      <c r="E57" s="43"/>
      <c r="F57" s="47"/>
      <c r="G57" s="48"/>
      <c r="H57" s="43"/>
      <c r="I57" s="43"/>
      <c r="J57" s="43"/>
      <c r="K57" s="43"/>
      <c r="L57" s="27"/>
      <c r="N57" s="35"/>
      <c r="O57" s="72"/>
      <c r="P57" s="72"/>
      <c r="Q57" s="73"/>
    </row>
    <row r="58" spans="1:20" s="214" customFormat="1" x14ac:dyDescent="0.2">
      <c r="A58" s="29"/>
      <c r="B58" s="25"/>
      <c r="C58" s="23"/>
      <c r="D58" s="34"/>
      <c r="E58" s="43"/>
      <c r="F58" s="47"/>
      <c r="G58" s="48"/>
      <c r="H58" s="43"/>
      <c r="I58" s="43"/>
      <c r="J58" s="43"/>
      <c r="K58" s="43"/>
      <c r="L58" s="27"/>
      <c r="N58" s="35"/>
      <c r="O58" s="72"/>
      <c r="P58" s="72"/>
      <c r="Q58" s="73"/>
    </row>
    <row r="59" spans="1:20" s="214" customFormat="1" x14ac:dyDescent="0.2">
      <c r="A59" s="29"/>
      <c r="B59" s="25"/>
      <c r="C59" s="23"/>
      <c r="D59" s="34"/>
      <c r="E59" s="43"/>
      <c r="F59" s="47"/>
      <c r="G59" s="48"/>
      <c r="H59" s="43"/>
      <c r="I59" s="43"/>
      <c r="J59" s="43"/>
      <c r="K59" s="43"/>
      <c r="L59" s="27"/>
      <c r="N59" s="35"/>
      <c r="O59" s="72"/>
      <c r="P59" s="72"/>
      <c r="Q59" s="73"/>
    </row>
    <row r="60" spans="1:20" s="214" customFormat="1" x14ac:dyDescent="0.2">
      <c r="A60" s="29"/>
      <c r="B60" s="25"/>
      <c r="C60" s="23"/>
      <c r="D60" s="34"/>
      <c r="E60" s="43"/>
      <c r="F60" s="47"/>
      <c r="G60" s="48"/>
      <c r="H60" s="43"/>
      <c r="I60" s="43"/>
      <c r="J60" s="43"/>
      <c r="K60" s="43"/>
      <c r="L60" s="27"/>
      <c r="N60" s="35"/>
      <c r="O60" s="72"/>
      <c r="P60" s="72"/>
      <c r="Q60" s="73"/>
    </row>
    <row r="61" spans="1:20" s="214" customFormat="1" x14ac:dyDescent="0.2">
      <c r="A61" s="29"/>
      <c r="B61" s="25"/>
      <c r="C61" s="23"/>
      <c r="D61" s="34"/>
      <c r="E61" s="43"/>
      <c r="F61" s="47"/>
      <c r="G61" s="48"/>
      <c r="H61" s="43"/>
      <c r="I61" s="43"/>
      <c r="J61" s="43"/>
      <c r="K61" s="43"/>
      <c r="L61" s="27"/>
      <c r="N61" s="35"/>
      <c r="O61" s="72"/>
      <c r="P61" s="72"/>
      <c r="Q61" s="73"/>
    </row>
    <row r="62" spans="1:20" s="214" customFormat="1" x14ac:dyDescent="0.2">
      <c r="A62" s="29"/>
      <c r="B62" s="25"/>
      <c r="C62" s="23"/>
      <c r="D62" s="34"/>
      <c r="E62" s="43"/>
      <c r="F62" s="47"/>
      <c r="G62" s="48"/>
      <c r="H62" s="43"/>
      <c r="I62" s="43"/>
      <c r="J62" s="43"/>
      <c r="K62" s="43"/>
      <c r="L62" s="27"/>
      <c r="N62" s="35" t="s">
        <v>768</v>
      </c>
      <c r="O62" s="72" t="s">
        <v>171</v>
      </c>
      <c r="P62" s="72" t="s">
        <v>777</v>
      </c>
      <c r="Q62" s="73" t="s">
        <v>778</v>
      </c>
      <c r="R62" s="214" t="s">
        <v>185</v>
      </c>
    </row>
    <row r="63" spans="1:20" s="365" customFormat="1" x14ac:dyDescent="0.2">
      <c r="A63" s="366"/>
      <c r="B63" s="25" t="s">
        <v>169</v>
      </c>
      <c r="C63" s="162" t="s">
        <v>976</v>
      </c>
      <c r="D63" s="34">
        <f>+P63</f>
        <v>7.7499999999999999E-2</v>
      </c>
      <c r="E63" s="43" t="e">
        <f>+IF(N63=$C$7,R63,IF(O63&lt;=$C$7,0,R63))</f>
        <v>#REF!</v>
      </c>
      <c r="F63" s="372">
        <v>100</v>
      </c>
      <c r="G63" s="48">
        <v>100</v>
      </c>
      <c r="H63" s="43" t="e">
        <f>IF(Q63&gt;0,(((Q63-P63)*(O63-N63-1)/365*R63*0.8)+Q63/365*R63*0.8),IF(N63=$C$7,0,IF(O63&lt;$C$7,$I$10-($C$7-O63),(IF(($C$7-N63)&lt;$I$10,($C$7-N63),$I$10)))/365*R63*D63*0.8))</f>
        <v>#REF!</v>
      </c>
      <c r="I63" s="43" t="e">
        <f>+E63*F63/100</f>
        <v>#REF!</v>
      </c>
      <c r="J63" s="43" t="e">
        <f>+E63*G63/100</f>
        <v>#REF!</v>
      </c>
      <c r="K63" s="43" t="e">
        <f>+H63+J63-I63</f>
        <v>#REF!</v>
      </c>
      <c r="L63" s="27" t="e">
        <f>+K63/I63</f>
        <v>#REF!</v>
      </c>
      <c r="N63" s="163">
        <v>43535</v>
      </c>
      <c r="O63" s="163">
        <v>43566</v>
      </c>
      <c r="P63" s="166">
        <v>7.7499999999999999E-2</v>
      </c>
      <c r="Q63" s="166"/>
      <c r="R63" s="164">
        <v>500000000</v>
      </c>
    </row>
    <row r="64" spans="1:20" s="365" customFormat="1" x14ac:dyDescent="0.2">
      <c r="A64" s="366"/>
      <c r="B64" s="25" t="s">
        <v>169</v>
      </c>
      <c r="C64" s="162" t="s">
        <v>976</v>
      </c>
      <c r="D64" s="34">
        <f>+P64</f>
        <v>7.7499999999999999E-2</v>
      </c>
      <c r="E64" s="43" t="e">
        <f>+IF(N64=$C$7,R64,IF(O64&lt;=$C$7,0,R64))</f>
        <v>#REF!</v>
      </c>
      <c r="F64" s="372">
        <v>100</v>
      </c>
      <c r="G64" s="48">
        <v>100</v>
      </c>
      <c r="H64" s="43" t="e">
        <f>IF(Q64&gt;0,(((Q64-P64)*(O64-N64-1)/365*R64*0.8)+Q64/365*R64*0.8),IF(N64=$C$7,0,IF(O64&lt;$C$7,$I$10-($C$7-O64),(IF(($C$7-N64)&lt;$I$10,($C$7-N64),$I$10)))/365*R64*D64*0.8))</f>
        <v>#REF!</v>
      </c>
      <c r="I64" s="43" t="e">
        <f>+E64*F64/100</f>
        <v>#REF!</v>
      </c>
      <c r="J64" s="43" t="e">
        <f>+E64*G64/100</f>
        <v>#REF!</v>
      </c>
      <c r="K64" s="43" t="e">
        <f>+H64+J64-I64</f>
        <v>#REF!</v>
      </c>
      <c r="L64" s="27" t="e">
        <f>+K64/I64</f>
        <v>#REF!</v>
      </c>
      <c r="N64" s="163">
        <v>43538</v>
      </c>
      <c r="O64" s="163">
        <v>43570</v>
      </c>
      <c r="P64" s="166">
        <v>7.7499999999999999E-2</v>
      </c>
      <c r="Q64" s="166"/>
      <c r="R64" s="164">
        <v>500000000</v>
      </c>
    </row>
    <row r="65" spans="1:20" s="365" customFormat="1" x14ac:dyDescent="0.2">
      <c r="A65" s="366"/>
      <c r="B65" s="25" t="s">
        <v>169</v>
      </c>
      <c r="C65" s="162" t="s">
        <v>1064</v>
      </c>
      <c r="D65" s="34">
        <f>+P65</f>
        <v>0.08</v>
      </c>
      <c r="E65" s="43" t="e">
        <f>+IF(N65=$C$7,R65,IF(O65&lt;=$C$7,0,R65))</f>
        <v>#REF!</v>
      </c>
      <c r="F65" s="372">
        <v>100</v>
      </c>
      <c r="G65" s="48">
        <v>100</v>
      </c>
      <c r="H65" s="43" t="e">
        <f>IF(Q65&gt;0,(((Q65-P65)*(O65-N65-1)/365*R65*0.8)+Q65/365*R65*0.8),IF(N65=$C$7,0,IF(O65&lt;$C$7,$I$10-($C$7-O65),(IF(($C$7-N65)&lt;$I$10,($C$7-N65),$I$10)))/365*R65*D65*0.8))</f>
        <v>#REF!</v>
      </c>
      <c r="I65" s="43" t="e">
        <f>+E65*F65/100</f>
        <v>#REF!</v>
      </c>
      <c r="J65" s="43" t="e">
        <f>+E65*G65/100</f>
        <v>#REF!</v>
      </c>
      <c r="K65" s="43" t="e">
        <f>+H65+J65-I65</f>
        <v>#REF!</v>
      </c>
      <c r="L65" s="27" t="e">
        <f>+K65/I65</f>
        <v>#REF!</v>
      </c>
      <c r="N65" s="163">
        <v>43543</v>
      </c>
      <c r="O65" s="163">
        <v>43635</v>
      </c>
      <c r="P65" s="166">
        <v>0.08</v>
      </c>
      <c r="Q65" s="166"/>
      <c r="R65" s="164">
        <v>500000000</v>
      </c>
    </row>
    <row r="66" spans="1:20" s="365" customFormat="1" x14ac:dyDescent="0.2">
      <c r="A66" s="366"/>
      <c r="B66" s="25"/>
      <c r="C66" s="162"/>
      <c r="D66" s="34"/>
      <c r="E66" s="43"/>
      <c r="F66" s="372"/>
      <c r="G66" s="48"/>
      <c r="H66" s="43"/>
      <c r="I66" s="43"/>
      <c r="J66" s="43"/>
      <c r="K66" s="43"/>
      <c r="L66" s="27"/>
      <c r="N66" s="163"/>
      <c r="O66" s="163"/>
      <c r="P66" s="166"/>
      <c r="Q66" s="166"/>
      <c r="R66" s="164"/>
    </row>
    <row r="67" spans="1:20" s="365" customFormat="1" x14ac:dyDescent="0.2">
      <c r="A67" s="366"/>
      <c r="B67" s="25"/>
      <c r="C67" s="162"/>
      <c r="D67" s="34"/>
      <c r="E67" s="43"/>
      <c r="F67" s="372"/>
      <c r="G67" s="48"/>
      <c r="H67" s="43"/>
      <c r="I67" s="43"/>
      <c r="J67" s="43"/>
      <c r="K67" s="43"/>
      <c r="L67" s="27"/>
      <c r="N67" s="163"/>
      <c r="O67" s="163"/>
      <c r="P67" s="166"/>
      <c r="Q67" s="166"/>
      <c r="R67" s="164"/>
    </row>
    <row r="68" spans="1:20" s="365" customFormat="1" x14ac:dyDescent="0.2">
      <c r="B68" s="25"/>
      <c r="C68" s="23"/>
      <c r="D68" s="34"/>
      <c r="E68" s="43"/>
      <c r="F68" s="372"/>
      <c r="G68" s="48"/>
      <c r="H68" s="43"/>
      <c r="I68" s="43"/>
      <c r="J68" s="43"/>
      <c r="K68" s="43"/>
      <c r="L68" s="27"/>
    </row>
    <row r="69" spans="1:20" s="365" customFormat="1" x14ac:dyDescent="0.2">
      <c r="B69" s="25"/>
      <c r="C69" s="23"/>
      <c r="D69" s="34"/>
      <c r="E69" s="43"/>
      <c r="F69" s="372"/>
      <c r="G69" s="48"/>
      <c r="H69" s="43"/>
      <c r="I69" s="43"/>
      <c r="J69" s="43"/>
      <c r="K69" s="43"/>
      <c r="L69" s="27"/>
    </row>
    <row r="70" spans="1:20" s="177" customFormat="1" x14ac:dyDescent="0.2">
      <c r="B70" s="25"/>
      <c r="C70" s="23"/>
      <c r="D70" s="28"/>
      <c r="E70" s="43"/>
      <c r="F70" s="49"/>
      <c r="G70" s="49"/>
      <c r="H70" s="28"/>
      <c r="I70" s="28"/>
      <c r="J70" s="28"/>
      <c r="K70" s="28"/>
      <c r="L70" s="28"/>
    </row>
    <row r="71" spans="1:20" ht="12.75" customHeight="1" x14ac:dyDescent="0.2">
      <c r="B71" s="98"/>
      <c r="C71" s="52"/>
      <c r="D71" s="99" t="s">
        <v>191</v>
      </c>
      <c r="E71" s="54" t="e">
        <f>SUMIF($B$16:$B$70,"D",$E$16:$E$70)</f>
        <v>#REF!</v>
      </c>
      <c r="F71" s="52"/>
      <c r="G71" s="53"/>
      <c r="H71" s="111" t="e">
        <f>SUM(H16:H70)</f>
        <v>#REF!</v>
      </c>
      <c r="I71" s="8" t="e">
        <f>SUM(I16:I70)</f>
        <v>#REF!</v>
      </c>
      <c r="J71" s="8" t="e">
        <f>SUM(J16:J70)</f>
        <v>#REF!</v>
      </c>
      <c r="K71" s="9" t="e">
        <f>SUM(K16:K70)</f>
        <v>#REF!</v>
      </c>
      <c r="L71" s="10" t="e">
        <f>+K71/I71</f>
        <v>#REF!</v>
      </c>
    </row>
    <row r="72" spans="1:20" ht="12.75" customHeight="1" x14ac:dyDescent="0.2">
      <c r="B72" s="77"/>
      <c r="C72" s="77"/>
      <c r="D72" s="188"/>
      <c r="E72" s="58"/>
      <c r="F72" s="77"/>
      <c r="G72" s="77"/>
      <c r="H72" s="189"/>
      <c r="I72" s="80"/>
      <c r="J72" s="80"/>
      <c r="K72" s="81"/>
      <c r="L72" s="190"/>
    </row>
    <row r="73" spans="1:20" x14ac:dyDescent="0.2">
      <c r="B73" s="7" t="s">
        <v>187</v>
      </c>
    </row>
    <row r="75" spans="1:20" ht="12.75" customHeight="1" x14ac:dyDescent="0.2">
      <c r="A75" s="585" t="s">
        <v>170</v>
      </c>
      <c r="B75" s="200" t="s">
        <v>774</v>
      </c>
      <c r="C75" s="200" t="s">
        <v>762</v>
      </c>
      <c r="D75" s="587" t="s">
        <v>9</v>
      </c>
      <c r="E75" s="585" t="s">
        <v>185</v>
      </c>
      <c r="F75" s="587" t="s">
        <v>767</v>
      </c>
      <c r="G75" s="587" t="s">
        <v>776</v>
      </c>
      <c r="H75" s="574" t="s">
        <v>770</v>
      </c>
      <c r="I75" s="574" t="s">
        <v>769</v>
      </c>
      <c r="J75" s="583" t="s">
        <v>188</v>
      </c>
      <c r="K75" s="584"/>
      <c r="L75" s="562" t="s">
        <v>773</v>
      </c>
      <c r="M75" s="574" t="s">
        <v>775</v>
      </c>
      <c r="N75" s="574" t="s">
        <v>199</v>
      </c>
      <c r="O75" s="574" t="s">
        <v>200</v>
      </c>
      <c r="P75" s="574" t="s">
        <v>772</v>
      </c>
      <c r="Q75" s="574" t="s">
        <v>781</v>
      </c>
    </row>
    <row r="76" spans="1:20" s="3" customFormat="1" x14ac:dyDescent="0.2">
      <c r="A76" s="586"/>
      <c r="B76" s="201"/>
      <c r="C76" s="201"/>
      <c r="D76" s="588"/>
      <c r="E76" s="586"/>
      <c r="F76" s="588"/>
      <c r="G76" s="588"/>
      <c r="H76" s="580"/>
      <c r="I76" s="580"/>
      <c r="J76" s="2" t="s">
        <v>771</v>
      </c>
      <c r="K76" s="2" t="s">
        <v>186</v>
      </c>
      <c r="L76" s="563"/>
      <c r="M76" s="580"/>
      <c r="N76" s="580"/>
      <c r="O76" s="580"/>
      <c r="P76" s="580"/>
      <c r="Q76" s="580"/>
    </row>
    <row r="77" spans="1:20" s="365" customFormat="1" x14ac:dyDescent="0.2">
      <c r="A77" s="102"/>
      <c r="B77" s="165"/>
      <c r="C77" s="165"/>
      <c r="D77" s="15"/>
      <c r="E77" s="142"/>
      <c r="F77" s="103"/>
      <c r="G77" s="155"/>
      <c r="H77" s="48" t="e">
        <f>+VLOOKUP(D77,Reff!$A:$C,2,FALSE)</f>
        <v>#N/A</v>
      </c>
      <c r="I77" s="48" t="e">
        <f>+VLOOKUP($D77,Reff!$A:$C,3,FALSE)</f>
        <v>#N/A</v>
      </c>
      <c r="J77" s="143" t="e">
        <f t="shared" ref="J77:J82" si="8">+IF(B77=$C$7,IF(A77="S",(G77-H77),(I77-G77))%*E77,0)</f>
        <v>#REF!</v>
      </c>
      <c r="K77" s="156" t="e">
        <f t="shared" ref="K77:K82" si="9">-IF(B77=$C$7,IF(A77="S",IF(G77&gt;F77,(G77-F77)*5%,0)%*E77,0),0)</f>
        <v>#REF!</v>
      </c>
      <c r="L77" s="156" t="e">
        <f t="shared" ref="L77:L82" si="10">+IF(C77&gt;=$C$7,M77*E77*Q77*IF(A77="S",1,-1),0)*0.95</f>
        <v>#REF!</v>
      </c>
      <c r="M77" s="157" t="e">
        <f>+VLOOKUP(D77,#REF!,4,)</f>
        <v>#REF!</v>
      </c>
      <c r="N77" s="171" t="e">
        <f>(VLOOKUP($D77,#REF!,31,))</f>
        <v>#REF!</v>
      </c>
      <c r="O77" s="171" t="e">
        <f>(VLOOKUP($D77,#REF!,32,))</f>
        <v>#REF!</v>
      </c>
      <c r="P77" s="172" t="e">
        <f>+VLOOKUP($D77,#REF!,33,0)</f>
        <v>#REF!</v>
      </c>
      <c r="Q77" s="174" t="e">
        <f t="shared" ref="Q77:Q82" si="11">IF(P77="GOV",$I$10/((O77-N77)*2),$J$10/360)</f>
        <v>#REF!</v>
      </c>
    </row>
    <row r="78" spans="1:20" s="214" customFormat="1" x14ac:dyDescent="0.2">
      <c r="A78" s="102"/>
      <c r="B78" s="165"/>
      <c r="C78" s="165"/>
      <c r="D78" s="15"/>
      <c r="E78" s="142"/>
      <c r="F78" s="103"/>
      <c r="G78" s="155"/>
      <c r="H78" s="48" t="e">
        <f>+VLOOKUP(D78,Reff!$A:$C,2,FALSE)</f>
        <v>#N/A</v>
      </c>
      <c r="I78" s="48" t="e">
        <f>+VLOOKUP($D78,Reff!$A:$C,3,FALSE)</f>
        <v>#N/A</v>
      </c>
      <c r="J78" s="143" t="e">
        <f t="shared" si="8"/>
        <v>#REF!</v>
      </c>
      <c r="K78" s="156" t="e">
        <f t="shared" si="9"/>
        <v>#REF!</v>
      </c>
      <c r="L78" s="156" t="e">
        <f t="shared" si="10"/>
        <v>#REF!</v>
      </c>
      <c r="M78" s="157" t="e">
        <f>+VLOOKUP(D78,#REF!,4,)</f>
        <v>#REF!</v>
      </c>
      <c r="N78" s="171" t="e">
        <f>(VLOOKUP($D78,#REF!,31,))</f>
        <v>#REF!</v>
      </c>
      <c r="O78" s="171" t="e">
        <f>(VLOOKUP($D78,#REF!,32,))</f>
        <v>#REF!</v>
      </c>
      <c r="P78" s="172" t="e">
        <f>+VLOOKUP($D78,#REF!,33,0)</f>
        <v>#REF!</v>
      </c>
      <c r="Q78" s="174" t="e">
        <f t="shared" si="11"/>
        <v>#REF!</v>
      </c>
      <c r="R78" s="367"/>
      <c r="S78" s="367"/>
      <c r="T78" s="367"/>
    </row>
    <row r="79" spans="1:20" s="214" customFormat="1" x14ac:dyDescent="0.2">
      <c r="A79" s="102"/>
      <c r="B79" s="165"/>
      <c r="C79" s="165"/>
      <c r="D79" s="15"/>
      <c r="E79" s="142"/>
      <c r="F79" s="103"/>
      <c r="G79" s="155"/>
      <c r="H79" s="48" t="e">
        <f>+VLOOKUP(D79,Reff!$A:$C,2,FALSE)</f>
        <v>#N/A</v>
      </c>
      <c r="I79" s="48" t="e">
        <f>+VLOOKUP($D79,Reff!$A:$C,3,FALSE)</f>
        <v>#N/A</v>
      </c>
      <c r="J79" s="143" t="e">
        <f t="shared" si="8"/>
        <v>#REF!</v>
      </c>
      <c r="K79" s="156" t="e">
        <f t="shared" si="9"/>
        <v>#REF!</v>
      </c>
      <c r="L79" s="156" t="e">
        <f t="shared" si="10"/>
        <v>#REF!</v>
      </c>
      <c r="M79" s="157" t="e">
        <f>+VLOOKUP(D79,#REF!,4,)</f>
        <v>#REF!</v>
      </c>
      <c r="N79" s="171" t="e">
        <f>(VLOOKUP($D79,#REF!,31,))</f>
        <v>#REF!</v>
      </c>
      <c r="O79" s="171" t="e">
        <f>(VLOOKUP($D79,#REF!,32,))</f>
        <v>#REF!</v>
      </c>
      <c r="P79" s="172" t="e">
        <f>+VLOOKUP($D79,#REF!,33,0)</f>
        <v>#REF!</v>
      </c>
      <c r="Q79" s="174" t="e">
        <f t="shared" si="11"/>
        <v>#REF!</v>
      </c>
      <c r="R79" s="367"/>
      <c r="S79" s="367"/>
      <c r="T79" s="367"/>
    </row>
    <row r="80" spans="1:20" x14ac:dyDescent="0.2">
      <c r="A80" s="102"/>
      <c r="B80" s="165"/>
      <c r="C80" s="165"/>
      <c r="D80" s="15"/>
      <c r="E80" s="142"/>
      <c r="F80" s="103"/>
      <c r="G80" s="155"/>
      <c r="H80" s="48" t="e">
        <f>+VLOOKUP(D80,Reff!$A:$C,2,FALSE)</f>
        <v>#N/A</v>
      </c>
      <c r="I80" s="48" t="e">
        <f>+VLOOKUP($D80,Reff!$A:$C,3,FALSE)</f>
        <v>#N/A</v>
      </c>
      <c r="J80" s="161" t="e">
        <f t="shared" si="8"/>
        <v>#REF!</v>
      </c>
      <c r="K80" s="156" t="e">
        <f t="shared" si="9"/>
        <v>#REF!</v>
      </c>
      <c r="L80" s="156" t="e">
        <f t="shared" si="10"/>
        <v>#REF!</v>
      </c>
      <c r="M80" s="157" t="e">
        <f>+VLOOKUP(D80,#REF!,4,)</f>
        <v>#REF!</v>
      </c>
      <c r="N80" s="171" t="e">
        <f>(VLOOKUP($D80,#REF!,31,))</f>
        <v>#REF!</v>
      </c>
      <c r="O80" s="171" t="e">
        <f>(VLOOKUP($D80,#REF!,32,))</f>
        <v>#REF!</v>
      </c>
      <c r="P80" s="172" t="e">
        <f>+VLOOKUP($D80,#REF!,33,0)</f>
        <v>#REF!</v>
      </c>
      <c r="Q80" s="174" t="e">
        <f t="shared" si="11"/>
        <v>#REF!</v>
      </c>
      <c r="R80" s="365"/>
      <c r="S80" s="365"/>
      <c r="T80" s="365"/>
    </row>
    <row r="81" spans="1:20" x14ac:dyDescent="0.2">
      <c r="A81" s="102"/>
      <c r="B81" s="169"/>
      <c r="C81" s="169"/>
      <c r="D81" s="15"/>
      <c r="E81" s="142"/>
      <c r="F81" s="103"/>
      <c r="G81" s="155"/>
      <c r="H81" s="48" t="e">
        <f>+VLOOKUP(D81,Reff!$A:$C,2,FALSE)</f>
        <v>#N/A</v>
      </c>
      <c r="I81" s="48" t="e">
        <f>+VLOOKUP($D81,Reff!$A:$C,3,FALSE)</f>
        <v>#N/A</v>
      </c>
      <c r="J81" s="143" t="e">
        <f t="shared" si="8"/>
        <v>#REF!</v>
      </c>
      <c r="K81" s="156" t="e">
        <f t="shared" si="9"/>
        <v>#REF!</v>
      </c>
      <c r="L81" s="156" t="e">
        <f t="shared" si="10"/>
        <v>#REF!</v>
      </c>
      <c r="M81" s="157" t="e">
        <f>+VLOOKUP(D81,#REF!,4,)</f>
        <v>#REF!</v>
      </c>
      <c r="N81" s="171" t="e">
        <f>(VLOOKUP($D81,#REF!,31,))</f>
        <v>#REF!</v>
      </c>
      <c r="O81" s="171" t="e">
        <f>(VLOOKUP($D81,#REF!,32,))</f>
        <v>#REF!</v>
      </c>
      <c r="P81" s="172" t="e">
        <f>+VLOOKUP($D81,#REF!,33,0)</f>
        <v>#REF!</v>
      </c>
      <c r="Q81" s="174" t="e">
        <f t="shared" si="11"/>
        <v>#REF!</v>
      </c>
      <c r="R81" s="367"/>
      <c r="S81" s="367"/>
      <c r="T81" s="367"/>
    </row>
    <row r="82" spans="1:20" x14ac:dyDescent="0.2">
      <c r="A82" s="102"/>
      <c r="B82" s="169"/>
      <c r="C82" s="169"/>
      <c r="D82" s="15"/>
      <c r="E82" s="142"/>
      <c r="F82" s="103"/>
      <c r="G82" s="155"/>
      <c r="H82" s="48" t="e">
        <f>+VLOOKUP(D82,Reff!$A:$C,2,FALSE)</f>
        <v>#N/A</v>
      </c>
      <c r="I82" s="48" t="e">
        <f>+VLOOKUP($D82,Reff!$A:$C,3,FALSE)</f>
        <v>#N/A</v>
      </c>
      <c r="J82" s="161" t="e">
        <f t="shared" si="8"/>
        <v>#REF!</v>
      </c>
      <c r="K82" s="156" t="e">
        <f t="shared" si="9"/>
        <v>#REF!</v>
      </c>
      <c r="L82" s="156" t="e">
        <f t="shared" si="10"/>
        <v>#REF!</v>
      </c>
      <c r="M82" s="157" t="e">
        <f>+VLOOKUP(D82,#REF!,4,)</f>
        <v>#REF!</v>
      </c>
      <c r="N82" s="171" t="e">
        <f>(VLOOKUP($D82,#REF!,31,))</f>
        <v>#REF!</v>
      </c>
      <c r="O82" s="171" t="e">
        <f>(VLOOKUP($D82,#REF!,32,))</f>
        <v>#REF!</v>
      </c>
      <c r="P82" s="172" t="e">
        <f>+VLOOKUP($D82,#REF!,33,0)</f>
        <v>#REF!</v>
      </c>
      <c r="Q82" s="174" t="e">
        <f t="shared" si="11"/>
        <v>#REF!</v>
      </c>
      <c r="R82" s="365"/>
      <c r="S82" s="365"/>
      <c r="T82" s="365"/>
    </row>
    <row r="83" spans="1:20" x14ac:dyDescent="0.2">
      <c r="A83" s="102"/>
      <c r="B83" s="165"/>
      <c r="C83" s="165"/>
      <c r="D83" s="15"/>
      <c r="E83" s="142"/>
      <c r="F83" s="103"/>
      <c r="G83" s="155"/>
      <c r="H83" s="48" t="e">
        <f>+VLOOKUP(D83,Reff!$A:$C,2,FALSE)</f>
        <v>#N/A</v>
      </c>
      <c r="I83" s="48" t="e">
        <f>+VLOOKUP($D83,Reff!$A:$C,3,FALSE)</f>
        <v>#N/A</v>
      </c>
      <c r="J83" s="143" t="e">
        <f>+IF(B83=$C$7,IF(A83="S",(G83-H83),(I83-G83))%*E83,0)</f>
        <v>#REF!</v>
      </c>
      <c r="K83" s="156" t="e">
        <f>-IF(B83=$C$7,IF(A83="S",IF(G83&gt;F83,(G83-F83)*5%,0)%*E83,0),0)</f>
        <v>#REF!</v>
      </c>
      <c r="L83" s="156" t="e">
        <f>+IF(C83&gt;=$C$7,M83*E83*Q83*IF(A83="S",1,-1),0)*0.95</f>
        <v>#REF!</v>
      </c>
      <c r="M83" s="157" t="e">
        <f>+VLOOKUP(D83,#REF!,4,)</f>
        <v>#REF!</v>
      </c>
      <c r="N83" s="171" t="e">
        <f>(VLOOKUP($D83,#REF!,31,))</f>
        <v>#REF!</v>
      </c>
      <c r="O83" s="171" t="e">
        <f>(VLOOKUP($D83,#REF!,32,))</f>
        <v>#REF!</v>
      </c>
      <c r="P83" s="172" t="e">
        <f>+VLOOKUP($D83,#REF!,33,0)</f>
        <v>#REF!</v>
      </c>
      <c r="Q83" s="174" t="e">
        <f>IF(P83="GOV",$I$10/((O83-N83)*2),$J$10/360)</f>
        <v>#REF!</v>
      </c>
    </row>
    <row r="84" spans="1:20" s="213" customFormat="1" x14ac:dyDescent="0.2">
      <c r="A84" s="102"/>
      <c r="B84" s="165"/>
      <c r="C84" s="165"/>
      <c r="D84" s="15"/>
      <c r="E84" s="142"/>
      <c r="F84" s="103"/>
      <c r="G84" s="155"/>
      <c r="H84" s="48" t="e">
        <f>+VLOOKUP(D84,Reff!$A:$C,2,FALSE)</f>
        <v>#N/A</v>
      </c>
      <c r="I84" s="48" t="e">
        <f>+VLOOKUP($D84,Reff!$A:$C,3,FALSE)</f>
        <v>#N/A</v>
      </c>
      <c r="J84" s="143" t="e">
        <f>+IF(B84=$C$7,IF(A84="S",(G84-H84),(I84-G84))%*E84,0)</f>
        <v>#REF!</v>
      </c>
      <c r="K84" s="156" t="e">
        <f>-IF(B84=$C$7,IF(A84="S",IF(G84&gt;F84,(G84-F84)*5%,0)%*E84,0),0)</f>
        <v>#REF!</v>
      </c>
      <c r="L84" s="156" t="e">
        <f>+IF(C84&gt;=$C$7,M84*E84*Q84*IF(A84="S",1,-1),0)*0.95</f>
        <v>#REF!</v>
      </c>
      <c r="M84" s="157" t="e">
        <f>+VLOOKUP(D84,#REF!,4,)</f>
        <v>#REF!</v>
      </c>
      <c r="N84" s="171" t="e">
        <f>(VLOOKUP($D84,#REF!,31,))</f>
        <v>#REF!</v>
      </c>
      <c r="O84" s="171" t="e">
        <f>(VLOOKUP($D84,#REF!,32,))</f>
        <v>#REF!</v>
      </c>
      <c r="P84" s="172" t="e">
        <f>+VLOOKUP($D84,#REF!,33,0)</f>
        <v>#REF!</v>
      </c>
      <c r="Q84" s="174" t="e">
        <f>IF(P84="GOV",$I$10/((O84-N84)*2),$J$10/360)</f>
        <v>#REF!</v>
      </c>
      <c r="R84" s="365"/>
      <c r="S84" s="365"/>
      <c r="T84" s="365"/>
    </row>
    <row r="85" spans="1:20" s="213" customFormat="1" x14ac:dyDescent="0.2">
      <c r="A85" s="102"/>
      <c r="B85" s="165"/>
      <c r="C85" s="165"/>
      <c r="D85" s="15"/>
      <c r="E85" s="142"/>
      <c r="F85" s="103"/>
      <c r="G85" s="155"/>
      <c r="H85" s="48" t="e">
        <f>+VLOOKUP(D85,Reff!$A:$C,2,FALSE)</f>
        <v>#N/A</v>
      </c>
      <c r="I85" s="48" t="e">
        <f>+VLOOKUP($D85,Reff!$A:$C,3,FALSE)</f>
        <v>#N/A</v>
      </c>
      <c r="J85" s="143" t="e">
        <f>+IF(B85=$C$7,IF(A85="S",(G85-H85),(I85-G85))%*E85,0)</f>
        <v>#REF!</v>
      </c>
      <c r="K85" s="156" t="e">
        <f>-IF(B85=$C$7,IF(A85="S",IF(G85&gt;F85,(G85-F85)*5%,0)%*E85,0),0)</f>
        <v>#REF!</v>
      </c>
      <c r="L85" s="156" t="e">
        <f>+IF(C85&gt;=$C$7,M85*E85*Q85*IF(A85="S",1,-1),0)*0.95</f>
        <v>#REF!</v>
      </c>
      <c r="M85" s="157" t="e">
        <f>+VLOOKUP(D85,#REF!,4,)</f>
        <v>#REF!</v>
      </c>
      <c r="N85" s="171" t="e">
        <f>(VLOOKUP($D85,#REF!,31,))</f>
        <v>#REF!</v>
      </c>
      <c r="O85" s="171" t="e">
        <f>(VLOOKUP($D85,#REF!,32,))</f>
        <v>#REF!</v>
      </c>
      <c r="P85" s="172" t="e">
        <f>+VLOOKUP($D85,#REF!,33,0)</f>
        <v>#REF!</v>
      </c>
      <c r="Q85" s="174" t="e">
        <f>IF(P85="GOV",$I$10/((O85-N85)*2),$J$10/360)</f>
        <v>#REF!</v>
      </c>
    </row>
    <row r="86" spans="1:20" s="213" customFormat="1" x14ac:dyDescent="0.2">
      <c r="A86" s="102"/>
      <c r="B86" s="165"/>
      <c r="C86" s="165"/>
      <c r="D86" s="15"/>
      <c r="E86" s="142"/>
      <c r="F86" s="103"/>
      <c r="G86" s="155"/>
      <c r="H86" s="48" t="e">
        <f>+VLOOKUP(D86,Reff!$A:$C,2,FALSE)</f>
        <v>#N/A</v>
      </c>
      <c r="I86" s="48" t="e">
        <f>+VLOOKUP($D86,Reff!$A:$C,3,FALSE)</f>
        <v>#N/A</v>
      </c>
      <c r="J86" s="143" t="e">
        <f t="shared" ref="J86:J94" si="12">+IF(B86=$C$7,IF(A86="S",(G86-H86),(I86-G86))%*E86,0)</f>
        <v>#REF!</v>
      </c>
      <c r="K86" s="156" t="e">
        <f t="shared" ref="K86:K94" si="13">-IF(B86=$C$7,IF(A86="S",IF(G86&gt;F86,(G86-F86)*5%,0)%*E86,0),0)</f>
        <v>#REF!</v>
      </c>
      <c r="L86" s="156" t="e">
        <f t="shared" ref="L86:L94" si="14">+IF(C86&gt;=$C$7,M86*E86*Q86*IF(A86="S",1,-1),0)*0.95</f>
        <v>#REF!</v>
      </c>
      <c r="M86" s="157" t="e">
        <f>+VLOOKUP(D86,#REF!,4,)</f>
        <v>#REF!</v>
      </c>
      <c r="N86" s="171" t="e">
        <f>(VLOOKUP($D86,#REF!,31,))</f>
        <v>#REF!</v>
      </c>
      <c r="O86" s="171" t="e">
        <f>(VLOOKUP($D86,#REF!,32,))</f>
        <v>#REF!</v>
      </c>
      <c r="P86" s="172" t="e">
        <f>+VLOOKUP($D86,#REF!,33,0)</f>
        <v>#REF!</v>
      </c>
      <c r="Q86" s="174" t="e">
        <f t="shared" ref="Q86:Q94" si="15">IF(P86="GOV",$I$10/((O86-N86)*2),$J$10/360)</f>
        <v>#REF!</v>
      </c>
    </row>
    <row r="87" spans="1:20" s="213" customFormat="1" x14ac:dyDescent="0.2">
      <c r="A87" s="102"/>
      <c r="B87" s="165"/>
      <c r="C87" s="165"/>
      <c r="D87" s="15"/>
      <c r="E87" s="142"/>
      <c r="F87" s="103"/>
      <c r="G87" s="155"/>
      <c r="H87" s="48" t="e">
        <f>+VLOOKUP(D87,Reff!$A:$C,2,FALSE)</f>
        <v>#N/A</v>
      </c>
      <c r="I87" s="48" t="e">
        <f>+VLOOKUP($D87,Reff!$A:$C,3,FALSE)</f>
        <v>#N/A</v>
      </c>
      <c r="J87" s="143" t="e">
        <f t="shared" si="12"/>
        <v>#REF!</v>
      </c>
      <c r="K87" s="156" t="e">
        <f t="shared" si="13"/>
        <v>#REF!</v>
      </c>
      <c r="L87" s="156" t="e">
        <f t="shared" si="14"/>
        <v>#REF!</v>
      </c>
      <c r="M87" s="157" t="e">
        <f>+VLOOKUP(D87,#REF!,4,)</f>
        <v>#REF!</v>
      </c>
      <c r="N87" s="171" t="e">
        <f>(VLOOKUP($D87,#REF!,31,))</f>
        <v>#REF!</v>
      </c>
      <c r="O87" s="171" t="e">
        <f>(VLOOKUP($D87,#REF!,32,))</f>
        <v>#REF!</v>
      </c>
      <c r="P87" s="172" t="e">
        <f>+VLOOKUP($D87,#REF!,33,0)</f>
        <v>#REF!</v>
      </c>
      <c r="Q87" s="174" t="e">
        <f t="shared" si="15"/>
        <v>#REF!</v>
      </c>
    </row>
    <row r="88" spans="1:20" s="213" customFormat="1" x14ac:dyDescent="0.2">
      <c r="A88" s="102"/>
      <c r="B88" s="165"/>
      <c r="C88" s="165"/>
      <c r="D88" s="15"/>
      <c r="E88" s="142"/>
      <c r="F88" s="103"/>
      <c r="G88" s="155"/>
      <c r="H88" s="48" t="e">
        <f>+VLOOKUP(D88,Reff!$A:$C,2,FALSE)</f>
        <v>#N/A</v>
      </c>
      <c r="I88" s="48" t="e">
        <f>+VLOOKUP($D88,Reff!$A:$C,3,FALSE)</f>
        <v>#N/A</v>
      </c>
      <c r="J88" s="143" t="e">
        <f t="shared" si="12"/>
        <v>#REF!</v>
      </c>
      <c r="K88" s="156" t="e">
        <f t="shared" si="13"/>
        <v>#REF!</v>
      </c>
      <c r="L88" s="156" t="e">
        <f t="shared" si="14"/>
        <v>#REF!</v>
      </c>
      <c r="M88" s="157" t="e">
        <f>+VLOOKUP(D88,#REF!,4,)</f>
        <v>#REF!</v>
      </c>
      <c r="N88" s="171" t="e">
        <f>(VLOOKUP($D88,#REF!,31,))</f>
        <v>#REF!</v>
      </c>
      <c r="O88" s="171" t="e">
        <f>(VLOOKUP($D88,#REF!,32,))</f>
        <v>#REF!</v>
      </c>
      <c r="P88" s="172" t="e">
        <f>+VLOOKUP($D88,#REF!,33,0)</f>
        <v>#REF!</v>
      </c>
      <c r="Q88" s="174" t="e">
        <f t="shared" si="15"/>
        <v>#REF!</v>
      </c>
    </row>
    <row r="89" spans="1:20" s="213" customFormat="1" x14ac:dyDescent="0.2">
      <c r="A89" s="102"/>
      <c r="B89" s="165"/>
      <c r="C89" s="165"/>
      <c r="D89" s="15"/>
      <c r="E89" s="142"/>
      <c r="F89" s="103"/>
      <c r="G89" s="155"/>
      <c r="H89" s="48" t="e">
        <f>+VLOOKUP(D89,Reff!$A:$C,2,FALSE)</f>
        <v>#N/A</v>
      </c>
      <c r="I89" s="48" t="e">
        <f>+VLOOKUP($D89,Reff!$A:$C,3,FALSE)</f>
        <v>#N/A</v>
      </c>
      <c r="J89" s="143" t="e">
        <f t="shared" si="12"/>
        <v>#REF!</v>
      </c>
      <c r="K89" s="156" t="e">
        <f t="shared" si="13"/>
        <v>#REF!</v>
      </c>
      <c r="L89" s="156" t="e">
        <f t="shared" si="14"/>
        <v>#REF!</v>
      </c>
      <c r="M89" s="157" t="e">
        <f>+VLOOKUP(D89,#REF!,4,)</f>
        <v>#REF!</v>
      </c>
      <c r="N89" s="171" t="e">
        <f>(VLOOKUP($D89,#REF!,31,))</f>
        <v>#REF!</v>
      </c>
      <c r="O89" s="171" t="e">
        <f>(VLOOKUP($D89,#REF!,32,))</f>
        <v>#REF!</v>
      </c>
      <c r="P89" s="172" t="e">
        <f>+VLOOKUP($D89,#REF!,33,0)</f>
        <v>#REF!</v>
      </c>
      <c r="Q89" s="174" t="e">
        <f t="shared" si="15"/>
        <v>#REF!</v>
      </c>
    </row>
    <row r="90" spans="1:20" s="213" customFormat="1" x14ac:dyDescent="0.2">
      <c r="A90" s="102"/>
      <c r="B90" s="165"/>
      <c r="C90" s="165"/>
      <c r="D90" s="15"/>
      <c r="E90" s="142"/>
      <c r="F90" s="103"/>
      <c r="G90" s="155"/>
      <c r="H90" s="48" t="e">
        <f>+VLOOKUP(D90,Reff!$A:$C,2,FALSE)</f>
        <v>#N/A</v>
      </c>
      <c r="I90" s="48" t="e">
        <f>+VLOOKUP($D90,Reff!$A:$C,3,FALSE)</f>
        <v>#N/A</v>
      </c>
      <c r="J90" s="143" t="e">
        <f t="shared" si="12"/>
        <v>#REF!</v>
      </c>
      <c r="K90" s="156" t="e">
        <f t="shared" si="13"/>
        <v>#REF!</v>
      </c>
      <c r="L90" s="156" t="e">
        <f t="shared" si="14"/>
        <v>#REF!</v>
      </c>
      <c r="M90" s="157" t="e">
        <f>+VLOOKUP(D90,#REF!,4,)</f>
        <v>#REF!</v>
      </c>
      <c r="N90" s="171" t="e">
        <f>(VLOOKUP($D90,#REF!,31,))</f>
        <v>#REF!</v>
      </c>
      <c r="O90" s="171" t="e">
        <f>(VLOOKUP($D90,#REF!,32,))</f>
        <v>#REF!</v>
      </c>
      <c r="P90" s="172" t="e">
        <f>+VLOOKUP($D90,#REF!,33,0)</f>
        <v>#REF!</v>
      </c>
      <c r="Q90" s="174" t="e">
        <f t="shared" si="15"/>
        <v>#REF!</v>
      </c>
    </row>
    <row r="91" spans="1:20" s="213" customFormat="1" x14ac:dyDescent="0.2">
      <c r="A91" s="102"/>
      <c r="B91" s="165"/>
      <c r="C91" s="165"/>
      <c r="D91" s="15"/>
      <c r="E91" s="142"/>
      <c r="F91" s="103"/>
      <c r="G91" s="155"/>
      <c r="H91" s="48" t="e">
        <f>+VLOOKUP(D91,Reff!$A:$C,2,FALSE)</f>
        <v>#N/A</v>
      </c>
      <c r="I91" s="48" t="e">
        <f>+VLOOKUP($D91,Reff!$A:$C,3,FALSE)</f>
        <v>#N/A</v>
      </c>
      <c r="J91" s="143" t="e">
        <f t="shared" si="12"/>
        <v>#REF!</v>
      </c>
      <c r="K91" s="156" t="e">
        <f t="shared" si="13"/>
        <v>#REF!</v>
      </c>
      <c r="L91" s="156" t="e">
        <f t="shared" si="14"/>
        <v>#REF!</v>
      </c>
      <c r="M91" s="157" t="e">
        <f>+VLOOKUP(D91,#REF!,4,)</f>
        <v>#REF!</v>
      </c>
      <c r="N91" s="171" t="e">
        <f>(VLOOKUP($D91,#REF!,31,))</f>
        <v>#REF!</v>
      </c>
      <c r="O91" s="171" t="e">
        <f>(VLOOKUP($D91,#REF!,32,))</f>
        <v>#REF!</v>
      </c>
      <c r="P91" s="172" t="e">
        <f>+VLOOKUP($D91,#REF!,33,0)</f>
        <v>#REF!</v>
      </c>
      <c r="Q91" s="174" t="e">
        <f t="shared" si="15"/>
        <v>#REF!</v>
      </c>
    </row>
    <row r="92" spans="1:20" s="213" customFormat="1" x14ac:dyDescent="0.2">
      <c r="A92" s="102"/>
      <c r="B92" s="165"/>
      <c r="C92" s="165"/>
      <c r="D92" s="15"/>
      <c r="E92" s="142"/>
      <c r="F92" s="103"/>
      <c r="G92" s="103"/>
      <c r="H92" s="48" t="e">
        <f>+VLOOKUP(D92,Reff!$A:$C,2,FALSE)</f>
        <v>#N/A</v>
      </c>
      <c r="I92" s="48" t="e">
        <f>+VLOOKUP($D92,Reff!$A:$C,3,FALSE)</f>
        <v>#N/A</v>
      </c>
      <c r="J92" s="143" t="e">
        <f t="shared" si="12"/>
        <v>#REF!</v>
      </c>
      <c r="K92" s="156" t="e">
        <f t="shared" si="13"/>
        <v>#REF!</v>
      </c>
      <c r="L92" s="156" t="e">
        <f t="shared" si="14"/>
        <v>#REF!</v>
      </c>
      <c r="M92" s="157" t="e">
        <f>+VLOOKUP(D92,#REF!,4,)</f>
        <v>#REF!</v>
      </c>
      <c r="N92" s="171" t="e">
        <f>(VLOOKUP($D92,#REF!,31,))</f>
        <v>#REF!</v>
      </c>
      <c r="O92" s="171" t="e">
        <f>(VLOOKUP($D92,#REF!,32,))</f>
        <v>#REF!</v>
      </c>
      <c r="P92" s="172" t="e">
        <f>+VLOOKUP($D92,#REF!,33,0)</f>
        <v>#REF!</v>
      </c>
      <c r="Q92" s="174" t="e">
        <f t="shared" si="15"/>
        <v>#REF!</v>
      </c>
    </row>
    <row r="93" spans="1:20" s="213" customFormat="1" x14ac:dyDescent="0.2">
      <c r="A93" s="102"/>
      <c r="B93" s="165"/>
      <c r="C93" s="165"/>
      <c r="D93" s="15"/>
      <c r="E93" s="142"/>
      <c r="F93" s="103"/>
      <c r="G93" s="103"/>
      <c r="H93" s="48" t="e">
        <f>+VLOOKUP(D93,Reff!$A:$C,2,FALSE)</f>
        <v>#N/A</v>
      </c>
      <c r="I93" s="48" t="e">
        <f>+VLOOKUP($D93,Reff!$A:$C,3,FALSE)</f>
        <v>#N/A</v>
      </c>
      <c r="J93" s="143" t="e">
        <f t="shared" si="12"/>
        <v>#REF!</v>
      </c>
      <c r="K93" s="156" t="e">
        <f t="shared" si="13"/>
        <v>#REF!</v>
      </c>
      <c r="L93" s="156" t="e">
        <f t="shared" si="14"/>
        <v>#REF!</v>
      </c>
      <c r="M93" s="157" t="e">
        <f>+VLOOKUP(D93,#REF!,4,)</f>
        <v>#REF!</v>
      </c>
      <c r="N93" s="171" t="e">
        <f>(VLOOKUP($D93,#REF!,31,))</f>
        <v>#REF!</v>
      </c>
      <c r="O93" s="171" t="e">
        <f>(VLOOKUP($D93,#REF!,32,))</f>
        <v>#REF!</v>
      </c>
      <c r="P93" s="172" t="e">
        <f>+VLOOKUP($D93,#REF!,33,0)</f>
        <v>#REF!</v>
      </c>
      <c r="Q93" s="174" t="e">
        <f t="shared" si="15"/>
        <v>#REF!</v>
      </c>
    </row>
    <row r="94" spans="1:20" x14ac:dyDescent="0.2">
      <c r="A94" s="102"/>
      <c r="B94" s="165"/>
      <c r="C94" s="165"/>
      <c r="D94" s="15"/>
      <c r="E94" s="142"/>
      <c r="F94" s="103"/>
      <c r="G94" s="103"/>
      <c r="H94" s="48" t="e">
        <f>+VLOOKUP(D94,Reff!$A:$C,2,FALSE)</f>
        <v>#N/A</v>
      </c>
      <c r="I94" s="48" t="e">
        <f>+VLOOKUP($D94,Reff!$A:$C,3,FALSE)</f>
        <v>#N/A</v>
      </c>
      <c r="J94" s="143" t="e">
        <f t="shared" si="12"/>
        <v>#REF!</v>
      </c>
      <c r="K94" s="156" t="e">
        <f t="shared" si="13"/>
        <v>#REF!</v>
      </c>
      <c r="L94" s="156" t="e">
        <f t="shared" si="14"/>
        <v>#REF!</v>
      </c>
      <c r="M94" s="157" t="e">
        <f>+VLOOKUP(D94,#REF!,4,)</f>
        <v>#REF!</v>
      </c>
      <c r="N94" s="171" t="e">
        <f>(VLOOKUP($D94,#REF!,31,))</f>
        <v>#REF!</v>
      </c>
      <c r="O94" s="171" t="e">
        <f>(VLOOKUP($D94,#REF!,32,))</f>
        <v>#REF!</v>
      </c>
      <c r="P94" s="172" t="e">
        <f>+VLOOKUP($D94,#REF!,33,0)</f>
        <v>#REF!</v>
      </c>
      <c r="Q94" s="174" t="e">
        <f t="shared" si="15"/>
        <v>#REF!</v>
      </c>
    </row>
    <row r="95" spans="1:20" x14ac:dyDescent="0.2">
      <c r="A95" s="102"/>
      <c r="B95" s="165"/>
      <c r="C95" s="165"/>
      <c r="D95" s="15"/>
      <c r="E95" s="142"/>
      <c r="F95" s="103"/>
      <c r="G95" s="155"/>
      <c r="H95" s="48" t="e">
        <f>+VLOOKUP(D95,Reff!$A:$C,2,FALSE)</f>
        <v>#N/A</v>
      </c>
      <c r="I95" s="48" t="e">
        <f>+VLOOKUP($D95,Reff!$A:$C,3,FALSE)</f>
        <v>#N/A</v>
      </c>
      <c r="J95" s="143" t="e">
        <f t="shared" ref="J95:J101" si="16">+IF(B95=$C$7,IF(A95="S",(G95-H95),(I95-G95))%*E95,0)</f>
        <v>#REF!</v>
      </c>
      <c r="K95" s="156" t="e">
        <f t="shared" ref="K95:K101" si="17">-IF(B95=$C$7,IF(A95="S",IF(G95&gt;F95,(G95-F95)*5%,0)%*E95,0),0)</f>
        <v>#REF!</v>
      </c>
      <c r="L95" s="156" t="e">
        <f t="shared" ref="L95:L101" si="18">+IF(C95&gt;=$C$7,M95*E95*Q95*IF(A95="S",1,-1),0)*0.95</f>
        <v>#REF!</v>
      </c>
      <c r="M95" s="157" t="e">
        <f>+VLOOKUP(D95,#REF!,4,)</f>
        <v>#REF!</v>
      </c>
      <c r="N95" s="171" t="e">
        <f>(VLOOKUP($D95,#REF!,31,))</f>
        <v>#REF!</v>
      </c>
      <c r="O95" s="171" t="e">
        <f>(VLOOKUP($D95,#REF!,32,))</f>
        <v>#REF!</v>
      </c>
      <c r="P95" s="172" t="e">
        <f>+VLOOKUP($D95,#REF!,33,0)</f>
        <v>#REF!</v>
      </c>
      <c r="Q95" s="174" t="e">
        <f t="shared" ref="Q95:Q101" si="19">IF(P95="GOV",$I$10/((O95-N95)*2),$J$10/360)</f>
        <v>#REF!</v>
      </c>
    </row>
    <row r="96" spans="1:20" s="213" customFormat="1" x14ac:dyDescent="0.2">
      <c r="A96" s="102"/>
      <c r="B96" s="165"/>
      <c r="C96" s="165"/>
      <c r="D96" s="15"/>
      <c r="E96" s="142"/>
      <c r="F96" s="103"/>
      <c r="G96" s="155"/>
      <c r="H96" s="48" t="e">
        <f>+VLOOKUP(D96,Reff!$A:$C,2,FALSE)</f>
        <v>#N/A</v>
      </c>
      <c r="I96" s="48" t="e">
        <f>+VLOOKUP($D96,Reff!$A:$C,3,FALSE)</f>
        <v>#N/A</v>
      </c>
      <c r="J96" s="143" t="e">
        <f t="shared" si="16"/>
        <v>#REF!</v>
      </c>
      <c r="K96" s="156" t="e">
        <f t="shared" si="17"/>
        <v>#REF!</v>
      </c>
      <c r="L96" s="156" t="e">
        <f t="shared" si="18"/>
        <v>#REF!</v>
      </c>
      <c r="M96" s="157" t="e">
        <f>+VLOOKUP(D96,#REF!,4,)</f>
        <v>#REF!</v>
      </c>
      <c r="N96" s="171" t="e">
        <f>(VLOOKUP($D96,#REF!,31,))</f>
        <v>#REF!</v>
      </c>
      <c r="O96" s="171" t="e">
        <f>(VLOOKUP($D96,#REF!,32,))</f>
        <v>#REF!</v>
      </c>
      <c r="P96" s="172" t="e">
        <f>+VLOOKUP($D96,#REF!,33,0)</f>
        <v>#REF!</v>
      </c>
      <c r="Q96" s="174" t="e">
        <f t="shared" si="19"/>
        <v>#REF!</v>
      </c>
    </row>
    <row r="97" spans="1:17" s="213" customFormat="1" x14ac:dyDescent="0.2">
      <c r="A97" s="102"/>
      <c r="B97" s="165"/>
      <c r="C97" s="165"/>
      <c r="D97" s="15"/>
      <c r="E97" s="142"/>
      <c r="F97" s="103"/>
      <c r="G97" s="155"/>
      <c r="H97" s="48" t="e">
        <f>+VLOOKUP(D97,Reff!$A:$C,2,FALSE)</f>
        <v>#N/A</v>
      </c>
      <c r="I97" s="48" t="e">
        <f>+VLOOKUP($D97,Reff!$A:$C,3,FALSE)</f>
        <v>#N/A</v>
      </c>
      <c r="J97" s="143" t="e">
        <f t="shared" si="16"/>
        <v>#REF!</v>
      </c>
      <c r="K97" s="156" t="e">
        <f t="shared" si="17"/>
        <v>#REF!</v>
      </c>
      <c r="L97" s="156" t="e">
        <f t="shared" si="18"/>
        <v>#REF!</v>
      </c>
      <c r="M97" s="157" t="e">
        <f>+VLOOKUP(D97,#REF!,4,)</f>
        <v>#REF!</v>
      </c>
      <c r="N97" s="171" t="e">
        <f>(VLOOKUP($D97,#REF!,31,))</f>
        <v>#REF!</v>
      </c>
      <c r="O97" s="171" t="e">
        <f>(VLOOKUP($D97,#REF!,32,))</f>
        <v>#REF!</v>
      </c>
      <c r="P97" s="172" t="e">
        <f>+VLOOKUP($D97,#REF!,33,0)</f>
        <v>#REF!</v>
      </c>
      <c r="Q97" s="174" t="e">
        <f t="shared" si="19"/>
        <v>#REF!</v>
      </c>
    </row>
    <row r="98" spans="1:17" s="213" customFormat="1" x14ac:dyDescent="0.2">
      <c r="A98" s="102"/>
      <c r="B98" s="165"/>
      <c r="C98" s="165"/>
      <c r="D98" s="15"/>
      <c r="E98" s="142"/>
      <c r="F98" s="103"/>
      <c r="G98" s="155"/>
      <c r="H98" s="48" t="e">
        <f>+VLOOKUP(D98,Reff!$A:$C,2,FALSE)</f>
        <v>#N/A</v>
      </c>
      <c r="I98" s="48" t="e">
        <f>+VLOOKUP($D98,Reff!$A:$C,3,FALSE)</f>
        <v>#N/A</v>
      </c>
      <c r="J98" s="143" t="e">
        <f t="shared" si="16"/>
        <v>#REF!</v>
      </c>
      <c r="K98" s="156" t="e">
        <f t="shared" si="17"/>
        <v>#REF!</v>
      </c>
      <c r="L98" s="156" t="e">
        <f t="shared" si="18"/>
        <v>#REF!</v>
      </c>
      <c r="M98" s="157" t="e">
        <f>+VLOOKUP(D98,#REF!,4,)</f>
        <v>#REF!</v>
      </c>
      <c r="N98" s="171" t="e">
        <f>(VLOOKUP($D98,#REF!,31,))</f>
        <v>#REF!</v>
      </c>
      <c r="O98" s="171" t="e">
        <f>(VLOOKUP($D98,#REF!,32,))</f>
        <v>#REF!</v>
      </c>
      <c r="P98" s="172" t="e">
        <f>+VLOOKUP($D98,#REF!,33,0)</f>
        <v>#REF!</v>
      </c>
      <c r="Q98" s="174" t="e">
        <f t="shared" si="19"/>
        <v>#REF!</v>
      </c>
    </row>
    <row r="99" spans="1:17" s="213" customFormat="1" x14ac:dyDescent="0.2">
      <c r="A99" s="102"/>
      <c r="B99" s="165"/>
      <c r="C99" s="165"/>
      <c r="D99" s="15"/>
      <c r="E99" s="142"/>
      <c r="F99" s="103"/>
      <c r="G99" s="155"/>
      <c r="H99" s="48" t="e">
        <f>+VLOOKUP(D99,Reff!$A:$C,2,FALSE)</f>
        <v>#N/A</v>
      </c>
      <c r="I99" s="48" t="e">
        <f>+VLOOKUP($D99,Reff!$A:$C,3,FALSE)</f>
        <v>#N/A</v>
      </c>
      <c r="J99" s="143" t="e">
        <f t="shared" si="16"/>
        <v>#REF!</v>
      </c>
      <c r="K99" s="156" t="e">
        <f t="shared" si="17"/>
        <v>#REF!</v>
      </c>
      <c r="L99" s="156" t="e">
        <f t="shared" si="18"/>
        <v>#REF!</v>
      </c>
      <c r="M99" s="157" t="e">
        <f>+VLOOKUP(D99,#REF!,4,)</f>
        <v>#REF!</v>
      </c>
      <c r="N99" s="171" t="e">
        <f>(VLOOKUP($D99,#REF!,31,))</f>
        <v>#REF!</v>
      </c>
      <c r="O99" s="171" t="e">
        <f>(VLOOKUP($D99,#REF!,32,))</f>
        <v>#REF!</v>
      </c>
      <c r="P99" s="172" t="e">
        <f>+VLOOKUP($D99,#REF!,33,0)</f>
        <v>#REF!</v>
      </c>
      <c r="Q99" s="174" t="e">
        <f t="shared" si="19"/>
        <v>#REF!</v>
      </c>
    </row>
    <row r="100" spans="1:17" s="213" customFormat="1" x14ac:dyDescent="0.2">
      <c r="A100" s="102"/>
      <c r="B100" s="165"/>
      <c r="C100" s="165"/>
      <c r="D100" s="15"/>
      <c r="E100" s="142"/>
      <c r="F100" s="103"/>
      <c r="G100" s="155"/>
      <c r="H100" s="48" t="e">
        <f>+VLOOKUP(D100,Reff!$A:$C,2,FALSE)</f>
        <v>#N/A</v>
      </c>
      <c r="I100" s="48" t="e">
        <f>+VLOOKUP($D100,Reff!$A:$C,3,FALSE)</f>
        <v>#N/A</v>
      </c>
      <c r="J100" s="143" t="e">
        <f t="shared" si="16"/>
        <v>#REF!</v>
      </c>
      <c r="K100" s="156" t="e">
        <f t="shared" si="17"/>
        <v>#REF!</v>
      </c>
      <c r="L100" s="156" t="e">
        <f t="shared" si="18"/>
        <v>#REF!</v>
      </c>
      <c r="M100" s="157" t="e">
        <f>+VLOOKUP(D100,#REF!,4,)</f>
        <v>#REF!</v>
      </c>
      <c r="N100" s="171" t="e">
        <f>(VLOOKUP($D100,#REF!,31,))</f>
        <v>#REF!</v>
      </c>
      <c r="O100" s="171" t="e">
        <f>(VLOOKUP($D100,#REF!,32,))</f>
        <v>#REF!</v>
      </c>
      <c r="P100" s="172" t="e">
        <f>+VLOOKUP($D100,#REF!,33,0)</f>
        <v>#REF!</v>
      </c>
      <c r="Q100" s="174" t="e">
        <f t="shared" si="19"/>
        <v>#REF!</v>
      </c>
    </row>
    <row r="101" spans="1:17" x14ac:dyDescent="0.2">
      <c r="A101" s="102"/>
      <c r="B101" s="165"/>
      <c r="C101" s="165"/>
      <c r="D101" s="15"/>
      <c r="E101" s="142"/>
      <c r="F101" s="103"/>
      <c r="G101" s="155"/>
      <c r="H101" s="48" t="e">
        <f>+VLOOKUP(D101,Reff!$A:$C,2,FALSE)</f>
        <v>#N/A</v>
      </c>
      <c r="I101" s="48" t="e">
        <f>+VLOOKUP($D101,Reff!$A:$C,3,FALSE)</f>
        <v>#N/A</v>
      </c>
      <c r="J101" s="143" t="e">
        <f t="shared" si="16"/>
        <v>#REF!</v>
      </c>
      <c r="K101" s="156" t="e">
        <f t="shared" si="17"/>
        <v>#REF!</v>
      </c>
      <c r="L101" s="156" t="e">
        <f t="shared" si="18"/>
        <v>#REF!</v>
      </c>
      <c r="M101" s="157" t="e">
        <f>+VLOOKUP(D101,#REF!,4,)</f>
        <v>#REF!</v>
      </c>
      <c r="N101" s="171" t="e">
        <f>(VLOOKUP($D101,#REF!,31,))</f>
        <v>#REF!</v>
      </c>
      <c r="O101" s="171" t="e">
        <f>(VLOOKUP($D101,#REF!,32,))</f>
        <v>#REF!</v>
      </c>
      <c r="P101" s="172" t="e">
        <f>+VLOOKUP($D101,#REF!,33,0)</f>
        <v>#REF!</v>
      </c>
      <c r="Q101" s="174" t="e">
        <f t="shared" si="19"/>
        <v>#REF!</v>
      </c>
    </row>
    <row r="102" spans="1:17" x14ac:dyDescent="0.2">
      <c r="A102" s="98"/>
      <c r="B102" s="9"/>
      <c r="C102" s="9"/>
      <c r="D102" s="52"/>
      <c r="E102" s="158">
        <f>SUM(E77:E101)</f>
        <v>0</v>
      </c>
      <c r="F102" s="52"/>
      <c r="G102" s="52"/>
      <c r="H102" s="9"/>
      <c r="I102" s="53"/>
      <c r="J102" s="160" t="e">
        <f>SUM(J77:J101)</f>
        <v>#REF!</v>
      </c>
      <c r="K102" s="160" t="e">
        <f>SUM(K77:K101)</f>
        <v>#REF!</v>
      </c>
      <c r="L102" s="9" t="e">
        <f>+SUM(L77:L101)</f>
        <v>#REF!</v>
      </c>
      <c r="M102" s="9"/>
      <c r="N102" s="154"/>
      <c r="O102" s="154"/>
      <c r="P102" s="154"/>
      <c r="Q102" s="173"/>
    </row>
    <row r="104" spans="1:17" ht="12.75" customHeight="1" x14ac:dyDescent="0.2">
      <c r="K104" s="159" t="e">
        <f>SUM(J84:K85)</f>
        <v>#REF!</v>
      </c>
    </row>
    <row r="106" spans="1:17" x14ac:dyDescent="0.2">
      <c r="I106" s="12"/>
    </row>
  </sheetData>
  <autoFilter ref="B14:T15">
    <filterColumn colId="9" showButton="0"/>
    <sortState ref="B17:T54">
      <sortCondition descending="1" ref="E14:E15"/>
    </sortState>
  </autoFilter>
  <sortState ref="A77:T82">
    <sortCondition descending="1" ref="C77:C82"/>
  </sortState>
  <mergeCells count="25">
    <mergeCell ref="O75:O76"/>
    <mergeCell ref="P75:P76"/>
    <mergeCell ref="Q75:Q76"/>
    <mergeCell ref="H75:H76"/>
    <mergeCell ref="I75:I76"/>
    <mergeCell ref="J75:K75"/>
    <mergeCell ref="L75:L76"/>
    <mergeCell ref="M75:M76"/>
    <mergeCell ref="N75:N76"/>
    <mergeCell ref="G14:G15"/>
    <mergeCell ref="H14:H15"/>
    <mergeCell ref="I14:I15"/>
    <mergeCell ref="J14:J15"/>
    <mergeCell ref="K14:L14"/>
    <mergeCell ref="A75:A76"/>
    <mergeCell ref="D75:D76"/>
    <mergeCell ref="E75:E76"/>
    <mergeCell ref="F75:F76"/>
    <mergeCell ref="G75:G76"/>
    <mergeCell ref="F14:F15"/>
    <mergeCell ref="A14:A15"/>
    <mergeCell ref="B14:B15"/>
    <mergeCell ref="C14:C15"/>
    <mergeCell ref="D14:D15"/>
    <mergeCell ref="E14:E15"/>
  </mergeCells>
  <conditionalFormatting sqref="L71:L72 L18">
    <cfRule type="cellIs" dxfId="3833" priority="6538" operator="lessThan">
      <formula>0</formula>
    </cfRule>
  </conditionalFormatting>
  <conditionalFormatting sqref="E10">
    <cfRule type="cellIs" dxfId="3832" priority="6537" operator="lessThan">
      <formula>0</formula>
    </cfRule>
  </conditionalFormatting>
  <conditionalFormatting sqref="G70">
    <cfRule type="cellIs" dxfId="3831" priority="6535" operator="greaterThan">
      <formula>F70</formula>
    </cfRule>
    <cfRule type="cellIs" dxfId="3830" priority="6536" operator="lessThan">
      <formula>F70</formula>
    </cfRule>
  </conditionalFormatting>
  <conditionalFormatting sqref="Q1:Q15 Q103:Q1048576 Q70:Q74 Q18">
    <cfRule type="cellIs" dxfId="3829" priority="6534" operator="equal">
      <formula>TODAY()</formula>
    </cfRule>
  </conditionalFormatting>
  <conditionalFormatting sqref="L19">
    <cfRule type="cellIs" dxfId="3828" priority="6531" operator="lessThan">
      <formula>0</formula>
    </cfRule>
  </conditionalFormatting>
  <conditionalFormatting sqref="Q19">
    <cfRule type="cellIs" dxfId="3827" priority="6530" operator="equal">
      <formula>TODAY()</formula>
    </cfRule>
  </conditionalFormatting>
  <conditionalFormatting sqref="L20:L21">
    <cfRule type="cellIs" dxfId="3826" priority="6515" operator="lessThan">
      <formula>0</formula>
    </cfRule>
  </conditionalFormatting>
  <conditionalFormatting sqref="Q20:Q21">
    <cfRule type="cellIs" dxfId="3825" priority="6514" operator="equal">
      <formula>TODAY()</formula>
    </cfRule>
  </conditionalFormatting>
  <conditionalFormatting sqref="K21">
    <cfRule type="cellIs" dxfId="3824" priority="6506" operator="lessThan">
      <formula>0</formula>
    </cfRule>
  </conditionalFormatting>
  <conditionalFormatting sqref="K18">
    <cfRule type="cellIs" dxfId="3823" priority="6503" operator="lessThan">
      <formula>0</formula>
    </cfRule>
  </conditionalFormatting>
  <conditionalFormatting sqref="Q56:Q61">
    <cfRule type="cellIs" dxfId="3822" priority="6496" operator="equal">
      <formula>TODAY()</formula>
    </cfRule>
  </conditionalFormatting>
  <conditionalFormatting sqref="K19:K20">
    <cfRule type="cellIs" dxfId="3821" priority="6480" operator="lessThan">
      <formula>0</formula>
    </cfRule>
  </conditionalFormatting>
  <conditionalFormatting sqref="L56:L61">
    <cfRule type="cellIs" dxfId="3820" priority="6473" operator="lessThan">
      <formula>0</formula>
    </cfRule>
  </conditionalFormatting>
  <conditionalFormatting sqref="G56:G61">
    <cfRule type="cellIs" dxfId="3819" priority="6471" operator="greaterThan">
      <formula>F56</formula>
    </cfRule>
    <cfRule type="cellIs" dxfId="3818" priority="6472" operator="lessThan">
      <formula>F56</formula>
    </cfRule>
  </conditionalFormatting>
  <conditionalFormatting sqref="M56:M61">
    <cfRule type="cellIs" dxfId="3817" priority="6470" operator="greaterThan">
      <formula>0.1</formula>
    </cfRule>
  </conditionalFormatting>
  <conditionalFormatting sqref="K102">
    <cfRule type="cellIs" dxfId="3816" priority="6469" operator="greaterThan">
      <formula>0.1</formula>
    </cfRule>
  </conditionalFormatting>
  <conditionalFormatting sqref="L22:L25">
    <cfRule type="cellIs" dxfId="3815" priority="6049" operator="lessThan">
      <formula>0</formula>
    </cfRule>
  </conditionalFormatting>
  <conditionalFormatting sqref="Q22:Q25">
    <cfRule type="cellIs" dxfId="3814" priority="6048" operator="equal">
      <formula>TODAY()</formula>
    </cfRule>
  </conditionalFormatting>
  <conditionalFormatting sqref="K22:K25">
    <cfRule type="cellIs" dxfId="3813" priority="6045" operator="lessThan">
      <formula>0</formula>
    </cfRule>
  </conditionalFormatting>
  <conditionalFormatting sqref="L26:L28">
    <cfRule type="cellIs" dxfId="3812" priority="6044" operator="lessThan">
      <formula>0</formula>
    </cfRule>
  </conditionalFormatting>
  <conditionalFormatting sqref="Q26:Q28">
    <cfRule type="cellIs" dxfId="3811" priority="6043" operator="equal">
      <formula>TODAY()</formula>
    </cfRule>
  </conditionalFormatting>
  <conditionalFormatting sqref="K26:K28">
    <cfRule type="cellIs" dxfId="3810" priority="6040" operator="lessThan">
      <formula>0</formula>
    </cfRule>
  </conditionalFormatting>
  <conditionalFormatting sqref="L34">
    <cfRule type="cellIs" dxfId="3809" priority="5602" operator="lessThan">
      <formula>0</formula>
    </cfRule>
  </conditionalFormatting>
  <conditionalFormatting sqref="Q34">
    <cfRule type="cellIs" dxfId="3808" priority="5601" operator="equal">
      <formula>TODAY()</formula>
    </cfRule>
  </conditionalFormatting>
  <conditionalFormatting sqref="K34">
    <cfRule type="cellIs" dxfId="3807" priority="5598" operator="lessThan">
      <formula>0</formula>
    </cfRule>
  </conditionalFormatting>
  <conditionalFormatting sqref="L35">
    <cfRule type="cellIs" dxfId="3806" priority="5573" operator="lessThan">
      <formula>0</formula>
    </cfRule>
  </conditionalFormatting>
  <conditionalFormatting sqref="Q35">
    <cfRule type="cellIs" dxfId="3805" priority="5572" operator="equal">
      <formula>TODAY()</formula>
    </cfRule>
  </conditionalFormatting>
  <conditionalFormatting sqref="K35">
    <cfRule type="cellIs" dxfId="3804" priority="5569" operator="lessThan">
      <formula>0</formula>
    </cfRule>
  </conditionalFormatting>
  <conditionalFormatting sqref="G18">
    <cfRule type="cellIs" dxfId="3803" priority="5185" operator="lessThan">
      <formula>N18</formula>
    </cfRule>
    <cfRule type="cellIs" dxfId="3802" priority="5186" operator="greaterThan">
      <formula>P18</formula>
    </cfRule>
  </conditionalFormatting>
  <conditionalFormatting sqref="G19:G20">
    <cfRule type="cellIs" dxfId="3801" priority="5183" operator="lessThan">
      <formula>N19</formula>
    </cfRule>
    <cfRule type="cellIs" dxfId="3800" priority="5184" operator="greaterThan">
      <formula>P19</formula>
    </cfRule>
  </conditionalFormatting>
  <conditionalFormatting sqref="G22 G25">
    <cfRule type="cellIs" dxfId="3799" priority="5181" operator="lessThan">
      <formula>N22</formula>
    </cfRule>
    <cfRule type="cellIs" dxfId="3798" priority="5182" operator="greaterThan">
      <formula>P22</formula>
    </cfRule>
  </conditionalFormatting>
  <conditionalFormatting sqref="G26">
    <cfRule type="cellIs" dxfId="3797" priority="5179" operator="lessThan">
      <formula>N26</formula>
    </cfRule>
    <cfRule type="cellIs" dxfId="3796" priority="5180" operator="greaterThan">
      <formula>P26</formula>
    </cfRule>
  </conditionalFormatting>
  <conditionalFormatting sqref="G34">
    <cfRule type="cellIs" dxfId="3795" priority="5171" operator="lessThan">
      <formula>N34</formula>
    </cfRule>
    <cfRule type="cellIs" dxfId="3794" priority="5172" operator="greaterThan">
      <formula>P34</formula>
    </cfRule>
  </conditionalFormatting>
  <conditionalFormatting sqref="G35">
    <cfRule type="cellIs" dxfId="3793" priority="5169" operator="lessThan">
      <formula>N35</formula>
    </cfRule>
    <cfRule type="cellIs" dxfId="3792" priority="5170" operator="greaterThan">
      <formula>P35</formula>
    </cfRule>
  </conditionalFormatting>
  <conditionalFormatting sqref="G21">
    <cfRule type="cellIs" dxfId="3791" priority="5151" operator="lessThan">
      <formula>N21</formula>
    </cfRule>
    <cfRule type="cellIs" dxfId="3790" priority="5152" operator="greaterThan">
      <formula>P21</formula>
    </cfRule>
  </conditionalFormatting>
  <conditionalFormatting sqref="G23:G24">
    <cfRule type="cellIs" dxfId="3789" priority="5149" operator="lessThan">
      <formula>N23</formula>
    </cfRule>
    <cfRule type="cellIs" dxfId="3788" priority="5150" operator="greaterThan">
      <formula>P23</formula>
    </cfRule>
  </conditionalFormatting>
  <conditionalFormatting sqref="G28">
    <cfRule type="cellIs" dxfId="3787" priority="5145" operator="lessThan">
      <formula>N28</formula>
    </cfRule>
    <cfRule type="cellIs" dxfId="3786" priority="5146" operator="greaterThan">
      <formula>P28</formula>
    </cfRule>
  </conditionalFormatting>
  <conditionalFormatting sqref="G27">
    <cfRule type="cellIs" dxfId="3785" priority="5143" operator="lessThan">
      <formula>N27</formula>
    </cfRule>
    <cfRule type="cellIs" dxfId="3784" priority="5144" operator="greaterThan">
      <formula>P27</formula>
    </cfRule>
  </conditionalFormatting>
  <conditionalFormatting sqref="M62">
    <cfRule type="cellIs" dxfId="3783" priority="5014" operator="greaterThan">
      <formula>0.1</formula>
    </cfRule>
  </conditionalFormatting>
  <conditionalFormatting sqref="Q62">
    <cfRule type="cellIs" dxfId="3782" priority="5018" operator="equal">
      <formula>TODAY()</formula>
    </cfRule>
  </conditionalFormatting>
  <conditionalFormatting sqref="L62">
    <cfRule type="cellIs" dxfId="3781" priority="5017" operator="lessThan">
      <formula>0</formula>
    </cfRule>
  </conditionalFormatting>
  <conditionalFormatting sqref="G62">
    <cfRule type="cellIs" dxfId="3780" priority="5015" operator="greaterThan">
      <formula>F62</formula>
    </cfRule>
    <cfRule type="cellIs" dxfId="3779" priority="5016" operator="lessThan">
      <formula>F62</formula>
    </cfRule>
  </conditionalFormatting>
  <conditionalFormatting sqref="L35">
    <cfRule type="cellIs" dxfId="3778" priority="4801" operator="lessThan">
      <formula>0</formula>
    </cfRule>
  </conditionalFormatting>
  <conditionalFormatting sqref="Q35">
    <cfRule type="cellIs" dxfId="3777" priority="4800" operator="equal">
      <formula>TODAY()</formula>
    </cfRule>
  </conditionalFormatting>
  <conditionalFormatting sqref="K35">
    <cfRule type="cellIs" dxfId="3776" priority="4799" operator="lessThan">
      <formula>0</formula>
    </cfRule>
  </conditionalFormatting>
  <conditionalFormatting sqref="G35">
    <cfRule type="cellIs" dxfId="3775" priority="4791" operator="lessThan">
      <formula>N35</formula>
    </cfRule>
    <cfRule type="cellIs" dxfId="3774" priority="4792" operator="greaterThan">
      <formula>P35</formula>
    </cfRule>
  </conditionalFormatting>
  <conditionalFormatting sqref="L40">
    <cfRule type="cellIs" dxfId="3773" priority="4718" operator="lessThan">
      <formula>0</formula>
    </cfRule>
  </conditionalFormatting>
  <conditionalFormatting sqref="Q40">
    <cfRule type="cellIs" dxfId="3772" priority="4717" operator="equal">
      <formula>TODAY()</formula>
    </cfRule>
  </conditionalFormatting>
  <conditionalFormatting sqref="K40">
    <cfRule type="cellIs" dxfId="3771" priority="4716" operator="lessThan">
      <formula>0</formula>
    </cfRule>
  </conditionalFormatting>
  <conditionalFormatting sqref="G40">
    <cfRule type="cellIs" dxfId="3770" priority="4714" operator="lessThan">
      <formula>N40</formula>
    </cfRule>
    <cfRule type="cellIs" dxfId="3769" priority="4715" operator="greaterThan">
      <formula>P40</formula>
    </cfRule>
  </conditionalFormatting>
  <conditionalFormatting sqref="L36">
    <cfRule type="cellIs" dxfId="3768" priority="4712" operator="lessThan">
      <formula>0</formula>
    </cfRule>
  </conditionalFormatting>
  <conditionalFormatting sqref="Q38">
    <cfRule type="cellIs" dxfId="3767" priority="4705" operator="equal">
      <formula>TODAY()</formula>
    </cfRule>
  </conditionalFormatting>
  <conditionalFormatting sqref="Q36">
    <cfRule type="cellIs" dxfId="3766" priority="4711" operator="equal">
      <formula>TODAY()</formula>
    </cfRule>
  </conditionalFormatting>
  <conditionalFormatting sqref="K36">
    <cfRule type="cellIs" dxfId="3765" priority="4710" operator="lessThan">
      <formula>0</formula>
    </cfRule>
  </conditionalFormatting>
  <conditionalFormatting sqref="L37">
    <cfRule type="cellIs" dxfId="3764" priority="4709" operator="lessThan">
      <formula>0</formula>
    </cfRule>
  </conditionalFormatting>
  <conditionalFormatting sqref="Q37">
    <cfRule type="cellIs" dxfId="3763" priority="4708" operator="equal">
      <formula>TODAY()</formula>
    </cfRule>
  </conditionalFormatting>
  <conditionalFormatting sqref="K37">
    <cfRule type="cellIs" dxfId="3762" priority="4707" operator="lessThan">
      <formula>0</formula>
    </cfRule>
  </conditionalFormatting>
  <conditionalFormatting sqref="L38">
    <cfRule type="cellIs" dxfId="3761" priority="4706" operator="lessThan">
      <formula>0</formula>
    </cfRule>
  </conditionalFormatting>
  <conditionalFormatting sqref="K38">
    <cfRule type="cellIs" dxfId="3760" priority="4704" operator="lessThan">
      <formula>0</formula>
    </cfRule>
  </conditionalFormatting>
  <conditionalFormatting sqref="L39">
    <cfRule type="cellIs" dxfId="3759" priority="4703" operator="lessThan">
      <formula>0</formula>
    </cfRule>
  </conditionalFormatting>
  <conditionalFormatting sqref="Q39">
    <cfRule type="cellIs" dxfId="3758" priority="4702" operator="equal">
      <formula>TODAY()</formula>
    </cfRule>
  </conditionalFormatting>
  <conditionalFormatting sqref="K39">
    <cfRule type="cellIs" dxfId="3757" priority="4701" operator="lessThan">
      <formula>0</formula>
    </cfRule>
  </conditionalFormatting>
  <conditionalFormatting sqref="G37">
    <cfRule type="cellIs" dxfId="3756" priority="4699" operator="lessThan">
      <formula>N37</formula>
    </cfRule>
    <cfRule type="cellIs" dxfId="3755" priority="4700" operator="greaterThan">
      <formula>P37</formula>
    </cfRule>
  </conditionalFormatting>
  <conditionalFormatting sqref="G38">
    <cfRule type="cellIs" dxfId="3754" priority="4697" operator="lessThan">
      <formula>N38</formula>
    </cfRule>
    <cfRule type="cellIs" dxfId="3753" priority="4698" operator="greaterThan">
      <formula>P38</formula>
    </cfRule>
  </conditionalFormatting>
  <conditionalFormatting sqref="G39">
    <cfRule type="cellIs" dxfId="3752" priority="4695" operator="lessThan">
      <formula>N39</formula>
    </cfRule>
    <cfRule type="cellIs" dxfId="3751" priority="4696" operator="greaterThan">
      <formula>P39</formula>
    </cfRule>
  </conditionalFormatting>
  <conditionalFormatting sqref="G36">
    <cfRule type="cellIs" dxfId="3750" priority="4693" operator="lessThan">
      <formula>N36</formula>
    </cfRule>
    <cfRule type="cellIs" dxfId="3749" priority="4694" operator="greaterThan">
      <formula>P36</formula>
    </cfRule>
  </conditionalFormatting>
  <conditionalFormatting sqref="L29:L33">
    <cfRule type="cellIs" dxfId="3748" priority="4692" operator="lessThan">
      <formula>0</formula>
    </cfRule>
  </conditionalFormatting>
  <conditionalFormatting sqref="Q29:Q33">
    <cfRule type="cellIs" dxfId="3747" priority="4691" operator="equal">
      <formula>TODAY()</formula>
    </cfRule>
  </conditionalFormatting>
  <conditionalFormatting sqref="K29:K33">
    <cfRule type="cellIs" dxfId="3746" priority="4690" operator="lessThan">
      <formula>0</formula>
    </cfRule>
  </conditionalFormatting>
  <conditionalFormatting sqref="G29:G33">
    <cfRule type="cellIs" dxfId="3745" priority="4688" operator="lessThan">
      <formula>N29</formula>
    </cfRule>
    <cfRule type="cellIs" dxfId="3744" priority="4689" operator="greaterThan">
      <formula>P29</formula>
    </cfRule>
  </conditionalFormatting>
  <conditionalFormatting sqref="L17">
    <cfRule type="cellIs" dxfId="3743" priority="4687" operator="lessThan">
      <formula>0</formula>
    </cfRule>
  </conditionalFormatting>
  <conditionalFormatting sqref="Q17">
    <cfRule type="cellIs" dxfId="3742" priority="4686" operator="equal">
      <formula>TODAY()</formula>
    </cfRule>
  </conditionalFormatting>
  <conditionalFormatting sqref="K17">
    <cfRule type="cellIs" dxfId="3741" priority="4685" operator="lessThan">
      <formula>0</formula>
    </cfRule>
  </conditionalFormatting>
  <conditionalFormatting sqref="G17">
    <cfRule type="cellIs" dxfId="3740" priority="4683" operator="lessThan">
      <formula>N17</formula>
    </cfRule>
    <cfRule type="cellIs" dxfId="3739" priority="4684" operator="greaterThan">
      <formula>P17</formula>
    </cfRule>
  </conditionalFormatting>
  <conditionalFormatting sqref="L16">
    <cfRule type="cellIs" dxfId="3738" priority="4682" operator="lessThan">
      <formula>0</formula>
    </cfRule>
  </conditionalFormatting>
  <conditionalFormatting sqref="Q16">
    <cfRule type="cellIs" dxfId="3737" priority="4681" operator="equal">
      <formula>TODAY()</formula>
    </cfRule>
  </conditionalFormatting>
  <conditionalFormatting sqref="K16">
    <cfRule type="cellIs" dxfId="3736" priority="4680" operator="lessThan">
      <formula>0</formula>
    </cfRule>
  </conditionalFormatting>
  <conditionalFormatting sqref="G16">
    <cfRule type="cellIs" dxfId="3735" priority="4678" operator="lessThan">
      <formula>N16</formula>
    </cfRule>
    <cfRule type="cellIs" dxfId="3734" priority="4679" operator="greaterThan">
      <formula>P16</formula>
    </cfRule>
  </conditionalFormatting>
  <conditionalFormatting sqref="L41">
    <cfRule type="cellIs" dxfId="3733" priority="4677" operator="lessThan">
      <formula>0</formula>
    </cfRule>
  </conditionalFormatting>
  <conditionalFormatting sqref="Q41">
    <cfRule type="cellIs" dxfId="3732" priority="4676" operator="equal">
      <formula>TODAY()</formula>
    </cfRule>
  </conditionalFormatting>
  <conditionalFormatting sqref="K41">
    <cfRule type="cellIs" dxfId="3731" priority="4675" operator="lessThan">
      <formula>0</formula>
    </cfRule>
  </conditionalFormatting>
  <conditionalFormatting sqref="G41">
    <cfRule type="cellIs" dxfId="3730" priority="4673" operator="lessThan">
      <formula>N41</formula>
    </cfRule>
    <cfRule type="cellIs" dxfId="3729" priority="4674" operator="greaterThan">
      <formula>P41</formula>
    </cfRule>
  </conditionalFormatting>
  <conditionalFormatting sqref="L42">
    <cfRule type="cellIs" dxfId="3728" priority="4551" operator="lessThan">
      <formula>0</formula>
    </cfRule>
  </conditionalFormatting>
  <conditionalFormatting sqref="Q42">
    <cfRule type="cellIs" dxfId="3727" priority="4550" operator="equal">
      <formula>TODAY()</formula>
    </cfRule>
  </conditionalFormatting>
  <conditionalFormatting sqref="K42">
    <cfRule type="cellIs" dxfId="3726" priority="4549" operator="lessThan">
      <formula>0</formula>
    </cfRule>
  </conditionalFormatting>
  <conditionalFormatting sqref="G42">
    <cfRule type="cellIs" dxfId="3725" priority="4547" operator="lessThan">
      <formula>N42</formula>
    </cfRule>
    <cfRule type="cellIs" dxfId="3724" priority="4548" operator="greaterThan">
      <formula>P42</formula>
    </cfRule>
  </conditionalFormatting>
  <conditionalFormatting sqref="L43">
    <cfRule type="cellIs" dxfId="3723" priority="4546" operator="lessThan">
      <formula>0</formula>
    </cfRule>
  </conditionalFormatting>
  <conditionalFormatting sqref="Q43">
    <cfRule type="cellIs" dxfId="3722" priority="4545" operator="equal">
      <formula>TODAY()</formula>
    </cfRule>
  </conditionalFormatting>
  <conditionalFormatting sqref="K43">
    <cfRule type="cellIs" dxfId="3721" priority="4544" operator="lessThan">
      <formula>0</formula>
    </cfRule>
  </conditionalFormatting>
  <conditionalFormatting sqref="G43">
    <cfRule type="cellIs" dxfId="3720" priority="4542" operator="lessThan">
      <formula>N43</formula>
    </cfRule>
    <cfRule type="cellIs" dxfId="3719" priority="4543" operator="greaterThan">
      <formula>P43</formula>
    </cfRule>
  </conditionalFormatting>
  <conditionalFormatting sqref="L43:L45">
    <cfRule type="cellIs" dxfId="3718" priority="4461" operator="lessThan">
      <formula>0</formula>
    </cfRule>
  </conditionalFormatting>
  <conditionalFormatting sqref="Q43:Q45">
    <cfRule type="cellIs" dxfId="3717" priority="4460" operator="equal">
      <formula>TODAY()</formula>
    </cfRule>
  </conditionalFormatting>
  <conditionalFormatting sqref="K43:K45">
    <cfRule type="cellIs" dxfId="3716" priority="4459" operator="lessThan">
      <formula>0</formula>
    </cfRule>
  </conditionalFormatting>
  <conditionalFormatting sqref="G43:G45">
    <cfRule type="cellIs" dxfId="3715" priority="4457" operator="lessThan">
      <formula>N43</formula>
    </cfRule>
    <cfRule type="cellIs" dxfId="3714" priority="4458" operator="greaterThan">
      <formula>P43</formula>
    </cfRule>
  </conditionalFormatting>
  <conditionalFormatting sqref="O63">
    <cfRule type="cellIs" dxfId="3713" priority="4251" operator="equal">
      <formula>TODAY()</formula>
    </cfRule>
  </conditionalFormatting>
  <conditionalFormatting sqref="O63">
    <cfRule type="cellIs" dxfId="3712" priority="4250" operator="equal">
      <formula>$C$7</formula>
    </cfRule>
  </conditionalFormatting>
  <conditionalFormatting sqref="O63">
    <cfRule type="cellIs" dxfId="3711" priority="4249" operator="equal">
      <formula>TODAY()</formula>
    </cfRule>
  </conditionalFormatting>
  <conditionalFormatting sqref="O63">
    <cfRule type="cellIs" dxfId="3710" priority="4248" operator="equal">
      <formula>$C$7</formula>
    </cfRule>
  </conditionalFormatting>
  <conditionalFormatting sqref="O63">
    <cfRule type="cellIs" dxfId="3709" priority="4247" operator="equal">
      <formula>TODAY()</formula>
    </cfRule>
  </conditionalFormatting>
  <conditionalFormatting sqref="O63">
    <cfRule type="cellIs" dxfId="3708" priority="4246" operator="equal">
      <formula>$C$7</formula>
    </cfRule>
  </conditionalFormatting>
  <conditionalFormatting sqref="N63">
    <cfRule type="cellIs" dxfId="3707" priority="4256" operator="equal">
      <formula>$C$7</formula>
    </cfRule>
  </conditionalFormatting>
  <conditionalFormatting sqref="N63 P63:Q63">
    <cfRule type="cellIs" dxfId="3706" priority="4258" operator="equal">
      <formula>TODAY()</formula>
    </cfRule>
  </conditionalFormatting>
  <conditionalFormatting sqref="M63">
    <cfRule type="cellIs" dxfId="3705" priority="4257" operator="greaterThan">
      <formula>0.1</formula>
    </cfRule>
  </conditionalFormatting>
  <conditionalFormatting sqref="O63">
    <cfRule type="cellIs" dxfId="3704" priority="4255" operator="equal">
      <formula>TODAY()</formula>
    </cfRule>
  </conditionalFormatting>
  <conditionalFormatting sqref="O63">
    <cfRule type="cellIs" dxfId="3703" priority="4254" operator="equal">
      <formula>$C$7</formula>
    </cfRule>
  </conditionalFormatting>
  <conditionalFormatting sqref="O63">
    <cfRule type="cellIs" dxfId="3702" priority="4253" operator="equal">
      <formula>TODAY()</formula>
    </cfRule>
  </conditionalFormatting>
  <conditionalFormatting sqref="O63">
    <cfRule type="cellIs" dxfId="3701" priority="4252" operator="equal">
      <formula>$C$7</formula>
    </cfRule>
  </conditionalFormatting>
  <conditionalFormatting sqref="G63">
    <cfRule type="cellIs" dxfId="3700" priority="4260" operator="greaterThan">
      <formula>F63</formula>
    </cfRule>
    <cfRule type="cellIs" dxfId="3699" priority="4261" operator="lessThan">
      <formula>F63</formula>
    </cfRule>
  </conditionalFormatting>
  <conditionalFormatting sqref="L63">
    <cfRule type="cellIs" dxfId="3698" priority="4259" operator="lessThan">
      <formula>0</formula>
    </cfRule>
  </conditionalFormatting>
  <conditionalFormatting sqref="O63">
    <cfRule type="cellIs" dxfId="3697" priority="4093" operator="equal">
      <formula>TODAY()</formula>
    </cfRule>
  </conditionalFormatting>
  <conditionalFormatting sqref="O63">
    <cfRule type="cellIs" dxfId="3696" priority="4092" operator="equal">
      <formula>$C$7</formula>
    </cfRule>
  </conditionalFormatting>
  <conditionalFormatting sqref="O63">
    <cfRule type="cellIs" dxfId="3695" priority="4091" operator="equal">
      <formula>TODAY()</formula>
    </cfRule>
  </conditionalFormatting>
  <conditionalFormatting sqref="O63">
    <cfRule type="cellIs" dxfId="3694" priority="4090" operator="equal">
      <formula>$C$7</formula>
    </cfRule>
  </conditionalFormatting>
  <conditionalFormatting sqref="O63">
    <cfRule type="cellIs" dxfId="3693" priority="4089" operator="equal">
      <formula>TODAY()</formula>
    </cfRule>
  </conditionalFormatting>
  <conditionalFormatting sqref="O63">
    <cfRule type="cellIs" dxfId="3692" priority="4088" operator="equal">
      <formula>$C$7</formula>
    </cfRule>
  </conditionalFormatting>
  <conditionalFormatting sqref="N63">
    <cfRule type="cellIs" dxfId="3691" priority="4098" operator="equal">
      <formula>$C$7</formula>
    </cfRule>
  </conditionalFormatting>
  <conditionalFormatting sqref="N63 P63:Q63">
    <cfRule type="cellIs" dxfId="3690" priority="4100" operator="equal">
      <formula>TODAY()</formula>
    </cfRule>
  </conditionalFormatting>
  <conditionalFormatting sqref="M63">
    <cfRule type="cellIs" dxfId="3689" priority="4099" operator="greaterThan">
      <formula>0.1</formula>
    </cfRule>
  </conditionalFormatting>
  <conditionalFormatting sqref="O63">
    <cfRule type="cellIs" dxfId="3688" priority="4097" operator="equal">
      <formula>TODAY()</formula>
    </cfRule>
  </conditionalFormatting>
  <conditionalFormatting sqref="O63">
    <cfRule type="cellIs" dxfId="3687" priority="4096" operator="equal">
      <formula>$C$7</formula>
    </cfRule>
  </conditionalFormatting>
  <conditionalFormatting sqref="O63">
    <cfRule type="cellIs" dxfId="3686" priority="4095" operator="equal">
      <formula>TODAY()</formula>
    </cfRule>
  </conditionalFormatting>
  <conditionalFormatting sqref="O63">
    <cfRule type="cellIs" dxfId="3685" priority="4094" operator="equal">
      <formula>$C$7</formula>
    </cfRule>
  </conditionalFormatting>
  <conditionalFormatting sqref="G63">
    <cfRule type="cellIs" dxfId="3684" priority="4102" operator="greaterThan">
      <formula>F63</formula>
    </cfRule>
    <cfRule type="cellIs" dxfId="3683" priority="4103" operator="lessThan">
      <formula>F63</formula>
    </cfRule>
  </conditionalFormatting>
  <conditionalFormatting sqref="L63">
    <cfRule type="cellIs" dxfId="3682" priority="4101" operator="lessThan">
      <formula>0</formula>
    </cfRule>
  </conditionalFormatting>
  <conditionalFormatting sqref="N67">
    <cfRule type="cellIs" dxfId="3681" priority="3908" operator="equal">
      <formula>$C$7</formula>
    </cfRule>
  </conditionalFormatting>
  <conditionalFormatting sqref="O67">
    <cfRule type="cellIs" dxfId="3680" priority="3907" operator="equal">
      <formula>TODAY()</formula>
    </cfRule>
  </conditionalFormatting>
  <conditionalFormatting sqref="O67">
    <cfRule type="cellIs" dxfId="3679" priority="3906" operator="equal">
      <formula>$C$7</formula>
    </cfRule>
  </conditionalFormatting>
  <conditionalFormatting sqref="O67">
    <cfRule type="cellIs" dxfId="3678" priority="3905" operator="equal">
      <formula>TODAY()</formula>
    </cfRule>
  </conditionalFormatting>
  <conditionalFormatting sqref="O67">
    <cfRule type="cellIs" dxfId="3677" priority="3904" operator="equal">
      <formula>$C$7</formula>
    </cfRule>
  </conditionalFormatting>
  <conditionalFormatting sqref="N67">
    <cfRule type="cellIs" dxfId="3676" priority="3755" operator="equal">
      <formula>$C$7</formula>
    </cfRule>
  </conditionalFormatting>
  <conditionalFormatting sqref="O67">
    <cfRule type="cellIs" dxfId="3675" priority="3765" operator="equal">
      <formula>$C$7</formula>
    </cfRule>
  </conditionalFormatting>
  <conditionalFormatting sqref="O67">
    <cfRule type="cellIs" dxfId="3674" priority="3764" operator="equal">
      <formula>TODAY()</formula>
    </cfRule>
  </conditionalFormatting>
  <conditionalFormatting sqref="O67">
    <cfRule type="cellIs" dxfId="3673" priority="3763" operator="equal">
      <formula>$C$7</formula>
    </cfRule>
  </conditionalFormatting>
  <conditionalFormatting sqref="O67">
    <cfRule type="cellIs" dxfId="3672" priority="3762" operator="equal">
      <formula>TODAY()</formula>
    </cfRule>
  </conditionalFormatting>
  <conditionalFormatting sqref="O67">
    <cfRule type="cellIs" dxfId="3671" priority="3761" operator="equal">
      <formula>$C$7</formula>
    </cfRule>
  </conditionalFormatting>
  <conditionalFormatting sqref="P67">
    <cfRule type="cellIs" dxfId="3670" priority="3744" operator="equal">
      <formula>TODAY()</formula>
    </cfRule>
  </conditionalFormatting>
  <conditionalFormatting sqref="O67">
    <cfRule type="cellIs" dxfId="3669" priority="3749" operator="equal">
      <formula>$C$7</formula>
    </cfRule>
  </conditionalFormatting>
  <conditionalFormatting sqref="O67">
    <cfRule type="cellIs" dxfId="3668" priority="3748" operator="equal">
      <formula>TODAY()</formula>
    </cfRule>
  </conditionalFormatting>
  <conditionalFormatting sqref="O67">
    <cfRule type="cellIs" dxfId="3667" priority="3747" operator="equal">
      <formula>$C$7</formula>
    </cfRule>
  </conditionalFormatting>
  <conditionalFormatting sqref="O67">
    <cfRule type="cellIs" dxfId="3666" priority="3746" operator="equal">
      <formula>TODAY()</formula>
    </cfRule>
  </conditionalFormatting>
  <conditionalFormatting sqref="O67">
    <cfRule type="cellIs" dxfId="3665" priority="3745" operator="equal">
      <formula>$C$7</formula>
    </cfRule>
  </conditionalFormatting>
  <conditionalFormatting sqref="O67">
    <cfRule type="cellIs" dxfId="3664" priority="3903" operator="equal">
      <formula>TODAY()</formula>
    </cfRule>
  </conditionalFormatting>
  <conditionalFormatting sqref="O67">
    <cfRule type="cellIs" dxfId="3663" priority="3902" operator="equal">
      <formula>$C$7</formula>
    </cfRule>
  </conditionalFormatting>
  <conditionalFormatting sqref="O67">
    <cfRule type="cellIs" dxfId="3662" priority="3901" operator="equal">
      <formula>TODAY()</formula>
    </cfRule>
  </conditionalFormatting>
  <conditionalFormatting sqref="O67">
    <cfRule type="cellIs" dxfId="3661" priority="3900" operator="equal">
      <formula>$C$7</formula>
    </cfRule>
  </conditionalFormatting>
  <conditionalFormatting sqref="O67">
    <cfRule type="cellIs" dxfId="3660" priority="3899" operator="equal">
      <formula>TODAY()</formula>
    </cfRule>
  </conditionalFormatting>
  <conditionalFormatting sqref="O67">
    <cfRule type="cellIs" dxfId="3659" priority="3898" operator="equal">
      <formula>$C$7</formula>
    </cfRule>
  </conditionalFormatting>
  <conditionalFormatting sqref="N67 Q67">
    <cfRule type="cellIs" dxfId="3658" priority="3910" operator="equal">
      <formula>TODAY()</formula>
    </cfRule>
  </conditionalFormatting>
  <conditionalFormatting sqref="M67">
    <cfRule type="cellIs" dxfId="3657" priority="3909" operator="greaterThan">
      <formula>0.1</formula>
    </cfRule>
  </conditionalFormatting>
  <conditionalFormatting sqref="G67">
    <cfRule type="cellIs" dxfId="3656" priority="3912" operator="greaterThan">
      <formula>F67</formula>
    </cfRule>
    <cfRule type="cellIs" dxfId="3655" priority="3913" operator="lessThan">
      <formula>F67</formula>
    </cfRule>
  </conditionalFormatting>
  <conditionalFormatting sqref="L67">
    <cfRule type="cellIs" dxfId="3654" priority="3911" operator="lessThan">
      <formula>0</formula>
    </cfRule>
  </conditionalFormatting>
  <conditionalFormatting sqref="O67">
    <cfRule type="cellIs" dxfId="3653" priority="3887" operator="equal">
      <formula>TODAY()</formula>
    </cfRule>
  </conditionalFormatting>
  <conditionalFormatting sqref="O67">
    <cfRule type="cellIs" dxfId="3652" priority="3886" operator="equal">
      <formula>$C$7</formula>
    </cfRule>
  </conditionalFormatting>
  <conditionalFormatting sqref="O67">
    <cfRule type="cellIs" dxfId="3651" priority="3885" operator="equal">
      <formula>TODAY()</formula>
    </cfRule>
  </conditionalFormatting>
  <conditionalFormatting sqref="O67">
    <cfRule type="cellIs" dxfId="3650" priority="3884" operator="equal">
      <formula>$C$7</formula>
    </cfRule>
  </conditionalFormatting>
  <conditionalFormatting sqref="O67">
    <cfRule type="cellIs" dxfId="3649" priority="3883" operator="equal">
      <formula>TODAY()</formula>
    </cfRule>
  </conditionalFormatting>
  <conditionalFormatting sqref="O67">
    <cfRule type="cellIs" dxfId="3648" priority="3882" operator="equal">
      <formula>$C$7</formula>
    </cfRule>
  </conditionalFormatting>
  <conditionalFormatting sqref="N67">
    <cfRule type="cellIs" dxfId="3647" priority="3892" operator="equal">
      <formula>$C$7</formula>
    </cfRule>
  </conditionalFormatting>
  <conditionalFormatting sqref="N67 Q67">
    <cfRule type="cellIs" dxfId="3646" priority="3894" operator="equal">
      <formula>TODAY()</formula>
    </cfRule>
  </conditionalFormatting>
  <conditionalFormatting sqref="M67">
    <cfRule type="cellIs" dxfId="3645" priority="3893" operator="greaterThan">
      <formula>0.1</formula>
    </cfRule>
  </conditionalFormatting>
  <conditionalFormatting sqref="O67">
    <cfRule type="cellIs" dxfId="3644" priority="3891" operator="equal">
      <formula>TODAY()</formula>
    </cfRule>
  </conditionalFormatting>
  <conditionalFormatting sqref="O67">
    <cfRule type="cellIs" dxfId="3643" priority="3890" operator="equal">
      <formula>$C$7</formula>
    </cfRule>
  </conditionalFormatting>
  <conditionalFormatting sqref="O67">
    <cfRule type="cellIs" dxfId="3642" priority="3889" operator="equal">
      <formula>TODAY()</formula>
    </cfRule>
  </conditionalFormatting>
  <conditionalFormatting sqref="O67">
    <cfRule type="cellIs" dxfId="3641" priority="3888" operator="equal">
      <formula>$C$7</formula>
    </cfRule>
  </conditionalFormatting>
  <conditionalFormatting sqref="G67">
    <cfRule type="cellIs" dxfId="3640" priority="3896" operator="greaterThan">
      <formula>F67</formula>
    </cfRule>
    <cfRule type="cellIs" dxfId="3639" priority="3897" operator="lessThan">
      <formula>F67</formula>
    </cfRule>
  </conditionalFormatting>
  <conditionalFormatting sqref="L67">
    <cfRule type="cellIs" dxfId="3638" priority="3895" operator="lessThan">
      <formula>0</formula>
    </cfRule>
  </conditionalFormatting>
  <conditionalFormatting sqref="P67">
    <cfRule type="cellIs" dxfId="3637" priority="3881" operator="equal">
      <formula>TODAY()</formula>
    </cfRule>
  </conditionalFormatting>
  <conditionalFormatting sqref="P67">
    <cfRule type="cellIs" dxfId="3636" priority="3880" operator="equal">
      <formula>TODAY()</formula>
    </cfRule>
  </conditionalFormatting>
  <conditionalFormatting sqref="N67 Q67">
    <cfRule type="cellIs" dxfId="3635" priority="3773" operator="equal">
      <formula>TODAY()</formula>
    </cfRule>
  </conditionalFormatting>
  <conditionalFormatting sqref="O67">
    <cfRule type="cellIs" dxfId="3634" priority="3766" operator="equal">
      <formula>TODAY()</formula>
    </cfRule>
  </conditionalFormatting>
  <conditionalFormatting sqref="N67">
    <cfRule type="cellIs" dxfId="3633" priority="3771" operator="equal">
      <formula>$C$7</formula>
    </cfRule>
  </conditionalFormatting>
  <conditionalFormatting sqref="M67">
    <cfRule type="cellIs" dxfId="3632" priority="3772" operator="greaterThan">
      <formula>0.1</formula>
    </cfRule>
  </conditionalFormatting>
  <conditionalFormatting sqref="O67">
    <cfRule type="cellIs" dxfId="3631" priority="3770" operator="equal">
      <formula>TODAY()</formula>
    </cfRule>
  </conditionalFormatting>
  <conditionalFormatting sqref="O67">
    <cfRule type="cellIs" dxfId="3630" priority="3769" operator="equal">
      <formula>$C$7</formula>
    </cfRule>
  </conditionalFormatting>
  <conditionalFormatting sqref="O67">
    <cfRule type="cellIs" dxfId="3629" priority="3768" operator="equal">
      <formula>TODAY()</formula>
    </cfRule>
  </conditionalFormatting>
  <conditionalFormatting sqref="O67">
    <cfRule type="cellIs" dxfId="3628" priority="3767" operator="equal">
      <formula>$C$7</formula>
    </cfRule>
  </conditionalFormatting>
  <conditionalFormatting sqref="G67">
    <cfRule type="cellIs" dxfId="3627" priority="3775" operator="greaterThan">
      <formula>F67</formula>
    </cfRule>
    <cfRule type="cellIs" dxfId="3626" priority="3776" operator="lessThan">
      <formula>F67</formula>
    </cfRule>
  </conditionalFormatting>
  <conditionalFormatting sqref="L67">
    <cfRule type="cellIs" dxfId="3625" priority="3774" operator="lessThan">
      <formula>0</formula>
    </cfRule>
  </conditionalFormatting>
  <conditionalFormatting sqref="O67">
    <cfRule type="cellIs" dxfId="3624" priority="3750" operator="equal">
      <formula>TODAY()</formula>
    </cfRule>
  </conditionalFormatting>
  <conditionalFormatting sqref="N67 Q67">
    <cfRule type="cellIs" dxfId="3623" priority="3757" operator="equal">
      <formula>TODAY()</formula>
    </cfRule>
  </conditionalFormatting>
  <conditionalFormatting sqref="M67">
    <cfRule type="cellIs" dxfId="3622" priority="3756" operator="greaterThan">
      <formula>0.1</formula>
    </cfRule>
  </conditionalFormatting>
  <conditionalFormatting sqref="O67">
    <cfRule type="cellIs" dxfId="3621" priority="3754" operator="equal">
      <formula>TODAY()</formula>
    </cfRule>
  </conditionalFormatting>
  <conditionalFormatting sqref="O67">
    <cfRule type="cellIs" dxfId="3620" priority="3753" operator="equal">
      <formula>$C$7</formula>
    </cfRule>
  </conditionalFormatting>
  <conditionalFormatting sqref="O67">
    <cfRule type="cellIs" dxfId="3619" priority="3752" operator="equal">
      <formula>TODAY()</formula>
    </cfRule>
  </conditionalFormatting>
  <conditionalFormatting sqref="O67">
    <cfRule type="cellIs" dxfId="3618" priority="3751" operator="equal">
      <formula>$C$7</formula>
    </cfRule>
  </conditionalFormatting>
  <conditionalFormatting sqref="G67">
    <cfRule type="cellIs" dxfId="3617" priority="3759" operator="greaterThan">
      <formula>F67</formula>
    </cfRule>
    <cfRule type="cellIs" dxfId="3616" priority="3760" operator="lessThan">
      <formula>F67</formula>
    </cfRule>
  </conditionalFormatting>
  <conditionalFormatting sqref="L67">
    <cfRule type="cellIs" dxfId="3615" priority="3758" operator="lessThan">
      <formula>0</formula>
    </cfRule>
  </conditionalFormatting>
  <conditionalFormatting sqref="P67">
    <cfRule type="cellIs" dxfId="3614" priority="3743" operator="equal">
      <formula>TODAY()</formula>
    </cfRule>
  </conditionalFormatting>
  <conditionalFormatting sqref="O67">
    <cfRule type="cellIs" dxfId="3613" priority="3447" operator="equal">
      <formula>TODAY()</formula>
    </cfRule>
  </conditionalFormatting>
  <conditionalFormatting sqref="O67">
    <cfRule type="cellIs" dxfId="3612" priority="3446" operator="equal">
      <formula>$C$7</formula>
    </cfRule>
  </conditionalFormatting>
  <conditionalFormatting sqref="O67">
    <cfRule type="cellIs" dxfId="3611" priority="3445" operator="equal">
      <formula>TODAY()</formula>
    </cfRule>
  </conditionalFormatting>
  <conditionalFormatting sqref="O67">
    <cfRule type="cellIs" dxfId="3610" priority="3444" operator="equal">
      <formula>$C$7</formula>
    </cfRule>
  </conditionalFormatting>
  <conditionalFormatting sqref="O67">
    <cfRule type="cellIs" dxfId="3609" priority="3443" operator="equal">
      <formula>TODAY()</formula>
    </cfRule>
  </conditionalFormatting>
  <conditionalFormatting sqref="O67">
    <cfRule type="cellIs" dxfId="3608" priority="3442" operator="equal">
      <formula>$C$7</formula>
    </cfRule>
  </conditionalFormatting>
  <conditionalFormatting sqref="N67">
    <cfRule type="cellIs" dxfId="3607" priority="3452" operator="equal">
      <formula>$C$7</formula>
    </cfRule>
  </conditionalFormatting>
  <conditionalFormatting sqref="N67 Q67">
    <cfRule type="cellIs" dxfId="3606" priority="3454" operator="equal">
      <formula>TODAY()</formula>
    </cfRule>
  </conditionalFormatting>
  <conditionalFormatting sqref="M67">
    <cfRule type="cellIs" dxfId="3605" priority="3453" operator="greaterThan">
      <formula>0.1</formula>
    </cfRule>
  </conditionalFormatting>
  <conditionalFormatting sqref="O67">
    <cfRule type="cellIs" dxfId="3604" priority="3451" operator="equal">
      <formula>TODAY()</formula>
    </cfRule>
  </conditionalFormatting>
  <conditionalFormatting sqref="O67">
    <cfRule type="cellIs" dxfId="3603" priority="3450" operator="equal">
      <formula>$C$7</formula>
    </cfRule>
  </conditionalFormatting>
  <conditionalFormatting sqref="O67">
    <cfRule type="cellIs" dxfId="3602" priority="3449" operator="equal">
      <formula>TODAY()</formula>
    </cfRule>
  </conditionalFormatting>
  <conditionalFormatting sqref="O67">
    <cfRule type="cellIs" dxfId="3601" priority="3448" operator="equal">
      <formula>$C$7</formula>
    </cfRule>
  </conditionalFormatting>
  <conditionalFormatting sqref="G67">
    <cfRule type="cellIs" dxfId="3600" priority="3456" operator="greaterThan">
      <formula>F67</formula>
    </cfRule>
    <cfRule type="cellIs" dxfId="3599" priority="3457" operator="lessThan">
      <formula>F67</formula>
    </cfRule>
  </conditionalFormatting>
  <conditionalFormatting sqref="L67">
    <cfRule type="cellIs" dxfId="3598" priority="3455" operator="lessThan">
      <formula>0</formula>
    </cfRule>
  </conditionalFormatting>
  <conditionalFormatting sqref="O67">
    <cfRule type="cellIs" dxfId="3597" priority="3431" operator="equal">
      <formula>TODAY()</formula>
    </cfRule>
  </conditionalFormatting>
  <conditionalFormatting sqref="O67">
    <cfRule type="cellIs" dxfId="3596" priority="3430" operator="equal">
      <formula>$C$7</formula>
    </cfRule>
  </conditionalFormatting>
  <conditionalFormatting sqref="O67">
    <cfRule type="cellIs" dxfId="3595" priority="3429" operator="equal">
      <formula>TODAY()</formula>
    </cfRule>
  </conditionalFormatting>
  <conditionalFormatting sqref="O67">
    <cfRule type="cellIs" dxfId="3594" priority="3428" operator="equal">
      <formula>$C$7</formula>
    </cfRule>
  </conditionalFormatting>
  <conditionalFormatting sqref="O67">
    <cfRule type="cellIs" dxfId="3593" priority="3427" operator="equal">
      <formula>TODAY()</formula>
    </cfRule>
  </conditionalFormatting>
  <conditionalFormatting sqref="O67">
    <cfRule type="cellIs" dxfId="3592" priority="3426" operator="equal">
      <formula>$C$7</formula>
    </cfRule>
  </conditionalFormatting>
  <conditionalFormatting sqref="N67">
    <cfRule type="cellIs" dxfId="3591" priority="3436" operator="equal">
      <formula>$C$7</formula>
    </cfRule>
  </conditionalFormatting>
  <conditionalFormatting sqref="N67 Q67">
    <cfRule type="cellIs" dxfId="3590" priority="3438" operator="equal">
      <formula>TODAY()</formula>
    </cfRule>
  </conditionalFormatting>
  <conditionalFormatting sqref="M67">
    <cfRule type="cellIs" dxfId="3589" priority="3437" operator="greaterThan">
      <formula>0.1</formula>
    </cfRule>
  </conditionalFormatting>
  <conditionalFormatting sqref="O67">
    <cfRule type="cellIs" dxfId="3588" priority="3435" operator="equal">
      <formula>TODAY()</formula>
    </cfRule>
  </conditionalFormatting>
  <conditionalFormatting sqref="O67">
    <cfRule type="cellIs" dxfId="3587" priority="3434" operator="equal">
      <formula>$C$7</formula>
    </cfRule>
  </conditionalFormatting>
  <conditionalFormatting sqref="O67">
    <cfRule type="cellIs" dxfId="3586" priority="3433" operator="equal">
      <formula>TODAY()</formula>
    </cfRule>
  </conditionalFormatting>
  <conditionalFormatting sqref="O67">
    <cfRule type="cellIs" dxfId="3585" priority="3432" operator="equal">
      <formula>$C$7</formula>
    </cfRule>
  </conditionalFormatting>
  <conditionalFormatting sqref="G67">
    <cfRule type="cellIs" dxfId="3584" priority="3440" operator="greaterThan">
      <formula>F67</formula>
    </cfRule>
    <cfRule type="cellIs" dxfId="3583" priority="3441" operator="lessThan">
      <formula>F67</formula>
    </cfRule>
  </conditionalFormatting>
  <conditionalFormatting sqref="L67">
    <cfRule type="cellIs" dxfId="3582" priority="3439" operator="lessThan">
      <formula>0</formula>
    </cfRule>
  </conditionalFormatting>
  <conditionalFormatting sqref="P67">
    <cfRule type="cellIs" dxfId="3581" priority="3425" operator="equal">
      <formula>TODAY()</formula>
    </cfRule>
  </conditionalFormatting>
  <conditionalFormatting sqref="P67">
    <cfRule type="cellIs" dxfId="3580" priority="3424" operator="equal">
      <formula>TODAY()</formula>
    </cfRule>
  </conditionalFormatting>
  <conditionalFormatting sqref="N67 Q67">
    <cfRule type="cellIs" dxfId="3579" priority="3420" operator="equal">
      <formula>TODAY()</formula>
    </cfRule>
  </conditionalFormatting>
  <conditionalFormatting sqref="O67">
    <cfRule type="cellIs" dxfId="3578" priority="3413" operator="equal">
      <formula>TODAY()</formula>
    </cfRule>
  </conditionalFormatting>
  <conditionalFormatting sqref="O67">
    <cfRule type="cellIs" dxfId="3577" priority="3412" operator="equal">
      <formula>$C$7</formula>
    </cfRule>
  </conditionalFormatting>
  <conditionalFormatting sqref="O67">
    <cfRule type="cellIs" dxfId="3576" priority="3411" operator="equal">
      <formula>TODAY()</formula>
    </cfRule>
  </conditionalFormatting>
  <conditionalFormatting sqref="O67">
    <cfRule type="cellIs" dxfId="3575" priority="3410" operator="equal">
      <formula>$C$7</formula>
    </cfRule>
  </conditionalFormatting>
  <conditionalFormatting sqref="O67">
    <cfRule type="cellIs" dxfId="3574" priority="3409" operator="equal">
      <formula>TODAY()</formula>
    </cfRule>
  </conditionalFormatting>
  <conditionalFormatting sqref="O67">
    <cfRule type="cellIs" dxfId="3573" priority="3408" operator="equal">
      <formula>$C$7</formula>
    </cfRule>
  </conditionalFormatting>
  <conditionalFormatting sqref="N67">
    <cfRule type="cellIs" dxfId="3572" priority="3418" operator="equal">
      <formula>$C$7</formula>
    </cfRule>
  </conditionalFormatting>
  <conditionalFormatting sqref="M67">
    <cfRule type="cellIs" dxfId="3571" priority="3419" operator="greaterThan">
      <formula>0.1</formula>
    </cfRule>
  </conditionalFormatting>
  <conditionalFormatting sqref="O67">
    <cfRule type="cellIs" dxfId="3570" priority="3417" operator="equal">
      <formula>TODAY()</formula>
    </cfRule>
  </conditionalFormatting>
  <conditionalFormatting sqref="O67">
    <cfRule type="cellIs" dxfId="3569" priority="3416" operator="equal">
      <formula>$C$7</formula>
    </cfRule>
  </conditionalFormatting>
  <conditionalFormatting sqref="O67">
    <cfRule type="cellIs" dxfId="3568" priority="3415" operator="equal">
      <formula>TODAY()</formula>
    </cfRule>
  </conditionalFormatting>
  <conditionalFormatting sqref="O67">
    <cfRule type="cellIs" dxfId="3567" priority="3414" operator="equal">
      <formula>$C$7</formula>
    </cfRule>
  </conditionalFormatting>
  <conditionalFormatting sqref="G67">
    <cfRule type="cellIs" dxfId="3566" priority="3422" operator="greaterThan">
      <formula>F67</formula>
    </cfRule>
    <cfRule type="cellIs" dxfId="3565" priority="3423" operator="lessThan">
      <formula>F67</formula>
    </cfRule>
  </conditionalFormatting>
  <conditionalFormatting sqref="L67">
    <cfRule type="cellIs" dxfId="3564" priority="3421" operator="lessThan">
      <formula>0</formula>
    </cfRule>
  </conditionalFormatting>
  <conditionalFormatting sqref="O67">
    <cfRule type="cellIs" dxfId="3563" priority="3397" operator="equal">
      <formula>TODAY()</formula>
    </cfRule>
  </conditionalFormatting>
  <conditionalFormatting sqref="O67">
    <cfRule type="cellIs" dxfId="3562" priority="3396" operator="equal">
      <formula>$C$7</formula>
    </cfRule>
  </conditionalFormatting>
  <conditionalFormatting sqref="O67">
    <cfRule type="cellIs" dxfId="3561" priority="3395" operator="equal">
      <formula>TODAY()</formula>
    </cfRule>
  </conditionalFormatting>
  <conditionalFormatting sqref="O67">
    <cfRule type="cellIs" dxfId="3560" priority="3394" operator="equal">
      <formula>$C$7</formula>
    </cfRule>
  </conditionalFormatting>
  <conditionalFormatting sqref="O67">
    <cfRule type="cellIs" dxfId="3559" priority="3393" operator="equal">
      <formula>TODAY()</formula>
    </cfRule>
  </conditionalFormatting>
  <conditionalFormatting sqref="O67">
    <cfRule type="cellIs" dxfId="3558" priority="3392" operator="equal">
      <formula>$C$7</formula>
    </cfRule>
  </conditionalFormatting>
  <conditionalFormatting sqref="N67">
    <cfRule type="cellIs" dxfId="3557" priority="3402" operator="equal">
      <formula>$C$7</formula>
    </cfRule>
  </conditionalFormatting>
  <conditionalFormatting sqref="N67 Q67">
    <cfRule type="cellIs" dxfId="3556" priority="3404" operator="equal">
      <formula>TODAY()</formula>
    </cfRule>
  </conditionalFormatting>
  <conditionalFormatting sqref="M67">
    <cfRule type="cellIs" dxfId="3555" priority="3403" operator="greaterThan">
      <formula>0.1</formula>
    </cfRule>
  </conditionalFormatting>
  <conditionalFormatting sqref="O67">
    <cfRule type="cellIs" dxfId="3554" priority="3401" operator="equal">
      <formula>TODAY()</formula>
    </cfRule>
  </conditionalFormatting>
  <conditionalFormatting sqref="O67">
    <cfRule type="cellIs" dxfId="3553" priority="3400" operator="equal">
      <formula>$C$7</formula>
    </cfRule>
  </conditionalFormatting>
  <conditionalFormatting sqref="O67">
    <cfRule type="cellIs" dxfId="3552" priority="3399" operator="equal">
      <formula>TODAY()</formula>
    </cfRule>
  </conditionalFormatting>
  <conditionalFormatting sqref="O67">
    <cfRule type="cellIs" dxfId="3551" priority="3398" operator="equal">
      <formula>$C$7</formula>
    </cfRule>
  </conditionalFormatting>
  <conditionalFormatting sqref="G67">
    <cfRule type="cellIs" dxfId="3550" priority="3406" operator="greaterThan">
      <formula>F67</formula>
    </cfRule>
    <cfRule type="cellIs" dxfId="3549" priority="3407" operator="lessThan">
      <formula>F67</formula>
    </cfRule>
  </conditionalFormatting>
  <conditionalFormatting sqref="L67">
    <cfRule type="cellIs" dxfId="3548" priority="3405" operator="lessThan">
      <formula>0</formula>
    </cfRule>
  </conditionalFormatting>
  <conditionalFormatting sqref="P67">
    <cfRule type="cellIs" dxfId="3547" priority="3391" operator="equal">
      <formula>TODAY()</formula>
    </cfRule>
  </conditionalFormatting>
  <conditionalFormatting sqref="P67">
    <cfRule type="cellIs" dxfId="3546" priority="3390" operator="equal">
      <formula>TODAY()</formula>
    </cfRule>
  </conditionalFormatting>
  <conditionalFormatting sqref="O69">
    <cfRule type="cellIs" dxfId="3545" priority="2657" operator="equal">
      <formula>TODAY()</formula>
    </cfRule>
  </conditionalFormatting>
  <conditionalFormatting sqref="O69">
    <cfRule type="cellIs" dxfId="3544" priority="2656" operator="equal">
      <formula>$C$7</formula>
    </cfRule>
  </conditionalFormatting>
  <conditionalFormatting sqref="O69">
    <cfRule type="cellIs" dxfId="3543" priority="2655" operator="equal">
      <formula>TODAY()</formula>
    </cfRule>
  </conditionalFormatting>
  <conditionalFormatting sqref="O69">
    <cfRule type="cellIs" dxfId="3542" priority="2654" operator="equal">
      <formula>$C$7</formula>
    </cfRule>
  </conditionalFormatting>
  <conditionalFormatting sqref="O69">
    <cfRule type="cellIs" dxfId="3541" priority="2653" operator="equal">
      <formula>TODAY()</formula>
    </cfRule>
  </conditionalFormatting>
  <conditionalFormatting sqref="O69">
    <cfRule type="cellIs" dxfId="3540" priority="2652" operator="equal">
      <formula>$C$7</formula>
    </cfRule>
  </conditionalFormatting>
  <conditionalFormatting sqref="N69">
    <cfRule type="cellIs" dxfId="3539" priority="2662" operator="equal">
      <formula>$C$7</formula>
    </cfRule>
  </conditionalFormatting>
  <conditionalFormatting sqref="N69 P69:Q69">
    <cfRule type="cellIs" dxfId="3538" priority="2664" operator="equal">
      <formula>TODAY()</formula>
    </cfRule>
  </conditionalFormatting>
  <conditionalFormatting sqref="M69">
    <cfRule type="cellIs" dxfId="3537" priority="2663" operator="greaterThan">
      <formula>0.1</formula>
    </cfRule>
  </conditionalFormatting>
  <conditionalFormatting sqref="O69">
    <cfRule type="cellIs" dxfId="3536" priority="2661" operator="equal">
      <formula>TODAY()</formula>
    </cfRule>
  </conditionalFormatting>
  <conditionalFormatting sqref="O69">
    <cfRule type="cellIs" dxfId="3535" priority="2660" operator="equal">
      <formula>$C$7</formula>
    </cfRule>
  </conditionalFormatting>
  <conditionalFormatting sqref="O69">
    <cfRule type="cellIs" dxfId="3534" priority="2659" operator="equal">
      <formula>TODAY()</formula>
    </cfRule>
  </conditionalFormatting>
  <conditionalFormatting sqref="O69">
    <cfRule type="cellIs" dxfId="3533" priority="2658" operator="equal">
      <formula>$C$7</formula>
    </cfRule>
  </conditionalFormatting>
  <conditionalFormatting sqref="O69">
    <cfRule type="cellIs" dxfId="3532" priority="2641" operator="equal">
      <formula>TODAY()</formula>
    </cfRule>
  </conditionalFormatting>
  <conditionalFormatting sqref="O69">
    <cfRule type="cellIs" dxfId="3531" priority="2640" operator="equal">
      <formula>$C$7</formula>
    </cfRule>
  </conditionalFormatting>
  <conditionalFormatting sqref="O69">
    <cfRule type="cellIs" dxfId="3530" priority="2639" operator="equal">
      <formula>TODAY()</formula>
    </cfRule>
  </conditionalFormatting>
  <conditionalFormatting sqref="O69">
    <cfRule type="cellIs" dxfId="3529" priority="2638" operator="equal">
      <formula>$C$7</formula>
    </cfRule>
  </conditionalFormatting>
  <conditionalFormatting sqref="O69">
    <cfRule type="cellIs" dxfId="3528" priority="2637" operator="equal">
      <formula>TODAY()</formula>
    </cfRule>
  </conditionalFormatting>
  <conditionalFormatting sqref="O69">
    <cfRule type="cellIs" dxfId="3527" priority="2636" operator="equal">
      <formula>$C$7</formula>
    </cfRule>
  </conditionalFormatting>
  <conditionalFormatting sqref="N69">
    <cfRule type="cellIs" dxfId="3526" priority="2646" operator="equal">
      <formula>$C$7</formula>
    </cfRule>
  </conditionalFormatting>
  <conditionalFormatting sqref="N69 P69:Q69">
    <cfRule type="cellIs" dxfId="3525" priority="2648" operator="equal">
      <formula>TODAY()</formula>
    </cfRule>
  </conditionalFormatting>
  <conditionalFormatting sqref="M69">
    <cfRule type="cellIs" dxfId="3524" priority="2647" operator="greaterThan">
      <formula>0.1</formula>
    </cfRule>
  </conditionalFormatting>
  <conditionalFormatting sqref="O69">
    <cfRule type="cellIs" dxfId="3523" priority="2645" operator="equal">
      <formula>TODAY()</formula>
    </cfRule>
  </conditionalFormatting>
  <conditionalFormatting sqref="O69">
    <cfRule type="cellIs" dxfId="3522" priority="2644" operator="equal">
      <formula>$C$7</formula>
    </cfRule>
  </conditionalFormatting>
  <conditionalFormatting sqref="O69">
    <cfRule type="cellIs" dxfId="3521" priority="2643" operator="equal">
      <formula>TODAY()</formula>
    </cfRule>
  </conditionalFormatting>
  <conditionalFormatting sqref="O69">
    <cfRule type="cellIs" dxfId="3520" priority="2642" operator="equal">
      <formula>$C$7</formula>
    </cfRule>
  </conditionalFormatting>
  <conditionalFormatting sqref="Q69">
    <cfRule type="cellIs" dxfId="3519" priority="2633" operator="equal">
      <formula>TODAY()</formula>
    </cfRule>
  </conditionalFormatting>
  <conditionalFormatting sqref="O63">
    <cfRule type="cellIs" dxfId="3518" priority="2622" operator="equal">
      <formula>TODAY()</formula>
    </cfRule>
  </conditionalFormatting>
  <conditionalFormatting sqref="O63">
    <cfRule type="cellIs" dxfId="3517" priority="2621" operator="equal">
      <formula>$C$7</formula>
    </cfRule>
  </conditionalFormatting>
  <conditionalFormatting sqref="O63">
    <cfRule type="cellIs" dxfId="3516" priority="2620" operator="equal">
      <formula>TODAY()</formula>
    </cfRule>
  </conditionalFormatting>
  <conditionalFormatting sqref="O63">
    <cfRule type="cellIs" dxfId="3515" priority="2619" operator="equal">
      <formula>$C$7</formula>
    </cfRule>
  </conditionalFormatting>
  <conditionalFormatting sqref="O63">
    <cfRule type="cellIs" dxfId="3514" priority="2618" operator="equal">
      <formula>TODAY()</formula>
    </cfRule>
  </conditionalFormatting>
  <conditionalFormatting sqref="O63">
    <cfRule type="cellIs" dxfId="3513" priority="2617" operator="equal">
      <formula>$C$7</formula>
    </cfRule>
  </conditionalFormatting>
  <conditionalFormatting sqref="N63">
    <cfRule type="cellIs" dxfId="3512" priority="2627" operator="equal">
      <formula>$C$7</formula>
    </cfRule>
  </conditionalFormatting>
  <conditionalFormatting sqref="N63 P63:Q63">
    <cfRule type="cellIs" dxfId="3511" priority="2629" operator="equal">
      <formula>TODAY()</formula>
    </cfRule>
  </conditionalFormatting>
  <conditionalFormatting sqref="M63">
    <cfRule type="cellIs" dxfId="3510" priority="2628" operator="greaterThan">
      <formula>0.1</formula>
    </cfRule>
  </conditionalFormatting>
  <conditionalFormatting sqref="O63">
    <cfRule type="cellIs" dxfId="3509" priority="2626" operator="equal">
      <formula>TODAY()</formula>
    </cfRule>
  </conditionalFormatting>
  <conditionalFormatting sqref="O63">
    <cfRule type="cellIs" dxfId="3508" priority="2625" operator="equal">
      <formula>$C$7</formula>
    </cfRule>
  </conditionalFormatting>
  <conditionalFormatting sqref="O63">
    <cfRule type="cellIs" dxfId="3507" priority="2624" operator="equal">
      <formula>TODAY()</formula>
    </cfRule>
  </conditionalFormatting>
  <conditionalFormatting sqref="O63">
    <cfRule type="cellIs" dxfId="3506" priority="2623" operator="equal">
      <formula>$C$7</formula>
    </cfRule>
  </conditionalFormatting>
  <conditionalFormatting sqref="G63">
    <cfRule type="cellIs" dxfId="3505" priority="2631" operator="greaterThan">
      <formula>F63</formula>
    </cfRule>
    <cfRule type="cellIs" dxfId="3504" priority="2632" operator="lessThan">
      <formula>F63</formula>
    </cfRule>
  </conditionalFormatting>
  <conditionalFormatting sqref="L63">
    <cfRule type="cellIs" dxfId="3503" priority="2630" operator="lessThan">
      <formula>0</formula>
    </cfRule>
  </conditionalFormatting>
  <conditionalFormatting sqref="O63">
    <cfRule type="cellIs" dxfId="3502" priority="2606" operator="equal">
      <formula>TODAY()</formula>
    </cfRule>
  </conditionalFormatting>
  <conditionalFormatting sqref="O63">
    <cfRule type="cellIs" dxfId="3501" priority="2605" operator="equal">
      <formula>$C$7</formula>
    </cfRule>
  </conditionalFormatting>
  <conditionalFormatting sqref="O63">
    <cfRule type="cellIs" dxfId="3500" priority="2604" operator="equal">
      <formula>TODAY()</formula>
    </cfRule>
  </conditionalFormatting>
  <conditionalFormatting sqref="O63">
    <cfRule type="cellIs" dxfId="3499" priority="2603" operator="equal">
      <formula>$C$7</formula>
    </cfRule>
  </conditionalFormatting>
  <conditionalFormatting sqref="O63">
    <cfRule type="cellIs" dxfId="3498" priority="2602" operator="equal">
      <formula>TODAY()</formula>
    </cfRule>
  </conditionalFormatting>
  <conditionalFormatting sqref="O63">
    <cfRule type="cellIs" dxfId="3497" priority="2601" operator="equal">
      <formula>$C$7</formula>
    </cfRule>
  </conditionalFormatting>
  <conditionalFormatting sqref="N63">
    <cfRule type="cellIs" dxfId="3496" priority="2611" operator="equal">
      <formula>$C$7</formula>
    </cfRule>
  </conditionalFormatting>
  <conditionalFormatting sqref="N63 P63:Q63">
    <cfRule type="cellIs" dxfId="3495" priority="2613" operator="equal">
      <formula>TODAY()</formula>
    </cfRule>
  </conditionalFormatting>
  <conditionalFormatting sqref="M63">
    <cfRule type="cellIs" dxfId="3494" priority="2612" operator="greaterThan">
      <formula>0.1</formula>
    </cfRule>
  </conditionalFormatting>
  <conditionalFormatting sqref="O63">
    <cfRule type="cellIs" dxfId="3493" priority="2610" operator="equal">
      <formula>TODAY()</formula>
    </cfRule>
  </conditionalFormatting>
  <conditionalFormatting sqref="O63">
    <cfRule type="cellIs" dxfId="3492" priority="2609" operator="equal">
      <formula>$C$7</formula>
    </cfRule>
  </conditionalFormatting>
  <conditionalFormatting sqref="O63">
    <cfRule type="cellIs" dxfId="3491" priority="2608" operator="equal">
      <formula>TODAY()</formula>
    </cfRule>
  </conditionalFormatting>
  <conditionalFormatting sqref="O63">
    <cfRule type="cellIs" dxfId="3490" priority="2607" operator="equal">
      <formula>$C$7</formula>
    </cfRule>
  </conditionalFormatting>
  <conditionalFormatting sqref="G63">
    <cfRule type="cellIs" dxfId="3489" priority="2615" operator="greaterThan">
      <formula>F63</formula>
    </cfRule>
    <cfRule type="cellIs" dxfId="3488" priority="2616" operator="lessThan">
      <formula>F63</formula>
    </cfRule>
  </conditionalFormatting>
  <conditionalFormatting sqref="L63">
    <cfRule type="cellIs" dxfId="3487" priority="2614" operator="lessThan">
      <formula>0</formula>
    </cfRule>
  </conditionalFormatting>
  <conditionalFormatting sqref="Q42">
    <cfRule type="cellIs" dxfId="3486" priority="2164" operator="equal">
      <formula>TODAY()</formula>
    </cfRule>
  </conditionalFormatting>
  <conditionalFormatting sqref="O68">
    <cfRule type="cellIs" dxfId="3485" priority="2139" operator="equal">
      <formula>TODAY()</formula>
    </cfRule>
  </conditionalFormatting>
  <conditionalFormatting sqref="P68">
    <cfRule type="cellIs" dxfId="3484" priority="2112" operator="equal">
      <formula>TODAY()</formula>
    </cfRule>
  </conditionalFormatting>
  <conditionalFormatting sqref="O68">
    <cfRule type="cellIs" dxfId="3483" priority="2123" operator="equal">
      <formula>TODAY()</formula>
    </cfRule>
  </conditionalFormatting>
  <conditionalFormatting sqref="O67">
    <cfRule type="cellIs" dxfId="3482" priority="2264" operator="equal">
      <formula>TODAY()</formula>
    </cfRule>
  </conditionalFormatting>
  <conditionalFormatting sqref="O67">
    <cfRule type="cellIs" dxfId="3481" priority="2263" operator="equal">
      <formula>$C$7</formula>
    </cfRule>
  </conditionalFormatting>
  <conditionalFormatting sqref="O67">
    <cfRule type="cellIs" dxfId="3480" priority="2262" operator="equal">
      <formula>TODAY()</formula>
    </cfRule>
  </conditionalFormatting>
  <conditionalFormatting sqref="O67">
    <cfRule type="cellIs" dxfId="3479" priority="2261" operator="equal">
      <formula>$C$7</formula>
    </cfRule>
  </conditionalFormatting>
  <conditionalFormatting sqref="O67">
    <cfRule type="cellIs" dxfId="3478" priority="2260" operator="equal">
      <formula>TODAY()</formula>
    </cfRule>
  </conditionalFormatting>
  <conditionalFormatting sqref="O67">
    <cfRule type="cellIs" dxfId="3477" priority="2259" operator="equal">
      <formula>$C$7</formula>
    </cfRule>
  </conditionalFormatting>
  <conditionalFormatting sqref="N67">
    <cfRule type="cellIs" dxfId="3476" priority="2267" operator="equal">
      <formula>$C$7</formula>
    </cfRule>
  </conditionalFormatting>
  <conditionalFormatting sqref="O67">
    <cfRule type="cellIs" dxfId="3475" priority="2266" operator="equal">
      <formula>TODAY()</formula>
    </cfRule>
  </conditionalFormatting>
  <conditionalFormatting sqref="O67">
    <cfRule type="cellIs" dxfId="3474" priority="2265" operator="equal">
      <formula>$C$7</formula>
    </cfRule>
  </conditionalFormatting>
  <conditionalFormatting sqref="O67">
    <cfRule type="cellIs" dxfId="3473" priority="2248" operator="equal">
      <formula>TODAY()</formula>
    </cfRule>
  </conditionalFormatting>
  <conditionalFormatting sqref="O67">
    <cfRule type="cellIs" dxfId="3472" priority="2247" operator="equal">
      <formula>$C$7</formula>
    </cfRule>
  </conditionalFormatting>
  <conditionalFormatting sqref="O67">
    <cfRule type="cellIs" dxfId="3471" priority="2246" operator="equal">
      <formula>TODAY()</formula>
    </cfRule>
  </conditionalFormatting>
  <conditionalFormatting sqref="O67">
    <cfRule type="cellIs" dxfId="3470" priority="2245" operator="equal">
      <formula>$C$7</formula>
    </cfRule>
  </conditionalFormatting>
  <conditionalFormatting sqref="O67">
    <cfRule type="cellIs" dxfId="3469" priority="2244" operator="equal">
      <formula>TODAY()</formula>
    </cfRule>
  </conditionalFormatting>
  <conditionalFormatting sqref="O67">
    <cfRule type="cellIs" dxfId="3468" priority="2243" operator="equal">
      <formula>$C$7</formula>
    </cfRule>
  </conditionalFormatting>
  <conditionalFormatting sqref="N67">
    <cfRule type="cellIs" dxfId="3467" priority="2251" operator="equal">
      <formula>$C$7</formula>
    </cfRule>
  </conditionalFormatting>
  <conditionalFormatting sqref="O67">
    <cfRule type="cellIs" dxfId="3466" priority="2250" operator="equal">
      <formula>TODAY()</formula>
    </cfRule>
  </conditionalFormatting>
  <conditionalFormatting sqref="O67">
    <cfRule type="cellIs" dxfId="3465" priority="2249" operator="equal">
      <formula>$C$7</formula>
    </cfRule>
  </conditionalFormatting>
  <conditionalFormatting sqref="O67">
    <cfRule type="cellIs" dxfId="3464" priority="2242" operator="equal">
      <formula>TODAY()</formula>
    </cfRule>
  </conditionalFormatting>
  <conditionalFormatting sqref="O67">
    <cfRule type="cellIs" dxfId="3463" priority="2258" operator="equal">
      <formula>TODAY()</formula>
    </cfRule>
  </conditionalFormatting>
  <conditionalFormatting sqref="O67">
    <cfRule type="cellIs" dxfId="3462" priority="2257" operator="equal">
      <formula>$C$7</formula>
    </cfRule>
  </conditionalFormatting>
  <conditionalFormatting sqref="N67 P67:Q67">
    <cfRule type="cellIs" dxfId="3461" priority="2269" operator="equal">
      <formula>TODAY()</formula>
    </cfRule>
  </conditionalFormatting>
  <conditionalFormatting sqref="M67">
    <cfRule type="cellIs" dxfId="3460" priority="2268" operator="greaterThan">
      <formula>0.1</formula>
    </cfRule>
  </conditionalFormatting>
  <conditionalFormatting sqref="G67">
    <cfRule type="cellIs" dxfId="3459" priority="2271" operator="greaterThan">
      <formula>F67</formula>
    </cfRule>
    <cfRule type="cellIs" dxfId="3458" priority="2272" operator="lessThan">
      <formula>F67</formula>
    </cfRule>
  </conditionalFormatting>
  <conditionalFormatting sqref="L67">
    <cfRule type="cellIs" dxfId="3457" priority="2270" operator="lessThan">
      <formula>0</formula>
    </cfRule>
  </conditionalFormatting>
  <conditionalFormatting sqref="O67">
    <cfRule type="cellIs" dxfId="3456" priority="2241" operator="equal">
      <formula>$C$7</formula>
    </cfRule>
  </conditionalFormatting>
  <conditionalFormatting sqref="N67 P67:Q67">
    <cfRule type="cellIs" dxfId="3455" priority="2253" operator="equal">
      <formula>TODAY()</formula>
    </cfRule>
  </conditionalFormatting>
  <conditionalFormatting sqref="M67">
    <cfRule type="cellIs" dxfId="3454" priority="2252" operator="greaterThan">
      <formula>0.1</formula>
    </cfRule>
  </conditionalFormatting>
  <conditionalFormatting sqref="G67">
    <cfRule type="cellIs" dxfId="3453" priority="2255" operator="greaterThan">
      <formula>F67</formula>
    </cfRule>
    <cfRule type="cellIs" dxfId="3452" priority="2256" operator="lessThan">
      <formula>F67</formula>
    </cfRule>
  </conditionalFormatting>
  <conditionalFormatting sqref="L67">
    <cfRule type="cellIs" dxfId="3451" priority="2254" operator="lessThan">
      <formula>0</formula>
    </cfRule>
  </conditionalFormatting>
  <conditionalFormatting sqref="G69">
    <cfRule type="cellIs" dxfId="3450" priority="2207" operator="greaterThan">
      <formula>F69</formula>
    </cfRule>
    <cfRule type="cellIs" dxfId="3449" priority="2208" operator="lessThan">
      <formula>F69</formula>
    </cfRule>
  </conditionalFormatting>
  <conditionalFormatting sqref="L69">
    <cfRule type="cellIs" dxfId="3448" priority="2206" operator="lessThan">
      <formula>0</formula>
    </cfRule>
  </conditionalFormatting>
  <conditionalFormatting sqref="G69">
    <cfRule type="cellIs" dxfId="3447" priority="2204" operator="greaterThan">
      <formula>F69</formula>
    </cfRule>
    <cfRule type="cellIs" dxfId="3446" priority="2205" operator="lessThan">
      <formula>F69</formula>
    </cfRule>
  </conditionalFormatting>
  <conditionalFormatting sqref="L69">
    <cfRule type="cellIs" dxfId="3445" priority="2203" operator="lessThan">
      <formula>0</formula>
    </cfRule>
  </conditionalFormatting>
  <conditionalFormatting sqref="G69">
    <cfRule type="cellIs" dxfId="3444" priority="2201" operator="greaterThan">
      <formula>F69</formula>
    </cfRule>
    <cfRule type="cellIs" dxfId="3443" priority="2202" operator="lessThan">
      <formula>F69</formula>
    </cfRule>
  </conditionalFormatting>
  <conditionalFormatting sqref="L69">
    <cfRule type="cellIs" dxfId="3442" priority="2200" operator="lessThan">
      <formula>0</formula>
    </cfRule>
  </conditionalFormatting>
  <conditionalFormatting sqref="G69">
    <cfRule type="cellIs" dxfId="3441" priority="2198" operator="greaterThan">
      <formula>F69</formula>
    </cfRule>
    <cfRule type="cellIs" dxfId="3440" priority="2199" operator="lessThan">
      <formula>F69</formula>
    </cfRule>
  </conditionalFormatting>
  <conditionalFormatting sqref="L69">
    <cfRule type="cellIs" dxfId="3439" priority="2197" operator="lessThan">
      <formula>0</formula>
    </cfRule>
  </conditionalFormatting>
  <conditionalFormatting sqref="L39">
    <cfRule type="cellIs" dxfId="3438" priority="2196" operator="lessThan">
      <formula>0</formula>
    </cfRule>
  </conditionalFormatting>
  <conditionalFormatting sqref="Q39">
    <cfRule type="cellIs" dxfId="3437" priority="2195" operator="equal">
      <formula>TODAY()</formula>
    </cfRule>
  </conditionalFormatting>
  <conditionalFormatting sqref="K39">
    <cfRule type="cellIs" dxfId="3436" priority="2194" operator="lessThan">
      <formula>0</formula>
    </cfRule>
  </conditionalFormatting>
  <conditionalFormatting sqref="G39">
    <cfRule type="cellIs" dxfId="3435" priority="2192" operator="lessThan">
      <formula>N39</formula>
    </cfRule>
    <cfRule type="cellIs" dxfId="3434" priority="2193" operator="greaterThan">
      <formula>P39</formula>
    </cfRule>
  </conditionalFormatting>
  <conditionalFormatting sqref="Q37">
    <cfRule type="cellIs" dxfId="3433" priority="2186" operator="equal">
      <formula>TODAY()</formula>
    </cfRule>
  </conditionalFormatting>
  <conditionalFormatting sqref="L36">
    <cfRule type="cellIs" dxfId="3432" priority="2190" operator="lessThan">
      <formula>0</formula>
    </cfRule>
  </conditionalFormatting>
  <conditionalFormatting sqref="Q36">
    <cfRule type="cellIs" dxfId="3431" priority="2189" operator="equal">
      <formula>TODAY()</formula>
    </cfRule>
  </conditionalFormatting>
  <conditionalFormatting sqref="K36">
    <cfRule type="cellIs" dxfId="3430" priority="2188" operator="lessThan">
      <formula>0</formula>
    </cfRule>
  </conditionalFormatting>
  <conditionalFormatting sqref="L37">
    <cfRule type="cellIs" dxfId="3429" priority="2187" operator="lessThan">
      <formula>0</formula>
    </cfRule>
  </conditionalFormatting>
  <conditionalFormatting sqref="K37">
    <cfRule type="cellIs" dxfId="3428" priority="2185" operator="lessThan">
      <formula>0</formula>
    </cfRule>
  </conditionalFormatting>
  <conditionalFormatting sqref="L38">
    <cfRule type="cellIs" dxfId="3427" priority="2184" operator="lessThan">
      <formula>0</formula>
    </cfRule>
  </conditionalFormatting>
  <conditionalFormatting sqref="Q38">
    <cfRule type="cellIs" dxfId="3426" priority="2183" operator="equal">
      <formula>TODAY()</formula>
    </cfRule>
  </conditionalFormatting>
  <conditionalFormatting sqref="K38">
    <cfRule type="cellIs" dxfId="3425" priority="2182" operator="lessThan">
      <formula>0</formula>
    </cfRule>
  </conditionalFormatting>
  <conditionalFormatting sqref="G36">
    <cfRule type="cellIs" dxfId="3424" priority="2180" operator="lessThan">
      <formula>N36</formula>
    </cfRule>
    <cfRule type="cellIs" dxfId="3423" priority="2181" operator="greaterThan">
      <formula>P36</formula>
    </cfRule>
  </conditionalFormatting>
  <conditionalFormatting sqref="G37">
    <cfRule type="cellIs" dxfId="3422" priority="2178" operator="lessThan">
      <formula>N37</formula>
    </cfRule>
    <cfRule type="cellIs" dxfId="3421" priority="2179" operator="greaterThan">
      <formula>P37</formula>
    </cfRule>
  </conditionalFormatting>
  <conditionalFormatting sqref="G38">
    <cfRule type="cellIs" dxfId="3420" priority="2176" operator="lessThan">
      <formula>N38</formula>
    </cfRule>
    <cfRule type="cellIs" dxfId="3419" priority="2177" operator="greaterThan">
      <formula>P38</formula>
    </cfRule>
  </conditionalFormatting>
  <conditionalFormatting sqref="L40">
    <cfRule type="cellIs" dxfId="3418" priority="2175" operator="lessThan">
      <formula>0</formula>
    </cfRule>
  </conditionalFormatting>
  <conditionalFormatting sqref="Q40">
    <cfRule type="cellIs" dxfId="3417" priority="2174" operator="equal">
      <formula>TODAY()</formula>
    </cfRule>
  </conditionalFormatting>
  <conditionalFormatting sqref="K40">
    <cfRule type="cellIs" dxfId="3416" priority="2173" operator="lessThan">
      <formula>0</formula>
    </cfRule>
  </conditionalFormatting>
  <conditionalFormatting sqref="G40">
    <cfRule type="cellIs" dxfId="3415" priority="2171" operator="lessThan">
      <formula>N40</formula>
    </cfRule>
    <cfRule type="cellIs" dxfId="3414" priority="2172" operator="greaterThan">
      <formula>P40</formula>
    </cfRule>
  </conditionalFormatting>
  <conditionalFormatting sqref="L41">
    <cfRule type="cellIs" dxfId="3413" priority="2170" operator="lessThan">
      <formula>0</formula>
    </cfRule>
  </conditionalFormatting>
  <conditionalFormatting sqref="Q41">
    <cfRule type="cellIs" dxfId="3412" priority="2169" operator="equal">
      <formula>TODAY()</formula>
    </cfRule>
  </conditionalFormatting>
  <conditionalFormatting sqref="K41">
    <cfRule type="cellIs" dxfId="3411" priority="2168" operator="lessThan">
      <formula>0</formula>
    </cfRule>
  </conditionalFormatting>
  <conditionalFormatting sqref="G41">
    <cfRule type="cellIs" dxfId="3410" priority="2166" operator="lessThan">
      <formula>N41</formula>
    </cfRule>
    <cfRule type="cellIs" dxfId="3409" priority="2167" operator="greaterThan">
      <formula>P41</formula>
    </cfRule>
  </conditionalFormatting>
  <conditionalFormatting sqref="L42">
    <cfRule type="cellIs" dxfId="3408" priority="2165" operator="lessThan">
      <formula>0</formula>
    </cfRule>
  </conditionalFormatting>
  <conditionalFormatting sqref="K42">
    <cfRule type="cellIs" dxfId="3407" priority="2163" operator="lessThan">
      <formula>0</formula>
    </cfRule>
  </conditionalFormatting>
  <conditionalFormatting sqref="G42">
    <cfRule type="cellIs" dxfId="3406" priority="2161" operator="lessThan">
      <formula>N42</formula>
    </cfRule>
    <cfRule type="cellIs" dxfId="3405" priority="2162" operator="greaterThan">
      <formula>P42</formula>
    </cfRule>
  </conditionalFormatting>
  <conditionalFormatting sqref="L45">
    <cfRule type="cellIs" dxfId="3404" priority="2155" operator="lessThan">
      <formula>0</formula>
    </cfRule>
  </conditionalFormatting>
  <conditionalFormatting sqref="Q45">
    <cfRule type="cellIs" dxfId="3403" priority="2154" operator="equal">
      <formula>TODAY()</formula>
    </cfRule>
  </conditionalFormatting>
  <conditionalFormatting sqref="K45">
    <cfRule type="cellIs" dxfId="3402" priority="2153" operator="lessThan">
      <formula>0</formula>
    </cfRule>
  </conditionalFormatting>
  <conditionalFormatting sqref="G45">
    <cfRule type="cellIs" dxfId="3401" priority="2151" operator="lessThan">
      <formula>N45</formula>
    </cfRule>
    <cfRule type="cellIs" dxfId="3400" priority="2152" operator="greaterThan">
      <formula>P45</formula>
    </cfRule>
  </conditionalFormatting>
  <conditionalFormatting sqref="L46">
    <cfRule type="cellIs" dxfId="3399" priority="2150" operator="lessThan">
      <formula>0</formula>
    </cfRule>
  </conditionalFormatting>
  <conditionalFormatting sqref="Q46">
    <cfRule type="cellIs" dxfId="3398" priority="2149" operator="equal">
      <formula>TODAY()</formula>
    </cfRule>
  </conditionalFormatting>
  <conditionalFormatting sqref="K46">
    <cfRule type="cellIs" dxfId="3397" priority="2148" operator="lessThan">
      <formula>0</formula>
    </cfRule>
  </conditionalFormatting>
  <conditionalFormatting sqref="G46">
    <cfRule type="cellIs" dxfId="3396" priority="2146" operator="lessThan">
      <formula>N46</formula>
    </cfRule>
    <cfRule type="cellIs" dxfId="3395" priority="2147" operator="greaterThan">
      <formula>P46</formula>
    </cfRule>
  </conditionalFormatting>
  <conditionalFormatting sqref="O68">
    <cfRule type="cellIs" dxfId="3394" priority="2135" operator="equal">
      <formula>TODAY()</formula>
    </cfRule>
  </conditionalFormatting>
  <conditionalFormatting sqref="O68">
    <cfRule type="cellIs" dxfId="3393" priority="2134" operator="equal">
      <formula>$C$7</formula>
    </cfRule>
  </conditionalFormatting>
  <conditionalFormatting sqref="O68">
    <cfRule type="cellIs" dxfId="3392" priority="2133" operator="equal">
      <formula>TODAY()</formula>
    </cfRule>
  </conditionalFormatting>
  <conditionalFormatting sqref="O68">
    <cfRule type="cellIs" dxfId="3391" priority="2132" operator="equal">
      <formula>$C$7</formula>
    </cfRule>
  </conditionalFormatting>
  <conditionalFormatting sqref="O68">
    <cfRule type="cellIs" dxfId="3390" priority="2131" operator="equal">
      <formula>TODAY()</formula>
    </cfRule>
  </conditionalFormatting>
  <conditionalFormatting sqref="O68">
    <cfRule type="cellIs" dxfId="3389" priority="2130" operator="equal">
      <formula>$C$7</formula>
    </cfRule>
  </conditionalFormatting>
  <conditionalFormatting sqref="N68">
    <cfRule type="cellIs" dxfId="3388" priority="2140" operator="equal">
      <formula>$C$7</formula>
    </cfRule>
  </conditionalFormatting>
  <conditionalFormatting sqref="N68 Q68">
    <cfRule type="cellIs" dxfId="3387" priority="2142" operator="equal">
      <formula>TODAY()</formula>
    </cfRule>
  </conditionalFormatting>
  <conditionalFormatting sqref="M68">
    <cfRule type="cellIs" dxfId="3386" priority="2141" operator="greaterThan">
      <formula>0.1</formula>
    </cfRule>
  </conditionalFormatting>
  <conditionalFormatting sqref="O68">
    <cfRule type="cellIs" dxfId="3385" priority="2138" operator="equal">
      <formula>$C$7</formula>
    </cfRule>
  </conditionalFormatting>
  <conditionalFormatting sqref="O68">
    <cfRule type="cellIs" dxfId="3384" priority="2137" operator="equal">
      <formula>TODAY()</formula>
    </cfRule>
  </conditionalFormatting>
  <conditionalFormatting sqref="O68">
    <cfRule type="cellIs" dxfId="3383" priority="2136" operator="equal">
      <formula>$C$7</formula>
    </cfRule>
  </conditionalFormatting>
  <conditionalFormatting sqref="G68">
    <cfRule type="cellIs" dxfId="3382" priority="2144" operator="greaterThan">
      <formula>F68</formula>
    </cfRule>
    <cfRule type="cellIs" dxfId="3381" priority="2145" operator="lessThan">
      <formula>F68</formula>
    </cfRule>
  </conditionalFormatting>
  <conditionalFormatting sqref="L68">
    <cfRule type="cellIs" dxfId="3380" priority="2143" operator="lessThan">
      <formula>0</formula>
    </cfRule>
  </conditionalFormatting>
  <conditionalFormatting sqref="O68">
    <cfRule type="cellIs" dxfId="3379" priority="2119" operator="equal">
      <formula>TODAY()</formula>
    </cfRule>
  </conditionalFormatting>
  <conditionalFormatting sqref="O68">
    <cfRule type="cellIs" dxfId="3378" priority="2118" operator="equal">
      <formula>$C$7</formula>
    </cfRule>
  </conditionalFormatting>
  <conditionalFormatting sqref="O68">
    <cfRule type="cellIs" dxfId="3377" priority="2117" operator="equal">
      <formula>TODAY()</formula>
    </cfRule>
  </conditionalFormatting>
  <conditionalFormatting sqref="O68">
    <cfRule type="cellIs" dxfId="3376" priority="2116" operator="equal">
      <formula>$C$7</formula>
    </cfRule>
  </conditionalFormatting>
  <conditionalFormatting sqref="O68">
    <cfRule type="cellIs" dxfId="3375" priority="2115" operator="equal">
      <formula>TODAY()</formula>
    </cfRule>
  </conditionalFormatting>
  <conditionalFormatting sqref="O68">
    <cfRule type="cellIs" dxfId="3374" priority="2114" operator="equal">
      <formula>$C$7</formula>
    </cfRule>
  </conditionalFormatting>
  <conditionalFormatting sqref="N68">
    <cfRule type="cellIs" dxfId="3373" priority="2124" operator="equal">
      <formula>$C$7</formula>
    </cfRule>
  </conditionalFormatting>
  <conditionalFormatting sqref="N68 Q68">
    <cfRule type="cellIs" dxfId="3372" priority="2126" operator="equal">
      <formula>TODAY()</formula>
    </cfRule>
  </conditionalFormatting>
  <conditionalFormatting sqref="M68">
    <cfRule type="cellIs" dxfId="3371" priority="2125" operator="greaterThan">
      <formula>0.1</formula>
    </cfRule>
  </conditionalFormatting>
  <conditionalFormatting sqref="O68">
    <cfRule type="cellIs" dxfId="3370" priority="2122" operator="equal">
      <formula>$C$7</formula>
    </cfRule>
  </conditionalFormatting>
  <conditionalFormatting sqref="O68">
    <cfRule type="cellIs" dxfId="3369" priority="2121" operator="equal">
      <formula>TODAY()</formula>
    </cfRule>
  </conditionalFormatting>
  <conditionalFormatting sqref="O68">
    <cfRule type="cellIs" dxfId="3368" priority="2120" operator="equal">
      <formula>$C$7</formula>
    </cfRule>
  </conditionalFormatting>
  <conditionalFormatting sqref="G68">
    <cfRule type="cellIs" dxfId="3367" priority="2128" operator="greaterThan">
      <formula>F68</formula>
    </cfRule>
    <cfRule type="cellIs" dxfId="3366" priority="2129" operator="lessThan">
      <formula>F68</formula>
    </cfRule>
  </conditionalFormatting>
  <conditionalFormatting sqref="L68">
    <cfRule type="cellIs" dxfId="3365" priority="2127" operator="lessThan">
      <formula>0</formula>
    </cfRule>
  </conditionalFormatting>
  <conditionalFormatting sqref="P68">
    <cfRule type="cellIs" dxfId="3364" priority="2113" operator="equal">
      <formula>TODAY()</formula>
    </cfRule>
  </conditionalFormatting>
  <conditionalFormatting sqref="N68 Q68">
    <cfRule type="cellIs" dxfId="3363" priority="2108" operator="equal">
      <formula>TODAY()</formula>
    </cfRule>
  </conditionalFormatting>
  <conditionalFormatting sqref="O68">
    <cfRule type="cellIs" dxfId="3362" priority="2101" operator="equal">
      <formula>TODAY()</formula>
    </cfRule>
  </conditionalFormatting>
  <conditionalFormatting sqref="O68">
    <cfRule type="cellIs" dxfId="3361" priority="2100" operator="equal">
      <formula>$C$7</formula>
    </cfRule>
  </conditionalFormatting>
  <conditionalFormatting sqref="O68">
    <cfRule type="cellIs" dxfId="3360" priority="2099" operator="equal">
      <formula>TODAY()</formula>
    </cfRule>
  </conditionalFormatting>
  <conditionalFormatting sqref="O68">
    <cfRule type="cellIs" dxfId="3359" priority="2098" operator="equal">
      <formula>$C$7</formula>
    </cfRule>
  </conditionalFormatting>
  <conditionalFormatting sqref="O68">
    <cfRule type="cellIs" dxfId="3358" priority="2097" operator="equal">
      <formula>TODAY()</formula>
    </cfRule>
  </conditionalFormatting>
  <conditionalFormatting sqref="O68">
    <cfRule type="cellIs" dxfId="3357" priority="2096" operator="equal">
      <formula>$C$7</formula>
    </cfRule>
  </conditionalFormatting>
  <conditionalFormatting sqref="N68">
    <cfRule type="cellIs" dxfId="3356" priority="2106" operator="equal">
      <formula>$C$7</formula>
    </cfRule>
  </conditionalFormatting>
  <conditionalFormatting sqref="M68">
    <cfRule type="cellIs" dxfId="3355" priority="2107" operator="greaterThan">
      <formula>0.1</formula>
    </cfRule>
  </conditionalFormatting>
  <conditionalFormatting sqref="O68">
    <cfRule type="cellIs" dxfId="3354" priority="2105" operator="equal">
      <formula>TODAY()</formula>
    </cfRule>
  </conditionalFormatting>
  <conditionalFormatting sqref="O68">
    <cfRule type="cellIs" dxfId="3353" priority="2104" operator="equal">
      <formula>$C$7</formula>
    </cfRule>
  </conditionalFormatting>
  <conditionalFormatting sqref="O68">
    <cfRule type="cellIs" dxfId="3352" priority="2103" operator="equal">
      <formula>TODAY()</formula>
    </cfRule>
  </conditionalFormatting>
  <conditionalFormatting sqref="O68">
    <cfRule type="cellIs" dxfId="3351" priority="2102" operator="equal">
      <formula>$C$7</formula>
    </cfRule>
  </conditionalFormatting>
  <conditionalFormatting sqref="G68">
    <cfRule type="cellIs" dxfId="3350" priority="2110" operator="greaterThan">
      <formula>F68</formula>
    </cfRule>
    <cfRule type="cellIs" dxfId="3349" priority="2111" operator="lessThan">
      <formula>F68</formula>
    </cfRule>
  </conditionalFormatting>
  <conditionalFormatting sqref="L68">
    <cfRule type="cellIs" dxfId="3348" priority="2109" operator="lessThan">
      <formula>0</formula>
    </cfRule>
  </conditionalFormatting>
  <conditionalFormatting sqref="O68">
    <cfRule type="cellIs" dxfId="3347" priority="2085" operator="equal">
      <formula>TODAY()</formula>
    </cfRule>
  </conditionalFormatting>
  <conditionalFormatting sqref="O68">
    <cfRule type="cellIs" dxfId="3346" priority="2084" operator="equal">
      <formula>$C$7</formula>
    </cfRule>
  </conditionalFormatting>
  <conditionalFormatting sqref="O68">
    <cfRule type="cellIs" dxfId="3345" priority="2083" operator="equal">
      <formula>TODAY()</formula>
    </cfRule>
  </conditionalFormatting>
  <conditionalFormatting sqref="O68">
    <cfRule type="cellIs" dxfId="3344" priority="2082" operator="equal">
      <formula>$C$7</formula>
    </cfRule>
  </conditionalFormatting>
  <conditionalFormatting sqref="O68">
    <cfRule type="cellIs" dxfId="3343" priority="2081" operator="equal">
      <formula>TODAY()</formula>
    </cfRule>
  </conditionalFormatting>
  <conditionalFormatting sqref="O68">
    <cfRule type="cellIs" dxfId="3342" priority="2080" operator="equal">
      <formula>$C$7</formula>
    </cfRule>
  </conditionalFormatting>
  <conditionalFormatting sqref="N68">
    <cfRule type="cellIs" dxfId="3341" priority="2090" operator="equal">
      <formula>$C$7</formula>
    </cfRule>
  </conditionalFormatting>
  <conditionalFormatting sqref="N68 Q68">
    <cfRule type="cellIs" dxfId="3340" priority="2092" operator="equal">
      <formula>TODAY()</formula>
    </cfRule>
  </conditionalFormatting>
  <conditionalFormatting sqref="M68">
    <cfRule type="cellIs" dxfId="3339" priority="2091" operator="greaterThan">
      <formula>0.1</formula>
    </cfRule>
  </conditionalFormatting>
  <conditionalFormatting sqref="O68">
    <cfRule type="cellIs" dxfId="3338" priority="2089" operator="equal">
      <formula>TODAY()</formula>
    </cfRule>
  </conditionalFormatting>
  <conditionalFormatting sqref="O68">
    <cfRule type="cellIs" dxfId="3337" priority="2088" operator="equal">
      <formula>$C$7</formula>
    </cfRule>
  </conditionalFormatting>
  <conditionalFormatting sqref="O68">
    <cfRule type="cellIs" dxfId="3336" priority="2087" operator="equal">
      <formula>TODAY()</formula>
    </cfRule>
  </conditionalFormatting>
  <conditionalFormatting sqref="O68">
    <cfRule type="cellIs" dxfId="3335" priority="2086" operator="equal">
      <formula>$C$7</formula>
    </cfRule>
  </conditionalFormatting>
  <conditionalFormatting sqref="G68">
    <cfRule type="cellIs" dxfId="3334" priority="2094" operator="greaterThan">
      <formula>F68</formula>
    </cfRule>
    <cfRule type="cellIs" dxfId="3333" priority="2095" operator="lessThan">
      <formula>F68</formula>
    </cfRule>
  </conditionalFormatting>
  <conditionalFormatting sqref="L68">
    <cfRule type="cellIs" dxfId="3332" priority="2093" operator="lessThan">
      <formula>0</formula>
    </cfRule>
  </conditionalFormatting>
  <conditionalFormatting sqref="P68">
    <cfRule type="cellIs" dxfId="3331" priority="2079" operator="equal">
      <formula>TODAY()</formula>
    </cfRule>
  </conditionalFormatting>
  <conditionalFormatting sqref="P68">
    <cfRule type="cellIs" dxfId="3330" priority="2078" operator="equal">
      <formula>TODAY()</formula>
    </cfRule>
  </conditionalFormatting>
  <conditionalFormatting sqref="O68">
    <cfRule type="cellIs" dxfId="3329" priority="2067" operator="equal">
      <formula>TODAY()</formula>
    </cfRule>
  </conditionalFormatting>
  <conditionalFormatting sqref="O68">
    <cfRule type="cellIs" dxfId="3328" priority="2066" operator="equal">
      <formula>$C$7</formula>
    </cfRule>
  </conditionalFormatting>
  <conditionalFormatting sqref="O68">
    <cfRule type="cellIs" dxfId="3327" priority="2065" operator="equal">
      <formula>TODAY()</formula>
    </cfRule>
  </conditionalFormatting>
  <conditionalFormatting sqref="O68">
    <cfRule type="cellIs" dxfId="3326" priority="2064" operator="equal">
      <formula>$C$7</formula>
    </cfRule>
  </conditionalFormatting>
  <conditionalFormatting sqref="O68">
    <cfRule type="cellIs" dxfId="3325" priority="2063" operator="equal">
      <formula>TODAY()</formula>
    </cfRule>
  </conditionalFormatting>
  <conditionalFormatting sqref="O68">
    <cfRule type="cellIs" dxfId="3324" priority="2062" operator="equal">
      <formula>$C$7</formula>
    </cfRule>
  </conditionalFormatting>
  <conditionalFormatting sqref="N68">
    <cfRule type="cellIs" dxfId="3323" priority="2072" operator="equal">
      <formula>$C$7</formula>
    </cfRule>
  </conditionalFormatting>
  <conditionalFormatting sqref="N68 Q68">
    <cfRule type="cellIs" dxfId="3322" priority="2074" operator="equal">
      <formula>TODAY()</formula>
    </cfRule>
  </conditionalFormatting>
  <conditionalFormatting sqref="M68">
    <cfRule type="cellIs" dxfId="3321" priority="2073" operator="greaterThan">
      <formula>0.1</formula>
    </cfRule>
  </conditionalFormatting>
  <conditionalFormatting sqref="O68">
    <cfRule type="cellIs" dxfId="3320" priority="2071" operator="equal">
      <formula>TODAY()</formula>
    </cfRule>
  </conditionalFormatting>
  <conditionalFormatting sqref="O68">
    <cfRule type="cellIs" dxfId="3319" priority="2070" operator="equal">
      <formula>$C$7</formula>
    </cfRule>
  </conditionalFormatting>
  <conditionalFormatting sqref="O68">
    <cfRule type="cellIs" dxfId="3318" priority="2069" operator="equal">
      <formula>TODAY()</formula>
    </cfRule>
  </conditionalFormatting>
  <conditionalFormatting sqref="O68">
    <cfRule type="cellIs" dxfId="3317" priority="2068" operator="equal">
      <formula>$C$7</formula>
    </cfRule>
  </conditionalFormatting>
  <conditionalFormatting sqref="G68">
    <cfRule type="cellIs" dxfId="3316" priority="2076" operator="greaterThan">
      <formula>F68</formula>
    </cfRule>
    <cfRule type="cellIs" dxfId="3315" priority="2077" operator="lessThan">
      <formula>F68</formula>
    </cfRule>
  </conditionalFormatting>
  <conditionalFormatting sqref="L68">
    <cfRule type="cellIs" dxfId="3314" priority="2075" operator="lessThan">
      <formula>0</formula>
    </cfRule>
  </conditionalFormatting>
  <conditionalFormatting sqref="O68">
    <cfRule type="cellIs" dxfId="3313" priority="2051" operator="equal">
      <formula>TODAY()</formula>
    </cfRule>
  </conditionalFormatting>
  <conditionalFormatting sqref="O68">
    <cfRule type="cellIs" dxfId="3312" priority="2050" operator="equal">
      <formula>$C$7</formula>
    </cfRule>
  </conditionalFormatting>
  <conditionalFormatting sqref="O68">
    <cfRule type="cellIs" dxfId="3311" priority="2049" operator="equal">
      <formula>TODAY()</formula>
    </cfRule>
  </conditionalFormatting>
  <conditionalFormatting sqref="O68">
    <cfRule type="cellIs" dxfId="3310" priority="2048" operator="equal">
      <formula>$C$7</formula>
    </cfRule>
  </conditionalFormatting>
  <conditionalFormatting sqref="O68">
    <cfRule type="cellIs" dxfId="3309" priority="2047" operator="equal">
      <formula>TODAY()</formula>
    </cfRule>
  </conditionalFormatting>
  <conditionalFormatting sqref="O68">
    <cfRule type="cellIs" dxfId="3308" priority="2046" operator="equal">
      <formula>$C$7</formula>
    </cfRule>
  </conditionalFormatting>
  <conditionalFormatting sqref="N68">
    <cfRule type="cellIs" dxfId="3307" priority="2056" operator="equal">
      <formula>$C$7</formula>
    </cfRule>
  </conditionalFormatting>
  <conditionalFormatting sqref="N68 Q68">
    <cfRule type="cellIs" dxfId="3306" priority="2058" operator="equal">
      <formula>TODAY()</formula>
    </cfRule>
  </conditionalFormatting>
  <conditionalFormatting sqref="M68">
    <cfRule type="cellIs" dxfId="3305" priority="2057" operator="greaterThan">
      <formula>0.1</formula>
    </cfRule>
  </conditionalFormatting>
  <conditionalFormatting sqref="O68">
    <cfRule type="cellIs" dxfId="3304" priority="2055" operator="equal">
      <formula>TODAY()</formula>
    </cfRule>
  </conditionalFormatting>
  <conditionalFormatting sqref="O68">
    <cfRule type="cellIs" dxfId="3303" priority="2054" operator="equal">
      <formula>$C$7</formula>
    </cfRule>
  </conditionalFormatting>
  <conditionalFormatting sqref="O68">
    <cfRule type="cellIs" dxfId="3302" priority="2053" operator="equal">
      <formula>TODAY()</formula>
    </cfRule>
  </conditionalFormatting>
  <conditionalFormatting sqref="O68">
    <cfRule type="cellIs" dxfId="3301" priority="2052" operator="equal">
      <formula>$C$7</formula>
    </cfRule>
  </conditionalFormatting>
  <conditionalFormatting sqref="G68">
    <cfRule type="cellIs" dxfId="3300" priority="2060" operator="greaterThan">
      <formula>F68</formula>
    </cfRule>
    <cfRule type="cellIs" dxfId="3299" priority="2061" operator="lessThan">
      <formula>F68</formula>
    </cfRule>
  </conditionalFormatting>
  <conditionalFormatting sqref="L68">
    <cfRule type="cellIs" dxfId="3298" priority="2059" operator="lessThan">
      <formula>0</formula>
    </cfRule>
  </conditionalFormatting>
  <conditionalFormatting sqref="P68">
    <cfRule type="cellIs" dxfId="3297" priority="2045" operator="equal">
      <formula>TODAY()</formula>
    </cfRule>
  </conditionalFormatting>
  <conditionalFormatting sqref="P68">
    <cfRule type="cellIs" dxfId="3296" priority="2044" operator="equal">
      <formula>TODAY()</formula>
    </cfRule>
  </conditionalFormatting>
  <conditionalFormatting sqref="N68 Q68">
    <cfRule type="cellIs" dxfId="3295" priority="2040" operator="equal">
      <formula>TODAY()</formula>
    </cfRule>
  </conditionalFormatting>
  <conditionalFormatting sqref="O68">
    <cfRule type="cellIs" dxfId="3294" priority="2033" operator="equal">
      <formula>TODAY()</formula>
    </cfRule>
  </conditionalFormatting>
  <conditionalFormatting sqref="O68">
    <cfRule type="cellIs" dxfId="3293" priority="2032" operator="equal">
      <formula>$C$7</formula>
    </cfRule>
  </conditionalFormatting>
  <conditionalFormatting sqref="O68">
    <cfRule type="cellIs" dxfId="3292" priority="2031" operator="equal">
      <formula>TODAY()</formula>
    </cfRule>
  </conditionalFormatting>
  <conditionalFormatting sqref="O68">
    <cfRule type="cellIs" dxfId="3291" priority="2030" operator="equal">
      <formula>$C$7</formula>
    </cfRule>
  </conditionalFormatting>
  <conditionalFormatting sqref="O68">
    <cfRule type="cellIs" dxfId="3290" priority="2029" operator="equal">
      <formula>TODAY()</formula>
    </cfRule>
  </conditionalFormatting>
  <conditionalFormatting sqref="O68">
    <cfRule type="cellIs" dxfId="3289" priority="2028" operator="equal">
      <formula>$C$7</formula>
    </cfRule>
  </conditionalFormatting>
  <conditionalFormatting sqref="N68">
    <cfRule type="cellIs" dxfId="3288" priority="2038" operator="equal">
      <formula>$C$7</formula>
    </cfRule>
  </conditionalFormatting>
  <conditionalFormatting sqref="M68">
    <cfRule type="cellIs" dxfId="3287" priority="2039" operator="greaterThan">
      <formula>0.1</formula>
    </cfRule>
  </conditionalFormatting>
  <conditionalFormatting sqref="O68">
    <cfRule type="cellIs" dxfId="3286" priority="2037" operator="equal">
      <formula>TODAY()</formula>
    </cfRule>
  </conditionalFormatting>
  <conditionalFormatting sqref="O68">
    <cfRule type="cellIs" dxfId="3285" priority="2036" operator="equal">
      <formula>$C$7</formula>
    </cfRule>
  </conditionalFormatting>
  <conditionalFormatting sqref="O68">
    <cfRule type="cellIs" dxfId="3284" priority="2035" operator="equal">
      <formula>TODAY()</formula>
    </cfRule>
  </conditionalFormatting>
  <conditionalFormatting sqref="O68">
    <cfRule type="cellIs" dxfId="3283" priority="2034" operator="equal">
      <formula>$C$7</formula>
    </cfRule>
  </conditionalFormatting>
  <conditionalFormatting sqref="G68">
    <cfRule type="cellIs" dxfId="3282" priority="2042" operator="greaterThan">
      <formula>F68</formula>
    </cfRule>
    <cfRule type="cellIs" dxfId="3281" priority="2043" operator="lessThan">
      <formula>F68</formula>
    </cfRule>
  </conditionalFormatting>
  <conditionalFormatting sqref="L68">
    <cfRule type="cellIs" dxfId="3280" priority="2041" operator="lessThan">
      <formula>0</formula>
    </cfRule>
  </conditionalFormatting>
  <conditionalFormatting sqref="O68">
    <cfRule type="cellIs" dxfId="3279" priority="2017" operator="equal">
      <formula>TODAY()</formula>
    </cfRule>
  </conditionalFormatting>
  <conditionalFormatting sqref="O68">
    <cfRule type="cellIs" dxfId="3278" priority="2016" operator="equal">
      <formula>$C$7</formula>
    </cfRule>
  </conditionalFormatting>
  <conditionalFormatting sqref="O68">
    <cfRule type="cellIs" dxfId="3277" priority="2015" operator="equal">
      <formula>TODAY()</formula>
    </cfRule>
  </conditionalFormatting>
  <conditionalFormatting sqref="O68">
    <cfRule type="cellIs" dxfId="3276" priority="2014" operator="equal">
      <formula>$C$7</formula>
    </cfRule>
  </conditionalFormatting>
  <conditionalFormatting sqref="O68">
    <cfRule type="cellIs" dxfId="3275" priority="2013" operator="equal">
      <formula>TODAY()</formula>
    </cfRule>
  </conditionalFormatting>
  <conditionalFormatting sqref="O68">
    <cfRule type="cellIs" dxfId="3274" priority="2012" operator="equal">
      <formula>$C$7</formula>
    </cfRule>
  </conditionalFormatting>
  <conditionalFormatting sqref="N68">
    <cfRule type="cellIs" dxfId="3273" priority="2022" operator="equal">
      <formula>$C$7</formula>
    </cfRule>
  </conditionalFormatting>
  <conditionalFormatting sqref="N68 Q68">
    <cfRule type="cellIs" dxfId="3272" priority="2024" operator="equal">
      <formula>TODAY()</formula>
    </cfRule>
  </conditionalFormatting>
  <conditionalFormatting sqref="M68">
    <cfRule type="cellIs" dxfId="3271" priority="2023" operator="greaterThan">
      <formula>0.1</formula>
    </cfRule>
  </conditionalFormatting>
  <conditionalFormatting sqref="O68">
    <cfRule type="cellIs" dxfId="3270" priority="2021" operator="equal">
      <formula>TODAY()</formula>
    </cfRule>
  </conditionalFormatting>
  <conditionalFormatting sqref="O68">
    <cfRule type="cellIs" dxfId="3269" priority="2020" operator="equal">
      <formula>$C$7</formula>
    </cfRule>
  </conditionalFormatting>
  <conditionalFormatting sqref="O68">
    <cfRule type="cellIs" dxfId="3268" priority="2019" operator="equal">
      <formula>TODAY()</formula>
    </cfRule>
  </conditionalFormatting>
  <conditionalFormatting sqref="O68">
    <cfRule type="cellIs" dxfId="3267" priority="2018" operator="equal">
      <formula>$C$7</formula>
    </cfRule>
  </conditionalFormatting>
  <conditionalFormatting sqref="G68">
    <cfRule type="cellIs" dxfId="3266" priority="2026" operator="greaterThan">
      <formula>F68</formula>
    </cfRule>
    <cfRule type="cellIs" dxfId="3265" priority="2027" operator="lessThan">
      <formula>F68</formula>
    </cfRule>
  </conditionalFormatting>
  <conditionalFormatting sqref="L68">
    <cfRule type="cellIs" dxfId="3264" priority="2025" operator="lessThan">
      <formula>0</formula>
    </cfRule>
  </conditionalFormatting>
  <conditionalFormatting sqref="P68">
    <cfRule type="cellIs" dxfId="3263" priority="2011" operator="equal">
      <formula>TODAY()</formula>
    </cfRule>
  </conditionalFormatting>
  <conditionalFormatting sqref="P68">
    <cfRule type="cellIs" dxfId="3262" priority="2010" operator="equal">
      <formula>TODAY()</formula>
    </cfRule>
  </conditionalFormatting>
  <conditionalFormatting sqref="O68">
    <cfRule type="cellIs" dxfId="3261" priority="2001" operator="equal">
      <formula>TODAY()</formula>
    </cfRule>
  </conditionalFormatting>
  <conditionalFormatting sqref="O68">
    <cfRule type="cellIs" dxfId="3260" priority="2000" operator="equal">
      <formula>$C$7</formula>
    </cfRule>
  </conditionalFormatting>
  <conditionalFormatting sqref="O68">
    <cfRule type="cellIs" dxfId="3259" priority="1999" operator="equal">
      <formula>TODAY()</formula>
    </cfRule>
  </conditionalFormatting>
  <conditionalFormatting sqref="O68">
    <cfRule type="cellIs" dxfId="3258" priority="1998" operator="equal">
      <formula>$C$7</formula>
    </cfRule>
  </conditionalFormatting>
  <conditionalFormatting sqref="O68">
    <cfRule type="cellIs" dxfId="3257" priority="1997" operator="equal">
      <formula>TODAY()</formula>
    </cfRule>
  </conditionalFormatting>
  <conditionalFormatting sqref="O68">
    <cfRule type="cellIs" dxfId="3256" priority="1996" operator="equal">
      <formula>$C$7</formula>
    </cfRule>
  </conditionalFormatting>
  <conditionalFormatting sqref="N68">
    <cfRule type="cellIs" dxfId="3255" priority="2004" operator="equal">
      <formula>$C$7</formula>
    </cfRule>
  </conditionalFormatting>
  <conditionalFormatting sqref="O68">
    <cfRule type="cellIs" dxfId="3254" priority="2003" operator="equal">
      <formula>TODAY()</formula>
    </cfRule>
  </conditionalFormatting>
  <conditionalFormatting sqref="O68">
    <cfRule type="cellIs" dxfId="3253" priority="2002" operator="equal">
      <formula>$C$7</formula>
    </cfRule>
  </conditionalFormatting>
  <conditionalFormatting sqref="O68">
    <cfRule type="cellIs" dxfId="3252" priority="1985" operator="equal">
      <formula>TODAY()</formula>
    </cfRule>
  </conditionalFormatting>
  <conditionalFormatting sqref="O68">
    <cfRule type="cellIs" dxfId="3251" priority="1984" operator="equal">
      <formula>$C$7</formula>
    </cfRule>
  </conditionalFormatting>
  <conditionalFormatting sqref="O68">
    <cfRule type="cellIs" dxfId="3250" priority="1983" operator="equal">
      <formula>TODAY()</formula>
    </cfRule>
  </conditionalFormatting>
  <conditionalFormatting sqref="O68">
    <cfRule type="cellIs" dxfId="3249" priority="1982" operator="equal">
      <formula>$C$7</formula>
    </cfRule>
  </conditionalFormatting>
  <conditionalFormatting sqref="O68">
    <cfRule type="cellIs" dxfId="3248" priority="1981" operator="equal">
      <formula>TODAY()</formula>
    </cfRule>
  </conditionalFormatting>
  <conditionalFormatting sqref="O68">
    <cfRule type="cellIs" dxfId="3247" priority="1980" operator="equal">
      <formula>$C$7</formula>
    </cfRule>
  </conditionalFormatting>
  <conditionalFormatting sqref="N68">
    <cfRule type="cellIs" dxfId="3246" priority="1988" operator="equal">
      <formula>$C$7</formula>
    </cfRule>
  </conditionalFormatting>
  <conditionalFormatting sqref="O68">
    <cfRule type="cellIs" dxfId="3245" priority="1987" operator="equal">
      <formula>TODAY()</formula>
    </cfRule>
  </conditionalFormatting>
  <conditionalFormatting sqref="O68">
    <cfRule type="cellIs" dxfId="3244" priority="1986" operator="equal">
      <formula>$C$7</formula>
    </cfRule>
  </conditionalFormatting>
  <conditionalFormatting sqref="O68">
    <cfRule type="cellIs" dxfId="3243" priority="1979" operator="equal">
      <formula>TODAY()</formula>
    </cfRule>
  </conditionalFormatting>
  <conditionalFormatting sqref="O68">
    <cfRule type="cellIs" dxfId="3242" priority="1995" operator="equal">
      <formula>TODAY()</formula>
    </cfRule>
  </conditionalFormatting>
  <conditionalFormatting sqref="O68">
    <cfRule type="cellIs" dxfId="3241" priority="1994" operator="equal">
      <formula>$C$7</formula>
    </cfRule>
  </conditionalFormatting>
  <conditionalFormatting sqref="N68 P68:Q68">
    <cfRule type="cellIs" dxfId="3240" priority="2006" operator="equal">
      <formula>TODAY()</formula>
    </cfRule>
  </conditionalFormatting>
  <conditionalFormatting sqref="M68">
    <cfRule type="cellIs" dxfId="3239" priority="2005" operator="greaterThan">
      <formula>0.1</formula>
    </cfRule>
  </conditionalFormatting>
  <conditionalFormatting sqref="G68">
    <cfRule type="cellIs" dxfId="3238" priority="2008" operator="greaterThan">
      <formula>F68</formula>
    </cfRule>
    <cfRule type="cellIs" dxfId="3237" priority="2009" operator="lessThan">
      <formula>F68</formula>
    </cfRule>
  </conditionalFormatting>
  <conditionalFormatting sqref="L68">
    <cfRule type="cellIs" dxfId="3236" priority="2007" operator="lessThan">
      <formula>0</formula>
    </cfRule>
  </conditionalFormatting>
  <conditionalFormatting sqref="O68">
    <cfRule type="cellIs" dxfId="3235" priority="1978" operator="equal">
      <formula>$C$7</formula>
    </cfRule>
  </conditionalFormatting>
  <conditionalFormatting sqref="N68 P68:Q68">
    <cfRule type="cellIs" dxfId="3234" priority="1990" operator="equal">
      <formula>TODAY()</formula>
    </cfRule>
  </conditionalFormatting>
  <conditionalFormatting sqref="M68">
    <cfRule type="cellIs" dxfId="3233" priority="1989" operator="greaterThan">
      <formula>0.1</formula>
    </cfRule>
  </conditionalFormatting>
  <conditionalFormatting sqref="G68">
    <cfRule type="cellIs" dxfId="3232" priority="1992" operator="greaterThan">
      <formula>F68</formula>
    </cfRule>
    <cfRule type="cellIs" dxfId="3231" priority="1993" operator="lessThan">
      <formula>F68</formula>
    </cfRule>
  </conditionalFormatting>
  <conditionalFormatting sqref="L68">
    <cfRule type="cellIs" dxfId="3230" priority="1991" operator="lessThan">
      <formula>0</formula>
    </cfRule>
  </conditionalFormatting>
  <conditionalFormatting sqref="O66">
    <cfRule type="cellIs" dxfId="3229" priority="1967" operator="equal">
      <formula>TODAY()</formula>
    </cfRule>
  </conditionalFormatting>
  <conditionalFormatting sqref="O66">
    <cfRule type="cellIs" dxfId="3228" priority="1966" operator="equal">
      <formula>$C$7</formula>
    </cfRule>
  </conditionalFormatting>
  <conditionalFormatting sqref="O66">
    <cfRule type="cellIs" dxfId="3227" priority="1965" operator="equal">
      <formula>TODAY()</formula>
    </cfRule>
  </conditionalFormatting>
  <conditionalFormatting sqref="O66">
    <cfRule type="cellIs" dxfId="3226" priority="1964" operator="equal">
      <formula>$C$7</formula>
    </cfRule>
  </conditionalFormatting>
  <conditionalFormatting sqref="O66">
    <cfRule type="cellIs" dxfId="3225" priority="1963" operator="equal">
      <formula>TODAY()</formula>
    </cfRule>
  </conditionalFormatting>
  <conditionalFormatting sqref="O66">
    <cfRule type="cellIs" dxfId="3224" priority="1962" operator="equal">
      <formula>$C$7</formula>
    </cfRule>
  </conditionalFormatting>
  <conditionalFormatting sqref="N66">
    <cfRule type="cellIs" dxfId="3223" priority="1972" operator="equal">
      <formula>$C$7</formula>
    </cfRule>
  </conditionalFormatting>
  <conditionalFormatting sqref="N66 Q66">
    <cfRule type="cellIs" dxfId="3222" priority="1974" operator="equal">
      <formula>TODAY()</formula>
    </cfRule>
  </conditionalFormatting>
  <conditionalFormatting sqref="M66">
    <cfRule type="cellIs" dxfId="3221" priority="1973" operator="greaterThan">
      <formula>0.1</formula>
    </cfRule>
  </conditionalFormatting>
  <conditionalFormatting sqref="O66">
    <cfRule type="cellIs" dxfId="3220" priority="1971" operator="equal">
      <formula>TODAY()</formula>
    </cfRule>
  </conditionalFormatting>
  <conditionalFormatting sqref="O66">
    <cfRule type="cellIs" dxfId="3219" priority="1970" operator="equal">
      <formula>$C$7</formula>
    </cfRule>
  </conditionalFormatting>
  <conditionalFormatting sqref="O66">
    <cfRule type="cellIs" dxfId="3218" priority="1969" operator="equal">
      <formula>TODAY()</formula>
    </cfRule>
  </conditionalFormatting>
  <conditionalFormatting sqref="O66">
    <cfRule type="cellIs" dxfId="3217" priority="1968" operator="equal">
      <formula>$C$7</formula>
    </cfRule>
  </conditionalFormatting>
  <conditionalFormatting sqref="G66">
    <cfRule type="cellIs" dxfId="3216" priority="1976" operator="greaterThan">
      <formula>F66</formula>
    </cfRule>
    <cfRule type="cellIs" dxfId="3215" priority="1977" operator="lessThan">
      <formula>F66</formula>
    </cfRule>
  </conditionalFormatting>
  <conditionalFormatting sqref="L66">
    <cfRule type="cellIs" dxfId="3214" priority="1975" operator="lessThan">
      <formula>0</formula>
    </cfRule>
  </conditionalFormatting>
  <conditionalFormatting sqref="O66">
    <cfRule type="cellIs" dxfId="3213" priority="1951" operator="equal">
      <formula>TODAY()</formula>
    </cfRule>
  </conditionalFormatting>
  <conditionalFormatting sqref="O66">
    <cfRule type="cellIs" dxfId="3212" priority="1950" operator="equal">
      <formula>$C$7</formula>
    </cfRule>
  </conditionalFormatting>
  <conditionalFormatting sqref="O66">
    <cfRule type="cellIs" dxfId="3211" priority="1949" operator="equal">
      <formula>TODAY()</formula>
    </cfRule>
  </conditionalFormatting>
  <conditionalFormatting sqref="O66">
    <cfRule type="cellIs" dxfId="3210" priority="1948" operator="equal">
      <formula>$C$7</formula>
    </cfRule>
  </conditionalFormatting>
  <conditionalFormatting sqref="O66">
    <cfRule type="cellIs" dxfId="3209" priority="1947" operator="equal">
      <formula>TODAY()</formula>
    </cfRule>
  </conditionalFormatting>
  <conditionalFormatting sqref="O66">
    <cfRule type="cellIs" dxfId="3208" priority="1946" operator="equal">
      <formula>$C$7</formula>
    </cfRule>
  </conditionalFormatting>
  <conditionalFormatting sqref="N66">
    <cfRule type="cellIs" dxfId="3207" priority="1956" operator="equal">
      <formula>$C$7</formula>
    </cfRule>
  </conditionalFormatting>
  <conditionalFormatting sqref="N66 Q66">
    <cfRule type="cellIs" dxfId="3206" priority="1958" operator="equal">
      <formula>TODAY()</formula>
    </cfRule>
  </conditionalFormatting>
  <conditionalFormatting sqref="M66">
    <cfRule type="cellIs" dxfId="3205" priority="1957" operator="greaterThan">
      <formula>0.1</formula>
    </cfRule>
  </conditionalFormatting>
  <conditionalFormatting sqref="O66">
    <cfRule type="cellIs" dxfId="3204" priority="1955" operator="equal">
      <formula>TODAY()</formula>
    </cfRule>
  </conditionalFormatting>
  <conditionalFormatting sqref="O66">
    <cfRule type="cellIs" dxfId="3203" priority="1954" operator="equal">
      <formula>$C$7</formula>
    </cfRule>
  </conditionalFormatting>
  <conditionalFormatting sqref="O66">
    <cfRule type="cellIs" dxfId="3202" priority="1953" operator="equal">
      <formula>TODAY()</formula>
    </cfRule>
  </conditionalFormatting>
  <conditionalFormatting sqref="O66">
    <cfRule type="cellIs" dxfId="3201" priority="1952" operator="equal">
      <formula>$C$7</formula>
    </cfRule>
  </conditionalFormatting>
  <conditionalFormatting sqref="G66">
    <cfRule type="cellIs" dxfId="3200" priority="1960" operator="greaterThan">
      <formula>F66</formula>
    </cfRule>
    <cfRule type="cellIs" dxfId="3199" priority="1961" operator="lessThan">
      <formula>F66</formula>
    </cfRule>
  </conditionalFormatting>
  <conditionalFormatting sqref="L66">
    <cfRule type="cellIs" dxfId="3198" priority="1959" operator="lessThan">
      <formula>0</formula>
    </cfRule>
  </conditionalFormatting>
  <conditionalFormatting sqref="P66">
    <cfRule type="cellIs" dxfId="3197" priority="1945" operator="equal">
      <formula>TODAY()</formula>
    </cfRule>
  </conditionalFormatting>
  <conditionalFormatting sqref="P66">
    <cfRule type="cellIs" dxfId="3196" priority="1944" operator="equal">
      <formula>TODAY()</formula>
    </cfRule>
  </conditionalFormatting>
  <conditionalFormatting sqref="N66 Q66">
    <cfRule type="cellIs" dxfId="3195" priority="1940" operator="equal">
      <formula>TODAY()</formula>
    </cfRule>
  </conditionalFormatting>
  <conditionalFormatting sqref="O66">
    <cfRule type="cellIs" dxfId="3194" priority="1933" operator="equal">
      <formula>TODAY()</formula>
    </cfRule>
  </conditionalFormatting>
  <conditionalFormatting sqref="O66">
    <cfRule type="cellIs" dxfId="3193" priority="1932" operator="equal">
      <formula>$C$7</formula>
    </cfRule>
  </conditionalFormatting>
  <conditionalFormatting sqref="O66">
    <cfRule type="cellIs" dxfId="3192" priority="1931" operator="equal">
      <formula>TODAY()</formula>
    </cfRule>
  </conditionalFormatting>
  <conditionalFormatting sqref="O66">
    <cfRule type="cellIs" dxfId="3191" priority="1930" operator="equal">
      <formula>$C$7</formula>
    </cfRule>
  </conditionalFormatting>
  <conditionalFormatting sqref="O66">
    <cfRule type="cellIs" dxfId="3190" priority="1929" operator="equal">
      <formula>TODAY()</formula>
    </cfRule>
  </conditionalFormatting>
  <conditionalFormatting sqref="O66">
    <cfRule type="cellIs" dxfId="3189" priority="1928" operator="equal">
      <formula>$C$7</formula>
    </cfRule>
  </conditionalFormatting>
  <conditionalFormatting sqref="N66">
    <cfRule type="cellIs" dxfId="3188" priority="1938" operator="equal">
      <formula>$C$7</formula>
    </cfRule>
  </conditionalFormatting>
  <conditionalFormatting sqref="M66">
    <cfRule type="cellIs" dxfId="3187" priority="1939" operator="greaterThan">
      <formula>0.1</formula>
    </cfRule>
  </conditionalFormatting>
  <conditionalFormatting sqref="O66">
    <cfRule type="cellIs" dxfId="3186" priority="1937" operator="equal">
      <formula>TODAY()</formula>
    </cfRule>
  </conditionalFormatting>
  <conditionalFormatting sqref="O66">
    <cfRule type="cellIs" dxfId="3185" priority="1936" operator="equal">
      <formula>$C$7</formula>
    </cfRule>
  </conditionalFormatting>
  <conditionalFormatting sqref="O66">
    <cfRule type="cellIs" dxfId="3184" priority="1935" operator="equal">
      <formula>TODAY()</formula>
    </cfRule>
  </conditionalFormatting>
  <conditionalFormatting sqref="O66">
    <cfRule type="cellIs" dxfId="3183" priority="1934" operator="equal">
      <formula>$C$7</formula>
    </cfRule>
  </conditionalFormatting>
  <conditionalFormatting sqref="G66">
    <cfRule type="cellIs" dxfId="3182" priority="1942" operator="greaterThan">
      <formula>F66</formula>
    </cfRule>
    <cfRule type="cellIs" dxfId="3181" priority="1943" operator="lessThan">
      <formula>F66</formula>
    </cfRule>
  </conditionalFormatting>
  <conditionalFormatting sqref="L66">
    <cfRule type="cellIs" dxfId="3180" priority="1941" operator="lessThan">
      <formula>0</formula>
    </cfRule>
  </conditionalFormatting>
  <conditionalFormatting sqref="O66">
    <cfRule type="cellIs" dxfId="3179" priority="1917" operator="equal">
      <formula>TODAY()</formula>
    </cfRule>
  </conditionalFormatting>
  <conditionalFormatting sqref="O66">
    <cfRule type="cellIs" dxfId="3178" priority="1916" operator="equal">
      <formula>$C$7</formula>
    </cfRule>
  </conditionalFormatting>
  <conditionalFormatting sqref="O66">
    <cfRule type="cellIs" dxfId="3177" priority="1915" operator="equal">
      <formula>TODAY()</formula>
    </cfRule>
  </conditionalFormatting>
  <conditionalFormatting sqref="O66">
    <cfRule type="cellIs" dxfId="3176" priority="1914" operator="equal">
      <formula>$C$7</formula>
    </cfRule>
  </conditionalFormatting>
  <conditionalFormatting sqref="O66">
    <cfRule type="cellIs" dxfId="3175" priority="1913" operator="equal">
      <formula>TODAY()</formula>
    </cfRule>
  </conditionalFormatting>
  <conditionalFormatting sqref="O66">
    <cfRule type="cellIs" dxfId="3174" priority="1912" operator="equal">
      <formula>$C$7</formula>
    </cfRule>
  </conditionalFormatting>
  <conditionalFormatting sqref="N66">
    <cfRule type="cellIs" dxfId="3173" priority="1922" operator="equal">
      <formula>$C$7</formula>
    </cfRule>
  </conditionalFormatting>
  <conditionalFormatting sqref="N66 Q66">
    <cfRule type="cellIs" dxfId="3172" priority="1924" operator="equal">
      <formula>TODAY()</formula>
    </cfRule>
  </conditionalFormatting>
  <conditionalFormatting sqref="M66">
    <cfRule type="cellIs" dxfId="3171" priority="1923" operator="greaterThan">
      <formula>0.1</formula>
    </cfRule>
  </conditionalFormatting>
  <conditionalFormatting sqref="O66">
    <cfRule type="cellIs" dxfId="3170" priority="1921" operator="equal">
      <formula>TODAY()</formula>
    </cfRule>
  </conditionalFormatting>
  <conditionalFormatting sqref="O66">
    <cfRule type="cellIs" dxfId="3169" priority="1920" operator="equal">
      <formula>$C$7</formula>
    </cfRule>
  </conditionalFormatting>
  <conditionalFormatting sqref="O66">
    <cfRule type="cellIs" dxfId="3168" priority="1919" operator="equal">
      <formula>TODAY()</formula>
    </cfRule>
  </conditionalFormatting>
  <conditionalFormatting sqref="O66">
    <cfRule type="cellIs" dxfId="3167" priority="1918" operator="equal">
      <formula>$C$7</formula>
    </cfRule>
  </conditionalFormatting>
  <conditionalFormatting sqref="G66">
    <cfRule type="cellIs" dxfId="3166" priority="1926" operator="greaterThan">
      <formula>F66</formula>
    </cfRule>
    <cfRule type="cellIs" dxfId="3165" priority="1927" operator="lessThan">
      <formula>F66</formula>
    </cfRule>
  </conditionalFormatting>
  <conditionalFormatting sqref="L66">
    <cfRule type="cellIs" dxfId="3164" priority="1925" operator="lessThan">
      <formula>0</formula>
    </cfRule>
  </conditionalFormatting>
  <conditionalFormatting sqref="P66">
    <cfRule type="cellIs" dxfId="3163" priority="1911" operator="equal">
      <formula>TODAY()</formula>
    </cfRule>
  </conditionalFormatting>
  <conditionalFormatting sqref="P66">
    <cfRule type="cellIs" dxfId="3162" priority="1910" operator="equal">
      <formula>TODAY()</formula>
    </cfRule>
  </conditionalFormatting>
  <conditionalFormatting sqref="O66">
    <cfRule type="cellIs" dxfId="3161" priority="1899" operator="equal">
      <formula>TODAY()</formula>
    </cfRule>
  </conditionalFormatting>
  <conditionalFormatting sqref="O66">
    <cfRule type="cellIs" dxfId="3160" priority="1898" operator="equal">
      <formula>$C$7</formula>
    </cfRule>
  </conditionalFormatting>
  <conditionalFormatting sqref="O66">
    <cfRule type="cellIs" dxfId="3159" priority="1897" operator="equal">
      <formula>TODAY()</formula>
    </cfRule>
  </conditionalFormatting>
  <conditionalFormatting sqref="O66">
    <cfRule type="cellIs" dxfId="3158" priority="1896" operator="equal">
      <formula>$C$7</formula>
    </cfRule>
  </conditionalFormatting>
  <conditionalFormatting sqref="O66">
    <cfRule type="cellIs" dxfId="3157" priority="1895" operator="equal">
      <formula>TODAY()</formula>
    </cfRule>
  </conditionalFormatting>
  <conditionalFormatting sqref="O66">
    <cfRule type="cellIs" dxfId="3156" priority="1894" operator="equal">
      <formula>$C$7</formula>
    </cfRule>
  </conditionalFormatting>
  <conditionalFormatting sqref="N66">
    <cfRule type="cellIs" dxfId="3155" priority="1904" operator="equal">
      <formula>$C$7</formula>
    </cfRule>
  </conditionalFormatting>
  <conditionalFormatting sqref="N66 Q66">
    <cfRule type="cellIs" dxfId="3154" priority="1906" operator="equal">
      <formula>TODAY()</formula>
    </cfRule>
  </conditionalFormatting>
  <conditionalFormatting sqref="M66">
    <cfRule type="cellIs" dxfId="3153" priority="1905" operator="greaterThan">
      <formula>0.1</formula>
    </cfRule>
  </conditionalFormatting>
  <conditionalFormatting sqref="O66">
    <cfRule type="cellIs" dxfId="3152" priority="1903" operator="equal">
      <formula>TODAY()</formula>
    </cfRule>
  </conditionalFormatting>
  <conditionalFormatting sqref="O66">
    <cfRule type="cellIs" dxfId="3151" priority="1902" operator="equal">
      <formula>$C$7</formula>
    </cfRule>
  </conditionalFormatting>
  <conditionalFormatting sqref="O66">
    <cfRule type="cellIs" dxfId="3150" priority="1901" operator="equal">
      <formula>TODAY()</formula>
    </cfRule>
  </conditionalFormatting>
  <conditionalFormatting sqref="O66">
    <cfRule type="cellIs" dxfId="3149" priority="1900" operator="equal">
      <formula>$C$7</formula>
    </cfRule>
  </conditionalFormatting>
  <conditionalFormatting sqref="G66">
    <cfRule type="cellIs" dxfId="3148" priority="1908" operator="greaterThan">
      <formula>F66</formula>
    </cfRule>
    <cfRule type="cellIs" dxfId="3147" priority="1909" operator="lessThan">
      <formula>F66</formula>
    </cfRule>
  </conditionalFormatting>
  <conditionalFormatting sqref="L66">
    <cfRule type="cellIs" dxfId="3146" priority="1907" operator="lessThan">
      <formula>0</formula>
    </cfRule>
  </conditionalFormatting>
  <conditionalFormatting sqref="O66">
    <cfRule type="cellIs" dxfId="3145" priority="1883" operator="equal">
      <formula>TODAY()</formula>
    </cfRule>
  </conditionalFormatting>
  <conditionalFormatting sqref="O66">
    <cfRule type="cellIs" dxfId="3144" priority="1882" operator="equal">
      <formula>$C$7</formula>
    </cfRule>
  </conditionalFormatting>
  <conditionalFormatting sqref="O66">
    <cfRule type="cellIs" dxfId="3143" priority="1881" operator="equal">
      <formula>TODAY()</formula>
    </cfRule>
  </conditionalFormatting>
  <conditionalFormatting sqref="O66">
    <cfRule type="cellIs" dxfId="3142" priority="1880" operator="equal">
      <formula>$C$7</formula>
    </cfRule>
  </conditionalFormatting>
  <conditionalFormatting sqref="O66">
    <cfRule type="cellIs" dxfId="3141" priority="1879" operator="equal">
      <formula>TODAY()</formula>
    </cfRule>
  </conditionalFormatting>
  <conditionalFormatting sqref="O66">
    <cfRule type="cellIs" dxfId="3140" priority="1878" operator="equal">
      <formula>$C$7</formula>
    </cfRule>
  </conditionalFormatting>
  <conditionalFormatting sqref="N66">
    <cfRule type="cellIs" dxfId="3139" priority="1888" operator="equal">
      <formula>$C$7</formula>
    </cfRule>
  </conditionalFormatting>
  <conditionalFormatting sqref="N66 Q66">
    <cfRule type="cellIs" dxfId="3138" priority="1890" operator="equal">
      <formula>TODAY()</formula>
    </cfRule>
  </conditionalFormatting>
  <conditionalFormatting sqref="M66">
    <cfRule type="cellIs" dxfId="3137" priority="1889" operator="greaterThan">
      <formula>0.1</formula>
    </cfRule>
  </conditionalFormatting>
  <conditionalFormatting sqref="O66">
    <cfRule type="cellIs" dxfId="3136" priority="1887" operator="equal">
      <formula>TODAY()</formula>
    </cfRule>
  </conditionalFormatting>
  <conditionalFormatting sqref="O66">
    <cfRule type="cellIs" dxfId="3135" priority="1886" operator="equal">
      <formula>$C$7</formula>
    </cfRule>
  </conditionalFormatting>
  <conditionalFormatting sqref="O66">
    <cfRule type="cellIs" dxfId="3134" priority="1885" operator="equal">
      <formula>TODAY()</formula>
    </cfRule>
  </conditionalFormatting>
  <conditionalFormatting sqref="O66">
    <cfRule type="cellIs" dxfId="3133" priority="1884" operator="equal">
      <formula>$C$7</formula>
    </cfRule>
  </conditionalFormatting>
  <conditionalFormatting sqref="G66">
    <cfRule type="cellIs" dxfId="3132" priority="1892" operator="greaterThan">
      <formula>F66</formula>
    </cfRule>
    <cfRule type="cellIs" dxfId="3131" priority="1893" operator="lessThan">
      <formula>F66</formula>
    </cfRule>
  </conditionalFormatting>
  <conditionalFormatting sqref="L66">
    <cfRule type="cellIs" dxfId="3130" priority="1891" operator="lessThan">
      <formula>0</formula>
    </cfRule>
  </conditionalFormatting>
  <conditionalFormatting sqref="P66">
    <cfRule type="cellIs" dxfId="3129" priority="1877" operator="equal">
      <formula>TODAY()</formula>
    </cfRule>
  </conditionalFormatting>
  <conditionalFormatting sqref="P66">
    <cfRule type="cellIs" dxfId="3128" priority="1876" operator="equal">
      <formula>TODAY()</formula>
    </cfRule>
  </conditionalFormatting>
  <conditionalFormatting sqref="N66 Q66">
    <cfRule type="cellIs" dxfId="3127" priority="1872" operator="equal">
      <formula>TODAY()</formula>
    </cfRule>
  </conditionalFormatting>
  <conditionalFormatting sqref="O66">
    <cfRule type="cellIs" dxfId="3126" priority="1865" operator="equal">
      <formula>TODAY()</formula>
    </cfRule>
  </conditionalFormatting>
  <conditionalFormatting sqref="O66">
    <cfRule type="cellIs" dxfId="3125" priority="1864" operator="equal">
      <formula>$C$7</formula>
    </cfRule>
  </conditionalFormatting>
  <conditionalFormatting sqref="O66">
    <cfRule type="cellIs" dxfId="3124" priority="1863" operator="equal">
      <formula>TODAY()</formula>
    </cfRule>
  </conditionalFormatting>
  <conditionalFormatting sqref="O66">
    <cfRule type="cellIs" dxfId="3123" priority="1862" operator="equal">
      <formula>$C$7</formula>
    </cfRule>
  </conditionalFormatting>
  <conditionalFormatting sqref="O66">
    <cfRule type="cellIs" dxfId="3122" priority="1861" operator="equal">
      <formula>TODAY()</formula>
    </cfRule>
  </conditionalFormatting>
  <conditionalFormatting sqref="O66">
    <cfRule type="cellIs" dxfId="3121" priority="1860" operator="equal">
      <formula>$C$7</formula>
    </cfRule>
  </conditionalFormatting>
  <conditionalFormatting sqref="N66">
    <cfRule type="cellIs" dxfId="3120" priority="1870" operator="equal">
      <formula>$C$7</formula>
    </cfRule>
  </conditionalFormatting>
  <conditionalFormatting sqref="M66">
    <cfRule type="cellIs" dxfId="3119" priority="1871" operator="greaterThan">
      <formula>0.1</formula>
    </cfRule>
  </conditionalFormatting>
  <conditionalFormatting sqref="O66">
    <cfRule type="cellIs" dxfId="3118" priority="1869" operator="equal">
      <formula>TODAY()</formula>
    </cfRule>
  </conditionalFormatting>
  <conditionalFormatting sqref="O66">
    <cfRule type="cellIs" dxfId="3117" priority="1868" operator="equal">
      <formula>$C$7</formula>
    </cfRule>
  </conditionalFormatting>
  <conditionalFormatting sqref="O66">
    <cfRule type="cellIs" dxfId="3116" priority="1867" operator="equal">
      <formula>TODAY()</formula>
    </cfRule>
  </conditionalFormatting>
  <conditionalFormatting sqref="O66">
    <cfRule type="cellIs" dxfId="3115" priority="1866" operator="equal">
      <formula>$C$7</formula>
    </cfRule>
  </conditionalFormatting>
  <conditionalFormatting sqref="G66">
    <cfRule type="cellIs" dxfId="3114" priority="1874" operator="greaterThan">
      <formula>F66</formula>
    </cfRule>
    <cfRule type="cellIs" dxfId="3113" priority="1875" operator="lessThan">
      <formula>F66</formula>
    </cfRule>
  </conditionalFormatting>
  <conditionalFormatting sqref="L66">
    <cfRule type="cellIs" dxfId="3112" priority="1873" operator="lessThan">
      <formula>0</formula>
    </cfRule>
  </conditionalFormatting>
  <conditionalFormatting sqref="O66">
    <cfRule type="cellIs" dxfId="3111" priority="1849" operator="equal">
      <formula>TODAY()</formula>
    </cfRule>
  </conditionalFormatting>
  <conditionalFormatting sqref="O66">
    <cfRule type="cellIs" dxfId="3110" priority="1848" operator="equal">
      <formula>$C$7</formula>
    </cfRule>
  </conditionalFormatting>
  <conditionalFormatting sqref="O66">
    <cfRule type="cellIs" dxfId="3109" priority="1847" operator="equal">
      <formula>TODAY()</formula>
    </cfRule>
  </conditionalFormatting>
  <conditionalFormatting sqref="O66">
    <cfRule type="cellIs" dxfId="3108" priority="1846" operator="equal">
      <formula>$C$7</formula>
    </cfRule>
  </conditionalFormatting>
  <conditionalFormatting sqref="O66">
    <cfRule type="cellIs" dxfId="3107" priority="1845" operator="equal">
      <formula>TODAY()</formula>
    </cfRule>
  </conditionalFormatting>
  <conditionalFormatting sqref="O66">
    <cfRule type="cellIs" dxfId="3106" priority="1844" operator="equal">
      <formula>$C$7</formula>
    </cfRule>
  </conditionalFormatting>
  <conditionalFormatting sqref="N66">
    <cfRule type="cellIs" dxfId="3105" priority="1854" operator="equal">
      <formula>$C$7</formula>
    </cfRule>
  </conditionalFormatting>
  <conditionalFormatting sqref="N66 Q66">
    <cfRule type="cellIs" dxfId="3104" priority="1856" operator="equal">
      <formula>TODAY()</formula>
    </cfRule>
  </conditionalFormatting>
  <conditionalFormatting sqref="M66">
    <cfRule type="cellIs" dxfId="3103" priority="1855" operator="greaterThan">
      <formula>0.1</formula>
    </cfRule>
  </conditionalFormatting>
  <conditionalFormatting sqref="O66">
    <cfRule type="cellIs" dxfId="3102" priority="1853" operator="equal">
      <formula>TODAY()</formula>
    </cfRule>
  </conditionalFormatting>
  <conditionalFormatting sqref="O66">
    <cfRule type="cellIs" dxfId="3101" priority="1852" operator="equal">
      <formula>$C$7</formula>
    </cfRule>
  </conditionalFormatting>
  <conditionalFormatting sqref="O66">
    <cfRule type="cellIs" dxfId="3100" priority="1851" operator="equal">
      <formula>TODAY()</formula>
    </cfRule>
  </conditionalFormatting>
  <conditionalFormatting sqref="O66">
    <cfRule type="cellIs" dxfId="3099" priority="1850" operator="equal">
      <formula>$C$7</formula>
    </cfRule>
  </conditionalFormatting>
  <conditionalFormatting sqref="G66">
    <cfRule type="cellIs" dxfId="3098" priority="1858" operator="greaterThan">
      <formula>F66</formula>
    </cfRule>
    <cfRule type="cellIs" dxfId="3097" priority="1859" operator="lessThan">
      <formula>F66</formula>
    </cfRule>
  </conditionalFormatting>
  <conditionalFormatting sqref="L66">
    <cfRule type="cellIs" dxfId="3096" priority="1857" operator="lessThan">
      <formula>0</formula>
    </cfRule>
  </conditionalFormatting>
  <conditionalFormatting sqref="P66">
    <cfRule type="cellIs" dxfId="3095" priority="1843" operator="equal">
      <formula>TODAY()</formula>
    </cfRule>
  </conditionalFormatting>
  <conditionalFormatting sqref="P66">
    <cfRule type="cellIs" dxfId="3094" priority="1842" operator="equal">
      <formula>TODAY()</formula>
    </cfRule>
  </conditionalFormatting>
  <conditionalFormatting sqref="O66">
    <cfRule type="cellIs" dxfId="3093" priority="1833" operator="equal">
      <formula>TODAY()</formula>
    </cfRule>
  </conditionalFormatting>
  <conditionalFormatting sqref="O66">
    <cfRule type="cellIs" dxfId="3092" priority="1832" operator="equal">
      <formula>$C$7</formula>
    </cfRule>
  </conditionalFormatting>
  <conditionalFormatting sqref="O66">
    <cfRule type="cellIs" dxfId="3091" priority="1831" operator="equal">
      <formula>TODAY()</formula>
    </cfRule>
  </conditionalFormatting>
  <conditionalFormatting sqref="O66">
    <cfRule type="cellIs" dxfId="3090" priority="1830" operator="equal">
      <formula>$C$7</formula>
    </cfRule>
  </conditionalFormatting>
  <conditionalFormatting sqref="O66">
    <cfRule type="cellIs" dxfId="3089" priority="1829" operator="equal">
      <formula>TODAY()</formula>
    </cfRule>
  </conditionalFormatting>
  <conditionalFormatting sqref="O66">
    <cfRule type="cellIs" dxfId="3088" priority="1828" operator="equal">
      <formula>$C$7</formula>
    </cfRule>
  </conditionalFormatting>
  <conditionalFormatting sqref="N66">
    <cfRule type="cellIs" dxfId="3087" priority="1836" operator="equal">
      <formula>$C$7</formula>
    </cfRule>
  </conditionalFormatting>
  <conditionalFormatting sqref="O66">
    <cfRule type="cellIs" dxfId="3086" priority="1835" operator="equal">
      <formula>TODAY()</formula>
    </cfRule>
  </conditionalFormatting>
  <conditionalFormatting sqref="O66">
    <cfRule type="cellIs" dxfId="3085" priority="1834" operator="equal">
      <formula>$C$7</formula>
    </cfRule>
  </conditionalFormatting>
  <conditionalFormatting sqref="O66">
    <cfRule type="cellIs" dxfId="3084" priority="1817" operator="equal">
      <formula>TODAY()</formula>
    </cfRule>
  </conditionalFormatting>
  <conditionalFormatting sqref="O66">
    <cfRule type="cellIs" dxfId="3083" priority="1816" operator="equal">
      <formula>$C$7</formula>
    </cfRule>
  </conditionalFormatting>
  <conditionalFormatting sqref="O66">
    <cfRule type="cellIs" dxfId="3082" priority="1815" operator="equal">
      <formula>TODAY()</formula>
    </cfRule>
  </conditionalFormatting>
  <conditionalFormatting sqref="O66">
    <cfRule type="cellIs" dxfId="3081" priority="1814" operator="equal">
      <formula>$C$7</formula>
    </cfRule>
  </conditionalFormatting>
  <conditionalFormatting sqref="O66">
    <cfRule type="cellIs" dxfId="3080" priority="1813" operator="equal">
      <formula>TODAY()</formula>
    </cfRule>
  </conditionalFormatting>
  <conditionalFormatting sqref="O66">
    <cfRule type="cellIs" dxfId="3079" priority="1812" operator="equal">
      <formula>$C$7</formula>
    </cfRule>
  </conditionalFormatting>
  <conditionalFormatting sqref="N66">
    <cfRule type="cellIs" dxfId="3078" priority="1820" operator="equal">
      <formula>$C$7</formula>
    </cfRule>
  </conditionalFormatting>
  <conditionalFormatting sqref="O66">
    <cfRule type="cellIs" dxfId="3077" priority="1819" operator="equal">
      <formula>TODAY()</formula>
    </cfRule>
  </conditionalFormatting>
  <conditionalFormatting sqref="O66">
    <cfRule type="cellIs" dxfId="3076" priority="1818" operator="equal">
      <formula>$C$7</formula>
    </cfRule>
  </conditionalFormatting>
  <conditionalFormatting sqref="O66">
    <cfRule type="cellIs" dxfId="3075" priority="1811" operator="equal">
      <formula>TODAY()</formula>
    </cfRule>
  </conditionalFormatting>
  <conditionalFormatting sqref="O66">
    <cfRule type="cellIs" dxfId="3074" priority="1827" operator="equal">
      <formula>TODAY()</formula>
    </cfRule>
  </conditionalFormatting>
  <conditionalFormatting sqref="O66">
    <cfRule type="cellIs" dxfId="3073" priority="1826" operator="equal">
      <formula>$C$7</formula>
    </cfRule>
  </conditionalFormatting>
  <conditionalFormatting sqref="N66 P66:Q66">
    <cfRule type="cellIs" dxfId="3072" priority="1838" operator="equal">
      <formula>TODAY()</formula>
    </cfRule>
  </conditionalFormatting>
  <conditionalFormatting sqref="M66">
    <cfRule type="cellIs" dxfId="3071" priority="1837" operator="greaterThan">
      <formula>0.1</formula>
    </cfRule>
  </conditionalFormatting>
  <conditionalFormatting sqref="G66">
    <cfRule type="cellIs" dxfId="3070" priority="1840" operator="greaterThan">
      <formula>F66</formula>
    </cfRule>
    <cfRule type="cellIs" dxfId="3069" priority="1841" operator="lessThan">
      <formula>F66</formula>
    </cfRule>
  </conditionalFormatting>
  <conditionalFormatting sqref="L66">
    <cfRule type="cellIs" dxfId="3068" priority="1839" operator="lessThan">
      <formula>0</formula>
    </cfRule>
  </conditionalFormatting>
  <conditionalFormatting sqref="O66">
    <cfRule type="cellIs" dxfId="3067" priority="1810" operator="equal">
      <formula>$C$7</formula>
    </cfRule>
  </conditionalFormatting>
  <conditionalFormatting sqref="N66 P66:Q66">
    <cfRule type="cellIs" dxfId="3066" priority="1822" operator="equal">
      <formula>TODAY()</formula>
    </cfRule>
  </conditionalFormatting>
  <conditionalFormatting sqref="M66">
    <cfRule type="cellIs" dxfId="3065" priority="1821" operator="greaterThan">
      <formula>0.1</formula>
    </cfRule>
  </conditionalFormatting>
  <conditionalFormatting sqref="G66">
    <cfRule type="cellIs" dxfId="3064" priority="1824" operator="greaterThan">
      <formula>F66</formula>
    </cfRule>
    <cfRule type="cellIs" dxfId="3063" priority="1825" operator="lessThan">
      <formula>F66</formula>
    </cfRule>
  </conditionalFormatting>
  <conditionalFormatting sqref="L66">
    <cfRule type="cellIs" dxfId="3062" priority="1823" operator="lessThan">
      <formula>0</formula>
    </cfRule>
  </conditionalFormatting>
  <conditionalFormatting sqref="L47">
    <cfRule type="cellIs" dxfId="3061" priority="1809" operator="lessThan">
      <formula>0</formula>
    </cfRule>
  </conditionalFormatting>
  <conditionalFormatting sqref="Q47">
    <cfRule type="cellIs" dxfId="3060" priority="1808" operator="equal">
      <formula>TODAY()</formula>
    </cfRule>
  </conditionalFormatting>
  <conditionalFormatting sqref="K47">
    <cfRule type="cellIs" dxfId="3059" priority="1807" operator="lessThan">
      <formula>0</formula>
    </cfRule>
  </conditionalFormatting>
  <conditionalFormatting sqref="G47">
    <cfRule type="cellIs" dxfId="3058" priority="1805" operator="lessThan">
      <formula>N47</formula>
    </cfRule>
    <cfRule type="cellIs" dxfId="3057" priority="1806" operator="greaterThan">
      <formula>P47</formula>
    </cfRule>
  </conditionalFormatting>
  <conditionalFormatting sqref="L48">
    <cfRule type="cellIs" dxfId="3056" priority="1636" operator="lessThan">
      <formula>0</formula>
    </cfRule>
  </conditionalFormatting>
  <conditionalFormatting sqref="Q48">
    <cfRule type="cellIs" dxfId="3055" priority="1635" operator="equal">
      <formula>TODAY()</formula>
    </cfRule>
  </conditionalFormatting>
  <conditionalFormatting sqref="K48">
    <cfRule type="cellIs" dxfId="3054" priority="1634" operator="lessThan">
      <formula>0</formula>
    </cfRule>
  </conditionalFormatting>
  <conditionalFormatting sqref="G48">
    <cfRule type="cellIs" dxfId="3053" priority="1632" operator="lessThan">
      <formula>N48</formula>
    </cfRule>
    <cfRule type="cellIs" dxfId="3052" priority="1633" operator="greaterThan">
      <formula>P48</formula>
    </cfRule>
  </conditionalFormatting>
  <conditionalFormatting sqref="L49">
    <cfRule type="cellIs" dxfId="3051" priority="1631" operator="lessThan">
      <formula>0</formula>
    </cfRule>
  </conditionalFormatting>
  <conditionalFormatting sqref="Q49">
    <cfRule type="cellIs" dxfId="3050" priority="1630" operator="equal">
      <formula>TODAY()</formula>
    </cfRule>
  </conditionalFormatting>
  <conditionalFormatting sqref="K49">
    <cfRule type="cellIs" dxfId="3049" priority="1629" operator="lessThan">
      <formula>0</formula>
    </cfRule>
  </conditionalFormatting>
  <conditionalFormatting sqref="G49">
    <cfRule type="cellIs" dxfId="3048" priority="1627" operator="lessThan">
      <formula>N49</formula>
    </cfRule>
    <cfRule type="cellIs" dxfId="3047" priority="1628" operator="greaterThan">
      <formula>P49</formula>
    </cfRule>
  </conditionalFormatting>
  <conditionalFormatting sqref="L50">
    <cfRule type="cellIs" dxfId="3046" priority="1626" operator="lessThan">
      <formula>0</formula>
    </cfRule>
  </conditionalFormatting>
  <conditionalFormatting sqref="Q50">
    <cfRule type="cellIs" dxfId="3045" priority="1625" operator="equal">
      <formula>TODAY()</formula>
    </cfRule>
  </conditionalFormatting>
  <conditionalFormatting sqref="K50">
    <cfRule type="cellIs" dxfId="3044" priority="1624" operator="lessThan">
      <formula>0</formula>
    </cfRule>
  </conditionalFormatting>
  <conditionalFormatting sqref="G50">
    <cfRule type="cellIs" dxfId="3043" priority="1622" operator="lessThan">
      <formula>N50</formula>
    </cfRule>
    <cfRule type="cellIs" dxfId="3042" priority="1623" operator="greaterThan">
      <formula>P50</formula>
    </cfRule>
  </conditionalFormatting>
  <conditionalFormatting sqref="L51:L52">
    <cfRule type="cellIs" dxfId="3041" priority="1621" operator="lessThan">
      <formula>0</formula>
    </cfRule>
  </conditionalFormatting>
  <conditionalFormatting sqref="Q51:Q52">
    <cfRule type="cellIs" dxfId="3040" priority="1620" operator="equal">
      <formula>TODAY()</formula>
    </cfRule>
  </conditionalFormatting>
  <conditionalFormatting sqref="K51:K52">
    <cfRule type="cellIs" dxfId="3039" priority="1619" operator="lessThan">
      <formula>0</formula>
    </cfRule>
  </conditionalFormatting>
  <conditionalFormatting sqref="G51:G52">
    <cfRule type="cellIs" dxfId="3038" priority="1617" operator="lessThan">
      <formula>N51</formula>
    </cfRule>
    <cfRule type="cellIs" dxfId="3037" priority="1618" operator="greaterThan">
      <formula>P51</formula>
    </cfRule>
  </conditionalFormatting>
  <conditionalFormatting sqref="L53">
    <cfRule type="cellIs" dxfId="3036" priority="1616" operator="lessThan">
      <formula>0</formula>
    </cfRule>
  </conditionalFormatting>
  <conditionalFormatting sqref="Q53">
    <cfRule type="cellIs" dxfId="3035" priority="1615" operator="equal">
      <formula>TODAY()</formula>
    </cfRule>
  </conditionalFormatting>
  <conditionalFormatting sqref="K53">
    <cfRule type="cellIs" dxfId="3034" priority="1614" operator="lessThan">
      <formula>0</formula>
    </cfRule>
  </conditionalFormatting>
  <conditionalFormatting sqref="G53">
    <cfRule type="cellIs" dxfId="3033" priority="1612" operator="lessThan">
      <formula>N53</formula>
    </cfRule>
    <cfRule type="cellIs" dxfId="3032" priority="1613" operator="greaterThan">
      <formula>P53</formula>
    </cfRule>
  </conditionalFormatting>
  <conditionalFormatting sqref="N66">
    <cfRule type="cellIs" dxfId="3031" priority="1569" operator="equal">
      <formula>$C$7</formula>
    </cfRule>
  </conditionalFormatting>
  <conditionalFormatting sqref="O66">
    <cfRule type="cellIs" dxfId="3030" priority="1568" operator="equal">
      <formula>TODAY()</formula>
    </cfRule>
  </conditionalFormatting>
  <conditionalFormatting sqref="O66">
    <cfRule type="cellIs" dxfId="3029" priority="1567" operator="equal">
      <formula>$C$7</formula>
    </cfRule>
  </conditionalFormatting>
  <conditionalFormatting sqref="O66">
    <cfRule type="cellIs" dxfId="3028" priority="1566" operator="equal">
      <formula>TODAY()</formula>
    </cfRule>
  </conditionalFormatting>
  <conditionalFormatting sqref="O66">
    <cfRule type="cellIs" dxfId="3027" priority="1565" operator="equal">
      <formula>$C$7</formula>
    </cfRule>
  </conditionalFormatting>
  <conditionalFormatting sqref="O66">
    <cfRule type="cellIs" dxfId="3026" priority="1564" operator="equal">
      <formula>TODAY()</formula>
    </cfRule>
  </conditionalFormatting>
  <conditionalFormatting sqref="O66">
    <cfRule type="cellIs" dxfId="3025" priority="1563" operator="equal">
      <formula>$C$7</formula>
    </cfRule>
  </conditionalFormatting>
  <conditionalFormatting sqref="O66">
    <cfRule type="cellIs" dxfId="3024" priority="1562" operator="equal">
      <formula>TODAY()</formula>
    </cfRule>
  </conditionalFormatting>
  <conditionalFormatting sqref="O66">
    <cfRule type="cellIs" dxfId="3023" priority="1561" operator="equal">
      <formula>$C$7</formula>
    </cfRule>
  </conditionalFormatting>
  <conditionalFormatting sqref="O66">
    <cfRule type="cellIs" dxfId="3022" priority="1560" operator="equal">
      <formula>TODAY()</formula>
    </cfRule>
  </conditionalFormatting>
  <conditionalFormatting sqref="O66">
    <cfRule type="cellIs" dxfId="3021" priority="1559" operator="equal">
      <formula>$C$7</formula>
    </cfRule>
  </conditionalFormatting>
  <conditionalFormatting sqref="N66 Q66">
    <cfRule type="cellIs" dxfId="3020" priority="1571" operator="equal">
      <formula>TODAY()</formula>
    </cfRule>
  </conditionalFormatting>
  <conditionalFormatting sqref="M66">
    <cfRule type="cellIs" dxfId="3019" priority="1570" operator="greaterThan">
      <formula>0.1</formula>
    </cfRule>
  </conditionalFormatting>
  <conditionalFormatting sqref="G66">
    <cfRule type="cellIs" dxfId="3018" priority="1573" operator="greaterThan">
      <formula>F66</formula>
    </cfRule>
    <cfRule type="cellIs" dxfId="3017" priority="1574" operator="lessThan">
      <formula>F66</formula>
    </cfRule>
  </conditionalFormatting>
  <conditionalFormatting sqref="L66">
    <cfRule type="cellIs" dxfId="3016" priority="1572" operator="lessThan">
      <formula>0</formula>
    </cfRule>
  </conditionalFormatting>
  <conditionalFormatting sqref="O66">
    <cfRule type="cellIs" dxfId="3015" priority="1548" operator="equal">
      <formula>TODAY()</formula>
    </cfRule>
  </conditionalFormatting>
  <conditionalFormatting sqref="O66">
    <cfRule type="cellIs" dxfId="3014" priority="1547" operator="equal">
      <formula>$C$7</formula>
    </cfRule>
  </conditionalFormatting>
  <conditionalFormatting sqref="O66">
    <cfRule type="cellIs" dxfId="3013" priority="1546" operator="equal">
      <formula>TODAY()</formula>
    </cfRule>
  </conditionalFormatting>
  <conditionalFormatting sqref="O66">
    <cfRule type="cellIs" dxfId="3012" priority="1545" operator="equal">
      <formula>$C$7</formula>
    </cfRule>
  </conditionalFormatting>
  <conditionalFormatting sqref="O66">
    <cfRule type="cellIs" dxfId="3011" priority="1544" operator="equal">
      <formula>TODAY()</formula>
    </cfRule>
  </conditionalFormatting>
  <conditionalFormatting sqref="O66">
    <cfRule type="cellIs" dxfId="3010" priority="1543" operator="equal">
      <formula>$C$7</formula>
    </cfRule>
  </conditionalFormatting>
  <conditionalFormatting sqref="N66">
    <cfRule type="cellIs" dxfId="3009" priority="1553" operator="equal">
      <formula>$C$7</formula>
    </cfRule>
  </conditionalFormatting>
  <conditionalFormatting sqref="N66 Q66">
    <cfRule type="cellIs" dxfId="3008" priority="1555" operator="equal">
      <formula>TODAY()</formula>
    </cfRule>
  </conditionalFormatting>
  <conditionalFormatting sqref="M66">
    <cfRule type="cellIs" dxfId="3007" priority="1554" operator="greaterThan">
      <formula>0.1</formula>
    </cfRule>
  </conditionalFormatting>
  <conditionalFormatting sqref="O66">
    <cfRule type="cellIs" dxfId="3006" priority="1552" operator="equal">
      <formula>TODAY()</formula>
    </cfRule>
  </conditionalFormatting>
  <conditionalFormatting sqref="O66">
    <cfRule type="cellIs" dxfId="3005" priority="1551" operator="equal">
      <formula>$C$7</formula>
    </cfRule>
  </conditionalFormatting>
  <conditionalFormatting sqref="O66">
    <cfRule type="cellIs" dxfId="3004" priority="1550" operator="equal">
      <formula>TODAY()</formula>
    </cfRule>
  </conditionalFormatting>
  <conditionalFormatting sqref="O66">
    <cfRule type="cellIs" dxfId="3003" priority="1549" operator="equal">
      <formula>$C$7</formula>
    </cfRule>
  </conditionalFormatting>
  <conditionalFormatting sqref="G66">
    <cfRule type="cellIs" dxfId="3002" priority="1557" operator="greaterThan">
      <formula>F66</formula>
    </cfRule>
    <cfRule type="cellIs" dxfId="3001" priority="1558" operator="lessThan">
      <formula>F66</formula>
    </cfRule>
  </conditionalFormatting>
  <conditionalFormatting sqref="L66">
    <cfRule type="cellIs" dxfId="3000" priority="1556" operator="lessThan">
      <formula>0</formula>
    </cfRule>
  </conditionalFormatting>
  <conditionalFormatting sqref="P66">
    <cfRule type="cellIs" dxfId="2999" priority="1542" operator="equal">
      <formula>TODAY()</formula>
    </cfRule>
  </conditionalFormatting>
  <conditionalFormatting sqref="P66">
    <cfRule type="cellIs" dxfId="2998" priority="1541" operator="equal">
      <formula>TODAY()</formula>
    </cfRule>
  </conditionalFormatting>
  <conditionalFormatting sqref="N66 Q66">
    <cfRule type="cellIs" dxfId="2997" priority="1505" operator="equal">
      <formula>TODAY()</formula>
    </cfRule>
  </conditionalFormatting>
  <conditionalFormatting sqref="O66">
    <cfRule type="cellIs" dxfId="2996" priority="1498" operator="equal">
      <formula>TODAY()</formula>
    </cfRule>
  </conditionalFormatting>
  <conditionalFormatting sqref="O66">
    <cfRule type="cellIs" dxfId="2995" priority="1497" operator="equal">
      <formula>$C$7</formula>
    </cfRule>
  </conditionalFormatting>
  <conditionalFormatting sqref="O66">
    <cfRule type="cellIs" dxfId="2994" priority="1496" operator="equal">
      <formula>TODAY()</formula>
    </cfRule>
  </conditionalFormatting>
  <conditionalFormatting sqref="O66">
    <cfRule type="cellIs" dxfId="2993" priority="1495" operator="equal">
      <formula>$C$7</formula>
    </cfRule>
  </conditionalFormatting>
  <conditionalFormatting sqref="O66">
    <cfRule type="cellIs" dxfId="2992" priority="1494" operator="equal">
      <formula>TODAY()</formula>
    </cfRule>
  </conditionalFormatting>
  <conditionalFormatting sqref="O66">
    <cfRule type="cellIs" dxfId="2991" priority="1493" operator="equal">
      <formula>$C$7</formula>
    </cfRule>
  </conditionalFormatting>
  <conditionalFormatting sqref="N66">
    <cfRule type="cellIs" dxfId="2990" priority="1503" operator="equal">
      <formula>$C$7</formula>
    </cfRule>
  </conditionalFormatting>
  <conditionalFormatting sqref="M66">
    <cfRule type="cellIs" dxfId="2989" priority="1504" operator="greaterThan">
      <formula>0.1</formula>
    </cfRule>
  </conditionalFormatting>
  <conditionalFormatting sqref="O66">
    <cfRule type="cellIs" dxfId="2988" priority="1502" operator="equal">
      <formula>TODAY()</formula>
    </cfRule>
  </conditionalFormatting>
  <conditionalFormatting sqref="O66">
    <cfRule type="cellIs" dxfId="2987" priority="1501" operator="equal">
      <formula>$C$7</formula>
    </cfRule>
  </conditionalFormatting>
  <conditionalFormatting sqref="O66">
    <cfRule type="cellIs" dxfId="2986" priority="1500" operator="equal">
      <formula>TODAY()</formula>
    </cfRule>
  </conditionalFormatting>
  <conditionalFormatting sqref="O66">
    <cfRule type="cellIs" dxfId="2985" priority="1499" operator="equal">
      <formula>$C$7</formula>
    </cfRule>
  </conditionalFormatting>
  <conditionalFormatting sqref="G66">
    <cfRule type="cellIs" dxfId="2984" priority="1507" operator="greaterThan">
      <formula>F66</formula>
    </cfRule>
    <cfRule type="cellIs" dxfId="2983" priority="1508" operator="lessThan">
      <formula>F66</formula>
    </cfRule>
  </conditionalFormatting>
  <conditionalFormatting sqref="L66">
    <cfRule type="cellIs" dxfId="2982" priority="1506" operator="lessThan">
      <formula>0</formula>
    </cfRule>
  </conditionalFormatting>
  <conditionalFormatting sqref="O66">
    <cfRule type="cellIs" dxfId="2981" priority="1482" operator="equal">
      <formula>TODAY()</formula>
    </cfRule>
  </conditionalFormatting>
  <conditionalFormatting sqref="O66">
    <cfRule type="cellIs" dxfId="2980" priority="1481" operator="equal">
      <formula>$C$7</formula>
    </cfRule>
  </conditionalFormatting>
  <conditionalFormatting sqref="O66">
    <cfRule type="cellIs" dxfId="2979" priority="1480" operator="equal">
      <formula>TODAY()</formula>
    </cfRule>
  </conditionalFormatting>
  <conditionalFormatting sqref="O66">
    <cfRule type="cellIs" dxfId="2978" priority="1479" operator="equal">
      <formula>$C$7</formula>
    </cfRule>
  </conditionalFormatting>
  <conditionalFormatting sqref="O66">
    <cfRule type="cellIs" dxfId="2977" priority="1478" operator="equal">
      <formula>TODAY()</formula>
    </cfRule>
  </conditionalFormatting>
  <conditionalFormatting sqref="O66">
    <cfRule type="cellIs" dxfId="2976" priority="1477" operator="equal">
      <formula>$C$7</formula>
    </cfRule>
  </conditionalFormatting>
  <conditionalFormatting sqref="N66">
    <cfRule type="cellIs" dxfId="2975" priority="1487" operator="equal">
      <formula>$C$7</formula>
    </cfRule>
  </conditionalFormatting>
  <conditionalFormatting sqref="N66 Q66">
    <cfRule type="cellIs" dxfId="2974" priority="1489" operator="equal">
      <formula>TODAY()</formula>
    </cfRule>
  </conditionalFormatting>
  <conditionalFormatting sqref="M66">
    <cfRule type="cellIs" dxfId="2973" priority="1488" operator="greaterThan">
      <formula>0.1</formula>
    </cfRule>
  </conditionalFormatting>
  <conditionalFormatting sqref="O66">
    <cfRule type="cellIs" dxfId="2972" priority="1486" operator="equal">
      <formula>TODAY()</formula>
    </cfRule>
  </conditionalFormatting>
  <conditionalFormatting sqref="O66">
    <cfRule type="cellIs" dxfId="2971" priority="1485" operator="equal">
      <formula>$C$7</formula>
    </cfRule>
  </conditionalFormatting>
  <conditionalFormatting sqref="O66">
    <cfRule type="cellIs" dxfId="2970" priority="1484" operator="equal">
      <formula>TODAY()</formula>
    </cfRule>
  </conditionalFormatting>
  <conditionalFormatting sqref="O66">
    <cfRule type="cellIs" dxfId="2969" priority="1483" operator="equal">
      <formula>$C$7</formula>
    </cfRule>
  </conditionalFormatting>
  <conditionalFormatting sqref="G66">
    <cfRule type="cellIs" dxfId="2968" priority="1491" operator="greaterThan">
      <formula>F66</formula>
    </cfRule>
    <cfRule type="cellIs" dxfId="2967" priority="1492" operator="lessThan">
      <formula>F66</formula>
    </cfRule>
  </conditionalFormatting>
  <conditionalFormatting sqref="L66">
    <cfRule type="cellIs" dxfId="2966" priority="1490" operator="lessThan">
      <formula>0</formula>
    </cfRule>
  </conditionalFormatting>
  <conditionalFormatting sqref="P66">
    <cfRule type="cellIs" dxfId="2965" priority="1476" operator="equal">
      <formula>TODAY()</formula>
    </cfRule>
  </conditionalFormatting>
  <conditionalFormatting sqref="P66">
    <cfRule type="cellIs" dxfId="2964" priority="1475" operator="equal">
      <formula>TODAY()</formula>
    </cfRule>
  </conditionalFormatting>
  <conditionalFormatting sqref="O66">
    <cfRule type="cellIs" dxfId="2963" priority="1464" operator="equal">
      <formula>TODAY()</formula>
    </cfRule>
  </conditionalFormatting>
  <conditionalFormatting sqref="O66">
    <cfRule type="cellIs" dxfId="2962" priority="1463" operator="equal">
      <formula>$C$7</formula>
    </cfRule>
  </conditionalFormatting>
  <conditionalFormatting sqref="O66">
    <cfRule type="cellIs" dxfId="2961" priority="1462" operator="equal">
      <formula>TODAY()</formula>
    </cfRule>
  </conditionalFormatting>
  <conditionalFormatting sqref="O66">
    <cfRule type="cellIs" dxfId="2960" priority="1461" operator="equal">
      <formula>$C$7</formula>
    </cfRule>
  </conditionalFormatting>
  <conditionalFormatting sqref="O66">
    <cfRule type="cellIs" dxfId="2959" priority="1460" operator="equal">
      <formula>TODAY()</formula>
    </cfRule>
  </conditionalFormatting>
  <conditionalFormatting sqref="O66">
    <cfRule type="cellIs" dxfId="2958" priority="1459" operator="equal">
      <formula>$C$7</formula>
    </cfRule>
  </conditionalFormatting>
  <conditionalFormatting sqref="N66">
    <cfRule type="cellIs" dxfId="2957" priority="1469" operator="equal">
      <formula>$C$7</formula>
    </cfRule>
  </conditionalFormatting>
  <conditionalFormatting sqref="N66 Q66">
    <cfRule type="cellIs" dxfId="2956" priority="1471" operator="equal">
      <formula>TODAY()</formula>
    </cfRule>
  </conditionalFormatting>
  <conditionalFormatting sqref="M66">
    <cfRule type="cellIs" dxfId="2955" priority="1470" operator="greaterThan">
      <formula>0.1</formula>
    </cfRule>
  </conditionalFormatting>
  <conditionalFormatting sqref="O66">
    <cfRule type="cellIs" dxfId="2954" priority="1468" operator="equal">
      <formula>TODAY()</formula>
    </cfRule>
  </conditionalFormatting>
  <conditionalFormatting sqref="O66">
    <cfRule type="cellIs" dxfId="2953" priority="1467" operator="equal">
      <formula>$C$7</formula>
    </cfRule>
  </conditionalFormatting>
  <conditionalFormatting sqref="O66">
    <cfRule type="cellIs" dxfId="2952" priority="1466" operator="equal">
      <formula>TODAY()</formula>
    </cfRule>
  </conditionalFormatting>
  <conditionalFormatting sqref="O66">
    <cfRule type="cellIs" dxfId="2951" priority="1465" operator="equal">
      <formula>$C$7</formula>
    </cfRule>
  </conditionalFormatting>
  <conditionalFormatting sqref="G66">
    <cfRule type="cellIs" dxfId="2950" priority="1473" operator="greaterThan">
      <formula>F66</formula>
    </cfRule>
    <cfRule type="cellIs" dxfId="2949" priority="1474" operator="lessThan">
      <formula>F66</formula>
    </cfRule>
  </conditionalFormatting>
  <conditionalFormatting sqref="L66">
    <cfRule type="cellIs" dxfId="2948" priority="1472" operator="lessThan">
      <formula>0</formula>
    </cfRule>
  </conditionalFormatting>
  <conditionalFormatting sqref="O66">
    <cfRule type="cellIs" dxfId="2947" priority="1448" operator="equal">
      <formula>TODAY()</formula>
    </cfRule>
  </conditionalFormatting>
  <conditionalFormatting sqref="O66">
    <cfRule type="cellIs" dxfId="2946" priority="1447" operator="equal">
      <formula>$C$7</formula>
    </cfRule>
  </conditionalFormatting>
  <conditionalFormatting sqref="O66">
    <cfRule type="cellIs" dxfId="2945" priority="1446" operator="equal">
      <formula>TODAY()</formula>
    </cfRule>
  </conditionalFormatting>
  <conditionalFormatting sqref="O66">
    <cfRule type="cellIs" dxfId="2944" priority="1445" operator="equal">
      <formula>$C$7</formula>
    </cfRule>
  </conditionalFormatting>
  <conditionalFormatting sqref="O66">
    <cfRule type="cellIs" dxfId="2943" priority="1444" operator="equal">
      <formula>TODAY()</formula>
    </cfRule>
  </conditionalFormatting>
  <conditionalFormatting sqref="O66">
    <cfRule type="cellIs" dxfId="2942" priority="1443" operator="equal">
      <formula>$C$7</formula>
    </cfRule>
  </conditionalFormatting>
  <conditionalFormatting sqref="N66">
    <cfRule type="cellIs" dxfId="2941" priority="1453" operator="equal">
      <formula>$C$7</formula>
    </cfRule>
  </conditionalFormatting>
  <conditionalFormatting sqref="N66 Q66">
    <cfRule type="cellIs" dxfId="2940" priority="1455" operator="equal">
      <formula>TODAY()</formula>
    </cfRule>
  </conditionalFormatting>
  <conditionalFormatting sqref="M66">
    <cfRule type="cellIs" dxfId="2939" priority="1454" operator="greaterThan">
      <formula>0.1</formula>
    </cfRule>
  </conditionalFormatting>
  <conditionalFormatting sqref="O66">
    <cfRule type="cellIs" dxfId="2938" priority="1452" operator="equal">
      <formula>TODAY()</formula>
    </cfRule>
  </conditionalFormatting>
  <conditionalFormatting sqref="O66">
    <cfRule type="cellIs" dxfId="2937" priority="1451" operator="equal">
      <formula>$C$7</formula>
    </cfRule>
  </conditionalFormatting>
  <conditionalFormatting sqref="O66">
    <cfRule type="cellIs" dxfId="2936" priority="1450" operator="equal">
      <formula>TODAY()</formula>
    </cfRule>
  </conditionalFormatting>
  <conditionalFormatting sqref="O66">
    <cfRule type="cellIs" dxfId="2935" priority="1449" operator="equal">
      <formula>$C$7</formula>
    </cfRule>
  </conditionalFormatting>
  <conditionalFormatting sqref="G66">
    <cfRule type="cellIs" dxfId="2934" priority="1457" operator="greaterThan">
      <formula>F66</formula>
    </cfRule>
    <cfRule type="cellIs" dxfId="2933" priority="1458" operator="lessThan">
      <formula>F66</formula>
    </cfRule>
  </conditionalFormatting>
  <conditionalFormatting sqref="L66">
    <cfRule type="cellIs" dxfId="2932" priority="1456" operator="lessThan">
      <formula>0</formula>
    </cfRule>
  </conditionalFormatting>
  <conditionalFormatting sqref="P66">
    <cfRule type="cellIs" dxfId="2931" priority="1442" operator="equal">
      <formula>TODAY()</formula>
    </cfRule>
  </conditionalFormatting>
  <conditionalFormatting sqref="P66">
    <cfRule type="cellIs" dxfId="2930" priority="1441" operator="equal">
      <formula>TODAY()</formula>
    </cfRule>
  </conditionalFormatting>
  <conditionalFormatting sqref="N66 Q66">
    <cfRule type="cellIs" dxfId="2929" priority="1437" operator="equal">
      <formula>TODAY()</formula>
    </cfRule>
  </conditionalFormatting>
  <conditionalFormatting sqref="O66">
    <cfRule type="cellIs" dxfId="2928" priority="1430" operator="equal">
      <formula>TODAY()</formula>
    </cfRule>
  </conditionalFormatting>
  <conditionalFormatting sqref="O66">
    <cfRule type="cellIs" dxfId="2927" priority="1429" operator="equal">
      <formula>$C$7</formula>
    </cfRule>
  </conditionalFormatting>
  <conditionalFormatting sqref="O66">
    <cfRule type="cellIs" dxfId="2926" priority="1428" operator="equal">
      <formula>TODAY()</formula>
    </cfRule>
  </conditionalFormatting>
  <conditionalFormatting sqref="O66">
    <cfRule type="cellIs" dxfId="2925" priority="1427" operator="equal">
      <formula>$C$7</formula>
    </cfRule>
  </conditionalFormatting>
  <conditionalFormatting sqref="O66">
    <cfRule type="cellIs" dxfId="2924" priority="1426" operator="equal">
      <formula>TODAY()</formula>
    </cfRule>
  </conditionalFormatting>
  <conditionalFormatting sqref="O66">
    <cfRule type="cellIs" dxfId="2923" priority="1425" operator="equal">
      <formula>$C$7</formula>
    </cfRule>
  </conditionalFormatting>
  <conditionalFormatting sqref="N66">
    <cfRule type="cellIs" dxfId="2922" priority="1435" operator="equal">
      <formula>$C$7</formula>
    </cfRule>
  </conditionalFormatting>
  <conditionalFormatting sqref="M66">
    <cfRule type="cellIs" dxfId="2921" priority="1436" operator="greaterThan">
      <formula>0.1</formula>
    </cfRule>
  </conditionalFormatting>
  <conditionalFormatting sqref="O66">
    <cfRule type="cellIs" dxfId="2920" priority="1434" operator="equal">
      <formula>TODAY()</formula>
    </cfRule>
  </conditionalFormatting>
  <conditionalFormatting sqref="O66">
    <cfRule type="cellIs" dxfId="2919" priority="1433" operator="equal">
      <formula>$C$7</formula>
    </cfRule>
  </conditionalFormatting>
  <conditionalFormatting sqref="O66">
    <cfRule type="cellIs" dxfId="2918" priority="1432" operator="equal">
      <formula>TODAY()</formula>
    </cfRule>
  </conditionalFormatting>
  <conditionalFormatting sqref="O66">
    <cfRule type="cellIs" dxfId="2917" priority="1431" operator="equal">
      <formula>$C$7</formula>
    </cfRule>
  </conditionalFormatting>
  <conditionalFormatting sqref="G66">
    <cfRule type="cellIs" dxfId="2916" priority="1439" operator="greaterThan">
      <formula>F66</formula>
    </cfRule>
    <cfRule type="cellIs" dxfId="2915" priority="1440" operator="lessThan">
      <formula>F66</formula>
    </cfRule>
  </conditionalFormatting>
  <conditionalFormatting sqref="L66">
    <cfRule type="cellIs" dxfId="2914" priority="1438" operator="lessThan">
      <formula>0</formula>
    </cfRule>
  </conditionalFormatting>
  <conditionalFormatting sqref="O66">
    <cfRule type="cellIs" dxfId="2913" priority="1414" operator="equal">
      <formula>TODAY()</formula>
    </cfRule>
  </conditionalFormatting>
  <conditionalFormatting sqref="O66">
    <cfRule type="cellIs" dxfId="2912" priority="1413" operator="equal">
      <formula>$C$7</formula>
    </cfRule>
  </conditionalFormatting>
  <conditionalFormatting sqref="O66">
    <cfRule type="cellIs" dxfId="2911" priority="1412" operator="equal">
      <formula>TODAY()</formula>
    </cfRule>
  </conditionalFormatting>
  <conditionalFormatting sqref="O66">
    <cfRule type="cellIs" dxfId="2910" priority="1411" operator="equal">
      <formula>$C$7</formula>
    </cfRule>
  </conditionalFormatting>
  <conditionalFormatting sqref="O66">
    <cfRule type="cellIs" dxfId="2909" priority="1410" operator="equal">
      <formula>TODAY()</formula>
    </cfRule>
  </conditionalFormatting>
  <conditionalFormatting sqref="O66">
    <cfRule type="cellIs" dxfId="2908" priority="1409" operator="equal">
      <formula>$C$7</formula>
    </cfRule>
  </conditionalFormatting>
  <conditionalFormatting sqref="N66">
    <cfRule type="cellIs" dxfId="2907" priority="1419" operator="equal">
      <formula>$C$7</formula>
    </cfRule>
  </conditionalFormatting>
  <conditionalFormatting sqref="N66 Q66">
    <cfRule type="cellIs" dxfId="2906" priority="1421" operator="equal">
      <formula>TODAY()</formula>
    </cfRule>
  </conditionalFormatting>
  <conditionalFormatting sqref="M66">
    <cfRule type="cellIs" dxfId="2905" priority="1420" operator="greaterThan">
      <formula>0.1</formula>
    </cfRule>
  </conditionalFormatting>
  <conditionalFormatting sqref="O66">
    <cfRule type="cellIs" dxfId="2904" priority="1418" operator="equal">
      <formula>TODAY()</formula>
    </cfRule>
  </conditionalFormatting>
  <conditionalFormatting sqref="O66">
    <cfRule type="cellIs" dxfId="2903" priority="1417" operator="equal">
      <formula>$C$7</formula>
    </cfRule>
  </conditionalFormatting>
  <conditionalFormatting sqref="O66">
    <cfRule type="cellIs" dxfId="2902" priority="1416" operator="equal">
      <formula>TODAY()</formula>
    </cfRule>
  </conditionalFormatting>
  <conditionalFormatting sqref="O66">
    <cfRule type="cellIs" dxfId="2901" priority="1415" operator="equal">
      <formula>$C$7</formula>
    </cfRule>
  </conditionalFormatting>
  <conditionalFormatting sqref="G66">
    <cfRule type="cellIs" dxfId="2900" priority="1423" operator="greaterThan">
      <formula>F66</formula>
    </cfRule>
    <cfRule type="cellIs" dxfId="2899" priority="1424" operator="lessThan">
      <formula>F66</formula>
    </cfRule>
  </conditionalFormatting>
  <conditionalFormatting sqref="L66">
    <cfRule type="cellIs" dxfId="2898" priority="1422" operator="lessThan">
      <formula>0</formula>
    </cfRule>
  </conditionalFormatting>
  <conditionalFormatting sqref="P66">
    <cfRule type="cellIs" dxfId="2897" priority="1408" operator="equal">
      <formula>TODAY()</formula>
    </cfRule>
  </conditionalFormatting>
  <conditionalFormatting sqref="P66">
    <cfRule type="cellIs" dxfId="2896" priority="1407" operator="equal">
      <formula>TODAY()</formula>
    </cfRule>
  </conditionalFormatting>
  <conditionalFormatting sqref="O68">
    <cfRule type="cellIs" dxfId="2895" priority="1399" operator="equal">
      <formula>TODAY()</formula>
    </cfRule>
  </conditionalFormatting>
  <conditionalFormatting sqref="O68">
    <cfRule type="cellIs" dxfId="2894" priority="1398" operator="equal">
      <formula>$C$7</formula>
    </cfRule>
  </conditionalFormatting>
  <conditionalFormatting sqref="O68">
    <cfRule type="cellIs" dxfId="2893" priority="1397" operator="equal">
      <formula>TODAY()</formula>
    </cfRule>
  </conditionalFormatting>
  <conditionalFormatting sqref="O68">
    <cfRule type="cellIs" dxfId="2892" priority="1396" operator="equal">
      <formula>$C$7</formula>
    </cfRule>
  </conditionalFormatting>
  <conditionalFormatting sqref="O68">
    <cfRule type="cellIs" dxfId="2891" priority="1395" operator="equal">
      <formula>TODAY()</formula>
    </cfRule>
  </conditionalFormatting>
  <conditionalFormatting sqref="O68">
    <cfRule type="cellIs" dxfId="2890" priority="1394" operator="equal">
      <formula>$C$7</formula>
    </cfRule>
  </conditionalFormatting>
  <conditionalFormatting sqref="N68">
    <cfRule type="cellIs" dxfId="2889" priority="1404" operator="equal">
      <formula>$C$7</formula>
    </cfRule>
  </conditionalFormatting>
  <conditionalFormatting sqref="N68 P68:Q68">
    <cfRule type="cellIs" dxfId="2888" priority="1406" operator="equal">
      <formula>TODAY()</formula>
    </cfRule>
  </conditionalFormatting>
  <conditionalFormatting sqref="M68">
    <cfRule type="cellIs" dxfId="2887" priority="1405" operator="greaterThan">
      <formula>0.1</formula>
    </cfRule>
  </conditionalFormatting>
  <conditionalFormatting sqref="O68">
    <cfRule type="cellIs" dxfId="2886" priority="1403" operator="equal">
      <formula>TODAY()</formula>
    </cfRule>
  </conditionalFormatting>
  <conditionalFormatting sqref="O68">
    <cfRule type="cellIs" dxfId="2885" priority="1402" operator="equal">
      <formula>$C$7</formula>
    </cfRule>
  </conditionalFormatting>
  <conditionalFormatting sqref="O68">
    <cfRule type="cellIs" dxfId="2884" priority="1401" operator="equal">
      <formula>TODAY()</formula>
    </cfRule>
  </conditionalFormatting>
  <conditionalFormatting sqref="O68">
    <cfRule type="cellIs" dxfId="2883" priority="1400" operator="equal">
      <formula>$C$7</formula>
    </cfRule>
  </conditionalFormatting>
  <conditionalFormatting sqref="O68">
    <cfRule type="cellIs" dxfId="2882" priority="1386" operator="equal">
      <formula>TODAY()</formula>
    </cfRule>
  </conditionalFormatting>
  <conditionalFormatting sqref="O68">
    <cfRule type="cellIs" dxfId="2881" priority="1385" operator="equal">
      <formula>$C$7</formula>
    </cfRule>
  </conditionalFormatting>
  <conditionalFormatting sqref="O68">
    <cfRule type="cellIs" dxfId="2880" priority="1384" operator="equal">
      <formula>TODAY()</formula>
    </cfRule>
  </conditionalFormatting>
  <conditionalFormatting sqref="O68">
    <cfRule type="cellIs" dxfId="2879" priority="1383" operator="equal">
      <formula>$C$7</formula>
    </cfRule>
  </conditionalFormatting>
  <conditionalFormatting sqref="O68">
    <cfRule type="cellIs" dxfId="2878" priority="1382" operator="equal">
      <formula>TODAY()</formula>
    </cfRule>
  </conditionalFormatting>
  <conditionalFormatting sqref="O68">
    <cfRule type="cellIs" dxfId="2877" priority="1381" operator="equal">
      <formula>$C$7</formula>
    </cfRule>
  </conditionalFormatting>
  <conditionalFormatting sqref="N68">
    <cfRule type="cellIs" dxfId="2876" priority="1391" operator="equal">
      <formula>$C$7</formula>
    </cfRule>
  </conditionalFormatting>
  <conditionalFormatting sqref="N68 P68:Q68">
    <cfRule type="cellIs" dxfId="2875" priority="1393" operator="equal">
      <formula>TODAY()</formula>
    </cfRule>
  </conditionalFormatting>
  <conditionalFormatting sqref="M68">
    <cfRule type="cellIs" dxfId="2874" priority="1392" operator="greaterThan">
      <formula>0.1</formula>
    </cfRule>
  </conditionalFormatting>
  <conditionalFormatting sqref="O68">
    <cfRule type="cellIs" dxfId="2873" priority="1390" operator="equal">
      <formula>TODAY()</formula>
    </cfRule>
  </conditionalFormatting>
  <conditionalFormatting sqref="O68">
    <cfRule type="cellIs" dxfId="2872" priority="1389" operator="equal">
      <formula>$C$7</formula>
    </cfRule>
  </conditionalFormatting>
  <conditionalFormatting sqref="O68">
    <cfRule type="cellIs" dxfId="2871" priority="1388" operator="equal">
      <formula>TODAY()</formula>
    </cfRule>
  </conditionalFormatting>
  <conditionalFormatting sqref="O68">
    <cfRule type="cellIs" dxfId="2870" priority="1387" operator="equal">
      <formula>$C$7</formula>
    </cfRule>
  </conditionalFormatting>
  <conditionalFormatting sqref="Q68">
    <cfRule type="cellIs" dxfId="2869" priority="1380" operator="equal">
      <formula>TODAY()</formula>
    </cfRule>
  </conditionalFormatting>
  <conditionalFormatting sqref="O66">
    <cfRule type="cellIs" dxfId="2868" priority="1241" operator="equal">
      <formula>TODAY()</formula>
    </cfRule>
  </conditionalFormatting>
  <conditionalFormatting sqref="O66">
    <cfRule type="cellIs" dxfId="2867" priority="1240" operator="equal">
      <formula>$C$7</formula>
    </cfRule>
  </conditionalFormatting>
  <conditionalFormatting sqref="O66">
    <cfRule type="cellIs" dxfId="2866" priority="1239" operator="equal">
      <formula>TODAY()</formula>
    </cfRule>
  </conditionalFormatting>
  <conditionalFormatting sqref="O66">
    <cfRule type="cellIs" dxfId="2865" priority="1238" operator="equal">
      <formula>$C$7</formula>
    </cfRule>
  </conditionalFormatting>
  <conditionalFormatting sqref="O66">
    <cfRule type="cellIs" dxfId="2864" priority="1237" operator="equal">
      <formula>TODAY()</formula>
    </cfRule>
  </conditionalFormatting>
  <conditionalFormatting sqref="O66">
    <cfRule type="cellIs" dxfId="2863" priority="1236" operator="equal">
      <formula>$C$7</formula>
    </cfRule>
  </conditionalFormatting>
  <conditionalFormatting sqref="N66">
    <cfRule type="cellIs" dxfId="2862" priority="1244" operator="equal">
      <formula>$C$7</formula>
    </cfRule>
  </conditionalFormatting>
  <conditionalFormatting sqref="O66">
    <cfRule type="cellIs" dxfId="2861" priority="1243" operator="equal">
      <formula>TODAY()</formula>
    </cfRule>
  </conditionalFormatting>
  <conditionalFormatting sqref="O66">
    <cfRule type="cellIs" dxfId="2860" priority="1242" operator="equal">
      <formula>$C$7</formula>
    </cfRule>
  </conditionalFormatting>
  <conditionalFormatting sqref="O66">
    <cfRule type="cellIs" dxfId="2859" priority="1225" operator="equal">
      <formula>TODAY()</formula>
    </cfRule>
  </conditionalFormatting>
  <conditionalFormatting sqref="O66">
    <cfRule type="cellIs" dxfId="2858" priority="1224" operator="equal">
      <formula>$C$7</formula>
    </cfRule>
  </conditionalFormatting>
  <conditionalFormatting sqref="O66">
    <cfRule type="cellIs" dxfId="2857" priority="1223" operator="equal">
      <formula>TODAY()</formula>
    </cfRule>
  </conditionalFormatting>
  <conditionalFormatting sqref="O66">
    <cfRule type="cellIs" dxfId="2856" priority="1222" operator="equal">
      <formula>$C$7</formula>
    </cfRule>
  </conditionalFormatting>
  <conditionalFormatting sqref="O66">
    <cfRule type="cellIs" dxfId="2855" priority="1221" operator="equal">
      <formula>TODAY()</formula>
    </cfRule>
  </conditionalFormatting>
  <conditionalFormatting sqref="O66">
    <cfRule type="cellIs" dxfId="2854" priority="1220" operator="equal">
      <formula>$C$7</formula>
    </cfRule>
  </conditionalFormatting>
  <conditionalFormatting sqref="N66">
    <cfRule type="cellIs" dxfId="2853" priority="1228" operator="equal">
      <formula>$C$7</formula>
    </cfRule>
  </conditionalFormatting>
  <conditionalFormatting sqref="O66">
    <cfRule type="cellIs" dxfId="2852" priority="1227" operator="equal">
      <formula>TODAY()</formula>
    </cfRule>
  </conditionalFormatting>
  <conditionalFormatting sqref="O66">
    <cfRule type="cellIs" dxfId="2851" priority="1226" operator="equal">
      <formula>$C$7</formula>
    </cfRule>
  </conditionalFormatting>
  <conditionalFormatting sqref="O66">
    <cfRule type="cellIs" dxfId="2850" priority="1219" operator="equal">
      <formula>TODAY()</formula>
    </cfRule>
  </conditionalFormatting>
  <conditionalFormatting sqref="O66">
    <cfRule type="cellIs" dxfId="2849" priority="1235" operator="equal">
      <formula>TODAY()</formula>
    </cfRule>
  </conditionalFormatting>
  <conditionalFormatting sqref="O66">
    <cfRule type="cellIs" dxfId="2848" priority="1234" operator="equal">
      <formula>$C$7</formula>
    </cfRule>
  </conditionalFormatting>
  <conditionalFormatting sqref="N66 P66:Q66">
    <cfRule type="cellIs" dxfId="2847" priority="1246" operator="equal">
      <formula>TODAY()</formula>
    </cfRule>
  </conditionalFormatting>
  <conditionalFormatting sqref="M66">
    <cfRule type="cellIs" dxfId="2846" priority="1245" operator="greaterThan">
      <formula>0.1</formula>
    </cfRule>
  </conditionalFormatting>
  <conditionalFormatting sqref="G66">
    <cfRule type="cellIs" dxfId="2845" priority="1248" operator="greaterThan">
      <formula>F66</formula>
    </cfRule>
    <cfRule type="cellIs" dxfId="2844" priority="1249" operator="lessThan">
      <formula>F66</formula>
    </cfRule>
  </conditionalFormatting>
  <conditionalFormatting sqref="L66">
    <cfRule type="cellIs" dxfId="2843" priority="1247" operator="lessThan">
      <formula>0</formula>
    </cfRule>
  </conditionalFormatting>
  <conditionalFormatting sqref="O66">
    <cfRule type="cellIs" dxfId="2842" priority="1218" operator="equal">
      <formula>$C$7</formula>
    </cfRule>
  </conditionalFormatting>
  <conditionalFormatting sqref="N66 P66:Q66">
    <cfRule type="cellIs" dxfId="2841" priority="1230" operator="equal">
      <formula>TODAY()</formula>
    </cfRule>
  </conditionalFormatting>
  <conditionalFormatting sqref="M66">
    <cfRule type="cellIs" dxfId="2840" priority="1229" operator="greaterThan">
      <formula>0.1</formula>
    </cfRule>
  </conditionalFormatting>
  <conditionalFormatting sqref="G66">
    <cfRule type="cellIs" dxfId="2839" priority="1232" operator="greaterThan">
      <formula>F66</formula>
    </cfRule>
    <cfRule type="cellIs" dxfId="2838" priority="1233" operator="lessThan">
      <formula>F66</formula>
    </cfRule>
  </conditionalFormatting>
  <conditionalFormatting sqref="L66">
    <cfRule type="cellIs" dxfId="2837" priority="1231" operator="lessThan">
      <formula>0</formula>
    </cfRule>
  </conditionalFormatting>
  <conditionalFormatting sqref="G68">
    <cfRule type="cellIs" dxfId="2836" priority="1216" operator="greaterThan">
      <formula>F68</formula>
    </cfRule>
    <cfRule type="cellIs" dxfId="2835" priority="1217" operator="lessThan">
      <formula>F68</formula>
    </cfRule>
  </conditionalFormatting>
  <conditionalFormatting sqref="L68">
    <cfRule type="cellIs" dxfId="2834" priority="1215" operator="lessThan">
      <formula>0</formula>
    </cfRule>
  </conditionalFormatting>
  <conditionalFormatting sqref="G68">
    <cfRule type="cellIs" dxfId="2833" priority="1213" operator="greaterThan">
      <formula>F68</formula>
    </cfRule>
    <cfRule type="cellIs" dxfId="2832" priority="1214" operator="lessThan">
      <formula>F68</formula>
    </cfRule>
  </conditionalFormatting>
  <conditionalFormatting sqref="L68">
    <cfRule type="cellIs" dxfId="2831" priority="1212" operator="lessThan">
      <formula>0</formula>
    </cfRule>
  </conditionalFormatting>
  <conditionalFormatting sqref="G68">
    <cfRule type="cellIs" dxfId="2830" priority="1210" operator="greaterThan">
      <formula>F68</formula>
    </cfRule>
    <cfRule type="cellIs" dxfId="2829" priority="1211" operator="lessThan">
      <formula>F68</formula>
    </cfRule>
  </conditionalFormatting>
  <conditionalFormatting sqref="L68">
    <cfRule type="cellIs" dxfId="2828" priority="1209" operator="lessThan">
      <formula>0</formula>
    </cfRule>
  </conditionalFormatting>
  <conditionalFormatting sqref="G68">
    <cfRule type="cellIs" dxfId="2827" priority="1207" operator="greaterThan">
      <formula>F68</formula>
    </cfRule>
    <cfRule type="cellIs" dxfId="2826" priority="1208" operator="lessThan">
      <formula>F68</formula>
    </cfRule>
  </conditionalFormatting>
  <conditionalFormatting sqref="L68">
    <cfRule type="cellIs" dxfId="2825" priority="1206" operator="lessThan">
      <formula>0</formula>
    </cfRule>
  </conditionalFormatting>
  <conditionalFormatting sqref="O67">
    <cfRule type="cellIs" dxfId="2824" priority="1195" operator="equal">
      <formula>TODAY()</formula>
    </cfRule>
  </conditionalFormatting>
  <conditionalFormatting sqref="O67">
    <cfRule type="cellIs" dxfId="2823" priority="1194" operator="equal">
      <formula>$C$7</formula>
    </cfRule>
  </conditionalFormatting>
  <conditionalFormatting sqref="O67">
    <cfRule type="cellIs" dxfId="2822" priority="1193" operator="equal">
      <formula>TODAY()</formula>
    </cfRule>
  </conditionalFormatting>
  <conditionalFormatting sqref="O67">
    <cfRule type="cellIs" dxfId="2821" priority="1192" operator="equal">
      <formula>$C$7</formula>
    </cfRule>
  </conditionalFormatting>
  <conditionalFormatting sqref="O67">
    <cfRule type="cellIs" dxfId="2820" priority="1191" operator="equal">
      <formula>TODAY()</formula>
    </cfRule>
  </conditionalFormatting>
  <conditionalFormatting sqref="O67">
    <cfRule type="cellIs" dxfId="2819" priority="1190" operator="equal">
      <formula>$C$7</formula>
    </cfRule>
  </conditionalFormatting>
  <conditionalFormatting sqref="N67">
    <cfRule type="cellIs" dxfId="2818" priority="1200" operator="equal">
      <formula>$C$7</formula>
    </cfRule>
  </conditionalFormatting>
  <conditionalFormatting sqref="N67 Q67">
    <cfRule type="cellIs" dxfId="2817" priority="1202" operator="equal">
      <formula>TODAY()</formula>
    </cfRule>
  </conditionalFormatting>
  <conditionalFormatting sqref="M67">
    <cfRule type="cellIs" dxfId="2816" priority="1201" operator="greaterThan">
      <formula>0.1</formula>
    </cfRule>
  </conditionalFormatting>
  <conditionalFormatting sqref="O67">
    <cfRule type="cellIs" dxfId="2815" priority="1199" operator="equal">
      <formula>TODAY()</formula>
    </cfRule>
  </conditionalFormatting>
  <conditionalFormatting sqref="O67">
    <cfRule type="cellIs" dxfId="2814" priority="1198" operator="equal">
      <formula>$C$7</formula>
    </cfRule>
  </conditionalFormatting>
  <conditionalFormatting sqref="O67">
    <cfRule type="cellIs" dxfId="2813" priority="1197" operator="equal">
      <formula>TODAY()</formula>
    </cfRule>
  </conditionalFormatting>
  <conditionalFormatting sqref="O67">
    <cfRule type="cellIs" dxfId="2812" priority="1196" operator="equal">
      <formula>$C$7</formula>
    </cfRule>
  </conditionalFormatting>
  <conditionalFormatting sqref="G67">
    <cfRule type="cellIs" dxfId="2811" priority="1204" operator="greaterThan">
      <formula>F67</formula>
    </cfRule>
    <cfRule type="cellIs" dxfId="2810" priority="1205" operator="lessThan">
      <formula>F67</formula>
    </cfRule>
  </conditionalFormatting>
  <conditionalFormatting sqref="L67">
    <cfRule type="cellIs" dxfId="2809" priority="1203" operator="lessThan">
      <formula>0</formula>
    </cfRule>
  </conditionalFormatting>
  <conditionalFormatting sqref="O67">
    <cfRule type="cellIs" dxfId="2808" priority="1179" operator="equal">
      <formula>TODAY()</formula>
    </cfRule>
  </conditionalFormatting>
  <conditionalFormatting sqref="O67">
    <cfRule type="cellIs" dxfId="2807" priority="1178" operator="equal">
      <formula>$C$7</formula>
    </cfRule>
  </conditionalFormatting>
  <conditionalFormatting sqref="O67">
    <cfRule type="cellIs" dxfId="2806" priority="1177" operator="equal">
      <formula>TODAY()</formula>
    </cfRule>
  </conditionalFormatting>
  <conditionalFormatting sqref="O67">
    <cfRule type="cellIs" dxfId="2805" priority="1176" operator="equal">
      <formula>$C$7</formula>
    </cfRule>
  </conditionalFormatting>
  <conditionalFormatting sqref="O67">
    <cfRule type="cellIs" dxfId="2804" priority="1175" operator="equal">
      <formula>TODAY()</formula>
    </cfRule>
  </conditionalFormatting>
  <conditionalFormatting sqref="O67">
    <cfRule type="cellIs" dxfId="2803" priority="1174" operator="equal">
      <formula>$C$7</formula>
    </cfRule>
  </conditionalFormatting>
  <conditionalFormatting sqref="N67">
    <cfRule type="cellIs" dxfId="2802" priority="1184" operator="equal">
      <formula>$C$7</formula>
    </cfRule>
  </conditionalFormatting>
  <conditionalFormatting sqref="N67 Q67">
    <cfRule type="cellIs" dxfId="2801" priority="1186" operator="equal">
      <formula>TODAY()</formula>
    </cfRule>
  </conditionalFormatting>
  <conditionalFormatting sqref="M67">
    <cfRule type="cellIs" dxfId="2800" priority="1185" operator="greaterThan">
      <formula>0.1</formula>
    </cfRule>
  </conditionalFormatting>
  <conditionalFormatting sqref="O67">
    <cfRule type="cellIs" dxfId="2799" priority="1183" operator="equal">
      <formula>TODAY()</formula>
    </cfRule>
  </conditionalFormatting>
  <conditionalFormatting sqref="O67">
    <cfRule type="cellIs" dxfId="2798" priority="1182" operator="equal">
      <formula>$C$7</formula>
    </cfRule>
  </conditionalFormatting>
  <conditionalFormatting sqref="O67">
    <cfRule type="cellIs" dxfId="2797" priority="1181" operator="equal">
      <formula>TODAY()</formula>
    </cfRule>
  </conditionalFormatting>
  <conditionalFormatting sqref="O67">
    <cfRule type="cellIs" dxfId="2796" priority="1180" operator="equal">
      <formula>$C$7</formula>
    </cfRule>
  </conditionalFormatting>
  <conditionalFormatting sqref="G67">
    <cfRule type="cellIs" dxfId="2795" priority="1188" operator="greaterThan">
      <formula>F67</formula>
    </cfRule>
    <cfRule type="cellIs" dxfId="2794" priority="1189" operator="lessThan">
      <formula>F67</formula>
    </cfRule>
  </conditionalFormatting>
  <conditionalFormatting sqref="L67">
    <cfRule type="cellIs" dxfId="2793" priority="1187" operator="lessThan">
      <formula>0</formula>
    </cfRule>
  </conditionalFormatting>
  <conditionalFormatting sqref="P67">
    <cfRule type="cellIs" dxfId="2792" priority="1173" operator="equal">
      <formula>TODAY()</formula>
    </cfRule>
  </conditionalFormatting>
  <conditionalFormatting sqref="P67">
    <cfRule type="cellIs" dxfId="2791" priority="1172" operator="equal">
      <formula>TODAY()</formula>
    </cfRule>
  </conditionalFormatting>
  <conditionalFormatting sqref="N67 Q67">
    <cfRule type="cellIs" dxfId="2790" priority="1168" operator="equal">
      <formula>TODAY()</formula>
    </cfRule>
  </conditionalFormatting>
  <conditionalFormatting sqref="O67">
    <cfRule type="cellIs" dxfId="2789" priority="1161" operator="equal">
      <formula>TODAY()</formula>
    </cfRule>
  </conditionalFormatting>
  <conditionalFormatting sqref="O67">
    <cfRule type="cellIs" dxfId="2788" priority="1160" operator="equal">
      <formula>$C$7</formula>
    </cfRule>
  </conditionalFormatting>
  <conditionalFormatting sqref="O67">
    <cfRule type="cellIs" dxfId="2787" priority="1159" operator="equal">
      <formula>TODAY()</formula>
    </cfRule>
  </conditionalFormatting>
  <conditionalFormatting sqref="O67">
    <cfRule type="cellIs" dxfId="2786" priority="1158" operator="equal">
      <formula>$C$7</formula>
    </cfRule>
  </conditionalFormatting>
  <conditionalFormatting sqref="O67">
    <cfRule type="cellIs" dxfId="2785" priority="1157" operator="equal">
      <formula>TODAY()</formula>
    </cfRule>
  </conditionalFormatting>
  <conditionalFormatting sqref="O67">
    <cfRule type="cellIs" dxfId="2784" priority="1156" operator="equal">
      <formula>$C$7</formula>
    </cfRule>
  </conditionalFormatting>
  <conditionalFormatting sqref="N67">
    <cfRule type="cellIs" dxfId="2783" priority="1166" operator="equal">
      <formula>$C$7</formula>
    </cfRule>
  </conditionalFormatting>
  <conditionalFormatting sqref="M67">
    <cfRule type="cellIs" dxfId="2782" priority="1167" operator="greaterThan">
      <formula>0.1</formula>
    </cfRule>
  </conditionalFormatting>
  <conditionalFormatting sqref="O67">
    <cfRule type="cellIs" dxfId="2781" priority="1165" operator="equal">
      <formula>TODAY()</formula>
    </cfRule>
  </conditionalFormatting>
  <conditionalFormatting sqref="O67">
    <cfRule type="cellIs" dxfId="2780" priority="1164" operator="equal">
      <formula>$C$7</formula>
    </cfRule>
  </conditionalFormatting>
  <conditionalFormatting sqref="O67">
    <cfRule type="cellIs" dxfId="2779" priority="1163" operator="equal">
      <formula>TODAY()</formula>
    </cfRule>
  </conditionalFormatting>
  <conditionalFormatting sqref="O67">
    <cfRule type="cellIs" dxfId="2778" priority="1162" operator="equal">
      <formula>$C$7</formula>
    </cfRule>
  </conditionalFormatting>
  <conditionalFormatting sqref="G67">
    <cfRule type="cellIs" dxfId="2777" priority="1170" operator="greaterThan">
      <formula>F67</formula>
    </cfRule>
    <cfRule type="cellIs" dxfId="2776" priority="1171" operator="lessThan">
      <formula>F67</formula>
    </cfRule>
  </conditionalFormatting>
  <conditionalFormatting sqref="L67">
    <cfRule type="cellIs" dxfId="2775" priority="1169" operator="lessThan">
      <formula>0</formula>
    </cfRule>
  </conditionalFormatting>
  <conditionalFormatting sqref="O67">
    <cfRule type="cellIs" dxfId="2774" priority="1145" operator="equal">
      <formula>TODAY()</formula>
    </cfRule>
  </conditionalFormatting>
  <conditionalFormatting sqref="O67">
    <cfRule type="cellIs" dxfId="2773" priority="1144" operator="equal">
      <formula>$C$7</formula>
    </cfRule>
  </conditionalFormatting>
  <conditionalFormatting sqref="O67">
    <cfRule type="cellIs" dxfId="2772" priority="1143" operator="equal">
      <formula>TODAY()</formula>
    </cfRule>
  </conditionalFormatting>
  <conditionalFormatting sqref="O67">
    <cfRule type="cellIs" dxfId="2771" priority="1142" operator="equal">
      <formula>$C$7</formula>
    </cfRule>
  </conditionalFormatting>
  <conditionalFormatting sqref="O67">
    <cfRule type="cellIs" dxfId="2770" priority="1141" operator="equal">
      <formula>TODAY()</formula>
    </cfRule>
  </conditionalFormatting>
  <conditionalFormatting sqref="O67">
    <cfRule type="cellIs" dxfId="2769" priority="1140" operator="equal">
      <formula>$C$7</formula>
    </cfRule>
  </conditionalFormatting>
  <conditionalFormatting sqref="N67">
    <cfRule type="cellIs" dxfId="2768" priority="1150" operator="equal">
      <formula>$C$7</formula>
    </cfRule>
  </conditionalFormatting>
  <conditionalFormatting sqref="N67 Q67">
    <cfRule type="cellIs" dxfId="2767" priority="1152" operator="equal">
      <formula>TODAY()</formula>
    </cfRule>
  </conditionalFormatting>
  <conditionalFormatting sqref="M67">
    <cfRule type="cellIs" dxfId="2766" priority="1151" operator="greaterThan">
      <formula>0.1</formula>
    </cfRule>
  </conditionalFormatting>
  <conditionalFormatting sqref="O67">
    <cfRule type="cellIs" dxfId="2765" priority="1149" operator="equal">
      <formula>TODAY()</formula>
    </cfRule>
  </conditionalFormatting>
  <conditionalFormatting sqref="O67">
    <cfRule type="cellIs" dxfId="2764" priority="1148" operator="equal">
      <formula>$C$7</formula>
    </cfRule>
  </conditionalFormatting>
  <conditionalFormatting sqref="O67">
    <cfRule type="cellIs" dxfId="2763" priority="1147" operator="equal">
      <formula>TODAY()</formula>
    </cfRule>
  </conditionalFormatting>
  <conditionalFormatting sqref="O67">
    <cfRule type="cellIs" dxfId="2762" priority="1146" operator="equal">
      <formula>$C$7</formula>
    </cfRule>
  </conditionalFormatting>
  <conditionalFormatting sqref="G67">
    <cfRule type="cellIs" dxfId="2761" priority="1154" operator="greaterThan">
      <formula>F67</formula>
    </cfRule>
    <cfRule type="cellIs" dxfId="2760" priority="1155" operator="lessThan">
      <formula>F67</formula>
    </cfRule>
  </conditionalFormatting>
  <conditionalFormatting sqref="L67">
    <cfRule type="cellIs" dxfId="2759" priority="1153" operator="lessThan">
      <formula>0</formula>
    </cfRule>
  </conditionalFormatting>
  <conditionalFormatting sqref="P67">
    <cfRule type="cellIs" dxfId="2758" priority="1139" operator="equal">
      <formula>TODAY()</formula>
    </cfRule>
  </conditionalFormatting>
  <conditionalFormatting sqref="P67">
    <cfRule type="cellIs" dxfId="2757" priority="1138" operator="equal">
      <formula>TODAY()</formula>
    </cfRule>
  </conditionalFormatting>
  <conditionalFormatting sqref="O67">
    <cfRule type="cellIs" dxfId="2756" priority="1127" operator="equal">
      <formula>TODAY()</formula>
    </cfRule>
  </conditionalFormatting>
  <conditionalFormatting sqref="O67">
    <cfRule type="cellIs" dxfId="2755" priority="1126" operator="equal">
      <formula>$C$7</formula>
    </cfRule>
  </conditionalFormatting>
  <conditionalFormatting sqref="O67">
    <cfRule type="cellIs" dxfId="2754" priority="1125" operator="equal">
      <formula>TODAY()</formula>
    </cfRule>
  </conditionalFormatting>
  <conditionalFormatting sqref="O67">
    <cfRule type="cellIs" dxfId="2753" priority="1124" operator="equal">
      <formula>$C$7</formula>
    </cfRule>
  </conditionalFormatting>
  <conditionalFormatting sqref="O67">
    <cfRule type="cellIs" dxfId="2752" priority="1123" operator="equal">
      <formula>TODAY()</formula>
    </cfRule>
  </conditionalFormatting>
  <conditionalFormatting sqref="O67">
    <cfRule type="cellIs" dxfId="2751" priority="1122" operator="equal">
      <formula>$C$7</formula>
    </cfRule>
  </conditionalFormatting>
  <conditionalFormatting sqref="N67">
    <cfRule type="cellIs" dxfId="2750" priority="1132" operator="equal">
      <formula>$C$7</formula>
    </cfRule>
  </conditionalFormatting>
  <conditionalFormatting sqref="N67 Q67">
    <cfRule type="cellIs" dxfId="2749" priority="1134" operator="equal">
      <formula>TODAY()</formula>
    </cfRule>
  </conditionalFormatting>
  <conditionalFormatting sqref="M67">
    <cfRule type="cellIs" dxfId="2748" priority="1133" operator="greaterThan">
      <formula>0.1</formula>
    </cfRule>
  </conditionalFormatting>
  <conditionalFormatting sqref="O67">
    <cfRule type="cellIs" dxfId="2747" priority="1131" operator="equal">
      <formula>TODAY()</formula>
    </cfRule>
  </conditionalFormatting>
  <conditionalFormatting sqref="O67">
    <cfRule type="cellIs" dxfId="2746" priority="1130" operator="equal">
      <formula>$C$7</formula>
    </cfRule>
  </conditionalFormatting>
  <conditionalFormatting sqref="O67">
    <cfRule type="cellIs" dxfId="2745" priority="1129" operator="equal">
      <formula>TODAY()</formula>
    </cfRule>
  </conditionalFormatting>
  <conditionalFormatting sqref="O67">
    <cfRule type="cellIs" dxfId="2744" priority="1128" operator="equal">
      <formula>$C$7</formula>
    </cfRule>
  </conditionalFormatting>
  <conditionalFormatting sqref="G67">
    <cfRule type="cellIs" dxfId="2743" priority="1136" operator="greaterThan">
      <formula>F67</formula>
    </cfRule>
    <cfRule type="cellIs" dxfId="2742" priority="1137" operator="lessThan">
      <formula>F67</formula>
    </cfRule>
  </conditionalFormatting>
  <conditionalFormatting sqref="L67">
    <cfRule type="cellIs" dxfId="2741" priority="1135" operator="lessThan">
      <formula>0</formula>
    </cfRule>
  </conditionalFormatting>
  <conditionalFormatting sqref="O67">
    <cfRule type="cellIs" dxfId="2740" priority="1111" operator="equal">
      <formula>TODAY()</formula>
    </cfRule>
  </conditionalFormatting>
  <conditionalFormatting sqref="O67">
    <cfRule type="cellIs" dxfId="2739" priority="1110" operator="equal">
      <formula>$C$7</formula>
    </cfRule>
  </conditionalFormatting>
  <conditionalFormatting sqref="O67">
    <cfRule type="cellIs" dxfId="2738" priority="1109" operator="equal">
      <formula>TODAY()</formula>
    </cfRule>
  </conditionalFormatting>
  <conditionalFormatting sqref="O67">
    <cfRule type="cellIs" dxfId="2737" priority="1108" operator="equal">
      <formula>$C$7</formula>
    </cfRule>
  </conditionalFormatting>
  <conditionalFormatting sqref="O67">
    <cfRule type="cellIs" dxfId="2736" priority="1107" operator="equal">
      <formula>TODAY()</formula>
    </cfRule>
  </conditionalFormatting>
  <conditionalFormatting sqref="O67">
    <cfRule type="cellIs" dxfId="2735" priority="1106" operator="equal">
      <formula>$C$7</formula>
    </cfRule>
  </conditionalFormatting>
  <conditionalFormatting sqref="N67">
    <cfRule type="cellIs" dxfId="2734" priority="1116" operator="equal">
      <formula>$C$7</formula>
    </cfRule>
  </conditionalFormatting>
  <conditionalFormatting sqref="N67 Q67">
    <cfRule type="cellIs" dxfId="2733" priority="1118" operator="equal">
      <formula>TODAY()</formula>
    </cfRule>
  </conditionalFormatting>
  <conditionalFormatting sqref="M67">
    <cfRule type="cellIs" dxfId="2732" priority="1117" operator="greaterThan">
      <formula>0.1</formula>
    </cfRule>
  </conditionalFormatting>
  <conditionalFormatting sqref="O67">
    <cfRule type="cellIs" dxfId="2731" priority="1115" operator="equal">
      <formula>TODAY()</formula>
    </cfRule>
  </conditionalFormatting>
  <conditionalFormatting sqref="O67">
    <cfRule type="cellIs" dxfId="2730" priority="1114" operator="equal">
      <formula>$C$7</formula>
    </cfRule>
  </conditionalFormatting>
  <conditionalFormatting sqref="O67">
    <cfRule type="cellIs" dxfId="2729" priority="1113" operator="equal">
      <formula>TODAY()</formula>
    </cfRule>
  </conditionalFormatting>
  <conditionalFormatting sqref="O67">
    <cfRule type="cellIs" dxfId="2728" priority="1112" operator="equal">
      <formula>$C$7</formula>
    </cfRule>
  </conditionalFormatting>
  <conditionalFormatting sqref="G67">
    <cfRule type="cellIs" dxfId="2727" priority="1120" operator="greaterThan">
      <formula>F67</formula>
    </cfRule>
    <cfRule type="cellIs" dxfId="2726" priority="1121" operator="lessThan">
      <formula>F67</formula>
    </cfRule>
  </conditionalFormatting>
  <conditionalFormatting sqref="L67">
    <cfRule type="cellIs" dxfId="2725" priority="1119" operator="lessThan">
      <formula>0</formula>
    </cfRule>
  </conditionalFormatting>
  <conditionalFormatting sqref="P67">
    <cfRule type="cellIs" dxfId="2724" priority="1105" operator="equal">
      <formula>TODAY()</formula>
    </cfRule>
  </conditionalFormatting>
  <conditionalFormatting sqref="P67">
    <cfRule type="cellIs" dxfId="2723" priority="1104" operator="equal">
      <formula>TODAY()</formula>
    </cfRule>
  </conditionalFormatting>
  <conditionalFormatting sqref="N67 Q67">
    <cfRule type="cellIs" dxfId="2722" priority="1100" operator="equal">
      <formula>TODAY()</formula>
    </cfRule>
  </conditionalFormatting>
  <conditionalFormatting sqref="O67">
    <cfRule type="cellIs" dxfId="2721" priority="1093" operator="equal">
      <formula>TODAY()</formula>
    </cfRule>
  </conditionalFormatting>
  <conditionalFormatting sqref="O67">
    <cfRule type="cellIs" dxfId="2720" priority="1092" operator="equal">
      <formula>$C$7</formula>
    </cfRule>
  </conditionalFormatting>
  <conditionalFormatting sqref="O67">
    <cfRule type="cellIs" dxfId="2719" priority="1091" operator="equal">
      <formula>TODAY()</formula>
    </cfRule>
  </conditionalFormatting>
  <conditionalFormatting sqref="O67">
    <cfRule type="cellIs" dxfId="2718" priority="1090" operator="equal">
      <formula>$C$7</formula>
    </cfRule>
  </conditionalFormatting>
  <conditionalFormatting sqref="O67">
    <cfRule type="cellIs" dxfId="2717" priority="1089" operator="equal">
      <formula>TODAY()</formula>
    </cfRule>
  </conditionalFormatting>
  <conditionalFormatting sqref="O67">
    <cfRule type="cellIs" dxfId="2716" priority="1088" operator="equal">
      <formula>$C$7</formula>
    </cfRule>
  </conditionalFormatting>
  <conditionalFormatting sqref="N67">
    <cfRule type="cellIs" dxfId="2715" priority="1098" operator="equal">
      <formula>$C$7</formula>
    </cfRule>
  </conditionalFormatting>
  <conditionalFormatting sqref="M67">
    <cfRule type="cellIs" dxfId="2714" priority="1099" operator="greaterThan">
      <formula>0.1</formula>
    </cfRule>
  </conditionalFormatting>
  <conditionalFormatting sqref="O67">
    <cfRule type="cellIs" dxfId="2713" priority="1097" operator="equal">
      <formula>TODAY()</formula>
    </cfRule>
  </conditionalFormatting>
  <conditionalFormatting sqref="O67">
    <cfRule type="cellIs" dxfId="2712" priority="1096" operator="equal">
      <formula>$C$7</formula>
    </cfRule>
  </conditionalFormatting>
  <conditionalFormatting sqref="O67">
    <cfRule type="cellIs" dxfId="2711" priority="1095" operator="equal">
      <formula>TODAY()</formula>
    </cfRule>
  </conditionalFormatting>
  <conditionalFormatting sqref="O67">
    <cfRule type="cellIs" dxfId="2710" priority="1094" operator="equal">
      <formula>$C$7</formula>
    </cfRule>
  </conditionalFormatting>
  <conditionalFormatting sqref="G67">
    <cfRule type="cellIs" dxfId="2709" priority="1102" operator="greaterThan">
      <formula>F67</formula>
    </cfRule>
    <cfRule type="cellIs" dxfId="2708" priority="1103" operator="lessThan">
      <formula>F67</formula>
    </cfRule>
  </conditionalFormatting>
  <conditionalFormatting sqref="L67">
    <cfRule type="cellIs" dxfId="2707" priority="1101" operator="lessThan">
      <formula>0</formula>
    </cfRule>
  </conditionalFormatting>
  <conditionalFormatting sqref="O67">
    <cfRule type="cellIs" dxfId="2706" priority="1077" operator="equal">
      <formula>TODAY()</formula>
    </cfRule>
  </conditionalFormatting>
  <conditionalFormatting sqref="O67">
    <cfRule type="cellIs" dxfId="2705" priority="1076" operator="equal">
      <formula>$C$7</formula>
    </cfRule>
  </conditionalFormatting>
  <conditionalFormatting sqref="O67">
    <cfRule type="cellIs" dxfId="2704" priority="1075" operator="equal">
      <formula>TODAY()</formula>
    </cfRule>
  </conditionalFormatting>
  <conditionalFormatting sqref="O67">
    <cfRule type="cellIs" dxfId="2703" priority="1074" operator="equal">
      <formula>$C$7</formula>
    </cfRule>
  </conditionalFormatting>
  <conditionalFormatting sqref="O67">
    <cfRule type="cellIs" dxfId="2702" priority="1073" operator="equal">
      <formula>TODAY()</formula>
    </cfRule>
  </conditionalFormatting>
  <conditionalFormatting sqref="O67">
    <cfRule type="cellIs" dxfId="2701" priority="1072" operator="equal">
      <formula>$C$7</formula>
    </cfRule>
  </conditionalFormatting>
  <conditionalFormatting sqref="N67">
    <cfRule type="cellIs" dxfId="2700" priority="1082" operator="equal">
      <formula>$C$7</formula>
    </cfRule>
  </conditionalFormatting>
  <conditionalFormatting sqref="N67 Q67">
    <cfRule type="cellIs" dxfId="2699" priority="1084" operator="equal">
      <formula>TODAY()</formula>
    </cfRule>
  </conditionalFormatting>
  <conditionalFormatting sqref="M67">
    <cfRule type="cellIs" dxfId="2698" priority="1083" operator="greaterThan">
      <formula>0.1</formula>
    </cfRule>
  </conditionalFormatting>
  <conditionalFormatting sqref="O67">
    <cfRule type="cellIs" dxfId="2697" priority="1081" operator="equal">
      <formula>TODAY()</formula>
    </cfRule>
  </conditionalFormatting>
  <conditionalFormatting sqref="O67">
    <cfRule type="cellIs" dxfId="2696" priority="1080" operator="equal">
      <formula>$C$7</formula>
    </cfRule>
  </conditionalFormatting>
  <conditionalFormatting sqref="O67">
    <cfRule type="cellIs" dxfId="2695" priority="1079" operator="equal">
      <formula>TODAY()</formula>
    </cfRule>
  </conditionalFormatting>
  <conditionalFormatting sqref="O67">
    <cfRule type="cellIs" dxfId="2694" priority="1078" operator="equal">
      <formula>$C$7</formula>
    </cfRule>
  </conditionalFormatting>
  <conditionalFormatting sqref="G67">
    <cfRule type="cellIs" dxfId="2693" priority="1086" operator="greaterThan">
      <formula>F67</formula>
    </cfRule>
    <cfRule type="cellIs" dxfId="2692" priority="1087" operator="lessThan">
      <formula>F67</formula>
    </cfRule>
  </conditionalFormatting>
  <conditionalFormatting sqref="L67">
    <cfRule type="cellIs" dxfId="2691" priority="1085" operator="lessThan">
      <formula>0</formula>
    </cfRule>
  </conditionalFormatting>
  <conditionalFormatting sqref="P67">
    <cfRule type="cellIs" dxfId="2690" priority="1071" operator="equal">
      <formula>TODAY()</formula>
    </cfRule>
  </conditionalFormatting>
  <conditionalFormatting sqref="P67">
    <cfRule type="cellIs" dxfId="2689" priority="1070" operator="equal">
      <formula>TODAY()</formula>
    </cfRule>
  </conditionalFormatting>
  <conditionalFormatting sqref="O67">
    <cfRule type="cellIs" dxfId="2688" priority="1061" operator="equal">
      <formula>TODAY()</formula>
    </cfRule>
  </conditionalFormatting>
  <conditionalFormatting sqref="O67">
    <cfRule type="cellIs" dxfId="2687" priority="1060" operator="equal">
      <formula>$C$7</formula>
    </cfRule>
  </conditionalFormatting>
  <conditionalFormatting sqref="O67">
    <cfRule type="cellIs" dxfId="2686" priority="1059" operator="equal">
      <formula>TODAY()</formula>
    </cfRule>
  </conditionalFormatting>
  <conditionalFormatting sqref="O67">
    <cfRule type="cellIs" dxfId="2685" priority="1058" operator="equal">
      <formula>$C$7</formula>
    </cfRule>
  </conditionalFormatting>
  <conditionalFormatting sqref="O67">
    <cfRule type="cellIs" dxfId="2684" priority="1057" operator="equal">
      <formula>TODAY()</formula>
    </cfRule>
  </conditionalFormatting>
  <conditionalFormatting sqref="O67">
    <cfRule type="cellIs" dxfId="2683" priority="1056" operator="equal">
      <formula>$C$7</formula>
    </cfRule>
  </conditionalFormatting>
  <conditionalFormatting sqref="N67">
    <cfRule type="cellIs" dxfId="2682" priority="1064" operator="equal">
      <formula>$C$7</formula>
    </cfRule>
  </conditionalFormatting>
  <conditionalFormatting sqref="O67">
    <cfRule type="cellIs" dxfId="2681" priority="1063" operator="equal">
      <formula>TODAY()</formula>
    </cfRule>
  </conditionalFormatting>
  <conditionalFormatting sqref="O67">
    <cfRule type="cellIs" dxfId="2680" priority="1062" operator="equal">
      <formula>$C$7</formula>
    </cfRule>
  </conditionalFormatting>
  <conditionalFormatting sqref="O67">
    <cfRule type="cellIs" dxfId="2679" priority="1045" operator="equal">
      <formula>TODAY()</formula>
    </cfRule>
  </conditionalFormatting>
  <conditionalFormatting sqref="O67">
    <cfRule type="cellIs" dxfId="2678" priority="1044" operator="equal">
      <formula>$C$7</formula>
    </cfRule>
  </conditionalFormatting>
  <conditionalFormatting sqref="O67">
    <cfRule type="cellIs" dxfId="2677" priority="1043" operator="equal">
      <formula>TODAY()</formula>
    </cfRule>
  </conditionalFormatting>
  <conditionalFormatting sqref="O67">
    <cfRule type="cellIs" dxfId="2676" priority="1042" operator="equal">
      <formula>$C$7</formula>
    </cfRule>
  </conditionalFormatting>
  <conditionalFormatting sqref="O67">
    <cfRule type="cellIs" dxfId="2675" priority="1041" operator="equal">
      <formula>TODAY()</formula>
    </cfRule>
  </conditionalFormatting>
  <conditionalFormatting sqref="O67">
    <cfRule type="cellIs" dxfId="2674" priority="1040" operator="equal">
      <formula>$C$7</formula>
    </cfRule>
  </conditionalFormatting>
  <conditionalFormatting sqref="N67">
    <cfRule type="cellIs" dxfId="2673" priority="1048" operator="equal">
      <formula>$C$7</formula>
    </cfRule>
  </conditionalFormatting>
  <conditionalFormatting sqref="O67">
    <cfRule type="cellIs" dxfId="2672" priority="1047" operator="equal">
      <formula>TODAY()</formula>
    </cfRule>
  </conditionalFormatting>
  <conditionalFormatting sqref="O67">
    <cfRule type="cellIs" dxfId="2671" priority="1046" operator="equal">
      <formula>$C$7</formula>
    </cfRule>
  </conditionalFormatting>
  <conditionalFormatting sqref="O67">
    <cfRule type="cellIs" dxfId="2670" priority="1039" operator="equal">
      <formula>TODAY()</formula>
    </cfRule>
  </conditionalFormatting>
  <conditionalFormatting sqref="O67">
    <cfRule type="cellIs" dxfId="2669" priority="1055" operator="equal">
      <formula>TODAY()</formula>
    </cfRule>
  </conditionalFormatting>
  <conditionalFormatting sqref="O67">
    <cfRule type="cellIs" dxfId="2668" priority="1054" operator="equal">
      <formula>$C$7</formula>
    </cfRule>
  </conditionalFormatting>
  <conditionalFormatting sqref="N67 P67:Q67">
    <cfRule type="cellIs" dxfId="2667" priority="1066" operator="equal">
      <formula>TODAY()</formula>
    </cfRule>
  </conditionalFormatting>
  <conditionalFormatting sqref="M67">
    <cfRule type="cellIs" dxfId="2666" priority="1065" operator="greaterThan">
      <formula>0.1</formula>
    </cfRule>
  </conditionalFormatting>
  <conditionalFormatting sqref="G67">
    <cfRule type="cellIs" dxfId="2665" priority="1068" operator="greaterThan">
      <formula>F67</formula>
    </cfRule>
    <cfRule type="cellIs" dxfId="2664" priority="1069" operator="lessThan">
      <formula>F67</formula>
    </cfRule>
  </conditionalFormatting>
  <conditionalFormatting sqref="L67">
    <cfRule type="cellIs" dxfId="2663" priority="1067" operator="lessThan">
      <formula>0</formula>
    </cfRule>
  </conditionalFormatting>
  <conditionalFormatting sqref="O67">
    <cfRule type="cellIs" dxfId="2662" priority="1038" operator="equal">
      <formula>$C$7</formula>
    </cfRule>
  </conditionalFormatting>
  <conditionalFormatting sqref="N67 P67:Q67">
    <cfRule type="cellIs" dxfId="2661" priority="1050" operator="equal">
      <formula>TODAY()</formula>
    </cfRule>
  </conditionalFormatting>
  <conditionalFormatting sqref="M67">
    <cfRule type="cellIs" dxfId="2660" priority="1049" operator="greaterThan">
      <formula>0.1</formula>
    </cfRule>
  </conditionalFormatting>
  <conditionalFormatting sqref="G67">
    <cfRule type="cellIs" dxfId="2659" priority="1052" operator="greaterThan">
      <formula>F67</formula>
    </cfRule>
    <cfRule type="cellIs" dxfId="2658" priority="1053" operator="lessThan">
      <formula>F67</formula>
    </cfRule>
  </conditionalFormatting>
  <conditionalFormatting sqref="L67">
    <cfRule type="cellIs" dxfId="2657" priority="1051" operator="lessThan">
      <formula>0</formula>
    </cfRule>
  </conditionalFormatting>
  <conditionalFormatting sqref="O63">
    <cfRule type="cellIs" dxfId="2656" priority="795" operator="equal">
      <formula>TODAY()</formula>
    </cfRule>
  </conditionalFormatting>
  <conditionalFormatting sqref="O63">
    <cfRule type="cellIs" dxfId="2655" priority="794" operator="equal">
      <formula>$C$7</formula>
    </cfRule>
  </conditionalFormatting>
  <conditionalFormatting sqref="O63">
    <cfRule type="cellIs" dxfId="2654" priority="793" operator="equal">
      <formula>TODAY()</formula>
    </cfRule>
  </conditionalFormatting>
  <conditionalFormatting sqref="O63">
    <cfRule type="cellIs" dxfId="2653" priority="792" operator="equal">
      <formula>$C$7</formula>
    </cfRule>
  </conditionalFormatting>
  <conditionalFormatting sqref="O63">
    <cfRule type="cellIs" dxfId="2652" priority="791" operator="equal">
      <formula>TODAY()</formula>
    </cfRule>
  </conditionalFormatting>
  <conditionalFormatting sqref="O63">
    <cfRule type="cellIs" dxfId="2651" priority="790" operator="equal">
      <formula>$C$7</formula>
    </cfRule>
  </conditionalFormatting>
  <conditionalFormatting sqref="P63">
    <cfRule type="cellIs" dxfId="2650" priority="802" operator="equal">
      <formula>TODAY()</formula>
    </cfRule>
  </conditionalFormatting>
  <conditionalFormatting sqref="N63">
    <cfRule type="cellIs" dxfId="2649" priority="796" operator="equal">
      <formula>$C$7</formula>
    </cfRule>
  </conditionalFormatting>
  <conditionalFormatting sqref="O63">
    <cfRule type="cellIs" dxfId="2648" priority="779" operator="equal">
      <formula>TODAY()</formula>
    </cfRule>
  </conditionalFormatting>
  <conditionalFormatting sqref="O63">
    <cfRule type="cellIs" dxfId="2647" priority="778" operator="equal">
      <formula>$C$7</formula>
    </cfRule>
  </conditionalFormatting>
  <conditionalFormatting sqref="O63">
    <cfRule type="cellIs" dxfId="2646" priority="777" operator="equal">
      <formula>TODAY()</formula>
    </cfRule>
  </conditionalFormatting>
  <conditionalFormatting sqref="O63">
    <cfRule type="cellIs" dxfId="2645" priority="776" operator="equal">
      <formula>$C$7</formula>
    </cfRule>
  </conditionalFormatting>
  <conditionalFormatting sqref="O63">
    <cfRule type="cellIs" dxfId="2644" priority="775" operator="equal">
      <formula>TODAY()</formula>
    </cfRule>
  </conditionalFormatting>
  <conditionalFormatting sqref="O63">
    <cfRule type="cellIs" dxfId="2643" priority="774" operator="equal">
      <formula>$C$7</formula>
    </cfRule>
  </conditionalFormatting>
  <conditionalFormatting sqref="N63">
    <cfRule type="cellIs" dxfId="2642" priority="780" operator="equal">
      <formula>$C$7</formula>
    </cfRule>
  </conditionalFormatting>
  <conditionalFormatting sqref="O63">
    <cfRule type="cellIs" dxfId="2641" priority="773" operator="equal">
      <formula>TODAY()</formula>
    </cfRule>
  </conditionalFormatting>
  <conditionalFormatting sqref="P63">
    <cfRule type="cellIs" dxfId="2640" priority="768" operator="equal">
      <formula>TODAY()</formula>
    </cfRule>
  </conditionalFormatting>
  <conditionalFormatting sqref="O63">
    <cfRule type="cellIs" dxfId="2639" priority="761" operator="equal">
      <formula>TODAY()</formula>
    </cfRule>
  </conditionalFormatting>
  <conditionalFormatting sqref="O63">
    <cfRule type="cellIs" dxfId="2638" priority="760" operator="equal">
      <formula>$C$7</formula>
    </cfRule>
  </conditionalFormatting>
  <conditionalFormatting sqref="O63">
    <cfRule type="cellIs" dxfId="2637" priority="759" operator="equal">
      <formula>TODAY()</formula>
    </cfRule>
  </conditionalFormatting>
  <conditionalFormatting sqref="O63">
    <cfRule type="cellIs" dxfId="2636" priority="758" operator="equal">
      <formula>$C$7</formula>
    </cfRule>
  </conditionalFormatting>
  <conditionalFormatting sqref="O63">
    <cfRule type="cellIs" dxfId="2635" priority="757" operator="equal">
      <formula>TODAY()</formula>
    </cfRule>
  </conditionalFormatting>
  <conditionalFormatting sqref="O63">
    <cfRule type="cellIs" dxfId="2634" priority="756" operator="equal">
      <formula>$C$7</formula>
    </cfRule>
  </conditionalFormatting>
  <conditionalFormatting sqref="N63">
    <cfRule type="cellIs" dxfId="2633" priority="762" operator="equal">
      <formula>$C$7</formula>
    </cfRule>
  </conditionalFormatting>
  <conditionalFormatting sqref="O63">
    <cfRule type="cellIs" dxfId="2632" priority="745" operator="equal">
      <formula>TODAY()</formula>
    </cfRule>
  </conditionalFormatting>
  <conditionalFormatting sqref="O63">
    <cfRule type="cellIs" dxfId="2631" priority="744" operator="equal">
      <formula>$C$7</formula>
    </cfRule>
  </conditionalFormatting>
  <conditionalFormatting sqref="O63">
    <cfRule type="cellIs" dxfId="2630" priority="743" operator="equal">
      <formula>TODAY()</formula>
    </cfRule>
  </conditionalFormatting>
  <conditionalFormatting sqref="O63">
    <cfRule type="cellIs" dxfId="2629" priority="742" operator="equal">
      <formula>$C$7</formula>
    </cfRule>
  </conditionalFormatting>
  <conditionalFormatting sqref="O63">
    <cfRule type="cellIs" dxfId="2628" priority="741" operator="equal">
      <formula>TODAY()</formula>
    </cfRule>
  </conditionalFormatting>
  <conditionalFormatting sqref="O63">
    <cfRule type="cellIs" dxfId="2627" priority="740" operator="equal">
      <formula>$C$7</formula>
    </cfRule>
  </conditionalFormatting>
  <conditionalFormatting sqref="N63">
    <cfRule type="cellIs" dxfId="2626" priority="746" operator="equal">
      <formula>$C$7</formula>
    </cfRule>
  </conditionalFormatting>
  <conditionalFormatting sqref="O63">
    <cfRule type="cellIs" dxfId="2625" priority="739" operator="equal">
      <formula>TODAY()</formula>
    </cfRule>
  </conditionalFormatting>
  <conditionalFormatting sqref="O63">
    <cfRule type="cellIs" dxfId="2624" priority="727" operator="equal">
      <formula>TODAY()</formula>
    </cfRule>
  </conditionalFormatting>
  <conditionalFormatting sqref="O63">
    <cfRule type="cellIs" dxfId="2623" priority="726" operator="equal">
      <formula>$C$7</formula>
    </cfRule>
  </conditionalFormatting>
  <conditionalFormatting sqref="O63">
    <cfRule type="cellIs" dxfId="2622" priority="725" operator="equal">
      <formula>TODAY()</formula>
    </cfRule>
  </conditionalFormatting>
  <conditionalFormatting sqref="O63">
    <cfRule type="cellIs" dxfId="2621" priority="724" operator="equal">
      <formula>$C$7</formula>
    </cfRule>
  </conditionalFormatting>
  <conditionalFormatting sqref="O63">
    <cfRule type="cellIs" dxfId="2620" priority="723" operator="equal">
      <formula>TODAY()</formula>
    </cfRule>
  </conditionalFormatting>
  <conditionalFormatting sqref="O63">
    <cfRule type="cellIs" dxfId="2619" priority="722" operator="equal">
      <formula>$C$7</formula>
    </cfRule>
  </conditionalFormatting>
  <conditionalFormatting sqref="P63">
    <cfRule type="cellIs" dxfId="2618" priority="734" operator="equal">
      <formula>TODAY()</formula>
    </cfRule>
  </conditionalFormatting>
  <conditionalFormatting sqref="N63">
    <cfRule type="cellIs" dxfId="2617" priority="728" operator="equal">
      <formula>$C$7</formula>
    </cfRule>
  </conditionalFormatting>
  <conditionalFormatting sqref="O63">
    <cfRule type="cellIs" dxfId="2616" priority="711" operator="equal">
      <formula>TODAY()</formula>
    </cfRule>
  </conditionalFormatting>
  <conditionalFormatting sqref="O63">
    <cfRule type="cellIs" dxfId="2615" priority="710" operator="equal">
      <formula>$C$7</formula>
    </cfRule>
  </conditionalFormatting>
  <conditionalFormatting sqref="O63">
    <cfRule type="cellIs" dxfId="2614" priority="709" operator="equal">
      <formula>TODAY()</formula>
    </cfRule>
  </conditionalFormatting>
  <conditionalFormatting sqref="O63">
    <cfRule type="cellIs" dxfId="2613" priority="708" operator="equal">
      <formula>$C$7</formula>
    </cfRule>
  </conditionalFormatting>
  <conditionalFormatting sqref="O63">
    <cfRule type="cellIs" dxfId="2612" priority="707" operator="equal">
      <formula>TODAY()</formula>
    </cfRule>
  </conditionalFormatting>
  <conditionalFormatting sqref="O63">
    <cfRule type="cellIs" dxfId="2611" priority="706" operator="equal">
      <formula>$C$7</formula>
    </cfRule>
  </conditionalFormatting>
  <conditionalFormatting sqref="N63">
    <cfRule type="cellIs" dxfId="2610" priority="712" operator="equal">
      <formula>$C$7</formula>
    </cfRule>
  </conditionalFormatting>
  <conditionalFormatting sqref="O63">
    <cfRule type="cellIs" dxfId="2609" priority="705" operator="equal">
      <formula>TODAY()</formula>
    </cfRule>
  </conditionalFormatting>
  <conditionalFormatting sqref="O63">
    <cfRule type="cellIs" dxfId="2608" priority="859" operator="equal">
      <formula>TODAY()</formula>
    </cfRule>
  </conditionalFormatting>
  <conditionalFormatting sqref="O63">
    <cfRule type="cellIs" dxfId="2607" priority="858" operator="equal">
      <formula>$C$7</formula>
    </cfRule>
  </conditionalFormatting>
  <conditionalFormatting sqref="O63">
    <cfRule type="cellIs" dxfId="2606" priority="857" operator="equal">
      <formula>TODAY()</formula>
    </cfRule>
  </conditionalFormatting>
  <conditionalFormatting sqref="O63">
    <cfRule type="cellIs" dxfId="2605" priority="856" operator="equal">
      <formula>$C$7</formula>
    </cfRule>
  </conditionalFormatting>
  <conditionalFormatting sqref="O63">
    <cfRule type="cellIs" dxfId="2604" priority="855" operator="equal">
      <formula>TODAY()</formula>
    </cfRule>
  </conditionalFormatting>
  <conditionalFormatting sqref="O63">
    <cfRule type="cellIs" dxfId="2603" priority="854" operator="equal">
      <formula>$C$7</formula>
    </cfRule>
  </conditionalFormatting>
  <conditionalFormatting sqref="N63">
    <cfRule type="cellIs" dxfId="2602" priority="864" operator="equal">
      <formula>$C$7</formula>
    </cfRule>
  </conditionalFormatting>
  <conditionalFormatting sqref="N63 Q63">
    <cfRule type="cellIs" dxfId="2601" priority="866" operator="equal">
      <formula>TODAY()</formula>
    </cfRule>
  </conditionalFormatting>
  <conditionalFormatting sqref="M63">
    <cfRule type="cellIs" dxfId="2600" priority="865" operator="greaterThan">
      <formula>0.1</formula>
    </cfRule>
  </conditionalFormatting>
  <conditionalFormatting sqref="O63">
    <cfRule type="cellIs" dxfId="2599" priority="863" operator="equal">
      <formula>TODAY()</formula>
    </cfRule>
  </conditionalFormatting>
  <conditionalFormatting sqref="O63">
    <cfRule type="cellIs" dxfId="2598" priority="862" operator="equal">
      <formula>$C$7</formula>
    </cfRule>
  </conditionalFormatting>
  <conditionalFormatting sqref="O63">
    <cfRule type="cellIs" dxfId="2597" priority="861" operator="equal">
      <formula>TODAY()</formula>
    </cfRule>
  </conditionalFormatting>
  <conditionalFormatting sqref="O63">
    <cfRule type="cellIs" dxfId="2596" priority="860" operator="equal">
      <formula>$C$7</formula>
    </cfRule>
  </conditionalFormatting>
  <conditionalFormatting sqref="G63">
    <cfRule type="cellIs" dxfId="2595" priority="868" operator="greaterThan">
      <formula>F63</formula>
    </cfRule>
    <cfRule type="cellIs" dxfId="2594" priority="869" operator="lessThan">
      <formula>F63</formula>
    </cfRule>
  </conditionalFormatting>
  <conditionalFormatting sqref="L63">
    <cfRule type="cellIs" dxfId="2593" priority="867" operator="lessThan">
      <formula>0</formula>
    </cfRule>
  </conditionalFormatting>
  <conditionalFormatting sqref="O63">
    <cfRule type="cellIs" dxfId="2592" priority="843" operator="equal">
      <formula>TODAY()</formula>
    </cfRule>
  </conditionalFormatting>
  <conditionalFormatting sqref="O63">
    <cfRule type="cellIs" dxfId="2591" priority="842" operator="equal">
      <formula>$C$7</formula>
    </cfRule>
  </conditionalFormatting>
  <conditionalFormatting sqref="O63">
    <cfRule type="cellIs" dxfId="2590" priority="841" operator="equal">
      <formula>TODAY()</formula>
    </cfRule>
  </conditionalFormatting>
  <conditionalFormatting sqref="O63">
    <cfRule type="cellIs" dxfId="2589" priority="840" operator="equal">
      <formula>$C$7</formula>
    </cfRule>
  </conditionalFormatting>
  <conditionalFormatting sqref="O63">
    <cfRule type="cellIs" dxfId="2588" priority="839" operator="equal">
      <formula>TODAY()</formula>
    </cfRule>
  </conditionalFormatting>
  <conditionalFormatting sqref="O63">
    <cfRule type="cellIs" dxfId="2587" priority="838" operator="equal">
      <formula>$C$7</formula>
    </cfRule>
  </conditionalFormatting>
  <conditionalFormatting sqref="N63">
    <cfRule type="cellIs" dxfId="2586" priority="848" operator="equal">
      <formula>$C$7</formula>
    </cfRule>
  </conditionalFormatting>
  <conditionalFormatting sqref="N63 Q63">
    <cfRule type="cellIs" dxfId="2585" priority="850" operator="equal">
      <formula>TODAY()</formula>
    </cfRule>
  </conditionalFormatting>
  <conditionalFormatting sqref="M63">
    <cfRule type="cellIs" dxfId="2584" priority="849" operator="greaterThan">
      <formula>0.1</formula>
    </cfRule>
  </conditionalFormatting>
  <conditionalFormatting sqref="O63">
    <cfRule type="cellIs" dxfId="2583" priority="847" operator="equal">
      <formula>TODAY()</formula>
    </cfRule>
  </conditionalFormatting>
  <conditionalFormatting sqref="O63">
    <cfRule type="cellIs" dxfId="2582" priority="846" operator="equal">
      <formula>$C$7</formula>
    </cfRule>
  </conditionalFormatting>
  <conditionalFormatting sqref="O63">
    <cfRule type="cellIs" dxfId="2581" priority="845" operator="equal">
      <formula>TODAY()</formula>
    </cfRule>
  </conditionalFormatting>
  <conditionalFormatting sqref="O63">
    <cfRule type="cellIs" dxfId="2580" priority="844" operator="equal">
      <formula>$C$7</formula>
    </cfRule>
  </conditionalFormatting>
  <conditionalFormatting sqref="G63">
    <cfRule type="cellIs" dxfId="2579" priority="852" operator="greaterThan">
      <formula>F63</formula>
    </cfRule>
    <cfRule type="cellIs" dxfId="2578" priority="853" operator="lessThan">
      <formula>F63</formula>
    </cfRule>
  </conditionalFormatting>
  <conditionalFormatting sqref="L63">
    <cfRule type="cellIs" dxfId="2577" priority="851" operator="lessThan">
      <formula>0</formula>
    </cfRule>
  </conditionalFormatting>
  <conditionalFormatting sqref="P63">
    <cfRule type="cellIs" dxfId="2576" priority="837" operator="equal">
      <formula>TODAY()</formula>
    </cfRule>
  </conditionalFormatting>
  <conditionalFormatting sqref="P63">
    <cfRule type="cellIs" dxfId="2575" priority="836" operator="equal">
      <formula>TODAY()</formula>
    </cfRule>
  </conditionalFormatting>
  <conditionalFormatting sqref="N63 Q63">
    <cfRule type="cellIs" dxfId="2574" priority="832" operator="equal">
      <formula>TODAY()</formula>
    </cfRule>
  </conditionalFormatting>
  <conditionalFormatting sqref="O63">
    <cfRule type="cellIs" dxfId="2573" priority="825" operator="equal">
      <formula>TODAY()</formula>
    </cfRule>
  </conditionalFormatting>
  <conditionalFormatting sqref="O63">
    <cfRule type="cellIs" dxfId="2572" priority="824" operator="equal">
      <formula>$C$7</formula>
    </cfRule>
  </conditionalFormatting>
  <conditionalFormatting sqref="O63">
    <cfRule type="cellIs" dxfId="2571" priority="823" operator="equal">
      <formula>TODAY()</formula>
    </cfRule>
  </conditionalFormatting>
  <conditionalFormatting sqref="O63">
    <cfRule type="cellIs" dxfId="2570" priority="822" operator="equal">
      <formula>$C$7</formula>
    </cfRule>
  </conditionalFormatting>
  <conditionalFormatting sqref="O63">
    <cfRule type="cellIs" dxfId="2569" priority="821" operator="equal">
      <formula>TODAY()</formula>
    </cfRule>
  </conditionalFormatting>
  <conditionalFormatting sqref="O63">
    <cfRule type="cellIs" dxfId="2568" priority="820" operator="equal">
      <formula>$C$7</formula>
    </cfRule>
  </conditionalFormatting>
  <conditionalFormatting sqref="N63">
    <cfRule type="cellIs" dxfId="2567" priority="830" operator="equal">
      <formula>$C$7</formula>
    </cfRule>
  </conditionalFormatting>
  <conditionalFormatting sqref="M63">
    <cfRule type="cellIs" dxfId="2566" priority="831" operator="greaterThan">
      <formula>0.1</formula>
    </cfRule>
  </conditionalFormatting>
  <conditionalFormatting sqref="O63">
    <cfRule type="cellIs" dxfId="2565" priority="829" operator="equal">
      <formula>TODAY()</formula>
    </cfRule>
  </conditionalFormatting>
  <conditionalFormatting sqref="O63">
    <cfRule type="cellIs" dxfId="2564" priority="828" operator="equal">
      <formula>$C$7</formula>
    </cfRule>
  </conditionalFormatting>
  <conditionalFormatting sqref="O63">
    <cfRule type="cellIs" dxfId="2563" priority="827" operator="equal">
      <formula>TODAY()</formula>
    </cfRule>
  </conditionalFormatting>
  <conditionalFormatting sqref="O63">
    <cfRule type="cellIs" dxfId="2562" priority="826" operator="equal">
      <formula>$C$7</formula>
    </cfRule>
  </conditionalFormatting>
  <conditionalFormatting sqref="G63">
    <cfRule type="cellIs" dxfId="2561" priority="834" operator="greaterThan">
      <formula>F63</formula>
    </cfRule>
    <cfRule type="cellIs" dxfId="2560" priority="835" operator="lessThan">
      <formula>F63</formula>
    </cfRule>
  </conditionalFormatting>
  <conditionalFormatting sqref="L63">
    <cfRule type="cellIs" dxfId="2559" priority="833" operator="lessThan">
      <formula>0</formula>
    </cfRule>
  </conditionalFormatting>
  <conditionalFormatting sqref="O63">
    <cfRule type="cellIs" dxfId="2558" priority="809" operator="equal">
      <formula>TODAY()</formula>
    </cfRule>
  </conditionalFormatting>
  <conditionalFormatting sqref="O63">
    <cfRule type="cellIs" dxfId="2557" priority="808" operator="equal">
      <formula>$C$7</formula>
    </cfRule>
  </conditionalFormatting>
  <conditionalFormatting sqref="O63">
    <cfRule type="cellIs" dxfId="2556" priority="807" operator="equal">
      <formula>TODAY()</formula>
    </cfRule>
  </conditionalFormatting>
  <conditionalFormatting sqref="O63">
    <cfRule type="cellIs" dxfId="2555" priority="806" operator="equal">
      <formula>$C$7</formula>
    </cfRule>
  </conditionalFormatting>
  <conditionalFormatting sqref="O63">
    <cfRule type="cellIs" dxfId="2554" priority="805" operator="equal">
      <formula>TODAY()</formula>
    </cfRule>
  </conditionalFormatting>
  <conditionalFormatting sqref="O63">
    <cfRule type="cellIs" dxfId="2553" priority="804" operator="equal">
      <formula>$C$7</formula>
    </cfRule>
  </conditionalFormatting>
  <conditionalFormatting sqref="N63">
    <cfRule type="cellIs" dxfId="2552" priority="814" operator="equal">
      <formula>$C$7</formula>
    </cfRule>
  </conditionalFormatting>
  <conditionalFormatting sqref="N63 Q63">
    <cfRule type="cellIs" dxfId="2551" priority="816" operator="equal">
      <formula>TODAY()</formula>
    </cfRule>
  </conditionalFormatting>
  <conditionalFormatting sqref="M63">
    <cfRule type="cellIs" dxfId="2550" priority="815" operator="greaterThan">
      <formula>0.1</formula>
    </cfRule>
  </conditionalFormatting>
  <conditionalFormatting sqref="O63">
    <cfRule type="cellIs" dxfId="2549" priority="813" operator="equal">
      <formula>TODAY()</formula>
    </cfRule>
  </conditionalFormatting>
  <conditionalFormatting sqref="O63">
    <cfRule type="cellIs" dxfId="2548" priority="812" operator="equal">
      <formula>$C$7</formula>
    </cfRule>
  </conditionalFormatting>
  <conditionalFormatting sqref="O63">
    <cfRule type="cellIs" dxfId="2547" priority="811" operator="equal">
      <formula>TODAY()</formula>
    </cfRule>
  </conditionalFormatting>
  <conditionalFormatting sqref="O63">
    <cfRule type="cellIs" dxfId="2546" priority="810" operator="equal">
      <formula>$C$7</formula>
    </cfRule>
  </conditionalFormatting>
  <conditionalFormatting sqref="G63">
    <cfRule type="cellIs" dxfId="2545" priority="818" operator="greaterThan">
      <formula>F63</formula>
    </cfRule>
    <cfRule type="cellIs" dxfId="2544" priority="819" operator="lessThan">
      <formula>F63</formula>
    </cfRule>
  </conditionalFormatting>
  <conditionalFormatting sqref="L63">
    <cfRule type="cellIs" dxfId="2543" priority="817" operator="lessThan">
      <formula>0</formula>
    </cfRule>
  </conditionalFormatting>
  <conditionalFormatting sqref="P63">
    <cfRule type="cellIs" dxfId="2542" priority="803" operator="equal">
      <formula>TODAY()</formula>
    </cfRule>
  </conditionalFormatting>
  <conditionalFormatting sqref="O63">
    <cfRule type="cellIs" dxfId="2541" priority="789" operator="equal">
      <formula>TODAY()</formula>
    </cfRule>
  </conditionalFormatting>
  <conditionalFormatting sqref="O63">
    <cfRule type="cellIs" dxfId="2540" priority="788" operator="equal">
      <formula>$C$7</formula>
    </cfRule>
  </conditionalFormatting>
  <conditionalFormatting sqref="O63">
    <cfRule type="cellIs" dxfId="2539" priority="787" operator="equal">
      <formula>TODAY()</formula>
    </cfRule>
  </conditionalFormatting>
  <conditionalFormatting sqref="O63">
    <cfRule type="cellIs" dxfId="2538" priority="786" operator="equal">
      <formula>$C$7</formula>
    </cfRule>
  </conditionalFormatting>
  <conditionalFormatting sqref="N63 Q63">
    <cfRule type="cellIs" dxfId="2537" priority="798" operator="equal">
      <formula>TODAY()</formula>
    </cfRule>
  </conditionalFormatting>
  <conditionalFormatting sqref="M63">
    <cfRule type="cellIs" dxfId="2536" priority="797" operator="greaterThan">
      <formula>0.1</formula>
    </cfRule>
  </conditionalFormatting>
  <conditionalFormatting sqref="G63">
    <cfRule type="cellIs" dxfId="2535" priority="800" operator="greaterThan">
      <formula>F63</formula>
    </cfRule>
    <cfRule type="cellIs" dxfId="2534" priority="801" operator="lessThan">
      <formula>F63</formula>
    </cfRule>
  </conditionalFormatting>
  <conditionalFormatting sqref="L63">
    <cfRule type="cellIs" dxfId="2533" priority="799" operator="lessThan">
      <formula>0</formula>
    </cfRule>
  </conditionalFormatting>
  <conditionalFormatting sqref="O63">
    <cfRule type="cellIs" dxfId="2532" priority="772" operator="equal">
      <formula>$C$7</formula>
    </cfRule>
  </conditionalFormatting>
  <conditionalFormatting sqref="O63">
    <cfRule type="cellIs" dxfId="2531" priority="771" operator="equal">
      <formula>TODAY()</formula>
    </cfRule>
  </conditionalFormatting>
  <conditionalFormatting sqref="O63">
    <cfRule type="cellIs" dxfId="2530" priority="770" operator="equal">
      <formula>$C$7</formula>
    </cfRule>
  </conditionalFormatting>
  <conditionalFormatting sqref="N63 Q63">
    <cfRule type="cellIs" dxfId="2529" priority="782" operator="equal">
      <formula>TODAY()</formula>
    </cfRule>
  </conditionalFormatting>
  <conditionalFormatting sqref="M63">
    <cfRule type="cellIs" dxfId="2528" priority="781" operator="greaterThan">
      <formula>0.1</formula>
    </cfRule>
  </conditionalFormatting>
  <conditionalFormatting sqref="G63">
    <cfRule type="cellIs" dxfId="2527" priority="784" operator="greaterThan">
      <formula>F63</formula>
    </cfRule>
    <cfRule type="cellIs" dxfId="2526" priority="785" operator="lessThan">
      <formula>F63</formula>
    </cfRule>
  </conditionalFormatting>
  <conditionalFormatting sqref="L63">
    <cfRule type="cellIs" dxfId="2525" priority="783" operator="lessThan">
      <formula>0</formula>
    </cfRule>
  </conditionalFormatting>
  <conditionalFormatting sqref="P63">
    <cfRule type="cellIs" dxfId="2524" priority="769" operator="equal">
      <formula>TODAY()</formula>
    </cfRule>
  </conditionalFormatting>
  <conditionalFormatting sqref="N63 Q63">
    <cfRule type="cellIs" dxfId="2523" priority="764" operator="equal">
      <formula>TODAY()</formula>
    </cfRule>
  </conditionalFormatting>
  <conditionalFormatting sqref="O63">
    <cfRule type="cellIs" dxfId="2522" priority="755" operator="equal">
      <formula>TODAY()</formula>
    </cfRule>
  </conditionalFormatting>
  <conditionalFormatting sqref="O63">
    <cfRule type="cellIs" dxfId="2521" priority="754" operator="equal">
      <formula>$C$7</formula>
    </cfRule>
  </conditionalFormatting>
  <conditionalFormatting sqref="O63">
    <cfRule type="cellIs" dxfId="2520" priority="753" operator="equal">
      <formula>TODAY()</formula>
    </cfRule>
  </conditionalFormatting>
  <conditionalFormatting sqref="O63">
    <cfRule type="cellIs" dxfId="2519" priority="752" operator="equal">
      <formula>$C$7</formula>
    </cfRule>
  </conditionalFormatting>
  <conditionalFormatting sqref="M63">
    <cfRule type="cellIs" dxfId="2518" priority="763" operator="greaterThan">
      <formula>0.1</formula>
    </cfRule>
  </conditionalFormatting>
  <conditionalFormatting sqref="G63">
    <cfRule type="cellIs" dxfId="2517" priority="766" operator="greaterThan">
      <formula>F63</formula>
    </cfRule>
    <cfRule type="cellIs" dxfId="2516" priority="767" operator="lessThan">
      <formula>F63</formula>
    </cfRule>
  </conditionalFormatting>
  <conditionalFormatting sqref="L63">
    <cfRule type="cellIs" dxfId="2515" priority="765" operator="lessThan">
      <formula>0</formula>
    </cfRule>
  </conditionalFormatting>
  <conditionalFormatting sqref="O63">
    <cfRule type="cellIs" dxfId="2514" priority="738" operator="equal">
      <formula>$C$7</formula>
    </cfRule>
  </conditionalFormatting>
  <conditionalFormatting sqref="O63">
    <cfRule type="cellIs" dxfId="2513" priority="737" operator="equal">
      <formula>TODAY()</formula>
    </cfRule>
  </conditionalFormatting>
  <conditionalFormatting sqref="O63">
    <cfRule type="cellIs" dxfId="2512" priority="736" operator="equal">
      <formula>$C$7</formula>
    </cfRule>
  </conditionalFormatting>
  <conditionalFormatting sqref="N63 Q63">
    <cfRule type="cellIs" dxfId="2511" priority="748" operator="equal">
      <formula>TODAY()</formula>
    </cfRule>
  </conditionalFormatting>
  <conditionalFormatting sqref="M63">
    <cfRule type="cellIs" dxfId="2510" priority="747" operator="greaterThan">
      <formula>0.1</formula>
    </cfRule>
  </conditionalFormatting>
  <conditionalFormatting sqref="G63">
    <cfRule type="cellIs" dxfId="2509" priority="750" operator="greaterThan">
      <formula>F63</formula>
    </cfRule>
    <cfRule type="cellIs" dxfId="2508" priority="751" operator="lessThan">
      <formula>F63</formula>
    </cfRule>
  </conditionalFormatting>
  <conditionalFormatting sqref="L63">
    <cfRule type="cellIs" dxfId="2507" priority="749" operator="lessThan">
      <formula>0</formula>
    </cfRule>
  </conditionalFormatting>
  <conditionalFormatting sqref="P63">
    <cfRule type="cellIs" dxfId="2506" priority="735" operator="equal">
      <formula>TODAY()</formula>
    </cfRule>
  </conditionalFormatting>
  <conditionalFormatting sqref="O63">
    <cfRule type="cellIs" dxfId="2505" priority="721" operator="equal">
      <formula>TODAY()</formula>
    </cfRule>
  </conditionalFormatting>
  <conditionalFormatting sqref="O63">
    <cfRule type="cellIs" dxfId="2504" priority="720" operator="equal">
      <formula>$C$7</formula>
    </cfRule>
  </conditionalFormatting>
  <conditionalFormatting sqref="O63">
    <cfRule type="cellIs" dxfId="2503" priority="704" operator="equal">
      <formula>$C$7</formula>
    </cfRule>
  </conditionalFormatting>
  <conditionalFormatting sqref="O63">
    <cfRule type="cellIs" dxfId="2502" priority="703" operator="equal">
      <formula>TODAY()</formula>
    </cfRule>
  </conditionalFormatting>
  <conditionalFormatting sqref="O63">
    <cfRule type="cellIs" dxfId="2501" priority="719" operator="equal">
      <formula>TODAY()</formula>
    </cfRule>
  </conditionalFormatting>
  <conditionalFormatting sqref="O63">
    <cfRule type="cellIs" dxfId="2500" priority="718" operator="equal">
      <formula>$C$7</formula>
    </cfRule>
  </conditionalFormatting>
  <conditionalFormatting sqref="N63 P63:Q63">
    <cfRule type="cellIs" dxfId="2499" priority="730" operator="equal">
      <formula>TODAY()</formula>
    </cfRule>
  </conditionalFormatting>
  <conditionalFormatting sqref="M63">
    <cfRule type="cellIs" dxfId="2498" priority="729" operator="greaterThan">
      <formula>0.1</formula>
    </cfRule>
  </conditionalFormatting>
  <conditionalFormatting sqref="G63">
    <cfRule type="cellIs" dxfId="2497" priority="732" operator="greaterThan">
      <formula>F63</formula>
    </cfRule>
    <cfRule type="cellIs" dxfId="2496" priority="733" operator="lessThan">
      <formula>F63</formula>
    </cfRule>
  </conditionalFormatting>
  <conditionalFormatting sqref="L63">
    <cfRule type="cellIs" dxfId="2495" priority="731" operator="lessThan">
      <formula>0</formula>
    </cfRule>
  </conditionalFormatting>
  <conditionalFormatting sqref="O63">
    <cfRule type="cellIs" dxfId="2494" priority="702" operator="equal">
      <formula>$C$7</formula>
    </cfRule>
  </conditionalFormatting>
  <conditionalFormatting sqref="N63 P63:Q63">
    <cfRule type="cellIs" dxfId="2493" priority="714" operator="equal">
      <formula>TODAY()</formula>
    </cfRule>
  </conditionalFormatting>
  <conditionalFormatting sqref="M63">
    <cfRule type="cellIs" dxfId="2492" priority="713" operator="greaterThan">
      <formula>0.1</formula>
    </cfRule>
  </conditionalFormatting>
  <conditionalFormatting sqref="G63">
    <cfRule type="cellIs" dxfId="2491" priority="716" operator="greaterThan">
      <formula>F63</formula>
    </cfRule>
    <cfRule type="cellIs" dxfId="2490" priority="717" operator="lessThan">
      <formula>F63</formula>
    </cfRule>
  </conditionalFormatting>
  <conditionalFormatting sqref="L63">
    <cfRule type="cellIs" dxfId="2489" priority="715" operator="lessThan">
      <formula>0</formula>
    </cfRule>
  </conditionalFormatting>
  <conditionalFormatting sqref="N64 P64:Q64">
    <cfRule type="cellIs" dxfId="2488" priority="461" operator="equal">
      <formula>TODAY()</formula>
    </cfRule>
  </conditionalFormatting>
  <conditionalFormatting sqref="O64">
    <cfRule type="cellIs" dxfId="2487" priority="450" operator="equal">
      <formula>TODAY()</formula>
    </cfRule>
  </conditionalFormatting>
  <conditionalFormatting sqref="N64 P64:Q64">
    <cfRule type="cellIs" dxfId="2486" priority="445" operator="equal">
      <formula>TODAY()</formula>
    </cfRule>
  </conditionalFormatting>
  <conditionalFormatting sqref="O64">
    <cfRule type="cellIs" dxfId="2485" priority="434" operator="equal">
      <formula>TODAY()</formula>
    </cfRule>
  </conditionalFormatting>
  <conditionalFormatting sqref="N64 P64:Q64">
    <cfRule type="cellIs" dxfId="2484" priority="429" operator="equal">
      <formula>TODAY()</formula>
    </cfRule>
  </conditionalFormatting>
  <conditionalFormatting sqref="O64">
    <cfRule type="cellIs" dxfId="2483" priority="418" operator="equal">
      <formula>TODAY()</formula>
    </cfRule>
  </conditionalFormatting>
  <conditionalFormatting sqref="N64 P64:Q64">
    <cfRule type="cellIs" dxfId="2482" priority="413" operator="equal">
      <formula>TODAY()</formula>
    </cfRule>
  </conditionalFormatting>
  <conditionalFormatting sqref="O64">
    <cfRule type="cellIs" dxfId="2481" priority="402" operator="equal">
      <formula>TODAY()</formula>
    </cfRule>
  </conditionalFormatting>
  <conditionalFormatting sqref="N64 Q64">
    <cfRule type="cellIs" dxfId="2480" priority="397" operator="equal">
      <formula>TODAY()</formula>
    </cfRule>
  </conditionalFormatting>
  <conditionalFormatting sqref="O64">
    <cfRule type="cellIs" dxfId="2479" priority="386" operator="equal">
      <formula>TODAY()</formula>
    </cfRule>
  </conditionalFormatting>
  <conditionalFormatting sqref="N64 Q64">
    <cfRule type="cellIs" dxfId="2478" priority="381" operator="equal">
      <formula>TODAY()</formula>
    </cfRule>
  </conditionalFormatting>
  <conditionalFormatting sqref="O64">
    <cfRule type="cellIs" dxfId="2477" priority="372" operator="equal">
      <formula>TODAY()</formula>
    </cfRule>
  </conditionalFormatting>
  <conditionalFormatting sqref="P64">
    <cfRule type="cellIs" dxfId="2476" priority="368" operator="equal">
      <formula>TODAY()</formula>
    </cfRule>
  </conditionalFormatting>
  <conditionalFormatting sqref="N64 Q64">
    <cfRule type="cellIs" dxfId="2475" priority="363" operator="equal">
      <formula>TODAY()</formula>
    </cfRule>
  </conditionalFormatting>
  <conditionalFormatting sqref="O64">
    <cfRule type="cellIs" dxfId="2474" priority="352" operator="equal">
      <formula>TODAY()</formula>
    </cfRule>
  </conditionalFormatting>
  <conditionalFormatting sqref="N64 Q64">
    <cfRule type="cellIs" dxfId="2473" priority="347" operator="equal">
      <formula>TODAY()</formula>
    </cfRule>
  </conditionalFormatting>
  <conditionalFormatting sqref="O64">
    <cfRule type="cellIs" dxfId="2472" priority="338" operator="equal">
      <formula>TODAY()</formula>
    </cfRule>
  </conditionalFormatting>
  <conditionalFormatting sqref="P64">
    <cfRule type="cellIs" dxfId="2471" priority="334" operator="equal">
      <formula>TODAY()</formula>
    </cfRule>
  </conditionalFormatting>
  <conditionalFormatting sqref="N64 Q64">
    <cfRule type="cellIs" dxfId="2470" priority="329" operator="equal">
      <formula>TODAY()</formula>
    </cfRule>
  </conditionalFormatting>
  <conditionalFormatting sqref="O64">
    <cfRule type="cellIs" dxfId="2469" priority="318" operator="equal">
      <formula>TODAY()</formula>
    </cfRule>
  </conditionalFormatting>
  <conditionalFormatting sqref="N64 Q64">
    <cfRule type="cellIs" dxfId="2468" priority="313" operator="equal">
      <formula>TODAY()</formula>
    </cfRule>
  </conditionalFormatting>
  <conditionalFormatting sqref="O64">
    <cfRule type="cellIs" dxfId="2467" priority="304" operator="equal">
      <formula>TODAY()</formula>
    </cfRule>
  </conditionalFormatting>
  <conditionalFormatting sqref="P64">
    <cfRule type="cellIs" dxfId="2466" priority="300" operator="equal">
      <formula>TODAY()</formula>
    </cfRule>
  </conditionalFormatting>
  <conditionalFormatting sqref="N64 Q64">
    <cfRule type="cellIs" dxfId="2465" priority="295" operator="equal">
      <formula>TODAY()</formula>
    </cfRule>
  </conditionalFormatting>
  <conditionalFormatting sqref="O64">
    <cfRule type="cellIs" dxfId="2464" priority="284" operator="equal">
      <formula>TODAY()</formula>
    </cfRule>
  </conditionalFormatting>
  <conditionalFormatting sqref="N64 Q64">
    <cfRule type="cellIs" dxfId="2463" priority="279" operator="equal">
      <formula>TODAY()</formula>
    </cfRule>
  </conditionalFormatting>
  <conditionalFormatting sqref="O64">
    <cfRule type="cellIs" dxfId="2462" priority="270" operator="equal">
      <formula>TODAY()</formula>
    </cfRule>
  </conditionalFormatting>
  <conditionalFormatting sqref="N64 P64:Q64">
    <cfRule type="cellIs" dxfId="2461" priority="261" operator="equal">
      <formula>TODAY()</formula>
    </cfRule>
  </conditionalFormatting>
  <conditionalFormatting sqref="N64 P64:Q64">
    <cfRule type="cellIs" dxfId="2460" priority="245" operator="equal">
      <formula>TODAY()</formula>
    </cfRule>
  </conditionalFormatting>
  <conditionalFormatting sqref="P64">
    <cfRule type="cellIs" dxfId="2459" priority="266" operator="equal">
      <formula>TODAY()</formula>
    </cfRule>
  </conditionalFormatting>
  <conditionalFormatting sqref="O64">
    <cfRule type="cellIs" dxfId="2458" priority="250" operator="equal">
      <formula>TODAY()</formula>
    </cfRule>
  </conditionalFormatting>
  <conditionalFormatting sqref="L54:L55">
    <cfRule type="cellIs" dxfId="2457" priority="469" operator="lessThan">
      <formula>0</formula>
    </cfRule>
  </conditionalFormatting>
  <conditionalFormatting sqref="Q54:Q55">
    <cfRule type="cellIs" dxfId="2456" priority="468" operator="equal">
      <formula>TODAY()</formula>
    </cfRule>
  </conditionalFormatting>
  <conditionalFormatting sqref="K54:K55">
    <cfRule type="cellIs" dxfId="2455" priority="467" operator="lessThan">
      <formula>0</formula>
    </cfRule>
  </conditionalFormatting>
  <conditionalFormatting sqref="G54:G55">
    <cfRule type="cellIs" dxfId="2454" priority="465" operator="lessThan">
      <formula>N54</formula>
    </cfRule>
    <cfRule type="cellIs" dxfId="2453" priority="466" operator="greaterThan">
      <formula>P54</formula>
    </cfRule>
  </conditionalFormatting>
  <conditionalFormatting sqref="O64">
    <cfRule type="cellIs" dxfId="2452" priority="454" operator="equal">
      <formula>TODAY()</formula>
    </cfRule>
  </conditionalFormatting>
  <conditionalFormatting sqref="O64">
    <cfRule type="cellIs" dxfId="2451" priority="453" operator="equal">
      <formula>$C$7</formula>
    </cfRule>
  </conditionalFormatting>
  <conditionalFormatting sqref="O64">
    <cfRule type="cellIs" dxfId="2450" priority="452" operator="equal">
      <formula>TODAY()</formula>
    </cfRule>
  </conditionalFormatting>
  <conditionalFormatting sqref="O64">
    <cfRule type="cellIs" dxfId="2449" priority="451" operator="equal">
      <formula>$C$7</formula>
    </cfRule>
  </conditionalFormatting>
  <conditionalFormatting sqref="O64">
    <cfRule type="cellIs" dxfId="2448" priority="449" operator="equal">
      <formula>$C$7</formula>
    </cfRule>
  </conditionalFormatting>
  <conditionalFormatting sqref="N64">
    <cfRule type="cellIs" dxfId="2447" priority="459" operator="equal">
      <formula>$C$7</formula>
    </cfRule>
  </conditionalFormatting>
  <conditionalFormatting sqref="M64">
    <cfRule type="cellIs" dxfId="2446" priority="460" operator="greaterThan">
      <formula>0.1</formula>
    </cfRule>
  </conditionalFormatting>
  <conditionalFormatting sqref="O64">
    <cfRule type="cellIs" dxfId="2445" priority="458" operator="equal">
      <formula>TODAY()</formula>
    </cfRule>
  </conditionalFormatting>
  <conditionalFormatting sqref="O64">
    <cfRule type="cellIs" dxfId="2444" priority="457" operator="equal">
      <formula>$C$7</formula>
    </cfRule>
  </conditionalFormatting>
  <conditionalFormatting sqref="O64">
    <cfRule type="cellIs" dxfId="2443" priority="456" operator="equal">
      <formula>TODAY()</formula>
    </cfRule>
  </conditionalFormatting>
  <conditionalFormatting sqref="O64">
    <cfRule type="cellIs" dxfId="2442" priority="455" operator="equal">
      <formula>$C$7</formula>
    </cfRule>
  </conditionalFormatting>
  <conditionalFormatting sqref="G64">
    <cfRule type="cellIs" dxfId="2441" priority="463" operator="greaterThan">
      <formula>F64</formula>
    </cfRule>
    <cfRule type="cellIs" dxfId="2440" priority="464" operator="lessThan">
      <formula>F64</formula>
    </cfRule>
  </conditionalFormatting>
  <conditionalFormatting sqref="L64">
    <cfRule type="cellIs" dxfId="2439" priority="462" operator="lessThan">
      <formula>0</formula>
    </cfRule>
  </conditionalFormatting>
  <conditionalFormatting sqref="O64">
    <cfRule type="cellIs" dxfId="2438" priority="438" operator="equal">
      <formula>TODAY()</formula>
    </cfRule>
  </conditionalFormatting>
  <conditionalFormatting sqref="O64">
    <cfRule type="cellIs" dxfId="2437" priority="437" operator="equal">
      <formula>$C$7</formula>
    </cfRule>
  </conditionalFormatting>
  <conditionalFormatting sqref="O64">
    <cfRule type="cellIs" dxfId="2436" priority="436" operator="equal">
      <formula>TODAY()</formula>
    </cfRule>
  </conditionalFormatting>
  <conditionalFormatting sqref="O64">
    <cfRule type="cellIs" dxfId="2435" priority="435" operator="equal">
      <formula>$C$7</formula>
    </cfRule>
  </conditionalFormatting>
  <conditionalFormatting sqref="O64">
    <cfRule type="cellIs" dxfId="2434" priority="433" operator="equal">
      <formula>$C$7</formula>
    </cfRule>
  </conditionalFormatting>
  <conditionalFormatting sqref="N64">
    <cfRule type="cellIs" dxfId="2433" priority="443" operator="equal">
      <formula>$C$7</formula>
    </cfRule>
  </conditionalFormatting>
  <conditionalFormatting sqref="M64">
    <cfRule type="cellIs" dxfId="2432" priority="444" operator="greaterThan">
      <formula>0.1</formula>
    </cfRule>
  </conditionalFormatting>
  <conditionalFormatting sqref="O64">
    <cfRule type="cellIs" dxfId="2431" priority="442" operator="equal">
      <formula>TODAY()</formula>
    </cfRule>
  </conditionalFormatting>
  <conditionalFormatting sqref="O64">
    <cfRule type="cellIs" dxfId="2430" priority="441" operator="equal">
      <formula>$C$7</formula>
    </cfRule>
  </conditionalFormatting>
  <conditionalFormatting sqref="O64">
    <cfRule type="cellIs" dxfId="2429" priority="440" operator="equal">
      <formula>TODAY()</formula>
    </cfRule>
  </conditionalFormatting>
  <conditionalFormatting sqref="O64">
    <cfRule type="cellIs" dxfId="2428" priority="439" operator="equal">
      <formula>$C$7</formula>
    </cfRule>
  </conditionalFormatting>
  <conditionalFormatting sqref="G64">
    <cfRule type="cellIs" dxfId="2427" priority="447" operator="greaterThan">
      <formula>F64</formula>
    </cfRule>
    <cfRule type="cellIs" dxfId="2426" priority="448" operator="lessThan">
      <formula>F64</formula>
    </cfRule>
  </conditionalFormatting>
  <conditionalFormatting sqref="L64">
    <cfRule type="cellIs" dxfId="2425" priority="446" operator="lessThan">
      <formula>0</formula>
    </cfRule>
  </conditionalFormatting>
  <conditionalFormatting sqref="O64">
    <cfRule type="cellIs" dxfId="2424" priority="422" operator="equal">
      <formula>TODAY()</formula>
    </cfRule>
  </conditionalFormatting>
  <conditionalFormatting sqref="O64">
    <cfRule type="cellIs" dxfId="2423" priority="421" operator="equal">
      <formula>$C$7</formula>
    </cfRule>
  </conditionalFormatting>
  <conditionalFormatting sqref="O64">
    <cfRule type="cellIs" dxfId="2422" priority="420" operator="equal">
      <formula>TODAY()</formula>
    </cfRule>
  </conditionalFormatting>
  <conditionalFormatting sqref="O64">
    <cfRule type="cellIs" dxfId="2421" priority="419" operator="equal">
      <formula>$C$7</formula>
    </cfRule>
  </conditionalFormatting>
  <conditionalFormatting sqref="O64">
    <cfRule type="cellIs" dxfId="2420" priority="417" operator="equal">
      <formula>$C$7</formula>
    </cfRule>
  </conditionalFormatting>
  <conditionalFormatting sqref="N64">
    <cfRule type="cellIs" dxfId="2419" priority="427" operator="equal">
      <formula>$C$7</formula>
    </cfRule>
  </conditionalFormatting>
  <conditionalFormatting sqref="M64">
    <cfRule type="cellIs" dxfId="2418" priority="428" operator="greaterThan">
      <formula>0.1</formula>
    </cfRule>
  </conditionalFormatting>
  <conditionalFormatting sqref="O64">
    <cfRule type="cellIs" dxfId="2417" priority="426" operator="equal">
      <formula>TODAY()</formula>
    </cfRule>
  </conditionalFormatting>
  <conditionalFormatting sqref="O64">
    <cfRule type="cellIs" dxfId="2416" priority="425" operator="equal">
      <formula>$C$7</formula>
    </cfRule>
  </conditionalFormatting>
  <conditionalFormatting sqref="O64">
    <cfRule type="cellIs" dxfId="2415" priority="424" operator="equal">
      <formula>TODAY()</formula>
    </cfRule>
  </conditionalFormatting>
  <conditionalFormatting sqref="O64">
    <cfRule type="cellIs" dxfId="2414" priority="423" operator="equal">
      <formula>$C$7</formula>
    </cfRule>
  </conditionalFormatting>
  <conditionalFormatting sqref="G64">
    <cfRule type="cellIs" dxfId="2413" priority="431" operator="greaterThan">
      <formula>F64</formula>
    </cfRule>
    <cfRule type="cellIs" dxfId="2412" priority="432" operator="lessThan">
      <formula>F64</formula>
    </cfRule>
  </conditionalFormatting>
  <conditionalFormatting sqref="L64">
    <cfRule type="cellIs" dxfId="2411" priority="430" operator="lessThan">
      <formula>0</formula>
    </cfRule>
  </conditionalFormatting>
  <conditionalFormatting sqref="O64">
    <cfRule type="cellIs" dxfId="2410" priority="406" operator="equal">
      <formula>TODAY()</formula>
    </cfRule>
  </conditionalFormatting>
  <conditionalFormatting sqref="O64">
    <cfRule type="cellIs" dxfId="2409" priority="405" operator="equal">
      <formula>$C$7</formula>
    </cfRule>
  </conditionalFormatting>
  <conditionalFormatting sqref="O64">
    <cfRule type="cellIs" dxfId="2408" priority="404" operator="equal">
      <formula>TODAY()</formula>
    </cfRule>
  </conditionalFormatting>
  <conditionalFormatting sqref="O64">
    <cfRule type="cellIs" dxfId="2407" priority="403" operator="equal">
      <formula>$C$7</formula>
    </cfRule>
  </conditionalFormatting>
  <conditionalFormatting sqref="O64">
    <cfRule type="cellIs" dxfId="2406" priority="401" operator="equal">
      <formula>$C$7</formula>
    </cfRule>
  </conditionalFormatting>
  <conditionalFormatting sqref="N64">
    <cfRule type="cellIs" dxfId="2405" priority="411" operator="equal">
      <formula>$C$7</formula>
    </cfRule>
  </conditionalFormatting>
  <conditionalFormatting sqref="M64">
    <cfRule type="cellIs" dxfId="2404" priority="412" operator="greaterThan">
      <formula>0.1</formula>
    </cfRule>
  </conditionalFormatting>
  <conditionalFormatting sqref="O64">
    <cfRule type="cellIs" dxfId="2403" priority="410" operator="equal">
      <formula>TODAY()</formula>
    </cfRule>
  </conditionalFormatting>
  <conditionalFormatting sqref="O64">
    <cfRule type="cellIs" dxfId="2402" priority="409" operator="equal">
      <formula>$C$7</formula>
    </cfRule>
  </conditionalFormatting>
  <conditionalFormatting sqref="O64">
    <cfRule type="cellIs" dxfId="2401" priority="408" operator="equal">
      <formula>TODAY()</formula>
    </cfRule>
  </conditionalFormatting>
  <conditionalFormatting sqref="O64">
    <cfRule type="cellIs" dxfId="2400" priority="407" operator="equal">
      <formula>$C$7</formula>
    </cfRule>
  </conditionalFormatting>
  <conditionalFormatting sqref="G64">
    <cfRule type="cellIs" dxfId="2399" priority="415" operator="greaterThan">
      <formula>F64</formula>
    </cfRule>
    <cfRule type="cellIs" dxfId="2398" priority="416" operator="lessThan">
      <formula>F64</formula>
    </cfRule>
  </conditionalFormatting>
  <conditionalFormatting sqref="L64">
    <cfRule type="cellIs" dxfId="2397" priority="414" operator="lessThan">
      <formula>0</formula>
    </cfRule>
  </conditionalFormatting>
  <conditionalFormatting sqref="O64">
    <cfRule type="cellIs" dxfId="2396" priority="390" operator="equal">
      <formula>TODAY()</formula>
    </cfRule>
  </conditionalFormatting>
  <conditionalFormatting sqref="O64">
    <cfRule type="cellIs" dxfId="2395" priority="389" operator="equal">
      <formula>$C$7</formula>
    </cfRule>
  </conditionalFormatting>
  <conditionalFormatting sqref="O64">
    <cfRule type="cellIs" dxfId="2394" priority="388" operator="equal">
      <formula>TODAY()</formula>
    </cfRule>
  </conditionalFormatting>
  <conditionalFormatting sqref="O64">
    <cfRule type="cellIs" dxfId="2393" priority="387" operator="equal">
      <formula>$C$7</formula>
    </cfRule>
  </conditionalFormatting>
  <conditionalFormatting sqref="O64">
    <cfRule type="cellIs" dxfId="2392" priority="385" operator="equal">
      <formula>$C$7</formula>
    </cfRule>
  </conditionalFormatting>
  <conditionalFormatting sqref="N64">
    <cfRule type="cellIs" dxfId="2391" priority="395" operator="equal">
      <formula>$C$7</formula>
    </cfRule>
  </conditionalFormatting>
  <conditionalFormatting sqref="M64">
    <cfRule type="cellIs" dxfId="2390" priority="396" operator="greaterThan">
      <formula>0.1</formula>
    </cfRule>
  </conditionalFormatting>
  <conditionalFormatting sqref="O64">
    <cfRule type="cellIs" dxfId="2389" priority="394" operator="equal">
      <formula>TODAY()</formula>
    </cfRule>
  </conditionalFormatting>
  <conditionalFormatting sqref="O64">
    <cfRule type="cellIs" dxfId="2388" priority="393" operator="equal">
      <formula>$C$7</formula>
    </cfRule>
  </conditionalFormatting>
  <conditionalFormatting sqref="O64">
    <cfRule type="cellIs" dxfId="2387" priority="392" operator="equal">
      <formula>TODAY()</formula>
    </cfRule>
  </conditionalFormatting>
  <conditionalFormatting sqref="O64">
    <cfRule type="cellIs" dxfId="2386" priority="391" operator="equal">
      <formula>$C$7</formula>
    </cfRule>
  </conditionalFormatting>
  <conditionalFormatting sqref="G64">
    <cfRule type="cellIs" dxfId="2385" priority="399" operator="greaterThan">
      <formula>F64</formula>
    </cfRule>
    <cfRule type="cellIs" dxfId="2384" priority="400" operator="lessThan">
      <formula>F64</formula>
    </cfRule>
  </conditionalFormatting>
  <conditionalFormatting sqref="L64">
    <cfRule type="cellIs" dxfId="2383" priority="398" operator="lessThan">
      <formula>0</formula>
    </cfRule>
  </conditionalFormatting>
  <conditionalFormatting sqref="O64">
    <cfRule type="cellIs" dxfId="2382" priority="374" operator="equal">
      <formula>TODAY()</formula>
    </cfRule>
  </conditionalFormatting>
  <conditionalFormatting sqref="O64">
    <cfRule type="cellIs" dxfId="2381" priority="373" operator="equal">
      <formula>$C$7</formula>
    </cfRule>
  </conditionalFormatting>
  <conditionalFormatting sqref="O64">
    <cfRule type="cellIs" dxfId="2380" priority="371" operator="equal">
      <formula>$C$7</formula>
    </cfRule>
  </conditionalFormatting>
  <conditionalFormatting sqref="O64">
    <cfRule type="cellIs" dxfId="2379" priority="370" operator="equal">
      <formula>TODAY()</formula>
    </cfRule>
  </conditionalFormatting>
  <conditionalFormatting sqref="O64">
    <cfRule type="cellIs" dxfId="2378" priority="369" operator="equal">
      <formula>$C$7</formula>
    </cfRule>
  </conditionalFormatting>
  <conditionalFormatting sqref="N64">
    <cfRule type="cellIs" dxfId="2377" priority="379" operator="equal">
      <formula>$C$7</formula>
    </cfRule>
  </conditionalFormatting>
  <conditionalFormatting sqref="M64">
    <cfRule type="cellIs" dxfId="2376" priority="380" operator="greaterThan">
      <formula>0.1</formula>
    </cfRule>
  </conditionalFormatting>
  <conditionalFormatting sqref="O64">
    <cfRule type="cellIs" dxfId="2375" priority="378" operator="equal">
      <formula>TODAY()</formula>
    </cfRule>
  </conditionalFormatting>
  <conditionalFormatting sqref="O64">
    <cfRule type="cellIs" dxfId="2374" priority="377" operator="equal">
      <formula>$C$7</formula>
    </cfRule>
  </conditionalFormatting>
  <conditionalFormatting sqref="O64">
    <cfRule type="cellIs" dxfId="2373" priority="376" operator="equal">
      <formula>TODAY()</formula>
    </cfRule>
  </conditionalFormatting>
  <conditionalFormatting sqref="O64">
    <cfRule type="cellIs" dxfId="2372" priority="375" operator="equal">
      <formula>$C$7</formula>
    </cfRule>
  </conditionalFormatting>
  <conditionalFormatting sqref="G64">
    <cfRule type="cellIs" dxfId="2371" priority="383" operator="greaterThan">
      <formula>F64</formula>
    </cfRule>
    <cfRule type="cellIs" dxfId="2370" priority="384" operator="lessThan">
      <formula>F64</formula>
    </cfRule>
  </conditionalFormatting>
  <conditionalFormatting sqref="L64">
    <cfRule type="cellIs" dxfId="2369" priority="382" operator="lessThan">
      <formula>0</formula>
    </cfRule>
  </conditionalFormatting>
  <conditionalFormatting sqref="P64">
    <cfRule type="cellIs" dxfId="2368" priority="367" operator="equal">
      <formula>TODAY()</formula>
    </cfRule>
  </conditionalFormatting>
  <conditionalFormatting sqref="O64">
    <cfRule type="cellIs" dxfId="2367" priority="356" operator="equal">
      <formula>TODAY()</formula>
    </cfRule>
  </conditionalFormatting>
  <conditionalFormatting sqref="O64">
    <cfRule type="cellIs" dxfId="2366" priority="355" operator="equal">
      <formula>$C$7</formula>
    </cfRule>
  </conditionalFormatting>
  <conditionalFormatting sqref="O64">
    <cfRule type="cellIs" dxfId="2365" priority="354" operator="equal">
      <formula>TODAY()</formula>
    </cfRule>
  </conditionalFormatting>
  <conditionalFormatting sqref="O64">
    <cfRule type="cellIs" dxfId="2364" priority="353" operator="equal">
      <formula>$C$7</formula>
    </cfRule>
  </conditionalFormatting>
  <conditionalFormatting sqref="O64">
    <cfRule type="cellIs" dxfId="2363" priority="351" operator="equal">
      <formula>$C$7</formula>
    </cfRule>
  </conditionalFormatting>
  <conditionalFormatting sqref="N64">
    <cfRule type="cellIs" dxfId="2362" priority="361" operator="equal">
      <formula>$C$7</formula>
    </cfRule>
  </conditionalFormatting>
  <conditionalFormatting sqref="M64">
    <cfRule type="cellIs" dxfId="2361" priority="362" operator="greaterThan">
      <formula>0.1</formula>
    </cfRule>
  </conditionalFormatting>
  <conditionalFormatting sqref="O64">
    <cfRule type="cellIs" dxfId="2360" priority="360" operator="equal">
      <formula>TODAY()</formula>
    </cfRule>
  </conditionalFormatting>
  <conditionalFormatting sqref="O64">
    <cfRule type="cellIs" dxfId="2359" priority="359" operator="equal">
      <formula>$C$7</formula>
    </cfRule>
  </conditionalFormatting>
  <conditionalFormatting sqref="O64">
    <cfRule type="cellIs" dxfId="2358" priority="358" operator="equal">
      <formula>TODAY()</formula>
    </cfRule>
  </conditionalFormatting>
  <conditionalFormatting sqref="O64">
    <cfRule type="cellIs" dxfId="2357" priority="357" operator="equal">
      <formula>$C$7</formula>
    </cfRule>
  </conditionalFormatting>
  <conditionalFormatting sqref="G64">
    <cfRule type="cellIs" dxfId="2356" priority="365" operator="greaterThan">
      <formula>F64</formula>
    </cfRule>
    <cfRule type="cellIs" dxfId="2355" priority="366" operator="lessThan">
      <formula>F64</formula>
    </cfRule>
  </conditionalFormatting>
  <conditionalFormatting sqref="L64">
    <cfRule type="cellIs" dxfId="2354" priority="364" operator="lessThan">
      <formula>0</formula>
    </cfRule>
  </conditionalFormatting>
  <conditionalFormatting sqref="O64">
    <cfRule type="cellIs" dxfId="2353" priority="340" operator="equal">
      <formula>TODAY()</formula>
    </cfRule>
  </conditionalFormatting>
  <conditionalFormatting sqref="O64">
    <cfRule type="cellIs" dxfId="2352" priority="339" operator="equal">
      <formula>$C$7</formula>
    </cfRule>
  </conditionalFormatting>
  <conditionalFormatting sqref="O64">
    <cfRule type="cellIs" dxfId="2351" priority="337" operator="equal">
      <formula>$C$7</formula>
    </cfRule>
  </conditionalFormatting>
  <conditionalFormatting sqref="O64">
    <cfRule type="cellIs" dxfId="2350" priority="336" operator="equal">
      <formula>TODAY()</formula>
    </cfRule>
  </conditionalFormatting>
  <conditionalFormatting sqref="O64">
    <cfRule type="cellIs" dxfId="2349" priority="335" operator="equal">
      <formula>$C$7</formula>
    </cfRule>
  </conditionalFormatting>
  <conditionalFormatting sqref="N64">
    <cfRule type="cellIs" dxfId="2348" priority="345" operator="equal">
      <formula>$C$7</formula>
    </cfRule>
  </conditionalFormatting>
  <conditionalFormatting sqref="M64">
    <cfRule type="cellIs" dxfId="2347" priority="346" operator="greaterThan">
      <formula>0.1</formula>
    </cfRule>
  </conditionalFormatting>
  <conditionalFormatting sqref="O64">
    <cfRule type="cellIs" dxfId="2346" priority="344" operator="equal">
      <formula>TODAY()</formula>
    </cfRule>
  </conditionalFormatting>
  <conditionalFormatting sqref="O64">
    <cfRule type="cellIs" dxfId="2345" priority="343" operator="equal">
      <formula>$C$7</formula>
    </cfRule>
  </conditionalFormatting>
  <conditionalFormatting sqref="O64">
    <cfRule type="cellIs" dxfId="2344" priority="342" operator="equal">
      <formula>TODAY()</formula>
    </cfRule>
  </conditionalFormatting>
  <conditionalFormatting sqref="O64">
    <cfRule type="cellIs" dxfId="2343" priority="341" operator="equal">
      <formula>$C$7</formula>
    </cfRule>
  </conditionalFormatting>
  <conditionalFormatting sqref="G64">
    <cfRule type="cellIs" dxfId="2342" priority="349" operator="greaterThan">
      <formula>F64</formula>
    </cfRule>
    <cfRule type="cellIs" dxfId="2341" priority="350" operator="lessThan">
      <formula>F64</formula>
    </cfRule>
  </conditionalFormatting>
  <conditionalFormatting sqref="L64">
    <cfRule type="cellIs" dxfId="2340" priority="348" operator="lessThan">
      <formula>0</formula>
    </cfRule>
  </conditionalFormatting>
  <conditionalFormatting sqref="P64">
    <cfRule type="cellIs" dxfId="2339" priority="333" operator="equal">
      <formula>TODAY()</formula>
    </cfRule>
  </conditionalFormatting>
  <conditionalFormatting sqref="O64">
    <cfRule type="cellIs" dxfId="2338" priority="322" operator="equal">
      <formula>TODAY()</formula>
    </cfRule>
  </conditionalFormatting>
  <conditionalFormatting sqref="O64">
    <cfRule type="cellIs" dxfId="2337" priority="321" operator="equal">
      <formula>$C$7</formula>
    </cfRule>
  </conditionalFormatting>
  <conditionalFormatting sqref="O64">
    <cfRule type="cellIs" dxfId="2336" priority="320" operator="equal">
      <formula>TODAY()</formula>
    </cfRule>
  </conditionalFormatting>
  <conditionalFormatting sqref="O64">
    <cfRule type="cellIs" dxfId="2335" priority="319" operator="equal">
      <formula>$C$7</formula>
    </cfRule>
  </conditionalFormatting>
  <conditionalFormatting sqref="O64">
    <cfRule type="cellIs" dxfId="2334" priority="317" operator="equal">
      <formula>$C$7</formula>
    </cfRule>
  </conditionalFormatting>
  <conditionalFormatting sqref="N64">
    <cfRule type="cellIs" dxfId="2333" priority="327" operator="equal">
      <formula>$C$7</formula>
    </cfRule>
  </conditionalFormatting>
  <conditionalFormatting sqref="M64">
    <cfRule type="cellIs" dxfId="2332" priority="328" operator="greaterThan">
      <formula>0.1</formula>
    </cfRule>
  </conditionalFormatting>
  <conditionalFormatting sqref="O64">
    <cfRule type="cellIs" dxfId="2331" priority="326" operator="equal">
      <formula>TODAY()</formula>
    </cfRule>
  </conditionalFormatting>
  <conditionalFormatting sqref="O64">
    <cfRule type="cellIs" dxfId="2330" priority="325" operator="equal">
      <formula>$C$7</formula>
    </cfRule>
  </conditionalFormatting>
  <conditionalFormatting sqref="O64">
    <cfRule type="cellIs" dxfId="2329" priority="324" operator="equal">
      <formula>TODAY()</formula>
    </cfRule>
  </conditionalFormatting>
  <conditionalFormatting sqref="O64">
    <cfRule type="cellIs" dxfId="2328" priority="323" operator="equal">
      <formula>$C$7</formula>
    </cfRule>
  </conditionalFormatting>
  <conditionalFormatting sqref="G64">
    <cfRule type="cellIs" dxfId="2327" priority="331" operator="greaterThan">
      <formula>F64</formula>
    </cfRule>
    <cfRule type="cellIs" dxfId="2326" priority="332" operator="lessThan">
      <formula>F64</formula>
    </cfRule>
  </conditionalFormatting>
  <conditionalFormatting sqref="L64">
    <cfRule type="cellIs" dxfId="2325" priority="330" operator="lessThan">
      <formula>0</formula>
    </cfRule>
  </conditionalFormatting>
  <conditionalFormatting sqref="O64">
    <cfRule type="cellIs" dxfId="2324" priority="306" operator="equal">
      <formula>TODAY()</formula>
    </cfRule>
  </conditionalFormatting>
  <conditionalFormatting sqref="O64">
    <cfRule type="cellIs" dxfId="2323" priority="305" operator="equal">
      <formula>$C$7</formula>
    </cfRule>
  </conditionalFormatting>
  <conditionalFormatting sqref="O64">
    <cfRule type="cellIs" dxfId="2322" priority="303" operator="equal">
      <formula>$C$7</formula>
    </cfRule>
  </conditionalFormatting>
  <conditionalFormatting sqref="O64">
    <cfRule type="cellIs" dxfId="2321" priority="302" operator="equal">
      <formula>TODAY()</formula>
    </cfRule>
  </conditionalFormatting>
  <conditionalFormatting sqref="O64">
    <cfRule type="cellIs" dxfId="2320" priority="301" operator="equal">
      <formula>$C$7</formula>
    </cfRule>
  </conditionalFormatting>
  <conditionalFormatting sqref="N64">
    <cfRule type="cellIs" dxfId="2319" priority="311" operator="equal">
      <formula>$C$7</formula>
    </cfRule>
  </conditionalFormatting>
  <conditionalFormatting sqref="M64">
    <cfRule type="cellIs" dxfId="2318" priority="312" operator="greaterThan">
      <formula>0.1</formula>
    </cfRule>
  </conditionalFormatting>
  <conditionalFormatting sqref="O64">
    <cfRule type="cellIs" dxfId="2317" priority="310" operator="equal">
      <formula>TODAY()</formula>
    </cfRule>
  </conditionalFormatting>
  <conditionalFormatting sqref="O64">
    <cfRule type="cellIs" dxfId="2316" priority="309" operator="equal">
      <formula>$C$7</formula>
    </cfRule>
  </conditionalFormatting>
  <conditionalFormatting sqref="O64">
    <cfRule type="cellIs" dxfId="2315" priority="308" operator="equal">
      <formula>TODAY()</formula>
    </cfRule>
  </conditionalFormatting>
  <conditionalFormatting sqref="O64">
    <cfRule type="cellIs" dxfId="2314" priority="307" operator="equal">
      <formula>$C$7</formula>
    </cfRule>
  </conditionalFormatting>
  <conditionalFormatting sqref="G64">
    <cfRule type="cellIs" dxfId="2313" priority="315" operator="greaterThan">
      <formula>F64</formula>
    </cfRule>
    <cfRule type="cellIs" dxfId="2312" priority="316" operator="lessThan">
      <formula>F64</formula>
    </cfRule>
  </conditionalFormatting>
  <conditionalFormatting sqref="L64">
    <cfRule type="cellIs" dxfId="2311" priority="314" operator="lessThan">
      <formula>0</formula>
    </cfRule>
  </conditionalFormatting>
  <conditionalFormatting sqref="P64">
    <cfRule type="cellIs" dxfId="2310" priority="299" operator="equal">
      <formula>TODAY()</formula>
    </cfRule>
  </conditionalFormatting>
  <conditionalFormatting sqref="O64">
    <cfRule type="cellIs" dxfId="2309" priority="288" operator="equal">
      <formula>TODAY()</formula>
    </cfRule>
  </conditionalFormatting>
  <conditionalFormatting sqref="O64">
    <cfRule type="cellIs" dxfId="2308" priority="287" operator="equal">
      <formula>$C$7</formula>
    </cfRule>
  </conditionalFormatting>
  <conditionalFormatting sqref="O64">
    <cfRule type="cellIs" dxfId="2307" priority="286" operator="equal">
      <formula>TODAY()</formula>
    </cfRule>
  </conditionalFormatting>
  <conditionalFormatting sqref="O64">
    <cfRule type="cellIs" dxfId="2306" priority="285" operator="equal">
      <formula>$C$7</formula>
    </cfRule>
  </conditionalFormatting>
  <conditionalFormatting sqref="O64">
    <cfRule type="cellIs" dxfId="2305" priority="283" operator="equal">
      <formula>$C$7</formula>
    </cfRule>
  </conditionalFormatting>
  <conditionalFormatting sqref="N64">
    <cfRule type="cellIs" dxfId="2304" priority="293" operator="equal">
      <formula>$C$7</formula>
    </cfRule>
  </conditionalFormatting>
  <conditionalFormatting sqref="M64">
    <cfRule type="cellIs" dxfId="2303" priority="294" operator="greaterThan">
      <formula>0.1</formula>
    </cfRule>
  </conditionalFormatting>
  <conditionalFormatting sqref="O64">
    <cfRule type="cellIs" dxfId="2302" priority="292" operator="equal">
      <formula>TODAY()</formula>
    </cfRule>
  </conditionalFormatting>
  <conditionalFormatting sqref="O64">
    <cfRule type="cellIs" dxfId="2301" priority="291" operator="equal">
      <formula>$C$7</formula>
    </cfRule>
  </conditionalFormatting>
  <conditionalFormatting sqref="O64">
    <cfRule type="cellIs" dxfId="2300" priority="290" operator="equal">
      <formula>TODAY()</formula>
    </cfRule>
  </conditionalFormatting>
  <conditionalFormatting sqref="O64">
    <cfRule type="cellIs" dxfId="2299" priority="289" operator="equal">
      <formula>$C$7</formula>
    </cfRule>
  </conditionalFormatting>
  <conditionalFormatting sqref="G64">
    <cfRule type="cellIs" dxfId="2298" priority="297" operator="greaterThan">
      <formula>F64</formula>
    </cfRule>
    <cfRule type="cellIs" dxfId="2297" priority="298" operator="lessThan">
      <formula>F64</formula>
    </cfRule>
  </conditionalFormatting>
  <conditionalFormatting sqref="L64">
    <cfRule type="cellIs" dxfId="2296" priority="296" operator="lessThan">
      <formula>0</formula>
    </cfRule>
  </conditionalFormatting>
  <conditionalFormatting sqref="O64">
    <cfRule type="cellIs" dxfId="2295" priority="272" operator="equal">
      <formula>TODAY()</formula>
    </cfRule>
  </conditionalFormatting>
  <conditionalFormatting sqref="O64">
    <cfRule type="cellIs" dxfId="2294" priority="271" operator="equal">
      <formula>$C$7</formula>
    </cfRule>
  </conditionalFormatting>
  <conditionalFormatting sqref="O64">
    <cfRule type="cellIs" dxfId="2293" priority="269" operator="equal">
      <formula>$C$7</formula>
    </cfRule>
  </conditionalFormatting>
  <conditionalFormatting sqref="O64">
    <cfRule type="cellIs" dxfId="2292" priority="268" operator="equal">
      <formula>TODAY()</formula>
    </cfRule>
  </conditionalFormatting>
  <conditionalFormatting sqref="O64">
    <cfRule type="cellIs" dxfId="2291" priority="267" operator="equal">
      <formula>$C$7</formula>
    </cfRule>
  </conditionalFormatting>
  <conditionalFormatting sqref="N64">
    <cfRule type="cellIs" dxfId="2290" priority="277" operator="equal">
      <formula>$C$7</formula>
    </cfRule>
  </conditionalFormatting>
  <conditionalFormatting sqref="M64">
    <cfRule type="cellIs" dxfId="2289" priority="278" operator="greaterThan">
      <formula>0.1</formula>
    </cfRule>
  </conditionalFormatting>
  <conditionalFormatting sqref="O64">
    <cfRule type="cellIs" dxfId="2288" priority="276" operator="equal">
      <formula>TODAY()</formula>
    </cfRule>
  </conditionalFormatting>
  <conditionalFormatting sqref="O64">
    <cfRule type="cellIs" dxfId="2287" priority="275" operator="equal">
      <formula>$C$7</formula>
    </cfRule>
  </conditionalFormatting>
  <conditionalFormatting sqref="O64">
    <cfRule type="cellIs" dxfId="2286" priority="274" operator="equal">
      <formula>TODAY()</formula>
    </cfRule>
  </conditionalFormatting>
  <conditionalFormatting sqref="O64">
    <cfRule type="cellIs" dxfId="2285" priority="273" operator="equal">
      <formula>$C$7</formula>
    </cfRule>
  </conditionalFormatting>
  <conditionalFormatting sqref="G64">
    <cfRule type="cellIs" dxfId="2284" priority="281" operator="greaterThan">
      <formula>F64</formula>
    </cfRule>
    <cfRule type="cellIs" dxfId="2283" priority="282" operator="lessThan">
      <formula>F64</formula>
    </cfRule>
  </conditionalFormatting>
  <conditionalFormatting sqref="L64">
    <cfRule type="cellIs" dxfId="2282" priority="280" operator="lessThan">
      <formula>0</formula>
    </cfRule>
  </conditionalFormatting>
  <conditionalFormatting sqref="P64">
    <cfRule type="cellIs" dxfId="2281" priority="265" operator="equal">
      <formula>TODAY()</formula>
    </cfRule>
  </conditionalFormatting>
  <conditionalFormatting sqref="O64">
    <cfRule type="cellIs" dxfId="2280" priority="256" operator="equal">
      <formula>TODAY()</formula>
    </cfRule>
  </conditionalFormatting>
  <conditionalFormatting sqref="O64">
    <cfRule type="cellIs" dxfId="2279" priority="255" operator="equal">
      <formula>$C$7</formula>
    </cfRule>
  </conditionalFormatting>
  <conditionalFormatting sqref="O64">
    <cfRule type="cellIs" dxfId="2278" priority="254" operator="equal">
      <formula>TODAY()</formula>
    </cfRule>
  </conditionalFormatting>
  <conditionalFormatting sqref="O64">
    <cfRule type="cellIs" dxfId="2277" priority="253" operator="equal">
      <formula>$C$7</formula>
    </cfRule>
  </conditionalFormatting>
  <conditionalFormatting sqref="O64">
    <cfRule type="cellIs" dxfId="2276" priority="252" operator="equal">
      <formula>TODAY()</formula>
    </cfRule>
  </conditionalFormatting>
  <conditionalFormatting sqref="O64">
    <cfRule type="cellIs" dxfId="2275" priority="251" operator="equal">
      <formula>$C$7</formula>
    </cfRule>
  </conditionalFormatting>
  <conditionalFormatting sqref="N64">
    <cfRule type="cellIs" dxfId="2274" priority="259" operator="equal">
      <formula>$C$7</formula>
    </cfRule>
  </conditionalFormatting>
  <conditionalFormatting sqref="O64">
    <cfRule type="cellIs" dxfId="2273" priority="258" operator="equal">
      <formula>TODAY()</formula>
    </cfRule>
  </conditionalFormatting>
  <conditionalFormatting sqref="O64">
    <cfRule type="cellIs" dxfId="2272" priority="257" operator="equal">
      <formula>$C$7</formula>
    </cfRule>
  </conditionalFormatting>
  <conditionalFormatting sqref="O64">
    <cfRule type="cellIs" dxfId="2271" priority="240" operator="equal">
      <formula>TODAY()</formula>
    </cfRule>
  </conditionalFormatting>
  <conditionalFormatting sqref="O64">
    <cfRule type="cellIs" dxfId="2270" priority="239" operator="equal">
      <formula>$C$7</formula>
    </cfRule>
  </conditionalFormatting>
  <conditionalFormatting sqref="O64">
    <cfRule type="cellIs" dxfId="2269" priority="238" operator="equal">
      <formula>TODAY()</formula>
    </cfRule>
  </conditionalFormatting>
  <conditionalFormatting sqref="O64">
    <cfRule type="cellIs" dxfId="2268" priority="237" operator="equal">
      <formula>$C$7</formula>
    </cfRule>
  </conditionalFormatting>
  <conditionalFormatting sqref="O64">
    <cfRule type="cellIs" dxfId="2267" priority="236" operator="equal">
      <formula>TODAY()</formula>
    </cfRule>
  </conditionalFormatting>
  <conditionalFormatting sqref="O64">
    <cfRule type="cellIs" dxfId="2266" priority="235" operator="equal">
      <formula>$C$7</formula>
    </cfRule>
  </conditionalFormatting>
  <conditionalFormatting sqref="N64">
    <cfRule type="cellIs" dxfId="2265" priority="243" operator="equal">
      <formula>$C$7</formula>
    </cfRule>
  </conditionalFormatting>
  <conditionalFormatting sqref="O64">
    <cfRule type="cellIs" dxfId="2264" priority="242" operator="equal">
      <formula>TODAY()</formula>
    </cfRule>
  </conditionalFormatting>
  <conditionalFormatting sqref="O64">
    <cfRule type="cellIs" dxfId="2263" priority="241" operator="equal">
      <formula>$C$7</formula>
    </cfRule>
  </conditionalFormatting>
  <conditionalFormatting sqref="O64">
    <cfRule type="cellIs" dxfId="2262" priority="234" operator="equal">
      <formula>TODAY()</formula>
    </cfRule>
  </conditionalFormatting>
  <conditionalFormatting sqref="O64">
    <cfRule type="cellIs" dxfId="2261" priority="249" operator="equal">
      <formula>$C$7</formula>
    </cfRule>
  </conditionalFormatting>
  <conditionalFormatting sqref="M64">
    <cfRule type="cellIs" dxfId="2260" priority="260" operator="greaterThan">
      <formula>0.1</formula>
    </cfRule>
  </conditionalFormatting>
  <conditionalFormatting sqref="G64">
    <cfRule type="cellIs" dxfId="2259" priority="263" operator="greaterThan">
      <formula>F64</formula>
    </cfRule>
    <cfRule type="cellIs" dxfId="2258" priority="264" operator="lessThan">
      <formula>F64</formula>
    </cfRule>
  </conditionalFormatting>
  <conditionalFormatting sqref="L64">
    <cfRule type="cellIs" dxfId="2257" priority="262" operator="lessThan">
      <formula>0</formula>
    </cfRule>
  </conditionalFormatting>
  <conditionalFormatting sqref="O64">
    <cfRule type="cellIs" dxfId="2256" priority="233" operator="equal">
      <formula>$C$7</formula>
    </cfRule>
  </conditionalFormatting>
  <conditionalFormatting sqref="M64">
    <cfRule type="cellIs" dxfId="2255" priority="244" operator="greaterThan">
      <formula>0.1</formula>
    </cfRule>
  </conditionalFormatting>
  <conditionalFormatting sqref="G64">
    <cfRule type="cellIs" dxfId="2254" priority="247" operator="greaterThan">
      <formula>F64</formula>
    </cfRule>
    <cfRule type="cellIs" dxfId="2253" priority="248" operator="lessThan">
      <formula>F64</formula>
    </cfRule>
  </conditionalFormatting>
  <conditionalFormatting sqref="L64">
    <cfRule type="cellIs" dxfId="2252" priority="246" operator="lessThan">
      <formula>0</formula>
    </cfRule>
  </conditionalFormatting>
  <conditionalFormatting sqref="N65 P65:Q65">
    <cfRule type="cellIs" dxfId="2251" priority="229" operator="equal">
      <formula>TODAY()</formula>
    </cfRule>
  </conditionalFormatting>
  <conditionalFormatting sqref="O65">
    <cfRule type="cellIs" dxfId="2250" priority="218" operator="equal">
      <formula>TODAY()</formula>
    </cfRule>
  </conditionalFormatting>
  <conditionalFormatting sqref="N65 P65:Q65">
    <cfRule type="cellIs" dxfId="2249" priority="213" operator="equal">
      <formula>TODAY()</formula>
    </cfRule>
  </conditionalFormatting>
  <conditionalFormatting sqref="O65">
    <cfRule type="cellIs" dxfId="2248" priority="202" operator="equal">
      <formula>TODAY()</formula>
    </cfRule>
  </conditionalFormatting>
  <conditionalFormatting sqref="N65 P65:Q65">
    <cfRule type="cellIs" dxfId="2247" priority="197" operator="equal">
      <formula>TODAY()</formula>
    </cfRule>
  </conditionalFormatting>
  <conditionalFormatting sqref="O65">
    <cfRule type="cellIs" dxfId="2246" priority="186" operator="equal">
      <formula>TODAY()</formula>
    </cfRule>
  </conditionalFormatting>
  <conditionalFormatting sqref="N65 P65:Q65">
    <cfRule type="cellIs" dxfId="2245" priority="181" operator="equal">
      <formula>TODAY()</formula>
    </cfRule>
  </conditionalFormatting>
  <conditionalFormatting sqref="O65">
    <cfRule type="cellIs" dxfId="2244" priority="170" operator="equal">
      <formula>TODAY()</formula>
    </cfRule>
  </conditionalFormatting>
  <conditionalFormatting sqref="N65 Q65">
    <cfRule type="cellIs" dxfId="2243" priority="165" operator="equal">
      <formula>TODAY()</formula>
    </cfRule>
  </conditionalFormatting>
  <conditionalFormatting sqref="O65">
    <cfRule type="cellIs" dxfId="2242" priority="154" operator="equal">
      <formula>TODAY()</formula>
    </cfRule>
  </conditionalFormatting>
  <conditionalFormatting sqref="N65 Q65">
    <cfRule type="cellIs" dxfId="2241" priority="149" operator="equal">
      <formula>TODAY()</formula>
    </cfRule>
  </conditionalFormatting>
  <conditionalFormatting sqref="O65">
    <cfRule type="cellIs" dxfId="2240" priority="140" operator="equal">
      <formula>TODAY()</formula>
    </cfRule>
  </conditionalFormatting>
  <conditionalFormatting sqref="P65">
    <cfRule type="cellIs" dxfId="2239" priority="136" operator="equal">
      <formula>TODAY()</formula>
    </cfRule>
  </conditionalFormatting>
  <conditionalFormatting sqref="N65 Q65">
    <cfRule type="cellIs" dxfId="2238" priority="131" operator="equal">
      <formula>TODAY()</formula>
    </cfRule>
  </conditionalFormatting>
  <conditionalFormatting sqref="O65">
    <cfRule type="cellIs" dxfId="2237" priority="120" operator="equal">
      <formula>TODAY()</formula>
    </cfRule>
  </conditionalFormatting>
  <conditionalFormatting sqref="N65 Q65">
    <cfRule type="cellIs" dxfId="2236" priority="115" operator="equal">
      <formula>TODAY()</formula>
    </cfRule>
  </conditionalFormatting>
  <conditionalFormatting sqref="O65">
    <cfRule type="cellIs" dxfId="2235" priority="106" operator="equal">
      <formula>TODAY()</formula>
    </cfRule>
  </conditionalFormatting>
  <conditionalFormatting sqref="P65">
    <cfRule type="cellIs" dxfId="2234" priority="102" operator="equal">
      <formula>TODAY()</formula>
    </cfRule>
  </conditionalFormatting>
  <conditionalFormatting sqref="N65 Q65">
    <cfRule type="cellIs" dxfId="2233" priority="97" operator="equal">
      <formula>TODAY()</formula>
    </cfRule>
  </conditionalFormatting>
  <conditionalFormatting sqref="O65">
    <cfRule type="cellIs" dxfId="2232" priority="86" operator="equal">
      <formula>TODAY()</formula>
    </cfRule>
  </conditionalFormatting>
  <conditionalFormatting sqref="N65 Q65">
    <cfRule type="cellIs" dxfId="2231" priority="81" operator="equal">
      <formula>TODAY()</formula>
    </cfRule>
  </conditionalFormatting>
  <conditionalFormatting sqref="O65">
    <cfRule type="cellIs" dxfId="2230" priority="72" operator="equal">
      <formula>TODAY()</formula>
    </cfRule>
  </conditionalFormatting>
  <conditionalFormatting sqref="P65">
    <cfRule type="cellIs" dxfId="2229" priority="68" operator="equal">
      <formula>TODAY()</formula>
    </cfRule>
  </conditionalFormatting>
  <conditionalFormatting sqref="N65 Q65">
    <cfRule type="cellIs" dxfId="2228" priority="63" operator="equal">
      <formula>TODAY()</formula>
    </cfRule>
  </conditionalFormatting>
  <conditionalFormatting sqref="O65">
    <cfRule type="cellIs" dxfId="2227" priority="52" operator="equal">
      <formula>TODAY()</formula>
    </cfRule>
  </conditionalFormatting>
  <conditionalFormatting sqref="N65 Q65">
    <cfRule type="cellIs" dxfId="2226" priority="47" operator="equal">
      <formula>TODAY()</formula>
    </cfRule>
  </conditionalFormatting>
  <conditionalFormatting sqref="O65">
    <cfRule type="cellIs" dxfId="2225" priority="38" operator="equal">
      <formula>TODAY()</formula>
    </cfRule>
  </conditionalFormatting>
  <conditionalFormatting sqref="N65 P65:Q65">
    <cfRule type="cellIs" dxfId="2224" priority="29" operator="equal">
      <formula>TODAY()</formula>
    </cfRule>
  </conditionalFormatting>
  <conditionalFormatting sqref="N65 P65:Q65">
    <cfRule type="cellIs" dxfId="2223" priority="13" operator="equal">
      <formula>TODAY()</formula>
    </cfRule>
  </conditionalFormatting>
  <conditionalFormatting sqref="P65">
    <cfRule type="cellIs" dxfId="2222" priority="34" operator="equal">
      <formula>TODAY()</formula>
    </cfRule>
  </conditionalFormatting>
  <conditionalFormatting sqref="O65">
    <cfRule type="cellIs" dxfId="2221" priority="18" operator="equal">
      <formula>TODAY()</formula>
    </cfRule>
  </conditionalFormatting>
  <conditionalFormatting sqref="O65">
    <cfRule type="cellIs" dxfId="2220" priority="222" operator="equal">
      <formula>TODAY()</formula>
    </cfRule>
  </conditionalFormatting>
  <conditionalFormatting sqref="O65">
    <cfRule type="cellIs" dxfId="2219" priority="221" operator="equal">
      <formula>$C$7</formula>
    </cfRule>
  </conditionalFormatting>
  <conditionalFormatting sqref="O65">
    <cfRule type="cellIs" dxfId="2218" priority="220" operator="equal">
      <formula>TODAY()</formula>
    </cfRule>
  </conditionalFormatting>
  <conditionalFormatting sqref="O65">
    <cfRule type="cellIs" dxfId="2217" priority="219" operator="equal">
      <formula>$C$7</formula>
    </cfRule>
  </conditionalFormatting>
  <conditionalFormatting sqref="O65">
    <cfRule type="cellIs" dxfId="2216" priority="217" operator="equal">
      <formula>$C$7</formula>
    </cfRule>
  </conditionalFormatting>
  <conditionalFormatting sqref="N65">
    <cfRule type="cellIs" dxfId="2215" priority="227" operator="equal">
      <formula>$C$7</formula>
    </cfRule>
  </conditionalFormatting>
  <conditionalFormatting sqref="M65">
    <cfRule type="cellIs" dxfId="2214" priority="228" operator="greaterThan">
      <formula>0.1</formula>
    </cfRule>
  </conditionalFormatting>
  <conditionalFormatting sqref="O65">
    <cfRule type="cellIs" dxfId="2213" priority="226" operator="equal">
      <formula>TODAY()</formula>
    </cfRule>
  </conditionalFormatting>
  <conditionalFormatting sqref="O65">
    <cfRule type="cellIs" dxfId="2212" priority="225" operator="equal">
      <formula>$C$7</formula>
    </cfRule>
  </conditionalFormatting>
  <conditionalFormatting sqref="O65">
    <cfRule type="cellIs" dxfId="2211" priority="224" operator="equal">
      <formula>TODAY()</formula>
    </cfRule>
  </conditionalFormatting>
  <conditionalFormatting sqref="O65">
    <cfRule type="cellIs" dxfId="2210" priority="223" operator="equal">
      <formula>$C$7</formula>
    </cfRule>
  </conditionalFormatting>
  <conditionalFormatting sqref="G65">
    <cfRule type="cellIs" dxfId="2209" priority="231" operator="greaterThan">
      <formula>F65</formula>
    </cfRule>
    <cfRule type="cellIs" dxfId="2208" priority="232" operator="lessThan">
      <formula>F65</formula>
    </cfRule>
  </conditionalFormatting>
  <conditionalFormatting sqref="L65">
    <cfRule type="cellIs" dxfId="2207" priority="230" operator="lessThan">
      <formula>0</formula>
    </cfRule>
  </conditionalFormatting>
  <conditionalFormatting sqref="O65">
    <cfRule type="cellIs" dxfId="2206" priority="206" operator="equal">
      <formula>TODAY()</formula>
    </cfRule>
  </conditionalFormatting>
  <conditionalFormatting sqref="O65">
    <cfRule type="cellIs" dxfId="2205" priority="205" operator="equal">
      <formula>$C$7</formula>
    </cfRule>
  </conditionalFormatting>
  <conditionalFormatting sqref="O65">
    <cfRule type="cellIs" dxfId="2204" priority="204" operator="equal">
      <formula>TODAY()</formula>
    </cfRule>
  </conditionalFormatting>
  <conditionalFormatting sqref="O65">
    <cfRule type="cellIs" dxfId="2203" priority="203" operator="equal">
      <formula>$C$7</formula>
    </cfRule>
  </conditionalFormatting>
  <conditionalFormatting sqref="O65">
    <cfRule type="cellIs" dxfId="2202" priority="201" operator="equal">
      <formula>$C$7</formula>
    </cfRule>
  </conditionalFormatting>
  <conditionalFormatting sqref="N65">
    <cfRule type="cellIs" dxfId="2201" priority="211" operator="equal">
      <formula>$C$7</formula>
    </cfRule>
  </conditionalFormatting>
  <conditionalFormatting sqref="M65">
    <cfRule type="cellIs" dxfId="2200" priority="212" operator="greaterThan">
      <formula>0.1</formula>
    </cfRule>
  </conditionalFormatting>
  <conditionalFormatting sqref="O65">
    <cfRule type="cellIs" dxfId="2199" priority="210" operator="equal">
      <formula>TODAY()</formula>
    </cfRule>
  </conditionalFormatting>
  <conditionalFormatting sqref="O65">
    <cfRule type="cellIs" dxfId="2198" priority="209" operator="equal">
      <formula>$C$7</formula>
    </cfRule>
  </conditionalFormatting>
  <conditionalFormatting sqref="O65">
    <cfRule type="cellIs" dxfId="2197" priority="208" operator="equal">
      <formula>TODAY()</formula>
    </cfRule>
  </conditionalFormatting>
  <conditionalFormatting sqref="O65">
    <cfRule type="cellIs" dxfId="2196" priority="207" operator="equal">
      <formula>$C$7</formula>
    </cfRule>
  </conditionalFormatting>
  <conditionalFormatting sqref="G65">
    <cfRule type="cellIs" dxfId="2195" priority="215" operator="greaterThan">
      <formula>F65</formula>
    </cfRule>
    <cfRule type="cellIs" dxfId="2194" priority="216" operator="lessThan">
      <formula>F65</formula>
    </cfRule>
  </conditionalFormatting>
  <conditionalFormatting sqref="L65">
    <cfRule type="cellIs" dxfId="2193" priority="214" operator="lessThan">
      <formula>0</formula>
    </cfRule>
  </conditionalFormatting>
  <conditionalFormatting sqref="O65">
    <cfRule type="cellIs" dxfId="2192" priority="190" operator="equal">
      <formula>TODAY()</formula>
    </cfRule>
  </conditionalFormatting>
  <conditionalFormatting sqref="O65">
    <cfRule type="cellIs" dxfId="2191" priority="189" operator="equal">
      <formula>$C$7</formula>
    </cfRule>
  </conditionalFormatting>
  <conditionalFormatting sqref="O65">
    <cfRule type="cellIs" dxfId="2190" priority="188" operator="equal">
      <formula>TODAY()</formula>
    </cfRule>
  </conditionalFormatting>
  <conditionalFormatting sqref="O65">
    <cfRule type="cellIs" dxfId="2189" priority="187" operator="equal">
      <formula>$C$7</formula>
    </cfRule>
  </conditionalFormatting>
  <conditionalFormatting sqref="O65">
    <cfRule type="cellIs" dxfId="2188" priority="185" operator="equal">
      <formula>$C$7</formula>
    </cfRule>
  </conditionalFormatting>
  <conditionalFormatting sqref="N65">
    <cfRule type="cellIs" dxfId="2187" priority="195" operator="equal">
      <formula>$C$7</formula>
    </cfRule>
  </conditionalFormatting>
  <conditionalFormatting sqref="M65">
    <cfRule type="cellIs" dxfId="2186" priority="196" operator="greaterThan">
      <formula>0.1</formula>
    </cfRule>
  </conditionalFormatting>
  <conditionalFormatting sqref="O65">
    <cfRule type="cellIs" dxfId="2185" priority="194" operator="equal">
      <formula>TODAY()</formula>
    </cfRule>
  </conditionalFormatting>
  <conditionalFormatting sqref="O65">
    <cfRule type="cellIs" dxfId="2184" priority="193" operator="equal">
      <formula>$C$7</formula>
    </cfRule>
  </conditionalFormatting>
  <conditionalFormatting sqref="O65">
    <cfRule type="cellIs" dxfId="2183" priority="192" operator="equal">
      <formula>TODAY()</formula>
    </cfRule>
  </conditionalFormatting>
  <conditionalFormatting sqref="O65">
    <cfRule type="cellIs" dxfId="2182" priority="191" operator="equal">
      <formula>$C$7</formula>
    </cfRule>
  </conditionalFormatting>
  <conditionalFormatting sqref="G65">
    <cfRule type="cellIs" dxfId="2181" priority="199" operator="greaterThan">
      <formula>F65</formula>
    </cfRule>
    <cfRule type="cellIs" dxfId="2180" priority="200" operator="lessThan">
      <formula>F65</formula>
    </cfRule>
  </conditionalFormatting>
  <conditionalFormatting sqref="L65">
    <cfRule type="cellIs" dxfId="2179" priority="198" operator="lessThan">
      <formula>0</formula>
    </cfRule>
  </conditionalFormatting>
  <conditionalFormatting sqref="O65">
    <cfRule type="cellIs" dxfId="2178" priority="174" operator="equal">
      <formula>TODAY()</formula>
    </cfRule>
  </conditionalFormatting>
  <conditionalFormatting sqref="O65">
    <cfRule type="cellIs" dxfId="2177" priority="173" operator="equal">
      <formula>$C$7</formula>
    </cfRule>
  </conditionalFormatting>
  <conditionalFormatting sqref="O65">
    <cfRule type="cellIs" dxfId="2176" priority="172" operator="equal">
      <formula>TODAY()</formula>
    </cfRule>
  </conditionalFormatting>
  <conditionalFormatting sqref="O65">
    <cfRule type="cellIs" dxfId="2175" priority="171" operator="equal">
      <formula>$C$7</formula>
    </cfRule>
  </conditionalFormatting>
  <conditionalFormatting sqref="O65">
    <cfRule type="cellIs" dxfId="2174" priority="169" operator="equal">
      <formula>$C$7</formula>
    </cfRule>
  </conditionalFormatting>
  <conditionalFormatting sqref="N65">
    <cfRule type="cellIs" dxfId="2173" priority="179" operator="equal">
      <formula>$C$7</formula>
    </cfRule>
  </conditionalFormatting>
  <conditionalFormatting sqref="M65">
    <cfRule type="cellIs" dxfId="2172" priority="180" operator="greaterThan">
      <formula>0.1</formula>
    </cfRule>
  </conditionalFormatting>
  <conditionalFormatting sqref="O65">
    <cfRule type="cellIs" dxfId="2171" priority="178" operator="equal">
      <formula>TODAY()</formula>
    </cfRule>
  </conditionalFormatting>
  <conditionalFormatting sqref="O65">
    <cfRule type="cellIs" dxfId="2170" priority="177" operator="equal">
      <formula>$C$7</formula>
    </cfRule>
  </conditionalFormatting>
  <conditionalFormatting sqref="O65">
    <cfRule type="cellIs" dxfId="2169" priority="176" operator="equal">
      <formula>TODAY()</formula>
    </cfRule>
  </conditionalFormatting>
  <conditionalFormatting sqref="O65">
    <cfRule type="cellIs" dxfId="2168" priority="175" operator="equal">
      <formula>$C$7</formula>
    </cfRule>
  </conditionalFormatting>
  <conditionalFormatting sqref="G65">
    <cfRule type="cellIs" dxfId="2167" priority="183" operator="greaterThan">
      <formula>F65</formula>
    </cfRule>
    <cfRule type="cellIs" dxfId="2166" priority="184" operator="lessThan">
      <formula>F65</formula>
    </cfRule>
  </conditionalFormatting>
  <conditionalFormatting sqref="L65">
    <cfRule type="cellIs" dxfId="2165" priority="182" operator="lessThan">
      <formula>0</formula>
    </cfRule>
  </conditionalFormatting>
  <conditionalFormatting sqref="O65">
    <cfRule type="cellIs" dxfId="2164" priority="158" operator="equal">
      <formula>TODAY()</formula>
    </cfRule>
  </conditionalFormatting>
  <conditionalFormatting sqref="O65">
    <cfRule type="cellIs" dxfId="2163" priority="157" operator="equal">
      <formula>$C$7</formula>
    </cfRule>
  </conditionalFormatting>
  <conditionalFormatting sqref="O65">
    <cfRule type="cellIs" dxfId="2162" priority="156" operator="equal">
      <formula>TODAY()</formula>
    </cfRule>
  </conditionalFormatting>
  <conditionalFormatting sqref="O65">
    <cfRule type="cellIs" dxfId="2161" priority="155" operator="equal">
      <formula>$C$7</formula>
    </cfRule>
  </conditionalFormatting>
  <conditionalFormatting sqref="O65">
    <cfRule type="cellIs" dxfId="2160" priority="153" operator="equal">
      <formula>$C$7</formula>
    </cfRule>
  </conditionalFormatting>
  <conditionalFormatting sqref="N65">
    <cfRule type="cellIs" dxfId="2159" priority="163" operator="equal">
      <formula>$C$7</formula>
    </cfRule>
  </conditionalFormatting>
  <conditionalFormatting sqref="M65">
    <cfRule type="cellIs" dxfId="2158" priority="164" operator="greaterThan">
      <formula>0.1</formula>
    </cfRule>
  </conditionalFormatting>
  <conditionalFormatting sqref="O65">
    <cfRule type="cellIs" dxfId="2157" priority="162" operator="equal">
      <formula>TODAY()</formula>
    </cfRule>
  </conditionalFormatting>
  <conditionalFormatting sqref="O65">
    <cfRule type="cellIs" dxfId="2156" priority="161" operator="equal">
      <formula>$C$7</formula>
    </cfRule>
  </conditionalFormatting>
  <conditionalFormatting sqref="O65">
    <cfRule type="cellIs" dxfId="2155" priority="160" operator="equal">
      <formula>TODAY()</formula>
    </cfRule>
  </conditionalFormatting>
  <conditionalFormatting sqref="O65">
    <cfRule type="cellIs" dxfId="2154" priority="159" operator="equal">
      <formula>$C$7</formula>
    </cfRule>
  </conditionalFormatting>
  <conditionalFormatting sqref="G65">
    <cfRule type="cellIs" dxfId="2153" priority="167" operator="greaterThan">
      <formula>F65</formula>
    </cfRule>
    <cfRule type="cellIs" dxfId="2152" priority="168" operator="lessThan">
      <formula>F65</formula>
    </cfRule>
  </conditionalFormatting>
  <conditionalFormatting sqref="L65">
    <cfRule type="cellIs" dxfId="2151" priority="166" operator="lessThan">
      <formula>0</formula>
    </cfRule>
  </conditionalFormatting>
  <conditionalFormatting sqref="O65">
    <cfRule type="cellIs" dxfId="2150" priority="142" operator="equal">
      <formula>TODAY()</formula>
    </cfRule>
  </conditionalFormatting>
  <conditionalFormatting sqref="O65">
    <cfRule type="cellIs" dxfId="2149" priority="141" operator="equal">
      <formula>$C$7</formula>
    </cfRule>
  </conditionalFormatting>
  <conditionalFormatting sqref="O65">
    <cfRule type="cellIs" dxfId="2148" priority="139" operator="equal">
      <formula>$C$7</formula>
    </cfRule>
  </conditionalFormatting>
  <conditionalFormatting sqref="O65">
    <cfRule type="cellIs" dxfId="2147" priority="138" operator="equal">
      <formula>TODAY()</formula>
    </cfRule>
  </conditionalFormatting>
  <conditionalFormatting sqref="O65">
    <cfRule type="cellIs" dxfId="2146" priority="137" operator="equal">
      <formula>$C$7</formula>
    </cfRule>
  </conditionalFormatting>
  <conditionalFormatting sqref="N65">
    <cfRule type="cellIs" dxfId="2145" priority="147" operator="equal">
      <formula>$C$7</formula>
    </cfRule>
  </conditionalFormatting>
  <conditionalFormatting sqref="M65">
    <cfRule type="cellIs" dxfId="2144" priority="148" operator="greaterThan">
      <formula>0.1</formula>
    </cfRule>
  </conditionalFormatting>
  <conditionalFormatting sqref="O65">
    <cfRule type="cellIs" dxfId="2143" priority="146" operator="equal">
      <formula>TODAY()</formula>
    </cfRule>
  </conditionalFormatting>
  <conditionalFormatting sqref="O65">
    <cfRule type="cellIs" dxfId="2142" priority="145" operator="equal">
      <formula>$C$7</formula>
    </cfRule>
  </conditionalFormatting>
  <conditionalFormatting sqref="O65">
    <cfRule type="cellIs" dxfId="2141" priority="144" operator="equal">
      <formula>TODAY()</formula>
    </cfRule>
  </conditionalFormatting>
  <conditionalFormatting sqref="O65">
    <cfRule type="cellIs" dxfId="2140" priority="143" operator="equal">
      <formula>$C$7</formula>
    </cfRule>
  </conditionalFormatting>
  <conditionalFormatting sqref="G65">
    <cfRule type="cellIs" dxfId="2139" priority="151" operator="greaterThan">
      <formula>F65</formula>
    </cfRule>
    <cfRule type="cellIs" dxfId="2138" priority="152" operator="lessThan">
      <formula>F65</formula>
    </cfRule>
  </conditionalFormatting>
  <conditionalFormatting sqref="L65">
    <cfRule type="cellIs" dxfId="2137" priority="150" operator="lessThan">
      <formula>0</formula>
    </cfRule>
  </conditionalFormatting>
  <conditionalFormatting sqref="P65">
    <cfRule type="cellIs" dxfId="2136" priority="135" operator="equal">
      <formula>TODAY()</formula>
    </cfRule>
  </conditionalFormatting>
  <conditionalFormatting sqref="O65">
    <cfRule type="cellIs" dxfId="2135" priority="124" operator="equal">
      <formula>TODAY()</formula>
    </cfRule>
  </conditionalFormatting>
  <conditionalFormatting sqref="O65">
    <cfRule type="cellIs" dxfId="2134" priority="123" operator="equal">
      <formula>$C$7</formula>
    </cfRule>
  </conditionalFormatting>
  <conditionalFormatting sqref="O65">
    <cfRule type="cellIs" dxfId="2133" priority="122" operator="equal">
      <formula>TODAY()</formula>
    </cfRule>
  </conditionalFormatting>
  <conditionalFormatting sqref="O65">
    <cfRule type="cellIs" dxfId="2132" priority="121" operator="equal">
      <formula>$C$7</formula>
    </cfRule>
  </conditionalFormatting>
  <conditionalFormatting sqref="O65">
    <cfRule type="cellIs" dxfId="2131" priority="119" operator="equal">
      <formula>$C$7</formula>
    </cfRule>
  </conditionalFormatting>
  <conditionalFormatting sqref="N65">
    <cfRule type="cellIs" dxfId="2130" priority="129" operator="equal">
      <formula>$C$7</formula>
    </cfRule>
  </conditionalFormatting>
  <conditionalFormatting sqref="M65">
    <cfRule type="cellIs" dxfId="2129" priority="130" operator="greaterThan">
      <formula>0.1</formula>
    </cfRule>
  </conditionalFormatting>
  <conditionalFormatting sqref="O65">
    <cfRule type="cellIs" dxfId="2128" priority="128" operator="equal">
      <formula>TODAY()</formula>
    </cfRule>
  </conditionalFormatting>
  <conditionalFormatting sqref="O65">
    <cfRule type="cellIs" dxfId="2127" priority="127" operator="equal">
      <formula>$C$7</formula>
    </cfRule>
  </conditionalFormatting>
  <conditionalFormatting sqref="O65">
    <cfRule type="cellIs" dxfId="2126" priority="126" operator="equal">
      <formula>TODAY()</formula>
    </cfRule>
  </conditionalFormatting>
  <conditionalFormatting sqref="O65">
    <cfRule type="cellIs" dxfId="2125" priority="125" operator="equal">
      <formula>$C$7</formula>
    </cfRule>
  </conditionalFormatting>
  <conditionalFormatting sqref="G65">
    <cfRule type="cellIs" dxfId="2124" priority="133" operator="greaterThan">
      <formula>F65</formula>
    </cfRule>
    <cfRule type="cellIs" dxfId="2123" priority="134" operator="lessThan">
      <formula>F65</formula>
    </cfRule>
  </conditionalFormatting>
  <conditionalFormatting sqref="L65">
    <cfRule type="cellIs" dxfId="2122" priority="132" operator="lessThan">
      <formula>0</formula>
    </cfRule>
  </conditionalFormatting>
  <conditionalFormatting sqref="O65">
    <cfRule type="cellIs" dxfId="2121" priority="108" operator="equal">
      <formula>TODAY()</formula>
    </cfRule>
  </conditionalFormatting>
  <conditionalFormatting sqref="O65">
    <cfRule type="cellIs" dxfId="2120" priority="107" operator="equal">
      <formula>$C$7</formula>
    </cfRule>
  </conditionalFormatting>
  <conditionalFormatting sqref="O65">
    <cfRule type="cellIs" dxfId="2119" priority="105" operator="equal">
      <formula>$C$7</formula>
    </cfRule>
  </conditionalFormatting>
  <conditionalFormatting sqref="O65">
    <cfRule type="cellIs" dxfId="2118" priority="104" operator="equal">
      <formula>TODAY()</formula>
    </cfRule>
  </conditionalFormatting>
  <conditionalFormatting sqref="O65">
    <cfRule type="cellIs" dxfId="2117" priority="103" operator="equal">
      <formula>$C$7</formula>
    </cfRule>
  </conditionalFormatting>
  <conditionalFormatting sqref="N65">
    <cfRule type="cellIs" dxfId="2116" priority="113" operator="equal">
      <formula>$C$7</formula>
    </cfRule>
  </conditionalFormatting>
  <conditionalFormatting sqref="M65">
    <cfRule type="cellIs" dxfId="2115" priority="114" operator="greaterThan">
      <formula>0.1</formula>
    </cfRule>
  </conditionalFormatting>
  <conditionalFormatting sqref="O65">
    <cfRule type="cellIs" dxfId="2114" priority="112" operator="equal">
      <formula>TODAY()</formula>
    </cfRule>
  </conditionalFormatting>
  <conditionalFormatting sqref="O65">
    <cfRule type="cellIs" dxfId="2113" priority="111" operator="equal">
      <formula>$C$7</formula>
    </cfRule>
  </conditionalFormatting>
  <conditionalFormatting sqref="O65">
    <cfRule type="cellIs" dxfId="2112" priority="110" operator="equal">
      <formula>TODAY()</formula>
    </cfRule>
  </conditionalFormatting>
  <conditionalFormatting sqref="O65">
    <cfRule type="cellIs" dxfId="2111" priority="109" operator="equal">
      <formula>$C$7</formula>
    </cfRule>
  </conditionalFormatting>
  <conditionalFormatting sqref="G65">
    <cfRule type="cellIs" dxfId="2110" priority="117" operator="greaterThan">
      <formula>F65</formula>
    </cfRule>
    <cfRule type="cellIs" dxfId="2109" priority="118" operator="lessThan">
      <formula>F65</formula>
    </cfRule>
  </conditionalFormatting>
  <conditionalFormatting sqref="L65">
    <cfRule type="cellIs" dxfId="2108" priority="116" operator="lessThan">
      <formula>0</formula>
    </cfRule>
  </conditionalFormatting>
  <conditionalFormatting sqref="P65">
    <cfRule type="cellIs" dxfId="2107" priority="101" operator="equal">
      <formula>TODAY()</formula>
    </cfRule>
  </conditionalFormatting>
  <conditionalFormatting sqref="O65">
    <cfRule type="cellIs" dxfId="2106" priority="90" operator="equal">
      <formula>TODAY()</formula>
    </cfRule>
  </conditionalFormatting>
  <conditionalFormatting sqref="O65">
    <cfRule type="cellIs" dxfId="2105" priority="89" operator="equal">
      <formula>$C$7</formula>
    </cfRule>
  </conditionalFormatting>
  <conditionalFormatting sqref="O65">
    <cfRule type="cellIs" dxfId="2104" priority="88" operator="equal">
      <formula>TODAY()</formula>
    </cfRule>
  </conditionalFormatting>
  <conditionalFormatting sqref="O65">
    <cfRule type="cellIs" dxfId="2103" priority="87" operator="equal">
      <formula>$C$7</formula>
    </cfRule>
  </conditionalFormatting>
  <conditionalFormatting sqref="O65">
    <cfRule type="cellIs" dxfId="2102" priority="85" operator="equal">
      <formula>$C$7</formula>
    </cfRule>
  </conditionalFormatting>
  <conditionalFormatting sqref="N65">
    <cfRule type="cellIs" dxfId="2101" priority="95" operator="equal">
      <formula>$C$7</formula>
    </cfRule>
  </conditionalFormatting>
  <conditionalFormatting sqref="M65">
    <cfRule type="cellIs" dxfId="2100" priority="96" operator="greaterThan">
      <formula>0.1</formula>
    </cfRule>
  </conditionalFormatting>
  <conditionalFormatting sqref="O65">
    <cfRule type="cellIs" dxfId="2099" priority="94" operator="equal">
      <formula>TODAY()</formula>
    </cfRule>
  </conditionalFormatting>
  <conditionalFormatting sqref="O65">
    <cfRule type="cellIs" dxfId="2098" priority="93" operator="equal">
      <formula>$C$7</formula>
    </cfRule>
  </conditionalFormatting>
  <conditionalFormatting sqref="O65">
    <cfRule type="cellIs" dxfId="2097" priority="92" operator="equal">
      <formula>TODAY()</formula>
    </cfRule>
  </conditionalFormatting>
  <conditionalFormatting sqref="O65">
    <cfRule type="cellIs" dxfId="2096" priority="91" operator="equal">
      <formula>$C$7</formula>
    </cfRule>
  </conditionalFormatting>
  <conditionalFormatting sqref="G65">
    <cfRule type="cellIs" dxfId="2095" priority="99" operator="greaterThan">
      <formula>F65</formula>
    </cfRule>
    <cfRule type="cellIs" dxfId="2094" priority="100" operator="lessThan">
      <formula>F65</formula>
    </cfRule>
  </conditionalFormatting>
  <conditionalFormatting sqref="L65">
    <cfRule type="cellIs" dxfId="2093" priority="98" operator="lessThan">
      <formula>0</formula>
    </cfRule>
  </conditionalFormatting>
  <conditionalFormatting sqref="O65">
    <cfRule type="cellIs" dxfId="2092" priority="74" operator="equal">
      <formula>TODAY()</formula>
    </cfRule>
  </conditionalFormatting>
  <conditionalFormatting sqref="O65">
    <cfRule type="cellIs" dxfId="2091" priority="73" operator="equal">
      <formula>$C$7</formula>
    </cfRule>
  </conditionalFormatting>
  <conditionalFormatting sqref="O65">
    <cfRule type="cellIs" dxfId="2090" priority="71" operator="equal">
      <formula>$C$7</formula>
    </cfRule>
  </conditionalFormatting>
  <conditionalFormatting sqref="O65">
    <cfRule type="cellIs" dxfId="2089" priority="70" operator="equal">
      <formula>TODAY()</formula>
    </cfRule>
  </conditionalFormatting>
  <conditionalFormatting sqref="O65">
    <cfRule type="cellIs" dxfId="2088" priority="69" operator="equal">
      <formula>$C$7</formula>
    </cfRule>
  </conditionalFormatting>
  <conditionalFormatting sqref="N65">
    <cfRule type="cellIs" dxfId="2087" priority="79" operator="equal">
      <formula>$C$7</formula>
    </cfRule>
  </conditionalFormatting>
  <conditionalFormatting sqref="M65">
    <cfRule type="cellIs" dxfId="2086" priority="80" operator="greaterThan">
      <formula>0.1</formula>
    </cfRule>
  </conditionalFormatting>
  <conditionalFormatting sqref="O65">
    <cfRule type="cellIs" dxfId="2085" priority="78" operator="equal">
      <formula>TODAY()</formula>
    </cfRule>
  </conditionalFormatting>
  <conditionalFormatting sqref="O65">
    <cfRule type="cellIs" dxfId="2084" priority="77" operator="equal">
      <formula>$C$7</formula>
    </cfRule>
  </conditionalFormatting>
  <conditionalFormatting sqref="O65">
    <cfRule type="cellIs" dxfId="2083" priority="76" operator="equal">
      <formula>TODAY()</formula>
    </cfRule>
  </conditionalFormatting>
  <conditionalFormatting sqref="O65">
    <cfRule type="cellIs" dxfId="2082" priority="75" operator="equal">
      <formula>$C$7</formula>
    </cfRule>
  </conditionalFormatting>
  <conditionalFormatting sqref="G65">
    <cfRule type="cellIs" dxfId="2081" priority="83" operator="greaterThan">
      <formula>F65</formula>
    </cfRule>
    <cfRule type="cellIs" dxfId="2080" priority="84" operator="lessThan">
      <formula>F65</formula>
    </cfRule>
  </conditionalFormatting>
  <conditionalFormatting sqref="L65">
    <cfRule type="cellIs" dxfId="2079" priority="82" operator="lessThan">
      <formula>0</formula>
    </cfRule>
  </conditionalFormatting>
  <conditionalFormatting sqref="P65">
    <cfRule type="cellIs" dxfId="2078" priority="67" operator="equal">
      <formula>TODAY()</formula>
    </cfRule>
  </conditionalFormatting>
  <conditionalFormatting sqref="O65">
    <cfRule type="cellIs" dxfId="2077" priority="56" operator="equal">
      <formula>TODAY()</formula>
    </cfRule>
  </conditionalFormatting>
  <conditionalFormatting sqref="O65">
    <cfRule type="cellIs" dxfId="2076" priority="55" operator="equal">
      <formula>$C$7</formula>
    </cfRule>
  </conditionalFormatting>
  <conditionalFormatting sqref="O65">
    <cfRule type="cellIs" dxfId="2075" priority="54" operator="equal">
      <formula>TODAY()</formula>
    </cfRule>
  </conditionalFormatting>
  <conditionalFormatting sqref="O65">
    <cfRule type="cellIs" dxfId="2074" priority="53" operator="equal">
      <formula>$C$7</formula>
    </cfRule>
  </conditionalFormatting>
  <conditionalFormatting sqref="O65">
    <cfRule type="cellIs" dxfId="2073" priority="51" operator="equal">
      <formula>$C$7</formula>
    </cfRule>
  </conditionalFormatting>
  <conditionalFormatting sqref="N65">
    <cfRule type="cellIs" dxfId="2072" priority="61" operator="equal">
      <formula>$C$7</formula>
    </cfRule>
  </conditionalFormatting>
  <conditionalFormatting sqref="M65">
    <cfRule type="cellIs" dxfId="2071" priority="62" operator="greaterThan">
      <formula>0.1</formula>
    </cfRule>
  </conditionalFormatting>
  <conditionalFormatting sqref="O65">
    <cfRule type="cellIs" dxfId="2070" priority="60" operator="equal">
      <formula>TODAY()</formula>
    </cfRule>
  </conditionalFormatting>
  <conditionalFormatting sqref="O65">
    <cfRule type="cellIs" dxfId="2069" priority="59" operator="equal">
      <formula>$C$7</formula>
    </cfRule>
  </conditionalFormatting>
  <conditionalFormatting sqref="O65">
    <cfRule type="cellIs" dxfId="2068" priority="58" operator="equal">
      <formula>TODAY()</formula>
    </cfRule>
  </conditionalFormatting>
  <conditionalFormatting sqref="O65">
    <cfRule type="cellIs" dxfId="2067" priority="57" operator="equal">
      <formula>$C$7</formula>
    </cfRule>
  </conditionalFormatting>
  <conditionalFormatting sqref="G65">
    <cfRule type="cellIs" dxfId="2066" priority="65" operator="greaterThan">
      <formula>F65</formula>
    </cfRule>
    <cfRule type="cellIs" dxfId="2065" priority="66" operator="lessThan">
      <formula>F65</formula>
    </cfRule>
  </conditionalFormatting>
  <conditionalFormatting sqref="L65">
    <cfRule type="cellIs" dxfId="2064" priority="64" operator="lessThan">
      <formula>0</formula>
    </cfRule>
  </conditionalFormatting>
  <conditionalFormatting sqref="O65">
    <cfRule type="cellIs" dxfId="2063" priority="40" operator="equal">
      <formula>TODAY()</formula>
    </cfRule>
  </conditionalFormatting>
  <conditionalFormatting sqref="O65">
    <cfRule type="cellIs" dxfId="2062" priority="39" operator="equal">
      <formula>$C$7</formula>
    </cfRule>
  </conditionalFormatting>
  <conditionalFormatting sqref="O65">
    <cfRule type="cellIs" dxfId="2061" priority="37" operator="equal">
      <formula>$C$7</formula>
    </cfRule>
  </conditionalFormatting>
  <conditionalFormatting sqref="O65">
    <cfRule type="cellIs" dxfId="2060" priority="36" operator="equal">
      <formula>TODAY()</formula>
    </cfRule>
  </conditionalFormatting>
  <conditionalFormatting sqref="O65">
    <cfRule type="cellIs" dxfId="2059" priority="35" operator="equal">
      <formula>$C$7</formula>
    </cfRule>
  </conditionalFormatting>
  <conditionalFormatting sqref="N65">
    <cfRule type="cellIs" dxfId="2058" priority="45" operator="equal">
      <formula>$C$7</formula>
    </cfRule>
  </conditionalFormatting>
  <conditionalFormatting sqref="M65">
    <cfRule type="cellIs" dxfId="2057" priority="46" operator="greaterThan">
      <formula>0.1</formula>
    </cfRule>
  </conditionalFormatting>
  <conditionalFormatting sqref="O65">
    <cfRule type="cellIs" dxfId="2056" priority="44" operator="equal">
      <formula>TODAY()</formula>
    </cfRule>
  </conditionalFormatting>
  <conditionalFormatting sqref="O65">
    <cfRule type="cellIs" dxfId="2055" priority="43" operator="equal">
      <formula>$C$7</formula>
    </cfRule>
  </conditionalFormatting>
  <conditionalFormatting sqref="O65">
    <cfRule type="cellIs" dxfId="2054" priority="42" operator="equal">
      <formula>TODAY()</formula>
    </cfRule>
  </conditionalFormatting>
  <conditionalFormatting sqref="O65">
    <cfRule type="cellIs" dxfId="2053" priority="41" operator="equal">
      <formula>$C$7</formula>
    </cfRule>
  </conditionalFormatting>
  <conditionalFormatting sqref="G65">
    <cfRule type="cellIs" dxfId="2052" priority="49" operator="greaterThan">
      <formula>F65</formula>
    </cfRule>
    <cfRule type="cellIs" dxfId="2051" priority="50" operator="lessThan">
      <formula>F65</formula>
    </cfRule>
  </conditionalFormatting>
  <conditionalFormatting sqref="L65">
    <cfRule type="cellIs" dxfId="2050" priority="48" operator="lessThan">
      <formula>0</formula>
    </cfRule>
  </conditionalFormatting>
  <conditionalFormatting sqref="P65">
    <cfRule type="cellIs" dxfId="2049" priority="33" operator="equal">
      <formula>TODAY()</formula>
    </cfRule>
  </conditionalFormatting>
  <conditionalFormatting sqref="O65">
    <cfRule type="cellIs" dxfId="2048" priority="24" operator="equal">
      <formula>TODAY()</formula>
    </cfRule>
  </conditionalFormatting>
  <conditionalFormatting sqref="O65">
    <cfRule type="cellIs" dxfId="2047" priority="23" operator="equal">
      <formula>$C$7</formula>
    </cfRule>
  </conditionalFormatting>
  <conditionalFormatting sqref="O65">
    <cfRule type="cellIs" dxfId="2046" priority="22" operator="equal">
      <formula>TODAY()</formula>
    </cfRule>
  </conditionalFormatting>
  <conditionalFormatting sqref="O65">
    <cfRule type="cellIs" dxfId="2045" priority="21" operator="equal">
      <formula>$C$7</formula>
    </cfRule>
  </conditionalFormatting>
  <conditionalFormatting sqref="O65">
    <cfRule type="cellIs" dxfId="2044" priority="20" operator="equal">
      <formula>TODAY()</formula>
    </cfRule>
  </conditionalFormatting>
  <conditionalFormatting sqref="O65">
    <cfRule type="cellIs" dxfId="2043" priority="19" operator="equal">
      <formula>$C$7</formula>
    </cfRule>
  </conditionalFormatting>
  <conditionalFormatting sqref="N65">
    <cfRule type="cellIs" dxfId="2042" priority="27" operator="equal">
      <formula>$C$7</formula>
    </cfRule>
  </conditionalFormatting>
  <conditionalFormatting sqref="O65">
    <cfRule type="cellIs" dxfId="2041" priority="26" operator="equal">
      <formula>TODAY()</formula>
    </cfRule>
  </conditionalFormatting>
  <conditionalFormatting sqref="O65">
    <cfRule type="cellIs" dxfId="2040" priority="25" operator="equal">
      <formula>$C$7</formula>
    </cfRule>
  </conditionalFormatting>
  <conditionalFormatting sqref="O65">
    <cfRule type="cellIs" dxfId="2039" priority="8" operator="equal">
      <formula>TODAY()</formula>
    </cfRule>
  </conditionalFormatting>
  <conditionalFormatting sqref="O65">
    <cfRule type="cellIs" dxfId="2038" priority="7" operator="equal">
      <formula>$C$7</formula>
    </cfRule>
  </conditionalFormatting>
  <conditionalFormatting sqref="O65">
    <cfRule type="cellIs" dxfId="2037" priority="6" operator="equal">
      <formula>TODAY()</formula>
    </cfRule>
  </conditionalFormatting>
  <conditionalFormatting sqref="O65">
    <cfRule type="cellIs" dxfId="2036" priority="5" operator="equal">
      <formula>$C$7</formula>
    </cfRule>
  </conditionalFormatting>
  <conditionalFormatting sqref="O65">
    <cfRule type="cellIs" dxfId="2035" priority="4" operator="equal">
      <formula>TODAY()</formula>
    </cfRule>
  </conditionalFormatting>
  <conditionalFormatting sqref="O65">
    <cfRule type="cellIs" dxfId="2034" priority="3" operator="equal">
      <formula>$C$7</formula>
    </cfRule>
  </conditionalFormatting>
  <conditionalFormatting sqref="N65">
    <cfRule type="cellIs" dxfId="2033" priority="11" operator="equal">
      <formula>$C$7</formula>
    </cfRule>
  </conditionalFormatting>
  <conditionalFormatting sqref="O65">
    <cfRule type="cellIs" dxfId="2032" priority="10" operator="equal">
      <formula>TODAY()</formula>
    </cfRule>
  </conditionalFormatting>
  <conditionalFormatting sqref="O65">
    <cfRule type="cellIs" dxfId="2031" priority="9" operator="equal">
      <formula>$C$7</formula>
    </cfRule>
  </conditionalFormatting>
  <conditionalFormatting sqref="O65">
    <cfRule type="cellIs" dxfId="2030" priority="2" operator="equal">
      <formula>TODAY()</formula>
    </cfRule>
  </conditionalFormatting>
  <conditionalFormatting sqref="O65">
    <cfRule type="cellIs" dxfId="2029" priority="17" operator="equal">
      <formula>$C$7</formula>
    </cfRule>
  </conditionalFormatting>
  <conditionalFormatting sqref="M65">
    <cfRule type="cellIs" dxfId="2028" priority="28" operator="greaterThan">
      <formula>0.1</formula>
    </cfRule>
  </conditionalFormatting>
  <conditionalFormatting sqref="G65">
    <cfRule type="cellIs" dxfId="2027" priority="31" operator="greaterThan">
      <formula>F65</formula>
    </cfRule>
    <cfRule type="cellIs" dxfId="2026" priority="32" operator="lessThan">
      <formula>F65</formula>
    </cfRule>
  </conditionalFormatting>
  <conditionalFormatting sqref="L65">
    <cfRule type="cellIs" dxfId="2025" priority="30" operator="lessThan">
      <formula>0</formula>
    </cfRule>
  </conditionalFormatting>
  <conditionalFormatting sqref="O65">
    <cfRule type="cellIs" dxfId="2024" priority="1" operator="equal">
      <formula>$C$7</formula>
    </cfRule>
  </conditionalFormatting>
  <conditionalFormatting sqref="M65">
    <cfRule type="cellIs" dxfId="2023" priority="12" operator="greaterThan">
      <formula>0.1</formula>
    </cfRule>
  </conditionalFormatting>
  <conditionalFormatting sqref="G65">
    <cfRule type="cellIs" dxfId="2022" priority="15" operator="greaterThan">
      <formula>F65</formula>
    </cfRule>
    <cfRule type="cellIs" dxfId="2021" priority="16" operator="lessThan">
      <formula>F65</formula>
    </cfRule>
  </conditionalFormatting>
  <conditionalFormatting sqref="L65">
    <cfRule type="cellIs" dxfId="2020" priority="14" operator="lessThan">
      <formula>0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>
    <tabColor theme="5" tint="-0.249977111117893"/>
  </sheetPr>
  <dimension ref="A2:V108"/>
  <sheetViews>
    <sheetView workbookViewId="0">
      <selection activeCell="E19" sqref="E19"/>
    </sheetView>
  </sheetViews>
  <sheetFormatPr defaultColWidth="9.140625" defaultRowHeight="12.75" x14ac:dyDescent="0.2"/>
  <cols>
    <col min="1" max="1" width="4.7109375" style="213" bestFit="1" customWidth="1"/>
    <col min="2" max="2" width="9.5703125" style="213" customWidth="1"/>
    <col min="3" max="3" width="13.5703125" style="213" bestFit="1" customWidth="1"/>
    <col min="4" max="4" width="14.42578125" style="213" customWidth="1"/>
    <col min="5" max="5" width="19.5703125" style="213" bestFit="1" customWidth="1"/>
    <col min="6" max="7" width="11.42578125" style="213" customWidth="1"/>
    <col min="8" max="8" width="12.28515625" style="213" customWidth="1"/>
    <col min="9" max="9" width="15" style="213" customWidth="1"/>
    <col min="10" max="10" width="15.5703125" style="213" customWidth="1"/>
    <col min="11" max="11" width="12.5703125" style="213" customWidth="1"/>
    <col min="12" max="12" width="10.7109375" style="213" customWidth="1"/>
    <col min="13" max="13" width="8" style="213" customWidth="1"/>
    <col min="14" max="14" width="10.42578125" style="213" customWidth="1"/>
    <col min="15" max="15" width="10.140625" style="213" customWidth="1"/>
    <col min="16" max="16" width="9.7109375" style="213" customWidth="1"/>
    <col min="17" max="17" width="10.85546875" style="213" customWidth="1"/>
    <col min="18" max="18" width="14.5703125" style="213" customWidth="1"/>
    <col min="19" max="19" width="10.5703125" style="213" customWidth="1"/>
    <col min="20" max="20" width="9.140625" style="213" customWidth="1"/>
    <col min="21" max="21" width="7.140625" style="213" bestFit="1" customWidth="1"/>
    <col min="22" max="16384" width="9.140625" style="213"/>
  </cols>
  <sheetData>
    <row r="2" spans="1:22" x14ac:dyDescent="0.2">
      <c r="C2" s="122" t="e">
        <f>+#REF!</f>
        <v>#REF!</v>
      </c>
      <c r="D2" s="4" t="s">
        <v>203</v>
      </c>
      <c r="E2" s="42">
        <v>1018085049804</v>
      </c>
      <c r="H2" s="101"/>
      <c r="K2" s="93" t="s">
        <v>907</v>
      </c>
      <c r="L2" s="93" t="s">
        <v>908</v>
      </c>
      <c r="N2" s="135">
        <v>42671</v>
      </c>
      <c r="O2" s="213">
        <f>+DAYS360($N$2,$N$3,0)</f>
        <v>3</v>
      </c>
      <c r="P2" s="213">
        <f>+_xlfn.DAYS(N3,N2)</f>
        <v>3</v>
      </c>
    </row>
    <row r="3" spans="1:22" x14ac:dyDescent="0.2">
      <c r="D3" s="5" t="s">
        <v>204</v>
      </c>
      <c r="E3" s="100">
        <v>1186.6296</v>
      </c>
      <c r="I3" s="11" t="s">
        <v>8</v>
      </c>
      <c r="J3" s="14" t="e">
        <f ca="1">(K77+J108+K108+L108-J4)-K3</f>
        <v>#REF!</v>
      </c>
      <c r="K3" s="249">
        <v>0</v>
      </c>
      <c r="L3" s="248"/>
      <c r="N3" s="135">
        <v>42674</v>
      </c>
      <c r="O3" s="213">
        <f>+DAYS360($N$2,$N$3,1)</f>
        <v>2</v>
      </c>
    </row>
    <row r="4" spans="1:22" x14ac:dyDescent="0.2">
      <c r="D4" s="5" t="s">
        <v>152</v>
      </c>
      <c r="E4" s="286">
        <v>0</v>
      </c>
      <c r="G4" s="38"/>
      <c r="I4" s="70" t="s">
        <v>182</v>
      </c>
      <c r="J4" s="71" t="e">
        <f>K4/365*E2*I10</f>
        <v>#REF!</v>
      </c>
      <c r="K4" s="239">
        <v>7.0000000000000001E-3</v>
      </c>
    </row>
    <row r="5" spans="1:22" x14ac:dyDescent="0.2">
      <c r="D5" s="5" t="s">
        <v>11</v>
      </c>
      <c r="E5" s="287">
        <f>+E2/E3</f>
        <v>857963639.03614068</v>
      </c>
      <c r="I5" s="175"/>
      <c r="J5" s="21"/>
      <c r="K5" s="6"/>
    </row>
    <row r="6" spans="1:22" x14ac:dyDescent="0.2">
      <c r="D6" s="17" t="s">
        <v>12</v>
      </c>
      <c r="E6" s="18">
        <f>+E4/E3</f>
        <v>0</v>
      </c>
      <c r="H6" s="101"/>
      <c r="I6" s="133" t="s">
        <v>185</v>
      </c>
      <c r="J6" s="134">
        <f>SUM(E16:E70)</f>
        <v>762000000000</v>
      </c>
      <c r="K6" s="6"/>
    </row>
    <row r="7" spans="1:22" x14ac:dyDescent="0.2">
      <c r="C7" s="122" t="e">
        <f>+#REF!</f>
        <v>#REF!</v>
      </c>
      <c r="D7" s="5" t="s">
        <v>5</v>
      </c>
      <c r="E7" s="282" t="e">
        <f ca="1">+E2+J3+E4</f>
        <v>#REF!</v>
      </c>
      <c r="F7" s="75"/>
      <c r="H7" s="159"/>
      <c r="I7" s="145" t="s">
        <v>854</v>
      </c>
      <c r="J7" s="144" t="e">
        <f>SUM(I16:I70)</f>
        <v>#REF!</v>
      </c>
    </row>
    <row r="8" spans="1:22" x14ac:dyDescent="0.2">
      <c r="C8" s="135"/>
      <c r="D8" s="5" t="s">
        <v>11</v>
      </c>
      <c r="E8" s="283">
        <f>+E5+E6</f>
        <v>857963639.03614068</v>
      </c>
      <c r="I8" s="6"/>
      <c r="J8" s="20"/>
    </row>
    <row r="9" spans="1:22" ht="13.5" thickBot="1" x14ac:dyDescent="0.25">
      <c r="D9" s="5" t="s">
        <v>10</v>
      </c>
      <c r="E9" s="339" t="e">
        <f ca="1">+E7/E8</f>
        <v>#REF!</v>
      </c>
      <c r="I9" s="125" t="s">
        <v>205</v>
      </c>
      <c r="J9" s="126" t="s">
        <v>206</v>
      </c>
      <c r="K9" s="225"/>
      <c r="L9" s="131"/>
    </row>
    <row r="10" spans="1:22" ht="19.5" thickBot="1" x14ac:dyDescent="0.25">
      <c r="D10" s="127" t="s">
        <v>6</v>
      </c>
      <c r="E10" s="128" t="e">
        <f ca="1">+E9/E3-1</f>
        <v>#REF!</v>
      </c>
      <c r="F10" s="129" t="e">
        <f ca="1">E9-E3</f>
        <v>#REF!</v>
      </c>
      <c r="G10" s="130" t="e">
        <f ca="1">+F10/E3</f>
        <v>#REF!</v>
      </c>
      <c r="H10" s="298" t="e">
        <f ca="1">0.1268%+G10</f>
        <v>#REF!</v>
      </c>
      <c r="I10" s="123" t="e">
        <f>#REF!</f>
        <v>#REF!</v>
      </c>
      <c r="J10" s="124" t="e">
        <f>#REF!</f>
        <v>#REF!</v>
      </c>
      <c r="K10" s="240">
        <v>1.4999999999999999E-4</v>
      </c>
      <c r="L10" s="240" t="e">
        <f>K10*J10</f>
        <v>#REF!</v>
      </c>
    </row>
    <row r="11" spans="1:22" x14ac:dyDescent="0.2">
      <c r="B11" s="6"/>
      <c r="C11" s="6"/>
      <c r="D11" s="135"/>
      <c r="E11" s="278"/>
      <c r="F11" s="279"/>
      <c r="G11" s="279"/>
      <c r="H11" s="279"/>
      <c r="I11" s="279"/>
      <c r="L11" s="38"/>
    </row>
    <row r="12" spans="1:22" x14ac:dyDescent="0.2">
      <c r="B12" s="7" t="s">
        <v>923</v>
      </c>
      <c r="E12" s="278"/>
      <c r="F12" s="279"/>
      <c r="G12" s="280"/>
      <c r="H12" s="279"/>
      <c r="I12" s="279"/>
    </row>
    <row r="14" spans="1:22" ht="12.75" customHeight="1" x14ac:dyDescent="0.2">
      <c r="A14" s="560" t="s">
        <v>3</v>
      </c>
      <c r="B14" s="560" t="s">
        <v>170</v>
      </c>
      <c r="C14" s="562" t="s">
        <v>9</v>
      </c>
      <c r="D14" s="562" t="s">
        <v>749</v>
      </c>
      <c r="E14" s="564" t="s">
        <v>748</v>
      </c>
      <c r="F14" s="562" t="s">
        <v>751</v>
      </c>
      <c r="G14" s="562" t="s">
        <v>750</v>
      </c>
      <c r="H14" s="562" t="s">
        <v>151</v>
      </c>
      <c r="I14" s="562" t="s">
        <v>752</v>
      </c>
      <c r="J14" s="562" t="s">
        <v>753</v>
      </c>
      <c r="K14" s="566" t="s">
        <v>4</v>
      </c>
      <c r="L14" s="566"/>
    </row>
    <row r="15" spans="1:22" s="3" customFormat="1" x14ac:dyDescent="0.2">
      <c r="A15" s="561"/>
      <c r="B15" s="561"/>
      <c r="C15" s="563"/>
      <c r="D15" s="563"/>
      <c r="E15" s="565"/>
      <c r="F15" s="563"/>
      <c r="G15" s="563"/>
      <c r="H15" s="563"/>
      <c r="I15" s="563"/>
      <c r="J15" s="563"/>
      <c r="K15" s="297" t="s">
        <v>1</v>
      </c>
      <c r="L15" s="297" t="s">
        <v>0</v>
      </c>
      <c r="M15" s="55" t="s">
        <v>198</v>
      </c>
      <c r="N15" s="39" t="s">
        <v>74</v>
      </c>
      <c r="O15" s="39" t="s">
        <v>75</v>
      </c>
      <c r="P15" s="39" t="s">
        <v>76</v>
      </c>
      <c r="Q15" s="57" t="s">
        <v>171</v>
      </c>
      <c r="R15" s="3" t="s">
        <v>780</v>
      </c>
      <c r="S15" s="3" t="s">
        <v>202</v>
      </c>
      <c r="T15" s="55" t="s">
        <v>779</v>
      </c>
      <c r="U15" s="3" t="s">
        <v>760</v>
      </c>
      <c r="V15" s="3" t="s">
        <v>890</v>
      </c>
    </row>
    <row r="16" spans="1:22" s="214" customFormat="1" x14ac:dyDescent="0.2">
      <c r="A16" s="29">
        <v>1</v>
      </c>
      <c r="B16" s="333" t="s">
        <v>207</v>
      </c>
      <c r="C16" s="334" t="s">
        <v>90</v>
      </c>
      <c r="D16" s="335" t="e">
        <f>+VLOOKUP(C16,#REF!,4,)</f>
        <v>#REF!</v>
      </c>
      <c r="E16" s="341">
        <f>14000000000-14000000000</f>
        <v>0</v>
      </c>
      <c r="F16" s="87" t="e">
        <f>+VLOOKUP($C16,Reff!$A:$C,2,FALSE)</f>
        <v>#REF!</v>
      </c>
      <c r="G16" s="88" t="e">
        <f>+VLOOKUP($C16,Reff!$A:$C,3,FALSE)</f>
        <v>#REF!</v>
      </c>
      <c r="H16" s="336" t="e">
        <f t="shared" ref="H16:H58" si="0">+D16*E16/T16*IF(B16="B",$J$10,$I$10)*0.95</f>
        <v>#REF!</v>
      </c>
      <c r="I16" s="336" t="e">
        <f t="shared" ref="I16:I58" si="1">+E16*F16/100</f>
        <v>#REF!</v>
      </c>
      <c r="J16" s="336" t="e">
        <f t="shared" ref="J16:J58" si="2">+E16*G16/100</f>
        <v>#REF!</v>
      </c>
      <c r="K16" s="86" t="e">
        <f t="shared" ref="K16:K58" si="3">+H16+J16-I16</f>
        <v>#REF!</v>
      </c>
      <c r="L16" s="337" t="e">
        <f t="shared" ref="L16:L58" si="4">+K16/I16</f>
        <v>#REF!</v>
      </c>
      <c r="M16" s="313" t="e">
        <f t="shared" ref="M16:M58" ca="1" si="5">+E16*G16%/$E$7</f>
        <v>#REF!</v>
      </c>
      <c r="N16" s="91" t="e">
        <f>+VLOOKUP($C16,#REF!,3,0)</f>
        <v>#REF!</v>
      </c>
      <c r="O16" s="314" t="e">
        <f>+VLOOKUP($C16,#REF!,4,0)</f>
        <v>#REF!</v>
      </c>
      <c r="P16" s="91" t="e">
        <f>+VLOOKUP($C16,#REF!,5,0)</f>
        <v>#REF!</v>
      </c>
      <c r="Q16" s="215" t="e">
        <f>(VLOOKUP($C16,#REF!,5,0))</f>
        <v>#REF!</v>
      </c>
      <c r="R16" s="215" t="e">
        <f>(VLOOKUP($C16,#REF!,31,))</f>
        <v>#REF!</v>
      </c>
      <c r="S16" s="215" t="e">
        <f>(VLOOKUP($C16,#REF!,32,))</f>
        <v>#REF!</v>
      </c>
      <c r="T16" s="284" t="e">
        <f t="shared" ref="T16:T58" si="6">IF(B16="G",(S16-R16)*2,360)</f>
        <v>#REF!</v>
      </c>
      <c r="U16" s="313" t="e">
        <f t="shared" ref="U16:U58" si="7">+YIELD($C$7,Q16,D16,G16,100,4,0)</f>
        <v>#REF!</v>
      </c>
      <c r="V16" s="294" t="e">
        <f t="shared" ref="V16:V58" si="8">U16*0.95/0.8</f>
        <v>#REF!</v>
      </c>
    </row>
    <row r="17" spans="1:22" s="214" customFormat="1" x14ac:dyDescent="0.2">
      <c r="A17" s="29">
        <f t="shared" ref="A17:A58" si="9">+A16+1</f>
        <v>2</v>
      </c>
      <c r="B17" s="83" t="s">
        <v>207</v>
      </c>
      <c r="C17" s="312" t="s">
        <v>22</v>
      </c>
      <c r="D17" s="85" t="e">
        <f>+VLOOKUP(C17,#REF!,4,)</f>
        <v>#REF!</v>
      </c>
      <c r="E17" s="340">
        <f>54101000000-54101000000</f>
        <v>0</v>
      </c>
      <c r="F17" s="87" t="e">
        <f>+VLOOKUP($C17,Reff!$A:$C,2,FALSE)</f>
        <v>#REF!</v>
      </c>
      <c r="G17" s="88" t="e">
        <f>+VLOOKUP($C17,Reff!$A:$C,3,FALSE)</f>
        <v>#REF!</v>
      </c>
      <c r="H17" s="86" t="e">
        <f t="shared" si="0"/>
        <v>#REF!</v>
      </c>
      <c r="I17" s="86" t="e">
        <f t="shared" si="1"/>
        <v>#REF!</v>
      </c>
      <c r="J17" s="86" t="e">
        <f t="shared" si="2"/>
        <v>#REF!</v>
      </c>
      <c r="K17" s="86" t="e">
        <f t="shared" si="3"/>
        <v>#REF!</v>
      </c>
      <c r="L17" s="89" t="e">
        <f t="shared" si="4"/>
        <v>#REF!</v>
      </c>
      <c r="M17" s="313" t="e">
        <f t="shared" ca="1" si="5"/>
        <v>#REF!</v>
      </c>
      <c r="N17" s="91" t="e">
        <f>+VLOOKUP($C17,#REF!,3,0)</f>
        <v>#REF!</v>
      </c>
      <c r="O17" s="314" t="e">
        <f>+VLOOKUP($C17,#REF!,4,0)</f>
        <v>#REF!</v>
      </c>
      <c r="P17" s="91" t="e">
        <f>+VLOOKUP($C17,#REF!,5,0)</f>
        <v>#REF!</v>
      </c>
      <c r="Q17" s="215" t="e">
        <f>(VLOOKUP($C17,#REF!,5,0))</f>
        <v>#REF!</v>
      </c>
      <c r="R17" s="215" t="e">
        <f>(VLOOKUP($C17,#REF!,31,))</f>
        <v>#REF!</v>
      </c>
      <c r="S17" s="215" t="e">
        <f>(VLOOKUP($C17,#REF!,32,))</f>
        <v>#REF!</v>
      </c>
      <c r="T17" s="284" t="e">
        <f t="shared" si="6"/>
        <v>#REF!</v>
      </c>
      <c r="U17" s="313" t="e">
        <f t="shared" si="7"/>
        <v>#REF!</v>
      </c>
      <c r="V17" s="294" t="e">
        <f t="shared" si="8"/>
        <v>#REF!</v>
      </c>
    </row>
    <row r="18" spans="1:22" s="214" customFormat="1" x14ac:dyDescent="0.2">
      <c r="A18" s="29">
        <f t="shared" si="9"/>
        <v>3</v>
      </c>
      <c r="B18" s="25" t="s">
        <v>168</v>
      </c>
      <c r="C18" s="136" t="s">
        <v>163</v>
      </c>
      <c r="D18" s="68" t="e">
        <f>+VLOOKUP(C18,#REF!,4,)</f>
        <v>#REF!</v>
      </c>
      <c r="E18" s="43">
        <v>1000000000</v>
      </c>
      <c r="F18" s="47" t="e">
        <f>+VLOOKUP($C18,Reff!$A:$C,2,FALSE)</f>
        <v>#REF!</v>
      </c>
      <c r="G18" s="48" t="e">
        <f>+VLOOKUP($C18,Reff!$A:$C,3,FALSE)</f>
        <v>#REF!</v>
      </c>
      <c r="H18" s="43" t="e">
        <f t="shared" si="0"/>
        <v>#REF!</v>
      </c>
      <c r="I18" s="43" t="e">
        <f t="shared" si="1"/>
        <v>#REF!</v>
      </c>
      <c r="J18" s="43" t="e">
        <f t="shared" si="2"/>
        <v>#REF!</v>
      </c>
      <c r="K18" s="43" t="e">
        <f t="shared" si="3"/>
        <v>#REF!</v>
      </c>
      <c r="L18" s="27" t="e">
        <f t="shared" si="4"/>
        <v>#REF!</v>
      </c>
      <c r="M18" s="176" t="e">
        <f t="shared" ca="1" si="5"/>
        <v>#REF!</v>
      </c>
      <c r="N18" s="51" t="e">
        <f>+VLOOKUP($C18,#REF!,3,0)</f>
        <v>#REF!</v>
      </c>
      <c r="O18" s="187" t="e">
        <f>+VLOOKUP($C18,#REF!,4,0)</f>
        <v>#REF!</v>
      </c>
      <c r="P18" s="51" t="e">
        <f>+VLOOKUP($C18,#REF!,5,0)</f>
        <v>#REF!</v>
      </c>
      <c r="Q18" s="153" t="e">
        <f>(VLOOKUP($C18,#REF!,5,0))</f>
        <v>#REF!</v>
      </c>
      <c r="R18" s="153" t="e">
        <f>(VLOOKUP($C18,#REF!,31,))</f>
        <v>#REF!</v>
      </c>
      <c r="S18" s="153" t="e">
        <f>(VLOOKUP($C18,#REF!,32,))</f>
        <v>#REF!</v>
      </c>
      <c r="T18" s="29">
        <f t="shared" si="6"/>
        <v>360</v>
      </c>
      <c r="U18" s="176" t="e">
        <f t="shared" si="7"/>
        <v>#REF!</v>
      </c>
      <c r="V18" s="179" t="e">
        <f t="shared" si="8"/>
        <v>#REF!</v>
      </c>
    </row>
    <row r="19" spans="1:22" s="214" customFormat="1" x14ac:dyDescent="0.2">
      <c r="A19" s="29">
        <f t="shared" si="9"/>
        <v>4</v>
      </c>
      <c r="B19" s="25" t="s">
        <v>168</v>
      </c>
      <c r="C19" s="136" t="s">
        <v>850</v>
      </c>
      <c r="D19" s="186" t="e">
        <f>+VLOOKUP(C19,#REF!,4,)</f>
        <v>#REF!</v>
      </c>
      <c r="E19" s="43">
        <v>18000000000</v>
      </c>
      <c r="F19" s="47" t="e">
        <f>+VLOOKUP($C19,Reff!$A:$C,2,FALSE)</f>
        <v>#REF!</v>
      </c>
      <c r="G19" s="48" t="e">
        <f>+VLOOKUP($C19,Reff!$A:$C,3,FALSE)</f>
        <v>#REF!</v>
      </c>
      <c r="H19" s="43" t="e">
        <f t="shared" si="0"/>
        <v>#REF!</v>
      </c>
      <c r="I19" s="43" t="e">
        <f t="shared" si="1"/>
        <v>#REF!</v>
      </c>
      <c r="J19" s="43" t="e">
        <f t="shared" si="2"/>
        <v>#REF!</v>
      </c>
      <c r="K19" s="43" t="e">
        <f t="shared" si="3"/>
        <v>#REF!</v>
      </c>
      <c r="L19" s="27" t="e">
        <f t="shared" si="4"/>
        <v>#REF!</v>
      </c>
      <c r="M19" s="176" t="e">
        <f t="shared" ca="1" si="5"/>
        <v>#REF!</v>
      </c>
      <c r="N19" s="51" t="e">
        <f>+VLOOKUP($C19,#REF!,3,0)</f>
        <v>#REF!</v>
      </c>
      <c r="O19" s="187" t="e">
        <f>+VLOOKUP($C19,#REF!,4,0)</f>
        <v>#REF!</v>
      </c>
      <c r="P19" s="51" t="e">
        <f>+VLOOKUP($C19,#REF!,5,0)</f>
        <v>#REF!</v>
      </c>
      <c r="Q19" s="153" t="e">
        <f>(VLOOKUP($C19,#REF!,5,0))</f>
        <v>#REF!</v>
      </c>
      <c r="R19" s="153" t="e">
        <f>(VLOOKUP($C19,#REF!,31,))</f>
        <v>#REF!</v>
      </c>
      <c r="S19" s="153" t="e">
        <f>(VLOOKUP($C19,#REF!,32,))</f>
        <v>#REF!</v>
      </c>
      <c r="T19" s="29">
        <f t="shared" si="6"/>
        <v>360</v>
      </c>
      <c r="U19" s="176" t="e">
        <f t="shared" si="7"/>
        <v>#REF!</v>
      </c>
      <c r="V19" s="179" t="e">
        <f t="shared" si="8"/>
        <v>#REF!</v>
      </c>
    </row>
    <row r="20" spans="1:22" s="214" customFormat="1" x14ac:dyDescent="0.2">
      <c r="A20" s="29">
        <f t="shared" si="9"/>
        <v>5</v>
      </c>
      <c r="B20" s="25" t="s">
        <v>168</v>
      </c>
      <c r="C20" s="136" t="s">
        <v>758</v>
      </c>
      <c r="D20" s="186" t="e">
        <f>+VLOOKUP(C20,#REF!,4,)</f>
        <v>#REF!</v>
      </c>
      <c r="E20" s="43">
        <v>23500000000</v>
      </c>
      <c r="F20" s="47" t="e">
        <f>+VLOOKUP($C20,Reff!$A:$C,2,FALSE)</f>
        <v>#REF!</v>
      </c>
      <c r="G20" s="48" t="e">
        <f>+VLOOKUP($C20,Reff!$A:$C,3,FALSE)</f>
        <v>#REF!</v>
      </c>
      <c r="H20" s="43" t="e">
        <f t="shared" si="0"/>
        <v>#REF!</v>
      </c>
      <c r="I20" s="43" t="e">
        <f t="shared" si="1"/>
        <v>#REF!</v>
      </c>
      <c r="J20" s="43" t="e">
        <f t="shared" si="2"/>
        <v>#REF!</v>
      </c>
      <c r="K20" s="43" t="e">
        <f t="shared" si="3"/>
        <v>#REF!</v>
      </c>
      <c r="L20" s="27" t="e">
        <f t="shared" si="4"/>
        <v>#REF!</v>
      </c>
      <c r="M20" s="176" t="e">
        <f t="shared" ca="1" si="5"/>
        <v>#REF!</v>
      </c>
      <c r="N20" s="51" t="e">
        <f>+VLOOKUP($C20,#REF!,3,0)</f>
        <v>#REF!</v>
      </c>
      <c r="O20" s="187" t="e">
        <f>+VLOOKUP($C20,#REF!,4,0)</f>
        <v>#REF!</v>
      </c>
      <c r="P20" s="51" t="e">
        <f>+VLOOKUP($C20,#REF!,5,0)</f>
        <v>#REF!</v>
      </c>
      <c r="Q20" s="153" t="e">
        <f>(VLOOKUP($C20,#REF!,5,0))</f>
        <v>#REF!</v>
      </c>
      <c r="R20" s="153" t="e">
        <f>(VLOOKUP($C20,#REF!,31,))</f>
        <v>#REF!</v>
      </c>
      <c r="S20" s="153" t="e">
        <f>(VLOOKUP($C20,#REF!,32,))</f>
        <v>#REF!</v>
      </c>
      <c r="T20" s="29">
        <f t="shared" si="6"/>
        <v>360</v>
      </c>
      <c r="U20" s="176" t="e">
        <f t="shared" si="7"/>
        <v>#REF!</v>
      </c>
      <c r="V20" s="179" t="e">
        <f t="shared" si="8"/>
        <v>#REF!</v>
      </c>
    </row>
    <row r="21" spans="1:22" s="214" customFormat="1" x14ac:dyDescent="0.2">
      <c r="A21" s="29">
        <f t="shared" si="9"/>
        <v>6</v>
      </c>
      <c r="B21" s="25" t="s">
        <v>168</v>
      </c>
      <c r="C21" s="136" t="s">
        <v>162</v>
      </c>
      <c r="D21" s="68" t="e">
        <f>+VLOOKUP(C21,#REF!,4,)</f>
        <v>#REF!</v>
      </c>
      <c r="E21" s="43">
        <v>20000000000</v>
      </c>
      <c r="F21" s="47" t="e">
        <f>+VLOOKUP($C21,Reff!$A:$C,2,FALSE)</f>
        <v>#REF!</v>
      </c>
      <c r="G21" s="48" t="e">
        <f>+VLOOKUP($C21,Reff!$A:$C,3,FALSE)</f>
        <v>#REF!</v>
      </c>
      <c r="H21" s="43" t="e">
        <f t="shared" si="0"/>
        <v>#REF!</v>
      </c>
      <c r="I21" s="43" t="e">
        <f t="shared" si="1"/>
        <v>#REF!</v>
      </c>
      <c r="J21" s="43" t="e">
        <f t="shared" si="2"/>
        <v>#REF!</v>
      </c>
      <c r="K21" s="43" t="e">
        <f t="shared" si="3"/>
        <v>#REF!</v>
      </c>
      <c r="L21" s="27" t="e">
        <f t="shared" si="4"/>
        <v>#REF!</v>
      </c>
      <c r="M21" s="176" t="e">
        <f t="shared" ca="1" si="5"/>
        <v>#REF!</v>
      </c>
      <c r="N21" s="51" t="e">
        <f>+VLOOKUP($C21,#REF!,3,0)</f>
        <v>#REF!</v>
      </c>
      <c r="O21" s="187" t="e">
        <f>+VLOOKUP($C21,#REF!,4,0)</f>
        <v>#REF!</v>
      </c>
      <c r="P21" s="51" t="e">
        <f>+VLOOKUP($C21,#REF!,5,0)</f>
        <v>#REF!</v>
      </c>
      <c r="Q21" s="153" t="e">
        <f>(VLOOKUP($C21,#REF!,5,0))</f>
        <v>#REF!</v>
      </c>
      <c r="R21" s="153" t="e">
        <f>(VLOOKUP($C21,#REF!,31,))</f>
        <v>#REF!</v>
      </c>
      <c r="S21" s="153" t="e">
        <f>(VLOOKUP($C21,#REF!,32,))</f>
        <v>#REF!</v>
      </c>
      <c r="T21" s="29">
        <f t="shared" si="6"/>
        <v>360</v>
      </c>
      <c r="U21" s="176" t="e">
        <f t="shared" si="7"/>
        <v>#REF!</v>
      </c>
      <c r="V21" s="179" t="e">
        <f t="shared" si="8"/>
        <v>#REF!</v>
      </c>
    </row>
    <row r="22" spans="1:22" s="214" customFormat="1" x14ac:dyDescent="0.2">
      <c r="A22" s="29">
        <f t="shared" si="9"/>
        <v>7</v>
      </c>
      <c r="B22" s="25" t="s">
        <v>168</v>
      </c>
      <c r="C22" s="136" t="s">
        <v>926</v>
      </c>
      <c r="D22" s="68" t="e">
        <f>+VLOOKUP(C22,#REF!,4,)</f>
        <v>#REF!</v>
      </c>
      <c r="E22" s="43">
        <v>22000000000</v>
      </c>
      <c r="F22" s="47" t="e">
        <f>+VLOOKUP($C22,Reff!$A:$C,2,FALSE)</f>
        <v>#REF!</v>
      </c>
      <c r="G22" s="48" t="e">
        <f>+VLOOKUP($C22,Reff!$A:$C,3,FALSE)</f>
        <v>#REF!</v>
      </c>
      <c r="H22" s="43" t="e">
        <f t="shared" si="0"/>
        <v>#REF!</v>
      </c>
      <c r="I22" s="43" t="e">
        <f t="shared" si="1"/>
        <v>#REF!</v>
      </c>
      <c r="J22" s="43" t="e">
        <f t="shared" si="2"/>
        <v>#REF!</v>
      </c>
      <c r="K22" s="43" t="e">
        <f t="shared" si="3"/>
        <v>#REF!</v>
      </c>
      <c r="L22" s="27" t="e">
        <f t="shared" si="4"/>
        <v>#REF!</v>
      </c>
      <c r="M22" s="176" t="e">
        <f t="shared" ca="1" si="5"/>
        <v>#REF!</v>
      </c>
      <c r="N22" s="51" t="e">
        <f>+VLOOKUP($C22,#REF!,3,0)</f>
        <v>#REF!</v>
      </c>
      <c r="O22" s="187" t="e">
        <f>+VLOOKUP($C22,#REF!,4,0)</f>
        <v>#REF!</v>
      </c>
      <c r="P22" s="51" t="e">
        <f>+VLOOKUP($C22,#REF!,5,0)</f>
        <v>#REF!</v>
      </c>
      <c r="Q22" s="153" t="e">
        <f>(VLOOKUP($C22,#REF!,5,0))</f>
        <v>#REF!</v>
      </c>
      <c r="R22" s="153" t="e">
        <f>(VLOOKUP($C22,#REF!,31,))</f>
        <v>#REF!</v>
      </c>
      <c r="S22" s="153" t="e">
        <f>(VLOOKUP($C22,#REF!,32,))</f>
        <v>#REF!</v>
      </c>
      <c r="T22" s="29">
        <f t="shared" si="6"/>
        <v>360</v>
      </c>
      <c r="U22" s="176" t="e">
        <f t="shared" si="7"/>
        <v>#REF!</v>
      </c>
      <c r="V22" s="179" t="e">
        <f t="shared" si="8"/>
        <v>#REF!</v>
      </c>
    </row>
    <row r="23" spans="1:22" s="214" customFormat="1" x14ac:dyDescent="0.2">
      <c r="A23" s="29">
        <f t="shared" si="9"/>
        <v>8</v>
      </c>
      <c r="B23" s="25" t="s">
        <v>168</v>
      </c>
      <c r="C23" s="136" t="s">
        <v>849</v>
      </c>
      <c r="D23" s="68" t="e">
        <f>+VLOOKUP(C23,#REF!,4,)</f>
        <v>#REF!</v>
      </c>
      <c r="E23" s="43">
        <v>10000000000</v>
      </c>
      <c r="F23" s="47" t="e">
        <f>+VLOOKUP($C23,Reff!$A:$C,2,FALSE)</f>
        <v>#REF!</v>
      </c>
      <c r="G23" s="48" t="e">
        <f>+VLOOKUP($C23,Reff!$A:$C,3,FALSE)</f>
        <v>#REF!</v>
      </c>
      <c r="H23" s="43" t="e">
        <f t="shared" si="0"/>
        <v>#REF!</v>
      </c>
      <c r="I23" s="43" t="e">
        <f t="shared" si="1"/>
        <v>#REF!</v>
      </c>
      <c r="J23" s="43" t="e">
        <f t="shared" si="2"/>
        <v>#REF!</v>
      </c>
      <c r="K23" s="43" t="e">
        <f t="shared" si="3"/>
        <v>#REF!</v>
      </c>
      <c r="L23" s="27" t="e">
        <f t="shared" si="4"/>
        <v>#REF!</v>
      </c>
      <c r="M23" s="176" t="e">
        <f t="shared" ca="1" si="5"/>
        <v>#REF!</v>
      </c>
      <c r="N23" s="51" t="e">
        <f>+VLOOKUP($C23,#REF!,3,0)</f>
        <v>#REF!</v>
      </c>
      <c r="O23" s="187" t="e">
        <f>+VLOOKUP($C23,#REF!,4,0)</f>
        <v>#REF!</v>
      </c>
      <c r="P23" s="51" t="e">
        <f>+VLOOKUP($C23,#REF!,5,0)</f>
        <v>#REF!</v>
      </c>
      <c r="Q23" s="153" t="e">
        <f>(VLOOKUP($C23,#REF!,5,0))</f>
        <v>#REF!</v>
      </c>
      <c r="R23" s="153" t="e">
        <f>(VLOOKUP($C23,#REF!,31,))</f>
        <v>#REF!</v>
      </c>
      <c r="S23" s="153" t="e">
        <f>(VLOOKUP($C23,#REF!,32,))</f>
        <v>#REF!</v>
      </c>
      <c r="T23" s="29">
        <f t="shared" si="6"/>
        <v>360</v>
      </c>
      <c r="U23" s="176" t="e">
        <f t="shared" si="7"/>
        <v>#REF!</v>
      </c>
      <c r="V23" s="179" t="e">
        <f t="shared" si="8"/>
        <v>#REF!</v>
      </c>
    </row>
    <row r="24" spans="1:22" s="214" customFormat="1" x14ac:dyDescent="0.2">
      <c r="A24" s="29">
        <f t="shared" si="9"/>
        <v>9</v>
      </c>
      <c r="B24" s="25" t="s">
        <v>168</v>
      </c>
      <c r="C24" s="136" t="s">
        <v>846</v>
      </c>
      <c r="D24" s="68" t="e">
        <f>+VLOOKUP(C24,#REF!,4,)</f>
        <v>#REF!</v>
      </c>
      <c r="E24" s="43">
        <v>47000000000</v>
      </c>
      <c r="F24" s="47" t="e">
        <f>+VLOOKUP($C24,Reff!$A:$C,2,FALSE)</f>
        <v>#REF!</v>
      </c>
      <c r="G24" s="48" t="e">
        <f>+VLOOKUP($C24,Reff!$A:$C,3,FALSE)</f>
        <v>#REF!</v>
      </c>
      <c r="H24" s="43" t="e">
        <f t="shared" si="0"/>
        <v>#REF!</v>
      </c>
      <c r="I24" s="43" t="e">
        <f t="shared" si="1"/>
        <v>#REF!</v>
      </c>
      <c r="J24" s="43" t="e">
        <f t="shared" si="2"/>
        <v>#REF!</v>
      </c>
      <c r="K24" s="43" t="e">
        <f t="shared" si="3"/>
        <v>#REF!</v>
      </c>
      <c r="L24" s="27" t="e">
        <f t="shared" si="4"/>
        <v>#REF!</v>
      </c>
      <c r="M24" s="176" t="e">
        <f t="shared" ca="1" si="5"/>
        <v>#REF!</v>
      </c>
      <c r="N24" s="51" t="e">
        <f>+VLOOKUP($C24,#REF!,3,0)</f>
        <v>#REF!</v>
      </c>
      <c r="O24" s="187" t="e">
        <f>+VLOOKUP($C24,#REF!,4,0)</f>
        <v>#REF!</v>
      </c>
      <c r="P24" s="51" t="e">
        <f>+VLOOKUP($C24,#REF!,5,0)</f>
        <v>#REF!</v>
      </c>
      <c r="Q24" s="153" t="e">
        <f>(VLOOKUP($C24,#REF!,5,0))</f>
        <v>#REF!</v>
      </c>
      <c r="R24" s="153" t="e">
        <f>(VLOOKUP($C24,#REF!,31,))</f>
        <v>#REF!</v>
      </c>
      <c r="S24" s="153" t="e">
        <f>(VLOOKUP($C24,#REF!,32,))</f>
        <v>#REF!</v>
      </c>
      <c r="T24" s="29">
        <f t="shared" si="6"/>
        <v>360</v>
      </c>
      <c r="U24" s="176" t="e">
        <f t="shared" si="7"/>
        <v>#REF!</v>
      </c>
      <c r="V24" s="179" t="e">
        <f t="shared" si="8"/>
        <v>#REF!</v>
      </c>
    </row>
    <row r="25" spans="1:22" s="90" customFormat="1" x14ac:dyDescent="0.2">
      <c r="A25" s="284">
        <f t="shared" si="9"/>
        <v>10</v>
      </c>
      <c r="B25" s="25" t="s">
        <v>168</v>
      </c>
      <c r="C25" s="136" t="s">
        <v>845</v>
      </c>
      <c r="D25" s="68" t="e">
        <f>+VLOOKUP(C25,#REF!,4,)</f>
        <v>#REF!</v>
      </c>
      <c r="E25" s="43">
        <v>32000000000</v>
      </c>
      <c r="F25" s="47" t="e">
        <f>+VLOOKUP($C25,Reff!$A:$C,2,FALSE)</f>
        <v>#REF!</v>
      </c>
      <c r="G25" s="48" t="e">
        <f>+VLOOKUP($C25,Reff!$A:$C,3,FALSE)</f>
        <v>#REF!</v>
      </c>
      <c r="H25" s="43" t="e">
        <f t="shared" si="0"/>
        <v>#REF!</v>
      </c>
      <c r="I25" s="43" t="e">
        <f t="shared" si="1"/>
        <v>#REF!</v>
      </c>
      <c r="J25" s="43" t="e">
        <f t="shared" si="2"/>
        <v>#REF!</v>
      </c>
      <c r="K25" s="43" t="e">
        <f t="shared" si="3"/>
        <v>#REF!</v>
      </c>
      <c r="L25" s="27" t="e">
        <f t="shared" si="4"/>
        <v>#REF!</v>
      </c>
      <c r="M25" s="176" t="e">
        <f t="shared" ca="1" si="5"/>
        <v>#REF!</v>
      </c>
      <c r="N25" s="51" t="e">
        <f>+VLOOKUP($C25,#REF!,3,0)</f>
        <v>#REF!</v>
      </c>
      <c r="O25" s="187" t="e">
        <f>+VLOOKUP($C25,#REF!,4,0)</f>
        <v>#REF!</v>
      </c>
      <c r="P25" s="51" t="e">
        <f>+VLOOKUP($C25,#REF!,5,0)</f>
        <v>#REF!</v>
      </c>
      <c r="Q25" s="153" t="e">
        <f>(VLOOKUP($C25,#REF!,5,0))</f>
        <v>#REF!</v>
      </c>
      <c r="R25" s="153" t="e">
        <f>(VLOOKUP($C25,#REF!,31,))</f>
        <v>#REF!</v>
      </c>
      <c r="S25" s="153" t="e">
        <f>(VLOOKUP($C25,#REF!,32,))</f>
        <v>#REF!</v>
      </c>
      <c r="T25" s="29">
        <f t="shared" si="6"/>
        <v>360</v>
      </c>
      <c r="U25" s="176" t="e">
        <f t="shared" si="7"/>
        <v>#REF!</v>
      </c>
      <c r="V25" s="179" t="e">
        <f t="shared" si="8"/>
        <v>#REF!</v>
      </c>
    </row>
    <row r="26" spans="1:22" s="90" customFormat="1" x14ac:dyDescent="0.2">
      <c r="A26" s="284">
        <f t="shared" si="9"/>
        <v>11</v>
      </c>
      <c r="B26" s="25" t="s">
        <v>168</v>
      </c>
      <c r="C26" s="136" t="s">
        <v>824</v>
      </c>
      <c r="D26" s="68" t="e">
        <f>+VLOOKUP(C26,#REF!,4,)</f>
        <v>#REF!</v>
      </c>
      <c r="E26" s="43">
        <v>48000000000</v>
      </c>
      <c r="F26" s="47" t="e">
        <f>+VLOOKUP($C26,Reff!$A:$C,2,FALSE)</f>
        <v>#REF!</v>
      </c>
      <c r="G26" s="48" t="e">
        <f>+VLOOKUP($C26,Reff!$A:$C,3,FALSE)</f>
        <v>#REF!</v>
      </c>
      <c r="H26" s="43" t="e">
        <f t="shared" si="0"/>
        <v>#REF!</v>
      </c>
      <c r="I26" s="43" t="e">
        <f t="shared" si="1"/>
        <v>#REF!</v>
      </c>
      <c r="J26" s="43" t="e">
        <f t="shared" si="2"/>
        <v>#REF!</v>
      </c>
      <c r="K26" s="43" t="e">
        <f t="shared" si="3"/>
        <v>#REF!</v>
      </c>
      <c r="L26" s="27" t="e">
        <f t="shared" si="4"/>
        <v>#REF!</v>
      </c>
      <c r="M26" s="176" t="e">
        <f t="shared" ca="1" si="5"/>
        <v>#REF!</v>
      </c>
      <c r="N26" s="51" t="e">
        <f>+VLOOKUP($C26,#REF!,3,0)</f>
        <v>#REF!</v>
      </c>
      <c r="O26" s="187" t="e">
        <f>+VLOOKUP($C26,#REF!,4,0)</f>
        <v>#REF!</v>
      </c>
      <c r="P26" s="51" t="e">
        <f>+VLOOKUP($C26,#REF!,5,0)</f>
        <v>#REF!</v>
      </c>
      <c r="Q26" s="153" t="e">
        <f>(VLOOKUP($C26,#REF!,5,0))</f>
        <v>#REF!</v>
      </c>
      <c r="R26" s="153" t="e">
        <f>(VLOOKUP($C26,#REF!,31,))</f>
        <v>#REF!</v>
      </c>
      <c r="S26" s="153" t="e">
        <f>(VLOOKUP($C26,#REF!,32,))</f>
        <v>#REF!</v>
      </c>
      <c r="T26" s="29">
        <f t="shared" si="6"/>
        <v>360</v>
      </c>
      <c r="U26" s="176" t="e">
        <f t="shared" si="7"/>
        <v>#REF!</v>
      </c>
      <c r="V26" s="179" t="e">
        <f t="shared" si="8"/>
        <v>#REF!</v>
      </c>
    </row>
    <row r="27" spans="1:22" s="214" customFormat="1" x14ac:dyDescent="0.2">
      <c r="A27" s="29">
        <f t="shared" si="9"/>
        <v>12</v>
      </c>
      <c r="B27" s="25" t="s">
        <v>168</v>
      </c>
      <c r="C27" s="136" t="s">
        <v>108</v>
      </c>
      <c r="D27" s="186" t="e">
        <f>+VLOOKUP(C27,#REF!,4,)</f>
        <v>#REF!</v>
      </c>
      <c r="E27" s="43">
        <v>1500000000</v>
      </c>
      <c r="F27" s="47" t="e">
        <f>+VLOOKUP($C27,Reff!$A:$C,2,FALSE)</f>
        <v>#REF!</v>
      </c>
      <c r="G27" s="48" t="e">
        <f>+VLOOKUP($C27,Reff!$A:$C,3,FALSE)</f>
        <v>#REF!</v>
      </c>
      <c r="H27" s="43" t="e">
        <f t="shared" si="0"/>
        <v>#REF!</v>
      </c>
      <c r="I27" s="43" t="e">
        <f t="shared" si="1"/>
        <v>#REF!</v>
      </c>
      <c r="J27" s="43" t="e">
        <f t="shared" si="2"/>
        <v>#REF!</v>
      </c>
      <c r="K27" s="43" t="e">
        <f t="shared" si="3"/>
        <v>#REF!</v>
      </c>
      <c r="L27" s="27" t="e">
        <f t="shared" si="4"/>
        <v>#REF!</v>
      </c>
      <c r="M27" s="176" t="e">
        <f t="shared" ca="1" si="5"/>
        <v>#REF!</v>
      </c>
      <c r="N27" s="51" t="e">
        <f>+VLOOKUP($C27,#REF!,3,0)</f>
        <v>#REF!</v>
      </c>
      <c r="O27" s="187" t="e">
        <f>+VLOOKUP($C27,#REF!,4,0)</f>
        <v>#REF!</v>
      </c>
      <c r="P27" s="51" t="e">
        <f>+VLOOKUP($C27,#REF!,5,0)</f>
        <v>#REF!</v>
      </c>
      <c r="Q27" s="153" t="e">
        <f>(VLOOKUP($C27,#REF!,5,0))</f>
        <v>#REF!</v>
      </c>
      <c r="R27" s="153" t="e">
        <f>(VLOOKUP($C27,#REF!,31,))</f>
        <v>#REF!</v>
      </c>
      <c r="S27" s="153" t="e">
        <f>(VLOOKUP($C27,#REF!,32,))</f>
        <v>#REF!</v>
      </c>
      <c r="T27" s="29">
        <f t="shared" si="6"/>
        <v>360</v>
      </c>
      <c r="U27" s="176" t="e">
        <f t="shared" si="7"/>
        <v>#REF!</v>
      </c>
      <c r="V27" s="179" t="e">
        <f t="shared" si="8"/>
        <v>#REF!</v>
      </c>
    </row>
    <row r="28" spans="1:22" s="214" customFormat="1" x14ac:dyDescent="0.2">
      <c r="A28" s="29">
        <f t="shared" si="9"/>
        <v>13</v>
      </c>
      <c r="B28" s="25" t="s">
        <v>168</v>
      </c>
      <c r="C28" s="136" t="s">
        <v>814</v>
      </c>
      <c r="D28" s="68" t="e">
        <f>+VLOOKUP(C28,#REF!,4,)</f>
        <v>#REF!</v>
      </c>
      <c r="E28" s="43">
        <v>50000000000</v>
      </c>
      <c r="F28" s="47" t="e">
        <f>+VLOOKUP($C28,Reff!$A:$C,2,FALSE)</f>
        <v>#REF!</v>
      </c>
      <c r="G28" s="48" t="e">
        <f>+VLOOKUP($C28,Reff!$A:$C,3,FALSE)</f>
        <v>#REF!</v>
      </c>
      <c r="H28" s="43" t="e">
        <f t="shared" si="0"/>
        <v>#REF!</v>
      </c>
      <c r="I28" s="43" t="e">
        <f t="shared" si="1"/>
        <v>#REF!</v>
      </c>
      <c r="J28" s="43" t="e">
        <f t="shared" si="2"/>
        <v>#REF!</v>
      </c>
      <c r="K28" s="43" t="e">
        <f t="shared" si="3"/>
        <v>#REF!</v>
      </c>
      <c r="L28" s="27" t="e">
        <f t="shared" si="4"/>
        <v>#REF!</v>
      </c>
      <c r="M28" s="176" t="e">
        <f t="shared" ca="1" si="5"/>
        <v>#REF!</v>
      </c>
      <c r="N28" s="51" t="e">
        <f>+VLOOKUP($C28,#REF!,3,0)</f>
        <v>#REF!</v>
      </c>
      <c r="O28" s="187" t="e">
        <f>+VLOOKUP($C28,#REF!,4,0)</f>
        <v>#REF!</v>
      </c>
      <c r="P28" s="51" t="e">
        <f>+VLOOKUP($C28,#REF!,5,0)</f>
        <v>#REF!</v>
      </c>
      <c r="Q28" s="153" t="e">
        <f>(VLOOKUP($C28,#REF!,5,0))</f>
        <v>#REF!</v>
      </c>
      <c r="R28" s="153" t="e">
        <f>(VLOOKUP($C28,#REF!,31,))</f>
        <v>#REF!</v>
      </c>
      <c r="S28" s="153" t="e">
        <f>(VLOOKUP($C28,#REF!,32,))</f>
        <v>#REF!</v>
      </c>
      <c r="T28" s="29">
        <f t="shared" si="6"/>
        <v>360</v>
      </c>
      <c r="U28" s="176" t="e">
        <f t="shared" si="7"/>
        <v>#REF!</v>
      </c>
      <c r="V28" s="179" t="e">
        <f t="shared" si="8"/>
        <v>#REF!</v>
      </c>
    </row>
    <row r="29" spans="1:22" s="214" customFormat="1" x14ac:dyDescent="0.2">
      <c r="A29" s="29">
        <f t="shared" si="9"/>
        <v>14</v>
      </c>
      <c r="B29" s="25" t="s">
        <v>168</v>
      </c>
      <c r="C29" s="136" t="s">
        <v>126</v>
      </c>
      <c r="D29" s="68" t="e">
        <f>+VLOOKUP(C29,#REF!,4,)</f>
        <v>#REF!</v>
      </c>
      <c r="E29" s="43">
        <v>4000000000</v>
      </c>
      <c r="F29" s="47" t="e">
        <f>+VLOOKUP($C29,Reff!$A:$C,2,FALSE)</f>
        <v>#REF!</v>
      </c>
      <c r="G29" s="48" t="e">
        <f>+VLOOKUP($C29,Reff!$A:$C,3,FALSE)</f>
        <v>#REF!</v>
      </c>
      <c r="H29" s="43" t="e">
        <f t="shared" si="0"/>
        <v>#REF!</v>
      </c>
      <c r="I29" s="43" t="e">
        <f t="shared" si="1"/>
        <v>#REF!</v>
      </c>
      <c r="J29" s="43" t="e">
        <f t="shared" si="2"/>
        <v>#REF!</v>
      </c>
      <c r="K29" s="43" t="e">
        <f t="shared" si="3"/>
        <v>#REF!</v>
      </c>
      <c r="L29" s="27" t="e">
        <f t="shared" si="4"/>
        <v>#REF!</v>
      </c>
      <c r="M29" s="176" t="e">
        <f t="shared" ca="1" si="5"/>
        <v>#REF!</v>
      </c>
      <c r="N29" s="51" t="e">
        <f>+VLOOKUP($C29,#REF!,3,0)</f>
        <v>#REF!</v>
      </c>
      <c r="O29" s="187" t="e">
        <f>+VLOOKUP($C29,#REF!,4,0)</f>
        <v>#REF!</v>
      </c>
      <c r="P29" s="51" t="e">
        <f>+VLOOKUP($C29,#REF!,5,0)</f>
        <v>#REF!</v>
      </c>
      <c r="Q29" s="153" t="e">
        <f>(VLOOKUP($C29,#REF!,5,0))</f>
        <v>#REF!</v>
      </c>
      <c r="R29" s="153" t="e">
        <f>(VLOOKUP($C29,#REF!,31,))</f>
        <v>#REF!</v>
      </c>
      <c r="S29" s="153" t="e">
        <f>(VLOOKUP($C29,#REF!,32,))</f>
        <v>#REF!</v>
      </c>
      <c r="T29" s="29">
        <f t="shared" si="6"/>
        <v>360</v>
      </c>
      <c r="U29" s="176" t="e">
        <f t="shared" si="7"/>
        <v>#REF!</v>
      </c>
      <c r="V29" s="179" t="e">
        <f t="shared" si="8"/>
        <v>#REF!</v>
      </c>
    </row>
    <row r="30" spans="1:22" s="214" customFormat="1" x14ac:dyDescent="0.2">
      <c r="A30" s="29">
        <f t="shared" si="9"/>
        <v>15</v>
      </c>
      <c r="B30" s="25" t="s">
        <v>168</v>
      </c>
      <c r="C30" s="136" t="s">
        <v>803</v>
      </c>
      <c r="D30" s="68" t="e">
        <f>+VLOOKUP(C30,#REF!,4,)</f>
        <v>#REF!</v>
      </c>
      <c r="E30" s="43">
        <v>15000000000</v>
      </c>
      <c r="F30" s="47" t="e">
        <f>+VLOOKUP($C30,Reff!$A:$C,2,FALSE)</f>
        <v>#REF!</v>
      </c>
      <c r="G30" s="48" t="e">
        <f>+VLOOKUP($C30,Reff!$A:$C,3,FALSE)</f>
        <v>#REF!</v>
      </c>
      <c r="H30" s="43" t="e">
        <f t="shared" si="0"/>
        <v>#REF!</v>
      </c>
      <c r="I30" s="43" t="e">
        <f t="shared" si="1"/>
        <v>#REF!</v>
      </c>
      <c r="J30" s="43" t="e">
        <f t="shared" si="2"/>
        <v>#REF!</v>
      </c>
      <c r="K30" s="43" t="e">
        <f t="shared" si="3"/>
        <v>#REF!</v>
      </c>
      <c r="L30" s="27" t="e">
        <f t="shared" si="4"/>
        <v>#REF!</v>
      </c>
      <c r="M30" s="176" t="e">
        <f t="shared" ca="1" si="5"/>
        <v>#REF!</v>
      </c>
      <c r="N30" s="51" t="e">
        <f>+VLOOKUP($C30,#REF!,3,0)</f>
        <v>#REF!</v>
      </c>
      <c r="O30" s="187" t="e">
        <f>+VLOOKUP($C30,#REF!,4,0)</f>
        <v>#REF!</v>
      </c>
      <c r="P30" s="51" t="e">
        <f>+VLOOKUP($C30,#REF!,5,0)</f>
        <v>#REF!</v>
      </c>
      <c r="Q30" s="153" t="e">
        <f>(VLOOKUP($C30,#REF!,5,0))</f>
        <v>#REF!</v>
      </c>
      <c r="R30" s="153" t="e">
        <f>(VLOOKUP($C30,#REF!,31,))</f>
        <v>#REF!</v>
      </c>
      <c r="S30" s="153" t="e">
        <f>(VLOOKUP($C30,#REF!,32,))</f>
        <v>#REF!</v>
      </c>
      <c r="T30" s="29">
        <f t="shared" si="6"/>
        <v>360</v>
      </c>
      <c r="U30" s="176" t="e">
        <f t="shared" si="7"/>
        <v>#REF!</v>
      </c>
      <c r="V30" s="179" t="e">
        <f t="shared" si="8"/>
        <v>#REF!</v>
      </c>
    </row>
    <row r="31" spans="1:22" s="214" customFormat="1" x14ac:dyDescent="0.2">
      <c r="A31" s="29">
        <f t="shared" si="9"/>
        <v>16</v>
      </c>
      <c r="B31" s="25" t="s">
        <v>168</v>
      </c>
      <c r="C31" s="136" t="s">
        <v>795</v>
      </c>
      <c r="D31" s="186" t="e">
        <f>+VLOOKUP(C31,#REF!,4,)</f>
        <v>#REF!</v>
      </c>
      <c r="E31" s="43">
        <v>15000000000</v>
      </c>
      <c r="F31" s="47" t="e">
        <f>+VLOOKUP($C31,Reff!$A:$C,2,FALSE)</f>
        <v>#REF!</v>
      </c>
      <c r="G31" s="48" t="e">
        <f>+VLOOKUP($C31,Reff!$A:$C,3,FALSE)</f>
        <v>#REF!</v>
      </c>
      <c r="H31" s="43" t="e">
        <f t="shared" si="0"/>
        <v>#REF!</v>
      </c>
      <c r="I31" s="43" t="e">
        <f t="shared" si="1"/>
        <v>#REF!</v>
      </c>
      <c r="J31" s="43" t="e">
        <f t="shared" si="2"/>
        <v>#REF!</v>
      </c>
      <c r="K31" s="43" t="e">
        <f t="shared" si="3"/>
        <v>#REF!</v>
      </c>
      <c r="L31" s="27" t="e">
        <f t="shared" si="4"/>
        <v>#REF!</v>
      </c>
      <c r="M31" s="176" t="e">
        <f t="shared" ca="1" si="5"/>
        <v>#REF!</v>
      </c>
      <c r="N31" s="51" t="e">
        <f>+VLOOKUP($C31,#REF!,3,0)</f>
        <v>#REF!</v>
      </c>
      <c r="O31" s="187" t="e">
        <f>+VLOOKUP($C31,#REF!,4,0)</f>
        <v>#REF!</v>
      </c>
      <c r="P31" s="51" t="e">
        <f>+VLOOKUP($C31,#REF!,5,0)</f>
        <v>#REF!</v>
      </c>
      <c r="Q31" s="153" t="e">
        <f>(VLOOKUP($C31,#REF!,5,0))</f>
        <v>#REF!</v>
      </c>
      <c r="R31" s="153" t="e">
        <f>(VLOOKUP($C31,#REF!,31,))</f>
        <v>#REF!</v>
      </c>
      <c r="S31" s="153" t="e">
        <f>(VLOOKUP($C31,#REF!,32,))</f>
        <v>#REF!</v>
      </c>
      <c r="T31" s="29">
        <f t="shared" si="6"/>
        <v>360</v>
      </c>
      <c r="U31" s="176" t="e">
        <f t="shared" si="7"/>
        <v>#REF!</v>
      </c>
      <c r="V31" s="179" t="e">
        <f t="shared" si="8"/>
        <v>#REF!</v>
      </c>
    </row>
    <row r="32" spans="1:22" s="214" customFormat="1" x14ac:dyDescent="0.2">
      <c r="A32" s="29">
        <f t="shared" si="9"/>
        <v>17</v>
      </c>
      <c r="B32" s="25" t="s">
        <v>168</v>
      </c>
      <c r="C32" s="136" t="s">
        <v>784</v>
      </c>
      <c r="D32" s="68" t="e">
        <f>+VLOOKUP(C32,#REF!,4,)</f>
        <v>#REF!</v>
      </c>
      <c r="E32" s="43">
        <v>37000000000</v>
      </c>
      <c r="F32" s="47" t="e">
        <f>+VLOOKUP($C32,Reff!$A:$C,2,FALSE)</f>
        <v>#REF!</v>
      </c>
      <c r="G32" s="48" t="e">
        <f>+VLOOKUP($C32,Reff!$A:$C,3,FALSE)</f>
        <v>#REF!</v>
      </c>
      <c r="H32" s="43" t="e">
        <f t="shared" si="0"/>
        <v>#REF!</v>
      </c>
      <c r="I32" s="43" t="e">
        <f t="shared" si="1"/>
        <v>#REF!</v>
      </c>
      <c r="J32" s="43" t="e">
        <f t="shared" si="2"/>
        <v>#REF!</v>
      </c>
      <c r="K32" s="43" t="e">
        <f t="shared" si="3"/>
        <v>#REF!</v>
      </c>
      <c r="L32" s="27" t="e">
        <f t="shared" si="4"/>
        <v>#REF!</v>
      </c>
      <c r="M32" s="176" t="e">
        <f t="shared" ca="1" si="5"/>
        <v>#REF!</v>
      </c>
      <c r="N32" s="51" t="e">
        <f>+VLOOKUP($C32,#REF!,3,0)</f>
        <v>#REF!</v>
      </c>
      <c r="O32" s="187" t="e">
        <f>+VLOOKUP($C32,#REF!,4,0)</f>
        <v>#REF!</v>
      </c>
      <c r="P32" s="51" t="e">
        <f>+VLOOKUP($C32,#REF!,5,0)</f>
        <v>#REF!</v>
      </c>
      <c r="Q32" s="153" t="e">
        <f>(VLOOKUP($C32,#REF!,5,0))</f>
        <v>#REF!</v>
      </c>
      <c r="R32" s="153" t="e">
        <f>(VLOOKUP($C32,#REF!,31,))</f>
        <v>#REF!</v>
      </c>
      <c r="S32" s="153" t="e">
        <f>(VLOOKUP($C32,#REF!,32,))</f>
        <v>#REF!</v>
      </c>
      <c r="T32" s="29">
        <f t="shared" si="6"/>
        <v>360</v>
      </c>
      <c r="U32" s="176" t="e">
        <f t="shared" si="7"/>
        <v>#REF!</v>
      </c>
      <c r="V32" s="179" t="e">
        <f t="shared" si="8"/>
        <v>#REF!</v>
      </c>
    </row>
    <row r="33" spans="1:22" s="214" customFormat="1" x14ac:dyDescent="0.2">
      <c r="A33" s="29">
        <f t="shared" si="9"/>
        <v>18</v>
      </c>
      <c r="B33" s="25" t="s">
        <v>168</v>
      </c>
      <c r="C33" s="136" t="s">
        <v>757</v>
      </c>
      <c r="D33" s="186" t="e">
        <f>+VLOOKUP(C33,#REF!,4,)</f>
        <v>#REF!</v>
      </c>
      <c r="E33" s="43">
        <v>27000000000</v>
      </c>
      <c r="F33" s="47" t="e">
        <f>+VLOOKUP($C33,Reff!$A:$C,2,FALSE)</f>
        <v>#REF!</v>
      </c>
      <c r="G33" s="48" t="e">
        <f>+VLOOKUP($C33,Reff!$A:$C,3,FALSE)</f>
        <v>#REF!</v>
      </c>
      <c r="H33" s="43" t="e">
        <f t="shared" si="0"/>
        <v>#REF!</v>
      </c>
      <c r="I33" s="43" t="e">
        <f t="shared" si="1"/>
        <v>#REF!</v>
      </c>
      <c r="J33" s="43" t="e">
        <f t="shared" si="2"/>
        <v>#REF!</v>
      </c>
      <c r="K33" s="43" t="e">
        <f t="shared" si="3"/>
        <v>#REF!</v>
      </c>
      <c r="L33" s="27" t="e">
        <f t="shared" si="4"/>
        <v>#REF!</v>
      </c>
      <c r="M33" s="176" t="e">
        <f t="shared" ca="1" si="5"/>
        <v>#REF!</v>
      </c>
      <c r="N33" s="51" t="e">
        <f>+VLOOKUP($C33,#REF!,3,0)</f>
        <v>#REF!</v>
      </c>
      <c r="O33" s="187" t="e">
        <f>+VLOOKUP($C33,#REF!,4,0)</f>
        <v>#REF!</v>
      </c>
      <c r="P33" s="51" t="e">
        <f>+VLOOKUP($C33,#REF!,5,0)</f>
        <v>#REF!</v>
      </c>
      <c r="Q33" s="153" t="e">
        <f>(VLOOKUP($C33,#REF!,5,0))</f>
        <v>#REF!</v>
      </c>
      <c r="R33" s="153" t="e">
        <f>(VLOOKUP($C33,#REF!,31,))</f>
        <v>#REF!</v>
      </c>
      <c r="S33" s="153" t="e">
        <f>(VLOOKUP($C33,#REF!,32,))</f>
        <v>#REF!</v>
      </c>
      <c r="T33" s="29">
        <f t="shared" si="6"/>
        <v>360</v>
      </c>
      <c r="U33" s="176" t="e">
        <f t="shared" si="7"/>
        <v>#REF!</v>
      </c>
      <c r="V33" s="179" t="e">
        <f t="shared" si="8"/>
        <v>#REF!</v>
      </c>
    </row>
    <row r="34" spans="1:22" s="214" customFormat="1" x14ac:dyDescent="0.2">
      <c r="A34" s="29">
        <f t="shared" si="9"/>
        <v>19</v>
      </c>
      <c r="B34" s="25" t="s">
        <v>168</v>
      </c>
      <c r="C34" s="136" t="s">
        <v>209</v>
      </c>
      <c r="D34" s="68" t="e">
        <f>+VLOOKUP(C34,#REF!,4,)</f>
        <v>#REF!</v>
      </c>
      <c r="E34" s="43">
        <v>3000000000</v>
      </c>
      <c r="F34" s="47" t="e">
        <f>+VLOOKUP($C34,Reff!$A:$C,2,FALSE)</f>
        <v>#REF!</v>
      </c>
      <c r="G34" s="48" t="e">
        <f>+VLOOKUP($C34,Reff!$A:$C,3,FALSE)</f>
        <v>#REF!</v>
      </c>
      <c r="H34" s="43" t="e">
        <f t="shared" si="0"/>
        <v>#REF!</v>
      </c>
      <c r="I34" s="43" t="e">
        <f t="shared" si="1"/>
        <v>#REF!</v>
      </c>
      <c r="J34" s="43" t="e">
        <f t="shared" si="2"/>
        <v>#REF!</v>
      </c>
      <c r="K34" s="43" t="e">
        <f t="shared" si="3"/>
        <v>#REF!</v>
      </c>
      <c r="L34" s="27" t="e">
        <f t="shared" si="4"/>
        <v>#REF!</v>
      </c>
      <c r="M34" s="176" t="e">
        <f t="shared" ca="1" si="5"/>
        <v>#REF!</v>
      </c>
      <c r="N34" s="51" t="e">
        <f>+VLOOKUP($C34,#REF!,3,0)</f>
        <v>#REF!</v>
      </c>
      <c r="O34" s="187" t="e">
        <f>+VLOOKUP($C34,#REF!,4,0)</f>
        <v>#REF!</v>
      </c>
      <c r="P34" s="51" t="e">
        <f>+VLOOKUP($C34,#REF!,5,0)</f>
        <v>#REF!</v>
      </c>
      <c r="Q34" s="153" t="e">
        <f>(VLOOKUP($C34,#REF!,5,0))</f>
        <v>#REF!</v>
      </c>
      <c r="R34" s="153" t="e">
        <f>(VLOOKUP($C34,#REF!,31,))</f>
        <v>#REF!</v>
      </c>
      <c r="S34" s="153" t="e">
        <f>(VLOOKUP($C34,#REF!,32,))</f>
        <v>#REF!</v>
      </c>
      <c r="T34" s="29">
        <f t="shared" si="6"/>
        <v>360</v>
      </c>
      <c r="U34" s="176" t="e">
        <f t="shared" si="7"/>
        <v>#REF!</v>
      </c>
      <c r="V34" s="179" t="e">
        <f t="shared" si="8"/>
        <v>#REF!</v>
      </c>
    </row>
    <row r="35" spans="1:22" s="214" customFormat="1" x14ac:dyDescent="0.2">
      <c r="A35" s="29">
        <f t="shared" si="9"/>
        <v>20</v>
      </c>
      <c r="B35" s="25" t="s">
        <v>168</v>
      </c>
      <c r="C35" s="136" t="s">
        <v>189</v>
      </c>
      <c r="D35" s="68" t="e">
        <f>+VLOOKUP(C35,#REF!,4,)</f>
        <v>#REF!</v>
      </c>
      <c r="E35" s="43">
        <v>15000000000</v>
      </c>
      <c r="F35" s="47" t="e">
        <f>+VLOOKUP($C35,Reff!$A:$C,2,FALSE)</f>
        <v>#REF!</v>
      </c>
      <c r="G35" s="48" t="e">
        <f>+VLOOKUP($C35,Reff!$A:$C,3,FALSE)</f>
        <v>#REF!</v>
      </c>
      <c r="H35" s="43" t="e">
        <f t="shared" si="0"/>
        <v>#REF!</v>
      </c>
      <c r="I35" s="43" t="e">
        <f t="shared" si="1"/>
        <v>#REF!</v>
      </c>
      <c r="J35" s="43" t="e">
        <f t="shared" si="2"/>
        <v>#REF!</v>
      </c>
      <c r="K35" s="43" t="e">
        <f t="shared" si="3"/>
        <v>#REF!</v>
      </c>
      <c r="L35" s="27" t="e">
        <f t="shared" si="4"/>
        <v>#REF!</v>
      </c>
      <c r="M35" s="176" t="e">
        <f t="shared" ca="1" si="5"/>
        <v>#REF!</v>
      </c>
      <c r="N35" s="51" t="e">
        <f>+VLOOKUP($C35,#REF!,3,0)</f>
        <v>#REF!</v>
      </c>
      <c r="O35" s="187" t="e">
        <f>+VLOOKUP($C35,#REF!,4,0)</f>
        <v>#REF!</v>
      </c>
      <c r="P35" s="51" t="e">
        <f>+VLOOKUP($C35,#REF!,5,0)</f>
        <v>#REF!</v>
      </c>
      <c r="Q35" s="153" t="e">
        <f>(VLOOKUP($C35,#REF!,5,0))</f>
        <v>#REF!</v>
      </c>
      <c r="R35" s="153" t="e">
        <f>(VLOOKUP($C35,#REF!,31,))</f>
        <v>#REF!</v>
      </c>
      <c r="S35" s="153" t="e">
        <f>(VLOOKUP($C35,#REF!,32,))</f>
        <v>#REF!</v>
      </c>
      <c r="T35" s="29">
        <f t="shared" si="6"/>
        <v>360</v>
      </c>
      <c r="U35" s="176" t="e">
        <f t="shared" si="7"/>
        <v>#REF!</v>
      </c>
      <c r="V35" s="179" t="e">
        <f t="shared" si="8"/>
        <v>#REF!</v>
      </c>
    </row>
    <row r="36" spans="1:22" s="214" customFormat="1" x14ac:dyDescent="0.2">
      <c r="A36" s="29">
        <f t="shared" si="9"/>
        <v>21</v>
      </c>
      <c r="B36" s="25" t="s">
        <v>168</v>
      </c>
      <c r="C36" s="136" t="s">
        <v>114</v>
      </c>
      <c r="D36" s="186" t="e">
        <f>+VLOOKUP(C36,#REF!,4,)</f>
        <v>#REF!</v>
      </c>
      <c r="E36" s="185">
        <v>1000000000</v>
      </c>
      <c r="F36" s="47" t="e">
        <f>+VLOOKUP($C36,Reff!$A:$C,2,FALSE)</f>
        <v>#REF!</v>
      </c>
      <c r="G36" s="48" t="e">
        <f>+VLOOKUP($C36,Reff!$A:$C,3,FALSE)</f>
        <v>#REF!</v>
      </c>
      <c r="H36" s="43" t="e">
        <f t="shared" si="0"/>
        <v>#REF!</v>
      </c>
      <c r="I36" s="43" t="e">
        <f t="shared" si="1"/>
        <v>#REF!</v>
      </c>
      <c r="J36" s="43" t="e">
        <f t="shared" si="2"/>
        <v>#REF!</v>
      </c>
      <c r="K36" s="43" t="e">
        <f t="shared" si="3"/>
        <v>#REF!</v>
      </c>
      <c r="L36" s="27" t="e">
        <f t="shared" si="4"/>
        <v>#REF!</v>
      </c>
      <c r="M36" s="176" t="e">
        <f t="shared" ca="1" si="5"/>
        <v>#REF!</v>
      </c>
      <c r="N36" s="51" t="e">
        <f>+VLOOKUP($C36,#REF!,3,0)</f>
        <v>#REF!</v>
      </c>
      <c r="O36" s="187" t="e">
        <f>+VLOOKUP($C36,#REF!,4,0)</f>
        <v>#REF!</v>
      </c>
      <c r="P36" s="51" t="e">
        <f>+VLOOKUP($C36,#REF!,5,0)</f>
        <v>#REF!</v>
      </c>
      <c r="Q36" s="153" t="e">
        <f>(VLOOKUP($C36,#REF!,5,0))</f>
        <v>#REF!</v>
      </c>
      <c r="R36" s="153" t="e">
        <f>(VLOOKUP($C36,#REF!,31,))</f>
        <v>#REF!</v>
      </c>
      <c r="S36" s="153" t="e">
        <f>(VLOOKUP($C36,#REF!,32,))</f>
        <v>#REF!</v>
      </c>
      <c r="T36" s="29">
        <f t="shared" si="6"/>
        <v>360</v>
      </c>
      <c r="U36" s="176" t="e">
        <f t="shared" si="7"/>
        <v>#REF!</v>
      </c>
      <c r="V36" s="179" t="e">
        <f t="shared" si="8"/>
        <v>#REF!</v>
      </c>
    </row>
    <row r="37" spans="1:22" s="214" customFormat="1" x14ac:dyDescent="0.2">
      <c r="A37" s="29">
        <f t="shared" si="9"/>
        <v>22</v>
      </c>
      <c r="B37" s="25" t="s">
        <v>168</v>
      </c>
      <c r="C37" s="136" t="s">
        <v>921</v>
      </c>
      <c r="D37" s="68" t="e">
        <f>+VLOOKUP(C37,#REF!,4,)</f>
        <v>#REF!</v>
      </c>
      <c r="E37" s="43">
        <v>36000000000</v>
      </c>
      <c r="F37" s="47" t="e">
        <f>+VLOOKUP($C37,Reff!$A:$C,2,FALSE)</f>
        <v>#REF!</v>
      </c>
      <c r="G37" s="48" t="e">
        <f>+VLOOKUP($C37,Reff!$A:$C,3,FALSE)</f>
        <v>#REF!</v>
      </c>
      <c r="H37" s="43" t="e">
        <f t="shared" si="0"/>
        <v>#REF!</v>
      </c>
      <c r="I37" s="43" t="e">
        <f t="shared" si="1"/>
        <v>#REF!</v>
      </c>
      <c r="J37" s="43" t="e">
        <f t="shared" si="2"/>
        <v>#REF!</v>
      </c>
      <c r="K37" s="43" t="e">
        <f t="shared" si="3"/>
        <v>#REF!</v>
      </c>
      <c r="L37" s="27" t="e">
        <f t="shared" si="4"/>
        <v>#REF!</v>
      </c>
      <c r="M37" s="176" t="e">
        <f t="shared" ca="1" si="5"/>
        <v>#REF!</v>
      </c>
      <c r="N37" s="51" t="e">
        <f>+VLOOKUP($C37,#REF!,3,0)</f>
        <v>#REF!</v>
      </c>
      <c r="O37" s="187" t="e">
        <f>+VLOOKUP($C37,#REF!,4,0)</f>
        <v>#REF!</v>
      </c>
      <c r="P37" s="51" t="e">
        <f>+VLOOKUP($C37,#REF!,5,0)</f>
        <v>#REF!</v>
      </c>
      <c r="Q37" s="153" t="e">
        <f>(VLOOKUP($C37,#REF!,5,0))</f>
        <v>#REF!</v>
      </c>
      <c r="R37" s="153" t="e">
        <f>(VLOOKUP($C37,#REF!,31,))</f>
        <v>#REF!</v>
      </c>
      <c r="S37" s="153" t="e">
        <f>(VLOOKUP($C37,#REF!,32,))</f>
        <v>#REF!</v>
      </c>
      <c r="T37" s="29">
        <f t="shared" si="6"/>
        <v>360</v>
      </c>
      <c r="U37" s="176" t="e">
        <f t="shared" si="7"/>
        <v>#REF!</v>
      </c>
      <c r="V37" s="179" t="e">
        <f t="shared" si="8"/>
        <v>#REF!</v>
      </c>
    </row>
    <row r="38" spans="1:22" s="214" customFormat="1" x14ac:dyDescent="0.2">
      <c r="A38" s="29">
        <f t="shared" si="9"/>
        <v>23</v>
      </c>
      <c r="B38" s="25" t="s">
        <v>168</v>
      </c>
      <c r="C38" s="136" t="s">
        <v>919</v>
      </c>
      <c r="D38" s="186" t="e">
        <f>+VLOOKUP(C38,#REF!,4,)</f>
        <v>#REF!</v>
      </c>
      <c r="E38" s="43">
        <v>25000000000</v>
      </c>
      <c r="F38" s="47" t="e">
        <f>+VLOOKUP($C38,Reff!$A:$C,2,FALSE)</f>
        <v>#REF!</v>
      </c>
      <c r="G38" s="48" t="e">
        <f>+VLOOKUP($C38,Reff!$A:$C,3,FALSE)</f>
        <v>#REF!</v>
      </c>
      <c r="H38" s="43" t="e">
        <f t="shared" si="0"/>
        <v>#REF!</v>
      </c>
      <c r="I38" s="43" t="e">
        <f t="shared" si="1"/>
        <v>#REF!</v>
      </c>
      <c r="J38" s="43" t="e">
        <f t="shared" si="2"/>
        <v>#REF!</v>
      </c>
      <c r="K38" s="43" t="e">
        <f t="shared" si="3"/>
        <v>#REF!</v>
      </c>
      <c r="L38" s="27" t="e">
        <f t="shared" si="4"/>
        <v>#REF!</v>
      </c>
      <c r="M38" s="176" t="e">
        <f t="shared" ca="1" si="5"/>
        <v>#REF!</v>
      </c>
      <c r="N38" s="51" t="e">
        <f>+VLOOKUP($C38,#REF!,3,0)</f>
        <v>#REF!</v>
      </c>
      <c r="O38" s="187" t="e">
        <f>+VLOOKUP($C38,#REF!,4,0)</f>
        <v>#REF!</v>
      </c>
      <c r="P38" s="51" t="e">
        <f>+VLOOKUP($C38,#REF!,5,0)</f>
        <v>#REF!</v>
      </c>
      <c r="Q38" s="153" t="e">
        <f>(VLOOKUP($C38,#REF!,5,0))</f>
        <v>#REF!</v>
      </c>
      <c r="R38" s="153" t="e">
        <f>(VLOOKUP($C38,#REF!,31,))</f>
        <v>#REF!</v>
      </c>
      <c r="S38" s="153" t="e">
        <f>(VLOOKUP($C38,#REF!,32,))</f>
        <v>#REF!</v>
      </c>
      <c r="T38" s="29">
        <f t="shared" si="6"/>
        <v>360</v>
      </c>
      <c r="U38" s="176" t="e">
        <f t="shared" si="7"/>
        <v>#REF!</v>
      </c>
      <c r="V38" s="179" t="e">
        <f t="shared" si="8"/>
        <v>#REF!</v>
      </c>
    </row>
    <row r="39" spans="1:22" s="214" customFormat="1" x14ac:dyDescent="0.2">
      <c r="A39" s="29">
        <f t="shared" si="9"/>
        <v>24</v>
      </c>
      <c r="B39" s="25" t="s">
        <v>168</v>
      </c>
      <c r="C39" s="136" t="s">
        <v>913</v>
      </c>
      <c r="D39" s="68" t="e">
        <f>+VLOOKUP(C39,#REF!,4,)</f>
        <v>#REF!</v>
      </c>
      <c r="E39" s="43">
        <v>15000000000</v>
      </c>
      <c r="F39" s="47" t="e">
        <f>+VLOOKUP($C39,Reff!$A:$C,2,FALSE)</f>
        <v>#REF!</v>
      </c>
      <c r="G39" s="48" t="e">
        <f>+VLOOKUP($C39,Reff!$A:$C,3,FALSE)</f>
        <v>#REF!</v>
      </c>
      <c r="H39" s="43" t="e">
        <f t="shared" si="0"/>
        <v>#REF!</v>
      </c>
      <c r="I39" s="43" t="e">
        <f t="shared" si="1"/>
        <v>#REF!</v>
      </c>
      <c r="J39" s="43" t="e">
        <f t="shared" si="2"/>
        <v>#REF!</v>
      </c>
      <c r="K39" s="43" t="e">
        <f t="shared" si="3"/>
        <v>#REF!</v>
      </c>
      <c r="L39" s="27" t="e">
        <f t="shared" si="4"/>
        <v>#REF!</v>
      </c>
      <c r="M39" s="176" t="e">
        <f t="shared" ca="1" si="5"/>
        <v>#REF!</v>
      </c>
      <c r="N39" s="51" t="e">
        <f>+VLOOKUP($C39,#REF!,3,0)</f>
        <v>#REF!</v>
      </c>
      <c r="O39" s="187" t="e">
        <f>+VLOOKUP($C39,#REF!,4,0)</f>
        <v>#REF!</v>
      </c>
      <c r="P39" s="51" t="e">
        <f>+VLOOKUP($C39,#REF!,5,0)</f>
        <v>#REF!</v>
      </c>
      <c r="Q39" s="153" t="e">
        <f>(VLOOKUP($C39,#REF!,5,0))</f>
        <v>#REF!</v>
      </c>
      <c r="R39" s="153" t="e">
        <f>(VLOOKUP($C39,#REF!,31,))</f>
        <v>#REF!</v>
      </c>
      <c r="S39" s="153" t="e">
        <f>(VLOOKUP($C39,#REF!,32,))</f>
        <v>#REF!</v>
      </c>
      <c r="T39" s="29">
        <f t="shared" si="6"/>
        <v>360</v>
      </c>
      <c r="U39" s="176" t="e">
        <f t="shared" si="7"/>
        <v>#REF!</v>
      </c>
      <c r="V39" s="179" t="e">
        <f t="shared" si="8"/>
        <v>#REF!</v>
      </c>
    </row>
    <row r="40" spans="1:22" s="214" customFormat="1" x14ac:dyDescent="0.2">
      <c r="A40" s="29">
        <f t="shared" si="9"/>
        <v>25</v>
      </c>
      <c r="B40" s="25" t="s">
        <v>168</v>
      </c>
      <c r="C40" s="136" t="s">
        <v>902</v>
      </c>
      <c r="D40" s="68" t="e">
        <f>+VLOOKUP(C40,#REF!,4,)</f>
        <v>#REF!</v>
      </c>
      <c r="E40" s="43">
        <v>46000000000</v>
      </c>
      <c r="F40" s="47" t="e">
        <f>+VLOOKUP($C40,Reff!$A:$C,2,FALSE)</f>
        <v>#REF!</v>
      </c>
      <c r="G40" s="48" t="e">
        <f>+VLOOKUP($C40,Reff!$A:$C,3,FALSE)</f>
        <v>#REF!</v>
      </c>
      <c r="H40" s="43" t="e">
        <f t="shared" si="0"/>
        <v>#REF!</v>
      </c>
      <c r="I40" s="43" t="e">
        <f t="shared" si="1"/>
        <v>#REF!</v>
      </c>
      <c r="J40" s="43" t="e">
        <f t="shared" si="2"/>
        <v>#REF!</v>
      </c>
      <c r="K40" s="43" t="e">
        <f t="shared" si="3"/>
        <v>#REF!</v>
      </c>
      <c r="L40" s="27" t="e">
        <f t="shared" si="4"/>
        <v>#REF!</v>
      </c>
      <c r="M40" s="176" t="e">
        <f t="shared" ca="1" si="5"/>
        <v>#REF!</v>
      </c>
      <c r="N40" s="51" t="e">
        <f>+VLOOKUP($C40,#REF!,3,0)</f>
        <v>#REF!</v>
      </c>
      <c r="O40" s="187" t="e">
        <f>+VLOOKUP($C40,#REF!,4,0)</f>
        <v>#REF!</v>
      </c>
      <c r="P40" s="51" t="e">
        <f>+VLOOKUP($C40,#REF!,5,0)</f>
        <v>#REF!</v>
      </c>
      <c r="Q40" s="153" t="e">
        <f>(VLOOKUP($C40,#REF!,5,0))</f>
        <v>#REF!</v>
      </c>
      <c r="R40" s="153" t="e">
        <f>(VLOOKUP($C40,#REF!,31,))</f>
        <v>#REF!</v>
      </c>
      <c r="S40" s="153" t="e">
        <f>(VLOOKUP($C40,#REF!,32,))</f>
        <v>#REF!</v>
      </c>
      <c r="T40" s="29">
        <f t="shared" si="6"/>
        <v>360</v>
      </c>
      <c r="U40" s="176" t="e">
        <f t="shared" si="7"/>
        <v>#REF!</v>
      </c>
      <c r="V40" s="179" t="e">
        <f t="shared" si="8"/>
        <v>#REF!</v>
      </c>
    </row>
    <row r="41" spans="1:22" s="214" customFormat="1" x14ac:dyDescent="0.2">
      <c r="A41" s="29">
        <f t="shared" si="9"/>
        <v>26</v>
      </c>
      <c r="B41" s="25" t="s">
        <v>168</v>
      </c>
      <c r="C41" s="136" t="s">
        <v>112</v>
      </c>
      <c r="D41" s="186" t="e">
        <f>+VLOOKUP(C41,#REF!,4,)</f>
        <v>#REF!</v>
      </c>
      <c r="E41" s="43">
        <v>5000000000</v>
      </c>
      <c r="F41" s="47" t="e">
        <f>+VLOOKUP($C41,Reff!$A:$C,2,FALSE)</f>
        <v>#REF!</v>
      </c>
      <c r="G41" s="48" t="e">
        <f>+VLOOKUP($C41,Reff!$A:$C,3,FALSE)</f>
        <v>#REF!</v>
      </c>
      <c r="H41" s="43" t="e">
        <f t="shared" si="0"/>
        <v>#REF!</v>
      </c>
      <c r="I41" s="43" t="e">
        <f t="shared" si="1"/>
        <v>#REF!</v>
      </c>
      <c r="J41" s="43" t="e">
        <f t="shared" si="2"/>
        <v>#REF!</v>
      </c>
      <c r="K41" s="43" t="e">
        <f t="shared" si="3"/>
        <v>#REF!</v>
      </c>
      <c r="L41" s="27" t="e">
        <f t="shared" si="4"/>
        <v>#REF!</v>
      </c>
      <c r="M41" s="176" t="e">
        <f t="shared" ca="1" si="5"/>
        <v>#REF!</v>
      </c>
      <c r="N41" s="51" t="e">
        <f>+VLOOKUP($C41,#REF!,3,0)</f>
        <v>#REF!</v>
      </c>
      <c r="O41" s="187" t="e">
        <f>+VLOOKUP($C41,#REF!,4,0)</f>
        <v>#REF!</v>
      </c>
      <c r="P41" s="51" t="e">
        <f>+VLOOKUP($C41,#REF!,5,0)</f>
        <v>#REF!</v>
      </c>
      <c r="Q41" s="153" t="e">
        <f>(VLOOKUP($C41,#REF!,5,0))</f>
        <v>#REF!</v>
      </c>
      <c r="R41" s="153" t="e">
        <f>(VLOOKUP($C41,#REF!,31,))</f>
        <v>#REF!</v>
      </c>
      <c r="S41" s="153" t="e">
        <f>(VLOOKUP($C41,#REF!,32,))</f>
        <v>#REF!</v>
      </c>
      <c r="T41" s="29">
        <f t="shared" si="6"/>
        <v>360</v>
      </c>
      <c r="U41" s="176" t="e">
        <f t="shared" si="7"/>
        <v>#REF!</v>
      </c>
      <c r="V41" s="179" t="e">
        <f t="shared" si="8"/>
        <v>#REF!</v>
      </c>
    </row>
    <row r="42" spans="1:22" s="214" customFormat="1" x14ac:dyDescent="0.2">
      <c r="A42" s="29">
        <f t="shared" si="9"/>
        <v>27</v>
      </c>
      <c r="B42" s="25" t="s">
        <v>168</v>
      </c>
      <c r="C42" s="136" t="s">
        <v>885</v>
      </c>
      <c r="D42" s="68" t="e">
        <f>+VLOOKUP(C42,#REF!,4,)</f>
        <v>#REF!</v>
      </c>
      <c r="E42" s="43">
        <v>2000000000</v>
      </c>
      <c r="F42" s="47" t="e">
        <f>+VLOOKUP($C42,Reff!$A:$C,2,FALSE)</f>
        <v>#REF!</v>
      </c>
      <c r="G42" s="48" t="e">
        <f>+VLOOKUP($C42,Reff!$A:$C,3,FALSE)</f>
        <v>#REF!</v>
      </c>
      <c r="H42" s="43" t="e">
        <f t="shared" si="0"/>
        <v>#REF!</v>
      </c>
      <c r="I42" s="43" t="e">
        <f t="shared" si="1"/>
        <v>#REF!</v>
      </c>
      <c r="J42" s="43" t="e">
        <f t="shared" si="2"/>
        <v>#REF!</v>
      </c>
      <c r="K42" s="43" t="e">
        <f t="shared" si="3"/>
        <v>#REF!</v>
      </c>
      <c r="L42" s="27" t="e">
        <f t="shared" si="4"/>
        <v>#REF!</v>
      </c>
      <c r="M42" s="176" t="e">
        <f t="shared" ca="1" si="5"/>
        <v>#REF!</v>
      </c>
      <c r="N42" s="51" t="e">
        <f>+VLOOKUP($C42,#REF!,3,0)</f>
        <v>#REF!</v>
      </c>
      <c r="O42" s="187" t="e">
        <f>+VLOOKUP($C42,#REF!,4,0)</f>
        <v>#REF!</v>
      </c>
      <c r="P42" s="51" t="e">
        <f>+VLOOKUP($C42,#REF!,5,0)</f>
        <v>#REF!</v>
      </c>
      <c r="Q42" s="153" t="e">
        <f>(VLOOKUP($C42,#REF!,5,0))</f>
        <v>#REF!</v>
      </c>
      <c r="R42" s="153" t="e">
        <f>(VLOOKUP($C42,#REF!,31,))</f>
        <v>#REF!</v>
      </c>
      <c r="S42" s="153" t="e">
        <f>(VLOOKUP($C42,#REF!,32,))</f>
        <v>#REF!</v>
      </c>
      <c r="T42" s="29">
        <f t="shared" si="6"/>
        <v>360</v>
      </c>
      <c r="U42" s="176" t="e">
        <f t="shared" si="7"/>
        <v>#REF!</v>
      </c>
      <c r="V42" s="179" t="e">
        <f t="shared" si="8"/>
        <v>#REF!</v>
      </c>
    </row>
    <row r="43" spans="1:22" s="214" customFormat="1" x14ac:dyDescent="0.2">
      <c r="A43" s="29">
        <f t="shared" si="9"/>
        <v>28</v>
      </c>
      <c r="B43" s="25" t="s">
        <v>168</v>
      </c>
      <c r="C43" s="136" t="s">
        <v>877</v>
      </c>
      <c r="D43" s="68" t="e">
        <f>+VLOOKUP(C43,#REF!,4,)</f>
        <v>#REF!</v>
      </c>
      <c r="E43" s="43">
        <v>43000000000</v>
      </c>
      <c r="F43" s="47" t="e">
        <f>+VLOOKUP($C43,Reff!$A:$C,2,FALSE)</f>
        <v>#REF!</v>
      </c>
      <c r="G43" s="48" t="e">
        <f>+VLOOKUP($C43,Reff!$A:$C,3,FALSE)</f>
        <v>#REF!</v>
      </c>
      <c r="H43" s="43" t="e">
        <f t="shared" si="0"/>
        <v>#REF!</v>
      </c>
      <c r="I43" s="43" t="e">
        <f t="shared" si="1"/>
        <v>#REF!</v>
      </c>
      <c r="J43" s="43" t="e">
        <f t="shared" si="2"/>
        <v>#REF!</v>
      </c>
      <c r="K43" s="43" t="e">
        <f t="shared" si="3"/>
        <v>#REF!</v>
      </c>
      <c r="L43" s="27" t="e">
        <f t="shared" si="4"/>
        <v>#REF!</v>
      </c>
      <c r="M43" s="176" t="e">
        <f t="shared" ca="1" si="5"/>
        <v>#REF!</v>
      </c>
      <c r="N43" s="51" t="e">
        <f>+VLOOKUP($C43,#REF!,3,0)</f>
        <v>#REF!</v>
      </c>
      <c r="O43" s="187" t="e">
        <f>+VLOOKUP($C43,#REF!,4,0)</f>
        <v>#REF!</v>
      </c>
      <c r="P43" s="51" t="e">
        <f>+VLOOKUP($C43,#REF!,5,0)</f>
        <v>#REF!</v>
      </c>
      <c r="Q43" s="153" t="e">
        <f>(VLOOKUP($C43,#REF!,5,0))</f>
        <v>#REF!</v>
      </c>
      <c r="R43" s="153" t="e">
        <f>(VLOOKUP($C43,#REF!,31,))</f>
        <v>#REF!</v>
      </c>
      <c r="S43" s="153" t="e">
        <f>(VLOOKUP($C43,#REF!,32,))</f>
        <v>#REF!</v>
      </c>
      <c r="T43" s="29">
        <f t="shared" si="6"/>
        <v>360</v>
      </c>
      <c r="U43" s="176" t="e">
        <f t="shared" si="7"/>
        <v>#REF!</v>
      </c>
      <c r="V43" s="179" t="e">
        <f t="shared" si="8"/>
        <v>#REF!</v>
      </c>
    </row>
    <row r="44" spans="1:22" s="214" customFormat="1" x14ac:dyDescent="0.2">
      <c r="A44" s="29">
        <f t="shared" si="9"/>
        <v>29</v>
      </c>
      <c r="B44" s="25" t="s">
        <v>168</v>
      </c>
      <c r="C44" s="136" t="s">
        <v>848</v>
      </c>
      <c r="D44" s="68" t="e">
        <f>+VLOOKUP(C44,#REF!,4,)</f>
        <v>#REF!</v>
      </c>
      <c r="E44" s="43">
        <v>15000000000</v>
      </c>
      <c r="F44" s="47" t="e">
        <f>+VLOOKUP($C44,Reff!$A:$C,2,FALSE)</f>
        <v>#REF!</v>
      </c>
      <c r="G44" s="48" t="e">
        <f>+VLOOKUP($C44,Reff!$A:$C,3,FALSE)</f>
        <v>#REF!</v>
      </c>
      <c r="H44" s="43" t="e">
        <f t="shared" si="0"/>
        <v>#REF!</v>
      </c>
      <c r="I44" s="43" t="e">
        <f t="shared" si="1"/>
        <v>#REF!</v>
      </c>
      <c r="J44" s="43" t="e">
        <f t="shared" si="2"/>
        <v>#REF!</v>
      </c>
      <c r="K44" s="43" t="e">
        <f t="shared" si="3"/>
        <v>#REF!</v>
      </c>
      <c r="L44" s="27" t="e">
        <f t="shared" si="4"/>
        <v>#REF!</v>
      </c>
      <c r="M44" s="176" t="e">
        <f t="shared" ca="1" si="5"/>
        <v>#REF!</v>
      </c>
      <c r="N44" s="51" t="e">
        <f>+VLOOKUP($C44,#REF!,3,0)</f>
        <v>#REF!</v>
      </c>
      <c r="O44" s="187" t="e">
        <f>+VLOOKUP($C44,#REF!,4,0)</f>
        <v>#REF!</v>
      </c>
      <c r="P44" s="51" t="e">
        <f>+VLOOKUP($C44,#REF!,5,0)</f>
        <v>#REF!</v>
      </c>
      <c r="Q44" s="153" t="e">
        <f>(VLOOKUP($C44,#REF!,5,0))</f>
        <v>#REF!</v>
      </c>
      <c r="R44" s="153" t="e">
        <f>(VLOOKUP($C44,#REF!,31,))</f>
        <v>#REF!</v>
      </c>
      <c r="S44" s="153" t="e">
        <f>(VLOOKUP($C44,#REF!,32,))</f>
        <v>#REF!</v>
      </c>
      <c r="T44" s="29">
        <f t="shared" si="6"/>
        <v>360</v>
      </c>
      <c r="U44" s="176" t="e">
        <f t="shared" si="7"/>
        <v>#REF!</v>
      </c>
      <c r="V44" s="179" t="e">
        <f t="shared" si="8"/>
        <v>#REF!</v>
      </c>
    </row>
    <row r="45" spans="1:22" s="214" customFormat="1" x14ac:dyDescent="0.2">
      <c r="A45" s="29">
        <f t="shared" si="9"/>
        <v>30</v>
      </c>
      <c r="B45" s="25" t="s">
        <v>168</v>
      </c>
      <c r="C45" s="136" t="s">
        <v>129</v>
      </c>
      <c r="D45" s="68" t="e">
        <f>+VLOOKUP(C45,#REF!,4,)</f>
        <v>#REF!</v>
      </c>
      <c r="E45" s="43">
        <v>7000000000</v>
      </c>
      <c r="F45" s="47" t="e">
        <f>+VLOOKUP($C45,Reff!$A:$C,2,FALSE)</f>
        <v>#REF!</v>
      </c>
      <c r="G45" s="48" t="e">
        <f>+VLOOKUP($C45,Reff!$A:$C,3,FALSE)</f>
        <v>#REF!</v>
      </c>
      <c r="H45" s="43" t="e">
        <f t="shared" si="0"/>
        <v>#REF!</v>
      </c>
      <c r="I45" s="43" t="e">
        <f t="shared" si="1"/>
        <v>#REF!</v>
      </c>
      <c r="J45" s="43" t="e">
        <f t="shared" si="2"/>
        <v>#REF!</v>
      </c>
      <c r="K45" s="43" t="e">
        <f t="shared" si="3"/>
        <v>#REF!</v>
      </c>
      <c r="L45" s="27" t="e">
        <f t="shared" si="4"/>
        <v>#REF!</v>
      </c>
      <c r="M45" s="176" t="e">
        <f t="shared" ca="1" si="5"/>
        <v>#REF!</v>
      </c>
      <c r="N45" s="51" t="e">
        <f>+VLOOKUP($C45,#REF!,3,0)</f>
        <v>#REF!</v>
      </c>
      <c r="O45" s="187" t="e">
        <f>+VLOOKUP($C45,#REF!,4,0)</f>
        <v>#REF!</v>
      </c>
      <c r="P45" s="51" t="e">
        <f>+VLOOKUP($C45,#REF!,5,0)</f>
        <v>#REF!</v>
      </c>
      <c r="Q45" s="153" t="e">
        <f>(VLOOKUP($C45,#REF!,5,0))</f>
        <v>#REF!</v>
      </c>
      <c r="R45" s="153" t="e">
        <f>(VLOOKUP($C45,#REF!,31,))</f>
        <v>#REF!</v>
      </c>
      <c r="S45" s="153" t="e">
        <f>(VLOOKUP($C45,#REF!,32,))</f>
        <v>#REF!</v>
      </c>
      <c r="T45" s="29">
        <f t="shared" si="6"/>
        <v>360</v>
      </c>
      <c r="U45" s="176" t="e">
        <f t="shared" si="7"/>
        <v>#REF!</v>
      </c>
      <c r="V45" s="179" t="e">
        <f t="shared" si="8"/>
        <v>#REF!</v>
      </c>
    </row>
    <row r="46" spans="1:22" s="214" customFormat="1" x14ac:dyDescent="0.2">
      <c r="A46" s="29">
        <f t="shared" si="9"/>
        <v>31</v>
      </c>
      <c r="B46" s="25" t="s">
        <v>168</v>
      </c>
      <c r="C46" s="136" t="s">
        <v>785</v>
      </c>
      <c r="D46" s="68" t="e">
        <f>+VLOOKUP(C46,#REF!,4,)</f>
        <v>#REF!</v>
      </c>
      <c r="E46" s="43">
        <v>52000000000</v>
      </c>
      <c r="F46" s="47" t="e">
        <f>+VLOOKUP($C46,Reff!$A:$C,2,FALSE)</f>
        <v>#REF!</v>
      </c>
      <c r="G46" s="48" t="e">
        <f>+VLOOKUP($C46,Reff!$A:$C,3,FALSE)</f>
        <v>#REF!</v>
      </c>
      <c r="H46" s="43" t="e">
        <f t="shared" si="0"/>
        <v>#REF!</v>
      </c>
      <c r="I46" s="43" t="e">
        <f t="shared" si="1"/>
        <v>#REF!</v>
      </c>
      <c r="J46" s="43" t="e">
        <f t="shared" si="2"/>
        <v>#REF!</v>
      </c>
      <c r="K46" s="43" t="e">
        <f t="shared" si="3"/>
        <v>#REF!</v>
      </c>
      <c r="L46" s="27" t="e">
        <f t="shared" si="4"/>
        <v>#REF!</v>
      </c>
      <c r="M46" s="176" t="e">
        <f t="shared" ca="1" si="5"/>
        <v>#REF!</v>
      </c>
      <c r="N46" s="51" t="e">
        <f>+VLOOKUP($C46,#REF!,3,0)</f>
        <v>#REF!</v>
      </c>
      <c r="O46" s="187" t="e">
        <f>+VLOOKUP($C46,#REF!,4,0)</f>
        <v>#REF!</v>
      </c>
      <c r="P46" s="51" t="e">
        <f>+VLOOKUP($C46,#REF!,5,0)</f>
        <v>#REF!</v>
      </c>
      <c r="Q46" s="153" t="e">
        <f>(VLOOKUP($C46,#REF!,5,0))</f>
        <v>#REF!</v>
      </c>
      <c r="R46" s="153" t="e">
        <f>(VLOOKUP($C46,#REF!,31,))</f>
        <v>#REF!</v>
      </c>
      <c r="S46" s="153" t="e">
        <f>(VLOOKUP($C46,#REF!,32,))</f>
        <v>#REF!</v>
      </c>
      <c r="T46" s="29">
        <f t="shared" si="6"/>
        <v>360</v>
      </c>
      <c r="U46" s="176" t="e">
        <f t="shared" si="7"/>
        <v>#REF!</v>
      </c>
      <c r="V46" s="179" t="e">
        <f t="shared" si="8"/>
        <v>#REF!</v>
      </c>
    </row>
    <row r="47" spans="1:22" s="214" customFormat="1" x14ac:dyDescent="0.2">
      <c r="A47" s="29">
        <f t="shared" si="9"/>
        <v>32</v>
      </c>
      <c r="B47" s="25" t="s">
        <v>168</v>
      </c>
      <c r="C47" s="136" t="s">
        <v>766</v>
      </c>
      <c r="D47" s="68" t="e">
        <f>+VLOOKUP(C47,#REF!,4,)</f>
        <v>#REF!</v>
      </c>
      <c r="E47" s="43">
        <v>42000000000</v>
      </c>
      <c r="F47" s="47" t="e">
        <f>+VLOOKUP($C47,Reff!$A:$C,2,FALSE)</f>
        <v>#REF!</v>
      </c>
      <c r="G47" s="48" t="e">
        <f>+VLOOKUP($C47,Reff!$A:$C,3,FALSE)</f>
        <v>#REF!</v>
      </c>
      <c r="H47" s="43" t="e">
        <f t="shared" si="0"/>
        <v>#REF!</v>
      </c>
      <c r="I47" s="43" t="e">
        <f t="shared" si="1"/>
        <v>#REF!</v>
      </c>
      <c r="J47" s="43" t="e">
        <f t="shared" si="2"/>
        <v>#REF!</v>
      </c>
      <c r="K47" s="43" t="e">
        <f t="shared" si="3"/>
        <v>#REF!</v>
      </c>
      <c r="L47" s="27" t="e">
        <f t="shared" si="4"/>
        <v>#REF!</v>
      </c>
      <c r="M47" s="176" t="e">
        <f t="shared" ca="1" si="5"/>
        <v>#REF!</v>
      </c>
      <c r="N47" s="51" t="e">
        <f>+VLOOKUP($C47,#REF!,3,0)</f>
        <v>#REF!</v>
      </c>
      <c r="O47" s="187" t="e">
        <f>+VLOOKUP($C47,#REF!,4,0)</f>
        <v>#REF!</v>
      </c>
      <c r="P47" s="51" t="e">
        <f>+VLOOKUP($C47,#REF!,5,0)</f>
        <v>#REF!</v>
      </c>
      <c r="Q47" s="153" t="e">
        <f>(VLOOKUP($C47,#REF!,5,0))</f>
        <v>#REF!</v>
      </c>
      <c r="R47" s="153" t="e">
        <f>(VLOOKUP($C47,#REF!,31,))</f>
        <v>#REF!</v>
      </c>
      <c r="S47" s="153" t="e">
        <f>(VLOOKUP($C47,#REF!,32,))</f>
        <v>#REF!</v>
      </c>
      <c r="T47" s="29">
        <f t="shared" si="6"/>
        <v>360</v>
      </c>
      <c r="U47" s="176" t="e">
        <f t="shared" si="7"/>
        <v>#REF!</v>
      </c>
      <c r="V47" s="179" t="e">
        <f t="shared" si="8"/>
        <v>#REF!</v>
      </c>
    </row>
    <row r="48" spans="1:22" s="214" customFormat="1" x14ac:dyDescent="0.2">
      <c r="A48" s="29">
        <f t="shared" si="9"/>
        <v>33</v>
      </c>
      <c r="B48" s="25" t="s">
        <v>168</v>
      </c>
      <c r="C48" s="136" t="s">
        <v>765</v>
      </c>
      <c r="D48" s="68" t="e">
        <f>+VLOOKUP(C48,#REF!,4,)</f>
        <v>#REF!</v>
      </c>
      <c r="E48" s="43">
        <v>19000000000</v>
      </c>
      <c r="F48" s="47" t="e">
        <f>+VLOOKUP($C48,Reff!$A:$C,2,FALSE)</f>
        <v>#REF!</v>
      </c>
      <c r="G48" s="48" t="e">
        <f>+VLOOKUP($C48,Reff!$A:$C,3,FALSE)</f>
        <v>#REF!</v>
      </c>
      <c r="H48" s="43" t="e">
        <f t="shared" si="0"/>
        <v>#REF!</v>
      </c>
      <c r="I48" s="43" t="e">
        <f t="shared" si="1"/>
        <v>#REF!</v>
      </c>
      <c r="J48" s="43" t="e">
        <f t="shared" si="2"/>
        <v>#REF!</v>
      </c>
      <c r="K48" s="43" t="e">
        <f t="shared" si="3"/>
        <v>#REF!</v>
      </c>
      <c r="L48" s="27" t="e">
        <f t="shared" si="4"/>
        <v>#REF!</v>
      </c>
      <c r="M48" s="176" t="e">
        <f t="shared" ca="1" si="5"/>
        <v>#REF!</v>
      </c>
      <c r="N48" s="51" t="e">
        <f>+VLOOKUP($C48,#REF!,3,0)</f>
        <v>#REF!</v>
      </c>
      <c r="O48" s="187" t="e">
        <f>+VLOOKUP($C48,#REF!,4,0)</f>
        <v>#REF!</v>
      </c>
      <c r="P48" s="51" t="e">
        <f>+VLOOKUP($C48,#REF!,5,0)</f>
        <v>#REF!</v>
      </c>
      <c r="Q48" s="153" t="e">
        <f>(VLOOKUP($C48,#REF!,5,0))</f>
        <v>#REF!</v>
      </c>
      <c r="R48" s="153" t="e">
        <f>(VLOOKUP($C48,#REF!,31,))</f>
        <v>#REF!</v>
      </c>
      <c r="S48" s="153" t="e">
        <f>(VLOOKUP($C48,#REF!,32,))</f>
        <v>#REF!</v>
      </c>
      <c r="T48" s="29">
        <f t="shared" si="6"/>
        <v>360</v>
      </c>
      <c r="U48" s="176" t="e">
        <f t="shared" si="7"/>
        <v>#REF!</v>
      </c>
      <c r="V48" s="179" t="e">
        <f t="shared" si="8"/>
        <v>#REF!</v>
      </c>
    </row>
    <row r="49" spans="1:22" s="214" customFormat="1" x14ac:dyDescent="0.2">
      <c r="A49" s="29">
        <f t="shared" si="9"/>
        <v>34</v>
      </c>
      <c r="B49" s="25" t="s">
        <v>168</v>
      </c>
      <c r="C49" s="136" t="s">
        <v>27</v>
      </c>
      <c r="D49" s="68" t="e">
        <f>+VLOOKUP(C49,#REF!,4,)</f>
        <v>#REF!</v>
      </c>
      <c r="E49" s="43">
        <v>5000000000</v>
      </c>
      <c r="F49" s="47" t="e">
        <f>+VLOOKUP($C49,Reff!$A:$C,2,FALSE)</f>
        <v>#REF!</v>
      </c>
      <c r="G49" s="48" t="e">
        <f>+VLOOKUP($C49,Reff!$A:$C,3,FALSE)</f>
        <v>#REF!</v>
      </c>
      <c r="H49" s="43" t="e">
        <f t="shared" si="0"/>
        <v>#REF!</v>
      </c>
      <c r="I49" s="43" t="e">
        <f t="shared" si="1"/>
        <v>#REF!</v>
      </c>
      <c r="J49" s="43" t="e">
        <f t="shared" si="2"/>
        <v>#REF!</v>
      </c>
      <c r="K49" s="43" t="e">
        <f t="shared" si="3"/>
        <v>#REF!</v>
      </c>
      <c r="L49" s="27" t="e">
        <f t="shared" si="4"/>
        <v>#REF!</v>
      </c>
      <c r="M49" s="176" t="e">
        <f t="shared" ca="1" si="5"/>
        <v>#REF!</v>
      </c>
      <c r="N49" s="51" t="e">
        <f>+VLOOKUP($C49,#REF!,3,0)</f>
        <v>#REF!</v>
      </c>
      <c r="O49" s="187" t="e">
        <f>+VLOOKUP($C49,#REF!,4,0)</f>
        <v>#REF!</v>
      </c>
      <c r="P49" s="51" t="e">
        <f>+VLOOKUP($C49,#REF!,5,0)</f>
        <v>#REF!</v>
      </c>
      <c r="Q49" s="153" t="e">
        <f>(VLOOKUP($C49,#REF!,5,0))</f>
        <v>#REF!</v>
      </c>
      <c r="R49" s="153" t="e">
        <f>(VLOOKUP($C49,#REF!,31,))</f>
        <v>#REF!</v>
      </c>
      <c r="S49" s="153" t="e">
        <f>(VLOOKUP($C49,#REF!,32,))</f>
        <v>#REF!</v>
      </c>
      <c r="T49" s="29">
        <f t="shared" si="6"/>
        <v>360</v>
      </c>
      <c r="U49" s="176" t="e">
        <f t="shared" si="7"/>
        <v>#REF!</v>
      </c>
      <c r="V49" s="179" t="e">
        <f t="shared" si="8"/>
        <v>#REF!</v>
      </c>
    </row>
    <row r="50" spans="1:22" s="214" customFormat="1" x14ac:dyDescent="0.2">
      <c r="A50" s="29">
        <f t="shared" si="9"/>
        <v>35</v>
      </c>
      <c r="B50" s="25" t="s">
        <v>168</v>
      </c>
      <c r="C50" s="136" t="s">
        <v>755</v>
      </c>
      <c r="D50" s="68" t="e">
        <f>+VLOOKUP(C50,#REF!,4,)</f>
        <v>#REF!</v>
      </c>
      <c r="E50" s="43">
        <v>5000000000</v>
      </c>
      <c r="F50" s="47" t="e">
        <f>+VLOOKUP($C50,Reff!$A:$C,2,FALSE)</f>
        <v>#REF!</v>
      </c>
      <c r="G50" s="48" t="e">
        <f>+VLOOKUP($C50,Reff!$A:$C,3,FALSE)</f>
        <v>#REF!</v>
      </c>
      <c r="H50" s="43" t="e">
        <f t="shared" si="0"/>
        <v>#REF!</v>
      </c>
      <c r="I50" s="43" t="e">
        <f t="shared" si="1"/>
        <v>#REF!</v>
      </c>
      <c r="J50" s="43" t="e">
        <f t="shared" si="2"/>
        <v>#REF!</v>
      </c>
      <c r="K50" s="43" t="e">
        <f t="shared" si="3"/>
        <v>#REF!</v>
      </c>
      <c r="L50" s="27" t="e">
        <f t="shared" si="4"/>
        <v>#REF!</v>
      </c>
      <c r="M50" s="176" t="e">
        <f t="shared" ca="1" si="5"/>
        <v>#REF!</v>
      </c>
      <c r="N50" s="51" t="e">
        <f>+VLOOKUP($C50,#REF!,3,0)</f>
        <v>#REF!</v>
      </c>
      <c r="O50" s="187" t="e">
        <f>+VLOOKUP($C50,#REF!,4,0)</f>
        <v>#REF!</v>
      </c>
      <c r="P50" s="51" t="e">
        <f>+VLOOKUP($C50,#REF!,5,0)</f>
        <v>#REF!</v>
      </c>
      <c r="Q50" s="153" t="e">
        <f>(VLOOKUP($C50,#REF!,5,0))</f>
        <v>#REF!</v>
      </c>
      <c r="R50" s="153" t="e">
        <f>(VLOOKUP($C50,#REF!,31,))</f>
        <v>#REF!</v>
      </c>
      <c r="S50" s="153" t="e">
        <f>(VLOOKUP($C50,#REF!,32,))</f>
        <v>#REF!</v>
      </c>
      <c r="T50" s="29">
        <f t="shared" si="6"/>
        <v>360</v>
      </c>
      <c r="U50" s="176" t="e">
        <f t="shared" si="7"/>
        <v>#REF!</v>
      </c>
      <c r="V50" s="179" t="e">
        <f t="shared" si="8"/>
        <v>#REF!</v>
      </c>
    </row>
    <row r="51" spans="1:22" s="214" customFormat="1" x14ac:dyDescent="0.2">
      <c r="A51" s="29">
        <f t="shared" si="9"/>
        <v>36</v>
      </c>
      <c r="B51" s="25" t="s">
        <v>168</v>
      </c>
      <c r="C51" s="136" t="s">
        <v>122</v>
      </c>
      <c r="D51" s="34" t="e">
        <f>+VLOOKUP(C51,#REF!,4,)</f>
        <v>#REF!</v>
      </c>
      <c r="E51" s="43">
        <v>7000000000</v>
      </c>
      <c r="F51" s="47" t="e">
        <f>+VLOOKUP($C51,Reff!$A:$C,2,FALSE)</f>
        <v>#REF!</v>
      </c>
      <c r="G51" s="48" t="e">
        <f>+VLOOKUP($C51,Reff!$A:$C,3,FALSE)</f>
        <v>#REF!</v>
      </c>
      <c r="H51" s="43" t="e">
        <f t="shared" si="0"/>
        <v>#REF!</v>
      </c>
      <c r="I51" s="43" t="e">
        <f t="shared" si="1"/>
        <v>#REF!</v>
      </c>
      <c r="J51" s="43" t="e">
        <f t="shared" si="2"/>
        <v>#REF!</v>
      </c>
      <c r="K51" s="43" t="e">
        <f t="shared" si="3"/>
        <v>#REF!</v>
      </c>
      <c r="L51" s="27" t="e">
        <f t="shared" si="4"/>
        <v>#REF!</v>
      </c>
      <c r="M51" s="176" t="e">
        <f t="shared" ca="1" si="5"/>
        <v>#REF!</v>
      </c>
      <c r="N51" s="51" t="e">
        <f>+VLOOKUP($C51,#REF!,3,0)</f>
        <v>#REF!</v>
      </c>
      <c r="O51" s="187" t="e">
        <f>+VLOOKUP($C51,#REF!,4,0)</f>
        <v>#REF!</v>
      </c>
      <c r="P51" s="51" t="e">
        <f>+VLOOKUP($C51,#REF!,5,0)</f>
        <v>#REF!</v>
      </c>
      <c r="Q51" s="153" t="e">
        <f>(VLOOKUP($C51,#REF!,5,0))</f>
        <v>#REF!</v>
      </c>
      <c r="R51" s="153" t="e">
        <f>(VLOOKUP($C51,#REF!,31,))</f>
        <v>#REF!</v>
      </c>
      <c r="S51" s="153" t="e">
        <f>(VLOOKUP($C51,#REF!,32,))</f>
        <v>#REF!</v>
      </c>
      <c r="T51" s="29">
        <f t="shared" si="6"/>
        <v>360</v>
      </c>
      <c r="U51" s="176" t="e">
        <f t="shared" si="7"/>
        <v>#REF!</v>
      </c>
      <c r="V51" s="179" t="e">
        <f t="shared" si="8"/>
        <v>#REF!</v>
      </c>
    </row>
    <row r="52" spans="1:22" s="214" customFormat="1" x14ac:dyDescent="0.2">
      <c r="A52" s="29">
        <f t="shared" si="9"/>
        <v>37</v>
      </c>
      <c r="B52" s="25" t="s">
        <v>168</v>
      </c>
      <c r="C52" s="136" t="s">
        <v>208</v>
      </c>
      <c r="D52" s="68" t="e">
        <f>+VLOOKUP(C52,#REF!,4,)</f>
        <v>#REF!</v>
      </c>
      <c r="E52" s="43">
        <v>4000000000</v>
      </c>
      <c r="F52" s="47" t="e">
        <f>+VLOOKUP($C52,Reff!$A:$C,2,FALSE)</f>
        <v>#REF!</v>
      </c>
      <c r="G52" s="48" t="e">
        <f>+VLOOKUP($C52,Reff!$A:$C,3,FALSE)</f>
        <v>#REF!</v>
      </c>
      <c r="H52" s="43" t="e">
        <f t="shared" si="0"/>
        <v>#REF!</v>
      </c>
      <c r="I52" s="43" t="e">
        <f t="shared" si="1"/>
        <v>#REF!</v>
      </c>
      <c r="J52" s="43" t="e">
        <f t="shared" si="2"/>
        <v>#REF!</v>
      </c>
      <c r="K52" s="43" t="e">
        <f t="shared" si="3"/>
        <v>#REF!</v>
      </c>
      <c r="L52" s="27" t="e">
        <f t="shared" si="4"/>
        <v>#REF!</v>
      </c>
      <c r="M52" s="176" t="e">
        <f t="shared" ca="1" si="5"/>
        <v>#REF!</v>
      </c>
      <c r="N52" s="51" t="e">
        <f>+VLOOKUP($C52,#REF!,3,0)</f>
        <v>#REF!</v>
      </c>
      <c r="O52" s="187" t="e">
        <f>+VLOOKUP($C52,#REF!,4,0)</f>
        <v>#REF!</v>
      </c>
      <c r="P52" s="51" t="e">
        <f>+VLOOKUP($C52,#REF!,5,0)</f>
        <v>#REF!</v>
      </c>
      <c r="Q52" s="153" t="e">
        <f>(VLOOKUP($C52,#REF!,5,0))</f>
        <v>#REF!</v>
      </c>
      <c r="R52" s="153" t="e">
        <f>(VLOOKUP($C52,#REF!,31,))</f>
        <v>#REF!</v>
      </c>
      <c r="S52" s="153" t="e">
        <f>(VLOOKUP($C52,#REF!,32,))</f>
        <v>#REF!</v>
      </c>
      <c r="T52" s="29">
        <f t="shared" si="6"/>
        <v>360</v>
      </c>
      <c r="U52" s="176" t="e">
        <f t="shared" si="7"/>
        <v>#REF!</v>
      </c>
      <c r="V52" s="179" t="e">
        <f t="shared" si="8"/>
        <v>#REF!</v>
      </c>
    </row>
    <row r="53" spans="1:22" s="214" customFormat="1" x14ac:dyDescent="0.2">
      <c r="A53" s="29">
        <f t="shared" si="9"/>
        <v>38</v>
      </c>
      <c r="B53" s="25" t="s">
        <v>168</v>
      </c>
      <c r="C53" s="136" t="s">
        <v>192</v>
      </c>
      <c r="D53" s="68" t="e">
        <f>+VLOOKUP(C53,#REF!,4,)</f>
        <v>#REF!</v>
      </c>
      <c r="E53" s="43">
        <v>19000000000</v>
      </c>
      <c r="F53" s="47" t="e">
        <f>+VLOOKUP($C53,Reff!$A:$C,2,FALSE)</f>
        <v>#REF!</v>
      </c>
      <c r="G53" s="48" t="e">
        <f>+VLOOKUP($C53,Reff!$A:$C,3,FALSE)</f>
        <v>#REF!</v>
      </c>
      <c r="H53" s="43" t="e">
        <f t="shared" si="0"/>
        <v>#REF!</v>
      </c>
      <c r="I53" s="43" t="e">
        <f t="shared" si="1"/>
        <v>#REF!</v>
      </c>
      <c r="J53" s="43" t="e">
        <f t="shared" si="2"/>
        <v>#REF!</v>
      </c>
      <c r="K53" s="43" t="e">
        <f t="shared" si="3"/>
        <v>#REF!</v>
      </c>
      <c r="L53" s="27" t="e">
        <f t="shared" si="4"/>
        <v>#REF!</v>
      </c>
      <c r="M53" s="176" t="e">
        <f t="shared" ca="1" si="5"/>
        <v>#REF!</v>
      </c>
      <c r="N53" s="51" t="e">
        <f>+VLOOKUP($C53,#REF!,3,0)</f>
        <v>#REF!</v>
      </c>
      <c r="O53" s="187" t="e">
        <f>+VLOOKUP($C53,#REF!,4,0)</f>
        <v>#REF!</v>
      </c>
      <c r="P53" s="51" t="e">
        <f>+VLOOKUP($C53,#REF!,5,0)</f>
        <v>#REF!</v>
      </c>
      <c r="Q53" s="153" t="e">
        <f>(VLOOKUP($C53,#REF!,5,0))</f>
        <v>#REF!</v>
      </c>
      <c r="R53" s="153" t="e">
        <f>(VLOOKUP($C53,#REF!,31,))</f>
        <v>#REF!</v>
      </c>
      <c r="S53" s="153" t="e">
        <f>(VLOOKUP($C53,#REF!,32,))</f>
        <v>#REF!</v>
      </c>
      <c r="T53" s="29">
        <f t="shared" si="6"/>
        <v>360</v>
      </c>
      <c r="U53" s="176" t="e">
        <f t="shared" si="7"/>
        <v>#REF!</v>
      </c>
      <c r="V53" s="179" t="e">
        <f t="shared" si="8"/>
        <v>#REF!</v>
      </c>
    </row>
    <row r="54" spans="1:22" s="214" customFormat="1" x14ac:dyDescent="0.2">
      <c r="A54" s="29">
        <f t="shared" si="9"/>
        <v>39</v>
      </c>
      <c r="B54" s="25" t="s">
        <v>168</v>
      </c>
      <c r="C54" s="136" t="s">
        <v>132</v>
      </c>
      <c r="D54" s="68" t="e">
        <f>+VLOOKUP(C54,#REF!,4,)</f>
        <v>#REF!</v>
      </c>
      <c r="E54" s="43">
        <v>5000000000</v>
      </c>
      <c r="F54" s="47" t="e">
        <f>+VLOOKUP($C54,Reff!$A:$C,2,FALSE)</f>
        <v>#N/A</v>
      </c>
      <c r="G54" s="48" t="e">
        <f>+VLOOKUP($C54,Reff!$A:$C,3,FALSE)</f>
        <v>#N/A</v>
      </c>
      <c r="H54" s="43" t="e">
        <f t="shared" si="0"/>
        <v>#REF!</v>
      </c>
      <c r="I54" s="43" t="e">
        <f t="shared" si="1"/>
        <v>#N/A</v>
      </c>
      <c r="J54" s="43" t="e">
        <f t="shared" si="2"/>
        <v>#N/A</v>
      </c>
      <c r="K54" s="43" t="e">
        <f t="shared" si="3"/>
        <v>#REF!</v>
      </c>
      <c r="L54" s="27" t="e">
        <f t="shared" si="4"/>
        <v>#REF!</v>
      </c>
      <c r="M54" s="176" t="e">
        <f t="shared" ca="1" si="5"/>
        <v>#N/A</v>
      </c>
      <c r="N54" s="51" t="e">
        <f>+VLOOKUP($C54,#REF!,3,0)</f>
        <v>#REF!</v>
      </c>
      <c r="O54" s="187" t="e">
        <f>+VLOOKUP($C54,#REF!,4,0)</f>
        <v>#REF!</v>
      </c>
      <c r="P54" s="51" t="e">
        <f>+VLOOKUP($C54,#REF!,5,0)</f>
        <v>#REF!</v>
      </c>
      <c r="Q54" s="153" t="e">
        <f>(VLOOKUP($C54,#REF!,5,0))</f>
        <v>#REF!</v>
      </c>
      <c r="R54" s="153" t="e">
        <f>(VLOOKUP($C54,#REF!,31,))</f>
        <v>#REF!</v>
      </c>
      <c r="S54" s="153" t="e">
        <f>(VLOOKUP($C54,#REF!,32,))</f>
        <v>#REF!</v>
      </c>
      <c r="T54" s="29">
        <f t="shared" si="6"/>
        <v>360</v>
      </c>
      <c r="U54" s="176" t="e">
        <f t="shared" si="7"/>
        <v>#REF!</v>
      </c>
      <c r="V54" s="179" t="e">
        <f t="shared" si="8"/>
        <v>#REF!</v>
      </c>
    </row>
    <row r="55" spans="1:22" s="214" customFormat="1" x14ac:dyDescent="0.2">
      <c r="A55" s="29">
        <f t="shared" si="9"/>
        <v>40</v>
      </c>
      <c r="B55" s="25" t="s">
        <v>168</v>
      </c>
      <c r="C55" s="136" t="s">
        <v>156</v>
      </c>
      <c r="D55" s="68" t="e">
        <f>+VLOOKUP(C55,#REF!,4,)</f>
        <v>#REF!</v>
      </c>
      <c r="E55" s="43">
        <v>15000000000</v>
      </c>
      <c r="F55" s="47" t="e">
        <f>+VLOOKUP($C55,Reff!$A:$C,2,FALSE)</f>
        <v>#N/A</v>
      </c>
      <c r="G55" s="48" t="e">
        <f>+VLOOKUP($C55,Reff!$A:$C,3,FALSE)</f>
        <v>#N/A</v>
      </c>
      <c r="H55" s="43" t="e">
        <f t="shared" si="0"/>
        <v>#REF!</v>
      </c>
      <c r="I55" s="43" t="e">
        <f t="shared" si="1"/>
        <v>#N/A</v>
      </c>
      <c r="J55" s="43" t="e">
        <f t="shared" si="2"/>
        <v>#N/A</v>
      </c>
      <c r="K55" s="43" t="e">
        <f t="shared" si="3"/>
        <v>#REF!</v>
      </c>
      <c r="L55" s="27" t="e">
        <f t="shared" si="4"/>
        <v>#REF!</v>
      </c>
      <c r="M55" s="176" t="e">
        <f t="shared" ca="1" si="5"/>
        <v>#N/A</v>
      </c>
      <c r="N55" s="51" t="e">
        <f>+VLOOKUP($C55,#REF!,3,0)</f>
        <v>#REF!</v>
      </c>
      <c r="O55" s="187" t="e">
        <f>+VLOOKUP($C55,#REF!,4,0)</f>
        <v>#REF!</v>
      </c>
      <c r="P55" s="51" t="e">
        <f>+VLOOKUP($C55,#REF!,5,0)</f>
        <v>#REF!</v>
      </c>
      <c r="Q55" s="153" t="e">
        <f>(VLOOKUP($C55,#REF!,5,0))</f>
        <v>#REF!</v>
      </c>
      <c r="R55" s="153" t="e">
        <f>(VLOOKUP($C55,#REF!,31,))</f>
        <v>#REF!</v>
      </c>
      <c r="S55" s="153" t="e">
        <f>(VLOOKUP($C55,#REF!,32,))</f>
        <v>#REF!</v>
      </c>
      <c r="T55" s="29">
        <f t="shared" si="6"/>
        <v>360</v>
      </c>
      <c r="U55" s="176" t="e">
        <f t="shared" si="7"/>
        <v>#REF!</v>
      </c>
      <c r="V55" s="179" t="e">
        <f t="shared" si="8"/>
        <v>#REF!</v>
      </c>
    </row>
    <row r="56" spans="1:22" s="214" customFormat="1" x14ac:dyDescent="0.2">
      <c r="A56" s="29">
        <f t="shared" si="9"/>
        <v>41</v>
      </c>
      <c r="B56" s="25" t="s">
        <v>168</v>
      </c>
      <c r="C56" s="136" t="s">
        <v>50</v>
      </c>
      <c r="D56" s="68" t="e">
        <f>+VLOOKUP(C56,#REF!,4,)</f>
        <v>#REF!</v>
      </c>
      <c r="E56" s="43">
        <v>3000000000</v>
      </c>
      <c r="F56" s="47" t="e">
        <f>+VLOOKUP($C56,Reff!$A:$C,2,FALSE)</f>
        <v>#N/A</v>
      </c>
      <c r="G56" s="48" t="e">
        <f>+VLOOKUP($C56,Reff!$A:$C,3,FALSE)</f>
        <v>#N/A</v>
      </c>
      <c r="H56" s="43" t="e">
        <f t="shared" si="0"/>
        <v>#REF!</v>
      </c>
      <c r="I56" s="43" t="e">
        <f t="shared" si="1"/>
        <v>#N/A</v>
      </c>
      <c r="J56" s="43" t="e">
        <f t="shared" si="2"/>
        <v>#N/A</v>
      </c>
      <c r="K56" s="43" t="e">
        <f t="shared" si="3"/>
        <v>#REF!</v>
      </c>
      <c r="L56" s="27" t="e">
        <f t="shared" si="4"/>
        <v>#REF!</v>
      </c>
      <c r="M56" s="176" t="e">
        <f t="shared" ca="1" si="5"/>
        <v>#N/A</v>
      </c>
      <c r="N56" s="51" t="e">
        <f>+VLOOKUP($C56,#REF!,3,0)</f>
        <v>#REF!</v>
      </c>
      <c r="O56" s="187" t="e">
        <f>+VLOOKUP($C56,#REF!,4,0)</f>
        <v>#REF!</v>
      </c>
      <c r="P56" s="51" t="e">
        <f>+VLOOKUP($C56,#REF!,5,0)</f>
        <v>#REF!</v>
      </c>
      <c r="Q56" s="153" t="e">
        <f>(VLOOKUP($C56,#REF!,5,0))</f>
        <v>#REF!</v>
      </c>
      <c r="R56" s="153" t="e">
        <f>(VLOOKUP($C56,#REF!,31,))</f>
        <v>#REF!</v>
      </c>
      <c r="S56" s="153" t="e">
        <f>(VLOOKUP($C56,#REF!,32,))</f>
        <v>#REF!</v>
      </c>
      <c r="T56" s="29">
        <f t="shared" si="6"/>
        <v>360</v>
      </c>
      <c r="U56" s="176" t="e">
        <f t="shared" si="7"/>
        <v>#REF!</v>
      </c>
      <c r="V56" s="179" t="e">
        <f t="shared" si="8"/>
        <v>#REF!</v>
      </c>
    </row>
    <row r="57" spans="1:22" s="214" customFormat="1" x14ac:dyDescent="0.2">
      <c r="A57" s="29">
        <f t="shared" si="9"/>
        <v>42</v>
      </c>
      <c r="B57" s="25" t="s">
        <v>168</v>
      </c>
      <c r="C57" s="136" t="s">
        <v>69</v>
      </c>
      <c r="D57" s="186" t="e">
        <f>+VLOOKUP(C57,#REF!,4,)</f>
        <v>#REF!</v>
      </c>
      <c r="E57" s="43">
        <v>1000000000</v>
      </c>
      <c r="F57" s="47" t="e">
        <f>+VLOOKUP($C57,Reff!$A:$C,2,FALSE)</f>
        <v>#N/A</v>
      </c>
      <c r="G57" s="48" t="e">
        <f>+VLOOKUP($C57,Reff!$A:$C,3,FALSE)</f>
        <v>#N/A</v>
      </c>
      <c r="H57" s="43" t="e">
        <f t="shared" si="0"/>
        <v>#REF!</v>
      </c>
      <c r="I57" s="43" t="e">
        <f t="shared" si="1"/>
        <v>#N/A</v>
      </c>
      <c r="J57" s="43" t="e">
        <f t="shared" si="2"/>
        <v>#N/A</v>
      </c>
      <c r="K57" s="43" t="e">
        <f t="shared" si="3"/>
        <v>#REF!</v>
      </c>
      <c r="L57" s="27" t="e">
        <f t="shared" si="4"/>
        <v>#REF!</v>
      </c>
      <c r="M57" s="176" t="e">
        <f t="shared" ca="1" si="5"/>
        <v>#N/A</v>
      </c>
      <c r="N57" s="51" t="e">
        <f>+VLOOKUP($C57,#REF!,3,0)</f>
        <v>#REF!</v>
      </c>
      <c r="O57" s="187" t="e">
        <f>+VLOOKUP($C57,#REF!,4,0)</f>
        <v>#REF!</v>
      </c>
      <c r="P57" s="51" t="e">
        <f>+VLOOKUP($C57,#REF!,5,0)</f>
        <v>#REF!</v>
      </c>
      <c r="Q57" s="153" t="e">
        <f>(VLOOKUP($C57,#REF!,5,0))</f>
        <v>#REF!</v>
      </c>
      <c r="R57" s="153" t="e">
        <f>(VLOOKUP($C57,#REF!,31,))</f>
        <v>#REF!</v>
      </c>
      <c r="S57" s="153" t="e">
        <f>(VLOOKUP($C57,#REF!,32,))</f>
        <v>#REF!</v>
      </c>
      <c r="T57" s="29">
        <f t="shared" si="6"/>
        <v>360</v>
      </c>
      <c r="U57" s="176" t="e">
        <f t="shared" si="7"/>
        <v>#REF!</v>
      </c>
      <c r="V57" s="179" t="e">
        <f t="shared" si="8"/>
        <v>#REF!</v>
      </c>
    </row>
    <row r="58" spans="1:22" s="214" customFormat="1" x14ac:dyDescent="0.2">
      <c r="A58" s="29">
        <f t="shared" si="9"/>
        <v>43</v>
      </c>
      <c r="B58" s="25" t="s">
        <v>168</v>
      </c>
      <c r="C58" s="136" t="s">
        <v>68</v>
      </c>
      <c r="D58" s="186" t="e">
        <f>+VLOOKUP(C58,#REF!,4,)</f>
        <v>#REF!</v>
      </c>
      <c r="E58" s="43">
        <v>1000000000</v>
      </c>
      <c r="F58" s="47" t="e">
        <f>+VLOOKUP($C58,Reff!$A:$C,2,FALSE)</f>
        <v>#N/A</v>
      </c>
      <c r="G58" s="48" t="e">
        <f>+VLOOKUP($C58,Reff!$A:$C,3,FALSE)</f>
        <v>#N/A</v>
      </c>
      <c r="H58" s="43" t="e">
        <f t="shared" si="0"/>
        <v>#REF!</v>
      </c>
      <c r="I58" s="43" t="e">
        <f t="shared" si="1"/>
        <v>#N/A</v>
      </c>
      <c r="J58" s="43" t="e">
        <f t="shared" si="2"/>
        <v>#N/A</v>
      </c>
      <c r="K58" s="43" t="e">
        <f t="shared" si="3"/>
        <v>#REF!</v>
      </c>
      <c r="L58" s="27" t="e">
        <f t="shared" si="4"/>
        <v>#REF!</v>
      </c>
      <c r="M58" s="176" t="e">
        <f t="shared" ca="1" si="5"/>
        <v>#N/A</v>
      </c>
      <c r="N58" s="51" t="e">
        <f>+VLOOKUP($C58,#REF!,3,0)</f>
        <v>#REF!</v>
      </c>
      <c r="O58" s="187" t="e">
        <f>+VLOOKUP($C58,#REF!,4,0)</f>
        <v>#REF!</v>
      </c>
      <c r="P58" s="51" t="e">
        <f>+VLOOKUP($C58,#REF!,5,0)</f>
        <v>#REF!</v>
      </c>
      <c r="Q58" s="153" t="e">
        <f>(VLOOKUP($C58,#REF!,5,0))</f>
        <v>#REF!</v>
      </c>
      <c r="R58" s="153" t="e">
        <f>(VLOOKUP($C58,#REF!,31,))</f>
        <v>#REF!</v>
      </c>
      <c r="S58" s="153" t="e">
        <f>(VLOOKUP($C58,#REF!,32,))</f>
        <v>#REF!</v>
      </c>
      <c r="T58" s="29">
        <f t="shared" si="6"/>
        <v>360</v>
      </c>
      <c r="U58" s="176" t="e">
        <f t="shared" si="7"/>
        <v>#REF!</v>
      </c>
      <c r="V58" s="179" t="e">
        <f t="shared" si="8"/>
        <v>#REF!</v>
      </c>
    </row>
    <row r="59" spans="1:22" s="214" customFormat="1" x14ac:dyDescent="0.2">
      <c r="A59" s="29"/>
      <c r="B59" s="25"/>
      <c r="C59" s="136"/>
      <c r="D59" s="68"/>
      <c r="E59" s="43"/>
      <c r="F59" s="47"/>
      <c r="G59" s="48"/>
      <c r="H59" s="43"/>
      <c r="I59" s="43"/>
      <c r="J59" s="43"/>
      <c r="K59" s="43"/>
      <c r="L59" s="27"/>
      <c r="M59" s="176"/>
      <c r="N59" s="51"/>
      <c r="O59" s="187"/>
      <c r="P59" s="51"/>
      <c r="Q59" s="153"/>
      <c r="R59" s="153"/>
      <c r="S59" s="153"/>
      <c r="T59" s="29"/>
      <c r="U59" s="176"/>
      <c r="V59" s="179"/>
    </row>
    <row r="60" spans="1:22" s="214" customFormat="1" x14ac:dyDescent="0.2">
      <c r="A60" s="291"/>
      <c r="B60" s="25"/>
      <c r="C60" s="290"/>
      <c r="D60" s="68"/>
      <c r="E60" s="43"/>
      <c r="F60" s="47"/>
      <c r="G60" s="48"/>
      <c r="H60" s="43"/>
      <c r="I60" s="43"/>
      <c r="J60" s="43"/>
      <c r="K60" s="43"/>
      <c r="L60" s="27"/>
      <c r="N60" s="35"/>
      <c r="O60" s="72"/>
      <c r="P60" s="56"/>
      <c r="Q60" s="73"/>
      <c r="T60" s="29"/>
    </row>
    <row r="61" spans="1:22" s="214" customFormat="1" x14ac:dyDescent="0.2">
      <c r="A61" s="291"/>
      <c r="B61" s="25"/>
      <c r="C61" s="290"/>
      <c r="D61" s="68"/>
      <c r="E61" s="43"/>
      <c r="F61" s="47"/>
      <c r="G61" s="48"/>
      <c r="H61" s="43"/>
      <c r="I61" s="43"/>
      <c r="J61" s="43"/>
      <c r="K61" s="43"/>
      <c r="L61" s="27"/>
      <c r="N61" s="35"/>
      <c r="O61" s="72"/>
      <c r="P61" s="56"/>
      <c r="Q61" s="73"/>
      <c r="T61" s="29"/>
    </row>
    <row r="62" spans="1:22" s="214" customFormat="1" x14ac:dyDescent="0.2">
      <c r="A62" s="291"/>
      <c r="B62" s="25"/>
      <c r="C62" s="290"/>
      <c r="D62" s="68"/>
      <c r="E62" s="43"/>
      <c r="F62" s="47"/>
      <c r="G62" s="48"/>
      <c r="H62" s="43"/>
      <c r="I62" s="43"/>
      <c r="J62" s="43"/>
      <c r="K62" s="43"/>
      <c r="L62" s="27"/>
      <c r="N62" s="35"/>
      <c r="O62" s="72"/>
      <c r="P62" s="56"/>
      <c r="Q62" s="73"/>
      <c r="T62" s="29"/>
    </row>
    <row r="63" spans="1:22" s="214" customFormat="1" x14ac:dyDescent="0.2">
      <c r="A63" s="291"/>
      <c r="B63" s="25"/>
      <c r="C63" s="290"/>
      <c r="D63" s="68"/>
      <c r="E63" s="43"/>
      <c r="F63" s="47"/>
      <c r="G63" s="48"/>
      <c r="H63" s="43"/>
      <c r="I63" s="43"/>
      <c r="J63" s="43"/>
      <c r="K63" s="43"/>
      <c r="L63" s="27"/>
      <c r="N63" s="35"/>
      <c r="O63" s="72"/>
      <c r="P63" s="56"/>
      <c r="Q63" s="73"/>
      <c r="T63" s="29"/>
    </row>
    <row r="64" spans="1:22" s="214" customFormat="1" x14ac:dyDescent="0.2">
      <c r="A64" s="291"/>
      <c r="B64" s="25"/>
      <c r="C64" s="290"/>
      <c r="D64" s="68"/>
      <c r="E64" s="43"/>
      <c r="F64" s="47"/>
      <c r="G64" s="48"/>
      <c r="H64" s="43"/>
      <c r="I64" s="43"/>
      <c r="J64" s="43"/>
      <c r="K64" s="43"/>
      <c r="L64" s="27"/>
      <c r="N64" s="35"/>
      <c r="O64" s="72"/>
      <c r="P64" s="56"/>
      <c r="Q64" s="73"/>
      <c r="T64" s="29"/>
    </row>
    <row r="65" spans="1:21" s="214" customFormat="1" x14ac:dyDescent="0.2">
      <c r="A65" s="291"/>
      <c r="B65" s="25"/>
      <c r="C65" s="290"/>
      <c r="D65" s="68"/>
      <c r="E65" s="43"/>
      <c r="F65" s="47"/>
      <c r="G65" s="48"/>
      <c r="H65" s="43"/>
      <c r="I65" s="43"/>
      <c r="J65" s="43"/>
      <c r="K65" s="43"/>
      <c r="L65" s="27"/>
      <c r="N65" s="35"/>
      <c r="O65" s="72"/>
      <c r="P65" s="56"/>
      <c r="Q65" s="73"/>
      <c r="T65" s="29"/>
    </row>
    <row r="66" spans="1:21" s="214" customFormat="1" x14ac:dyDescent="0.2">
      <c r="A66" s="29"/>
      <c r="B66" s="25"/>
      <c r="C66" s="23"/>
      <c r="D66" s="34"/>
      <c r="E66" s="43"/>
      <c r="F66" s="47"/>
      <c r="G66" s="48"/>
      <c r="H66" s="43"/>
      <c r="I66" s="43"/>
      <c r="J66" s="43"/>
      <c r="K66" s="43"/>
      <c r="L66" s="27"/>
      <c r="N66" s="35"/>
      <c r="O66" s="72"/>
      <c r="P66" s="56"/>
      <c r="Q66" s="73"/>
    </row>
    <row r="67" spans="1:21" s="214" customFormat="1" x14ac:dyDescent="0.2">
      <c r="A67" s="29"/>
      <c r="B67" s="25"/>
      <c r="C67" s="23"/>
      <c r="D67" s="289"/>
      <c r="E67" s="43"/>
      <c r="F67" s="47"/>
      <c r="G67" s="48"/>
      <c r="H67" s="43"/>
      <c r="I67" s="43"/>
      <c r="J67" s="43"/>
      <c r="K67" s="43"/>
      <c r="L67" s="27"/>
      <c r="N67" s="35"/>
      <c r="O67" s="72"/>
      <c r="P67" s="56"/>
      <c r="Q67" s="73"/>
    </row>
    <row r="68" spans="1:21" s="214" customFormat="1" x14ac:dyDescent="0.2">
      <c r="A68" s="29"/>
      <c r="B68" s="25"/>
      <c r="C68" s="23"/>
      <c r="D68" s="34"/>
      <c r="E68" s="43"/>
      <c r="F68" s="47"/>
      <c r="G68" s="48"/>
      <c r="H68" s="43"/>
      <c r="I68" s="43"/>
      <c r="J68" s="43"/>
      <c r="K68" s="43"/>
      <c r="L68" s="27"/>
      <c r="N68" s="35"/>
      <c r="O68" s="72"/>
      <c r="P68" s="56"/>
      <c r="Q68" s="73"/>
    </row>
    <row r="69" spans="1:21" s="214" customFormat="1" x14ac:dyDescent="0.2">
      <c r="A69" s="29"/>
      <c r="B69" s="25"/>
      <c r="C69" s="23"/>
      <c r="D69" s="34"/>
      <c r="E69" s="43"/>
      <c r="F69" s="47"/>
      <c r="G69" s="48"/>
      <c r="H69" s="43"/>
      <c r="I69" s="43"/>
      <c r="J69" s="43"/>
      <c r="K69" s="43"/>
      <c r="L69" s="27"/>
      <c r="N69" s="35"/>
      <c r="O69" s="72"/>
      <c r="P69" s="56"/>
      <c r="Q69" s="73"/>
    </row>
    <row r="70" spans="1:21" s="214" customFormat="1" x14ac:dyDescent="0.2">
      <c r="A70" s="29"/>
      <c r="B70" s="25"/>
      <c r="C70" s="23"/>
      <c r="D70" s="34"/>
      <c r="E70" s="43"/>
      <c r="F70" s="47"/>
      <c r="G70" s="48"/>
      <c r="H70" s="43"/>
      <c r="I70" s="43"/>
      <c r="J70" s="43"/>
      <c r="K70" s="43"/>
      <c r="L70" s="27"/>
      <c r="N70" s="35"/>
      <c r="O70" s="72"/>
      <c r="P70" s="56"/>
      <c r="Q70" s="73"/>
    </row>
    <row r="71" spans="1:21" s="214" customFormat="1" x14ac:dyDescent="0.2">
      <c r="A71" s="29"/>
      <c r="B71" s="25"/>
      <c r="C71" s="23"/>
      <c r="D71" s="34"/>
      <c r="E71" s="43"/>
      <c r="F71" s="47"/>
      <c r="G71" s="48"/>
      <c r="H71" s="43"/>
      <c r="I71" s="43"/>
      <c r="J71" s="43"/>
      <c r="K71" s="43"/>
      <c r="L71" s="27"/>
      <c r="N71" s="35" t="s">
        <v>768</v>
      </c>
      <c r="O71" s="72" t="s">
        <v>171</v>
      </c>
      <c r="P71" s="214" t="s">
        <v>777</v>
      </c>
      <c r="Q71" s="214" t="s">
        <v>778</v>
      </c>
      <c r="R71" s="72" t="s">
        <v>185</v>
      </c>
      <c r="U71" s="214" t="s">
        <v>760</v>
      </c>
    </row>
    <row r="72" spans="1:21" s="214" customFormat="1" x14ac:dyDescent="0.2">
      <c r="A72" s="29"/>
      <c r="B72" s="25" t="s">
        <v>169</v>
      </c>
      <c r="C72" s="162"/>
      <c r="D72" s="34">
        <f>+P72</f>
        <v>0</v>
      </c>
      <c r="E72" s="43" t="e">
        <f>+IF(N72=$C$7,R72,IF(O72&lt;=$C$7,0,R72))</f>
        <v>#REF!</v>
      </c>
      <c r="F72" s="47">
        <v>100</v>
      </c>
      <c r="G72" s="48">
        <v>100</v>
      </c>
      <c r="H72" s="43" t="e">
        <f>IF(Q72&gt;0,(((Q72-P72)*(O72-N72-1)/365*R72*0.8)+Q72/365*R72*0.8),IF(N72=$C$7,0,IF(O72&lt;$C$7,$I$10-($C$7-O72),(IF(($C$7-N72)&lt;$I$10,($C$7-N72),$I$10)))/365*R72*D72*0.8))</f>
        <v>#REF!</v>
      </c>
      <c r="I72" s="43" t="e">
        <f>+E72*F72/100</f>
        <v>#REF!</v>
      </c>
      <c r="J72" s="43" t="e">
        <f>+E72*G72/100</f>
        <v>#REF!</v>
      </c>
      <c r="K72" s="43" t="e">
        <f>+H72+J72-I72</f>
        <v>#REF!</v>
      </c>
      <c r="L72" s="27" t="e">
        <f>+K72/I72</f>
        <v>#REF!</v>
      </c>
      <c r="N72" s="163"/>
      <c r="O72" s="163"/>
      <c r="P72" s="166"/>
      <c r="Q72" s="170"/>
      <c r="R72" s="164"/>
      <c r="U72" s="176">
        <f>P72*0.8</f>
        <v>0</v>
      </c>
    </row>
    <row r="73" spans="1:21" s="214" customFormat="1" x14ac:dyDescent="0.2">
      <c r="A73" s="29"/>
      <c r="B73" s="25"/>
      <c r="C73" s="258"/>
      <c r="D73" s="256"/>
      <c r="E73" s="43"/>
      <c r="F73" s="48"/>
      <c r="G73" s="254"/>
      <c r="H73" s="255"/>
      <c r="I73" s="43"/>
      <c r="J73" s="43"/>
      <c r="K73" s="43"/>
      <c r="L73" s="27"/>
      <c r="N73" s="56"/>
      <c r="O73" s="56"/>
      <c r="P73" s="74"/>
      <c r="Q73" s="236"/>
      <c r="R73" s="95"/>
    </row>
    <row r="74" spans="1:21" s="214" customFormat="1" x14ac:dyDescent="0.2">
      <c r="A74" s="29"/>
      <c r="B74" s="25"/>
      <c r="C74" s="258"/>
      <c r="D74" s="256"/>
      <c r="E74" s="43"/>
      <c r="F74" s="48"/>
      <c r="G74" s="254"/>
      <c r="H74" s="255"/>
      <c r="I74" s="43"/>
      <c r="J74" s="43"/>
      <c r="K74" s="43"/>
      <c r="L74" s="27"/>
      <c r="N74" s="56"/>
      <c r="O74" s="56"/>
      <c r="P74" s="74"/>
      <c r="Q74" s="236"/>
      <c r="R74" s="95"/>
    </row>
    <row r="75" spans="1:21" s="214" customFormat="1" x14ac:dyDescent="0.2">
      <c r="A75" s="29"/>
      <c r="B75" s="25"/>
      <c r="C75" s="258"/>
      <c r="D75" s="256"/>
      <c r="E75" s="43"/>
      <c r="F75" s="48"/>
      <c r="G75" s="254"/>
      <c r="H75" s="255"/>
      <c r="I75" s="43"/>
      <c r="J75" s="43"/>
      <c r="K75" s="43"/>
      <c r="L75" s="27"/>
      <c r="N75" s="56"/>
      <c r="O75" s="56"/>
      <c r="P75" s="74"/>
      <c r="Q75" s="236"/>
      <c r="R75" s="95"/>
    </row>
    <row r="76" spans="1:21" s="214" customFormat="1" x14ac:dyDescent="0.2">
      <c r="A76" s="29"/>
      <c r="B76" s="260"/>
      <c r="C76" s="259"/>
      <c r="D76" s="257"/>
      <c r="E76" s="43"/>
      <c r="F76" s="48"/>
      <c r="G76" s="254"/>
      <c r="H76" s="255"/>
      <c r="I76" s="43"/>
      <c r="J76" s="43"/>
      <c r="K76" s="43"/>
      <c r="L76" s="27"/>
      <c r="N76" s="56"/>
      <c r="O76" s="56"/>
      <c r="P76" s="74"/>
      <c r="Q76" s="236"/>
      <c r="R76" s="95"/>
    </row>
    <row r="77" spans="1:21" ht="12.75" customHeight="1" x14ac:dyDescent="0.2">
      <c r="B77" s="98"/>
      <c r="C77" s="52"/>
      <c r="D77" s="99" t="s">
        <v>191</v>
      </c>
      <c r="E77" s="54" t="e">
        <f>SUMIF($B$16:$B$76,"D",$E$16:$E$76)</f>
        <v>#REF!</v>
      </c>
      <c r="F77" s="265"/>
      <c r="G77" s="53"/>
      <c r="H77" s="111" t="e">
        <f>SUM(H16:H71)</f>
        <v>#REF!</v>
      </c>
      <c r="I77" s="8" t="e">
        <f>SUM(I16:I71)</f>
        <v>#REF!</v>
      </c>
      <c r="J77" s="8" t="e">
        <f>SUM(J16:J71)</f>
        <v>#REF!</v>
      </c>
      <c r="K77" s="9" t="e">
        <f>SUM(K16:K76)</f>
        <v>#REF!</v>
      </c>
      <c r="L77" s="10" t="e">
        <f>+K77/I77</f>
        <v>#REF!</v>
      </c>
    </row>
    <row r="78" spans="1:21" x14ac:dyDescent="0.2">
      <c r="B78" s="7"/>
    </row>
    <row r="80" spans="1:21" ht="12.75" customHeight="1" x14ac:dyDescent="0.2">
      <c r="B80" s="7" t="s">
        <v>187</v>
      </c>
      <c r="E80" s="75"/>
      <c r="G80" s="214"/>
      <c r="N80" s="38"/>
    </row>
    <row r="81" spans="1:18" s="6" customFormat="1" x14ac:dyDescent="0.2">
      <c r="A81" s="213"/>
      <c r="B81" s="213"/>
      <c r="C81" s="213"/>
      <c r="D81" s="213"/>
      <c r="E81" s="213"/>
      <c r="F81" s="213"/>
      <c r="G81" s="214"/>
      <c r="H81" s="213"/>
      <c r="I81" s="213"/>
      <c r="J81" s="213"/>
      <c r="K81" s="213"/>
      <c r="L81" s="213"/>
      <c r="M81" s="213"/>
      <c r="N81" s="151"/>
    </row>
    <row r="82" spans="1:18" ht="12.75" customHeight="1" x14ac:dyDescent="0.2">
      <c r="A82" s="585" t="s">
        <v>170</v>
      </c>
      <c r="B82" s="295" t="s">
        <v>774</v>
      </c>
      <c r="C82" s="295" t="s">
        <v>762</v>
      </c>
      <c r="D82" s="587" t="s">
        <v>9</v>
      </c>
      <c r="E82" s="585" t="s">
        <v>185</v>
      </c>
      <c r="F82" s="587" t="s">
        <v>767</v>
      </c>
      <c r="G82" s="587" t="s">
        <v>776</v>
      </c>
      <c r="H82" s="574" t="s">
        <v>770</v>
      </c>
      <c r="I82" s="574" t="s">
        <v>810</v>
      </c>
      <c r="J82" s="583" t="s">
        <v>188</v>
      </c>
      <c r="K82" s="584"/>
      <c r="L82" s="562" t="s">
        <v>773</v>
      </c>
      <c r="M82" s="574" t="s">
        <v>775</v>
      </c>
      <c r="N82" s="574" t="s">
        <v>199</v>
      </c>
      <c r="O82" s="574" t="s">
        <v>200</v>
      </c>
      <c r="P82" s="574" t="s">
        <v>772</v>
      </c>
      <c r="Q82" s="574" t="s">
        <v>781</v>
      </c>
    </row>
    <row r="83" spans="1:18" s="214" customFormat="1" x14ac:dyDescent="0.2">
      <c r="A83" s="586"/>
      <c r="B83" s="296"/>
      <c r="C83" s="296"/>
      <c r="D83" s="588"/>
      <c r="E83" s="586"/>
      <c r="F83" s="588"/>
      <c r="G83" s="588"/>
      <c r="H83" s="580"/>
      <c r="I83" s="580"/>
      <c r="J83" s="2" t="s">
        <v>771</v>
      </c>
      <c r="K83" s="2" t="s">
        <v>186</v>
      </c>
      <c r="L83" s="563"/>
      <c r="M83" s="580"/>
      <c r="N83" s="580"/>
      <c r="O83" s="580"/>
      <c r="P83" s="580"/>
      <c r="Q83" s="580"/>
    </row>
    <row r="84" spans="1:18" x14ac:dyDescent="0.2">
      <c r="A84" s="25" t="s">
        <v>820</v>
      </c>
      <c r="B84" s="171">
        <f ca="1">TODAY()</f>
        <v>43789</v>
      </c>
      <c r="C84" s="171">
        <v>43286</v>
      </c>
      <c r="D84" s="26" t="s">
        <v>175</v>
      </c>
      <c r="E84" s="245">
        <v>48000000000</v>
      </c>
      <c r="F84" s="48">
        <v>99.03</v>
      </c>
      <c r="G84" s="48">
        <v>98.8</v>
      </c>
      <c r="H84" s="48" t="e">
        <f>+VLOOKUP(D84,Reff!$A:$C,2,FALSE)</f>
        <v>#REF!</v>
      </c>
      <c r="I84" s="48" t="e">
        <f>+VLOOKUP($D84,Reff!$A:$C,3,FALSE)</f>
        <v>#REF!</v>
      </c>
      <c r="J84" s="161" t="e">
        <f t="shared" ref="J84:J102" ca="1" si="10">+IF(B84=$C$7,IF(A84="S",(G84-H84),(I84-G84))%*E84,0)</f>
        <v>#REF!</v>
      </c>
      <c r="K84" s="156" t="e">
        <f t="shared" ref="K84:K102" ca="1" si="11">-IF(B84=$C$7,IF(A84="S",IF(G84&gt;F84,(G84-F84)*5%,0)%*E84,0),0)</f>
        <v>#REF!</v>
      </c>
      <c r="L84" s="156" t="e">
        <f t="shared" ref="L84:L102" si="12">+IF(C84&gt;=$C$7,M84*E84*Q84*IF(A84="S",1,-1),0)*0.95</f>
        <v>#REF!</v>
      </c>
      <c r="M84" s="157" t="e">
        <f>+VLOOKUP(D84,#REF!,4,)</f>
        <v>#REF!</v>
      </c>
      <c r="N84" s="171" t="e">
        <f>(VLOOKUP($D84,#REF!,31,))</f>
        <v>#REF!</v>
      </c>
      <c r="O84" s="171" t="e">
        <f>(VLOOKUP($D84,#REF!,32,))</f>
        <v>#REF!</v>
      </c>
      <c r="P84" s="172" t="e">
        <f>+VLOOKUP($D84,#REF!,33,0)</f>
        <v>#REF!</v>
      </c>
      <c r="Q84" s="174" t="e">
        <f t="shared" ref="Q84:Q102" si="13">IF(P84="GOV",$I$10/((O84-N84)*2),$J$10/360)</f>
        <v>#REF!</v>
      </c>
    </row>
    <row r="85" spans="1:18" s="6" customFormat="1" x14ac:dyDescent="0.2">
      <c r="A85" s="25" t="s">
        <v>168</v>
      </c>
      <c r="B85" s="171"/>
      <c r="C85" s="171"/>
      <c r="D85" s="26" t="s">
        <v>175</v>
      </c>
      <c r="E85" s="245">
        <v>48000000000</v>
      </c>
      <c r="F85" s="48">
        <v>0</v>
      </c>
      <c r="G85" s="48">
        <v>98.83</v>
      </c>
      <c r="H85" s="48" t="e">
        <f>+VLOOKUP(D85,Reff!$A:$C,2,FALSE)</f>
        <v>#REF!</v>
      </c>
      <c r="I85" s="103">
        <f>G85</f>
        <v>98.83</v>
      </c>
      <c r="J85" s="161" t="e">
        <f t="shared" si="10"/>
        <v>#REF!</v>
      </c>
      <c r="K85" s="156" t="e">
        <f t="shared" si="11"/>
        <v>#REF!</v>
      </c>
      <c r="L85" s="156" t="e">
        <f t="shared" si="12"/>
        <v>#REF!</v>
      </c>
      <c r="M85" s="157" t="e">
        <f>+VLOOKUP(D85,#REF!,4,)</f>
        <v>#REF!</v>
      </c>
      <c r="N85" s="171" t="e">
        <f>(VLOOKUP($D85,#REF!,31,))</f>
        <v>#REF!</v>
      </c>
      <c r="O85" s="171" t="e">
        <f>(VLOOKUP($D85,#REF!,32,))</f>
        <v>#REF!</v>
      </c>
      <c r="P85" s="172" t="e">
        <f>+VLOOKUP($D85,#REF!,33,0)</f>
        <v>#REF!</v>
      </c>
      <c r="Q85" s="174" t="e">
        <f t="shared" si="13"/>
        <v>#REF!</v>
      </c>
    </row>
    <row r="86" spans="1:18" s="310" customFormat="1" ht="13.5" thickBot="1" x14ac:dyDescent="0.25">
      <c r="A86" s="299" t="s">
        <v>168</v>
      </c>
      <c r="B86" s="300"/>
      <c r="C86" s="300"/>
      <c r="D86" s="301" t="s">
        <v>175</v>
      </c>
      <c r="E86" s="302">
        <f>90500000000-E85</f>
        <v>42500000000</v>
      </c>
      <c r="F86" s="303">
        <v>0</v>
      </c>
      <c r="G86" s="303">
        <v>98.83</v>
      </c>
      <c r="H86" s="303" t="e">
        <f>+VLOOKUP(D86,Reff!$A:$C,2,FALSE)</f>
        <v>#REF!</v>
      </c>
      <c r="I86" s="304">
        <f>G86</f>
        <v>98.83</v>
      </c>
      <c r="J86" s="305" t="e">
        <f>+IF(B86=$C$7,IF(A86="S",(G86-H86),(I86-G86))%*E86,0)</f>
        <v>#REF!</v>
      </c>
      <c r="K86" s="306" t="e">
        <f>-IF(B86=$C$7,IF(A86="S",IF(G86&gt;F86,(G86-F86)*5%,0)%*E86,0),0)</f>
        <v>#REF!</v>
      </c>
      <c r="L86" s="306" t="e">
        <f>+IF(C86&gt;=$C$7,M86*E86*Q86*IF(A86="S",1,-1),0)*0.95</f>
        <v>#REF!</v>
      </c>
      <c r="M86" s="307" t="e">
        <f>+VLOOKUP(D86,#REF!,4,)</f>
        <v>#REF!</v>
      </c>
      <c r="N86" s="300" t="e">
        <f>(VLOOKUP($D86,#REF!,31,))</f>
        <v>#REF!</v>
      </c>
      <c r="O86" s="300" t="e">
        <f>(VLOOKUP($D86,#REF!,32,))</f>
        <v>#REF!</v>
      </c>
      <c r="P86" s="308" t="e">
        <f>+VLOOKUP($D86,#REF!,33,0)</f>
        <v>#REF!</v>
      </c>
      <c r="Q86" s="309" t="e">
        <f>IF(P86="GOV",$I$10/((O86-N86)*2),$J$10/360)</f>
        <v>#REF!</v>
      </c>
    </row>
    <row r="87" spans="1:18" x14ac:dyDescent="0.2">
      <c r="A87" s="25" t="s">
        <v>820</v>
      </c>
      <c r="B87" s="171"/>
      <c r="C87" s="171"/>
      <c r="D87" s="26" t="s">
        <v>175</v>
      </c>
      <c r="E87" s="245">
        <f>SUM(E85:E86)</f>
        <v>90500000000</v>
      </c>
      <c r="F87" s="48">
        <v>98.83</v>
      </c>
      <c r="G87" s="311">
        <v>77.2</v>
      </c>
      <c r="H87" s="48" t="e">
        <f>+VLOOKUP(D87,Reff!$A:$C,2,FALSE)</f>
        <v>#REF!</v>
      </c>
      <c r="I87" s="48" t="e">
        <f>+VLOOKUP($D87,Reff!$A:$C,3,FALSE)</f>
        <v>#REF!</v>
      </c>
      <c r="J87" s="161" t="e">
        <f t="shared" si="10"/>
        <v>#REF!</v>
      </c>
      <c r="K87" s="156" t="e">
        <f t="shared" si="11"/>
        <v>#REF!</v>
      </c>
      <c r="L87" s="156" t="e">
        <f t="shared" si="12"/>
        <v>#REF!</v>
      </c>
      <c r="M87" s="157" t="e">
        <f>+VLOOKUP(D87,#REF!,4,)</f>
        <v>#REF!</v>
      </c>
      <c r="N87" s="171" t="e">
        <f>(VLOOKUP($D87,#REF!,31,))</f>
        <v>#REF!</v>
      </c>
      <c r="O87" s="171" t="e">
        <f>(VLOOKUP($D87,#REF!,32,))</f>
        <v>#REF!</v>
      </c>
      <c r="P87" s="172" t="e">
        <f>+VLOOKUP($D87,#REF!,33,0)</f>
        <v>#REF!</v>
      </c>
      <c r="Q87" s="174" t="e">
        <f t="shared" si="13"/>
        <v>#REF!</v>
      </c>
      <c r="R87" s="197" t="e">
        <f>J87/$E$2</f>
        <v>#REF!</v>
      </c>
    </row>
    <row r="88" spans="1:18" x14ac:dyDescent="0.2">
      <c r="A88" s="25" t="s">
        <v>168</v>
      </c>
      <c r="B88" s="171"/>
      <c r="C88" s="171"/>
      <c r="D88" s="26" t="s">
        <v>26</v>
      </c>
      <c r="E88" s="245">
        <v>31500000000</v>
      </c>
      <c r="F88" s="48">
        <v>0</v>
      </c>
      <c r="G88" s="48">
        <v>112.9</v>
      </c>
      <c r="H88" s="48" t="e">
        <f>+VLOOKUP(D88,Reff!$A:$C,2,FALSE)</f>
        <v>#REF!</v>
      </c>
      <c r="I88" s="48" t="e">
        <f>+VLOOKUP($D88,Reff!$A:$C,3,FALSE)</f>
        <v>#REF!</v>
      </c>
      <c r="J88" s="161" t="e">
        <f t="shared" si="10"/>
        <v>#REF!</v>
      </c>
      <c r="K88" s="156" t="e">
        <f t="shared" si="11"/>
        <v>#REF!</v>
      </c>
      <c r="L88" s="156" t="e">
        <f t="shared" si="12"/>
        <v>#REF!</v>
      </c>
      <c r="M88" s="157" t="e">
        <f>+VLOOKUP(D88,#REF!,4,)</f>
        <v>#REF!</v>
      </c>
      <c r="N88" s="171" t="e">
        <f>(VLOOKUP($D88,#REF!,31,))</f>
        <v>#REF!</v>
      </c>
      <c r="O88" s="171" t="e">
        <f>(VLOOKUP($D88,#REF!,32,))</f>
        <v>#REF!</v>
      </c>
      <c r="P88" s="172" t="e">
        <f>+VLOOKUP($D88,#REF!,33,0)</f>
        <v>#REF!</v>
      </c>
      <c r="Q88" s="174" t="e">
        <f t="shared" si="13"/>
        <v>#REF!</v>
      </c>
      <c r="R88" s="197" t="e">
        <f>J88/$E$2</f>
        <v>#REF!</v>
      </c>
    </row>
    <row r="89" spans="1:18" x14ac:dyDescent="0.2">
      <c r="A89" s="102" t="s">
        <v>820</v>
      </c>
      <c r="B89" s="165">
        <v>43284</v>
      </c>
      <c r="C89" s="165">
        <v>43285</v>
      </c>
      <c r="D89" s="15" t="s">
        <v>22</v>
      </c>
      <c r="E89" s="142">
        <v>20000000000</v>
      </c>
      <c r="F89" s="103">
        <v>110.26</v>
      </c>
      <c r="G89" s="103">
        <v>99.14</v>
      </c>
      <c r="H89" s="48" t="e">
        <f>+VLOOKUP(D89,Reff!$A:$C,2,FALSE)</f>
        <v>#REF!</v>
      </c>
      <c r="I89" s="48" t="e">
        <f>+VLOOKUP($D89,Reff!$A:$C,3,FALSE)</f>
        <v>#REF!</v>
      </c>
      <c r="J89" s="161" t="e">
        <f t="shared" si="10"/>
        <v>#REF!</v>
      </c>
      <c r="K89" s="156" t="e">
        <f t="shared" si="11"/>
        <v>#REF!</v>
      </c>
      <c r="L89" s="156" t="e">
        <f t="shared" si="12"/>
        <v>#REF!</v>
      </c>
      <c r="M89" s="157" t="e">
        <f>+VLOOKUP(D89,#REF!,4,)</f>
        <v>#REF!</v>
      </c>
      <c r="N89" s="171" t="e">
        <f>(VLOOKUP($D89,#REF!,31,))</f>
        <v>#REF!</v>
      </c>
      <c r="O89" s="171" t="e">
        <f>(VLOOKUP($D89,#REF!,32,))</f>
        <v>#REF!</v>
      </c>
      <c r="P89" s="172" t="e">
        <f>+VLOOKUP($D89,#REF!,33,0)</f>
        <v>#REF!</v>
      </c>
      <c r="Q89" s="174" t="e">
        <f t="shared" si="13"/>
        <v>#REF!</v>
      </c>
    </row>
    <row r="90" spans="1:18" x14ac:dyDescent="0.2">
      <c r="A90" s="102" t="s">
        <v>820</v>
      </c>
      <c r="B90" s="165">
        <v>43284</v>
      </c>
      <c r="C90" s="165">
        <v>43285</v>
      </c>
      <c r="D90" s="15" t="s">
        <v>22</v>
      </c>
      <c r="E90" s="142">
        <v>24000000000</v>
      </c>
      <c r="F90" s="103">
        <v>110.26</v>
      </c>
      <c r="G90" s="103">
        <v>99.14</v>
      </c>
      <c r="H90" s="48" t="e">
        <f>+VLOOKUP(D90,Reff!$A:$C,2,FALSE)</f>
        <v>#REF!</v>
      </c>
      <c r="I90" s="48" t="e">
        <f>+VLOOKUP($D90,Reff!$A:$C,3,FALSE)</f>
        <v>#REF!</v>
      </c>
      <c r="J90" s="161" t="e">
        <f t="shared" si="10"/>
        <v>#REF!</v>
      </c>
      <c r="K90" s="156" t="e">
        <f t="shared" si="11"/>
        <v>#REF!</v>
      </c>
      <c r="L90" s="156" t="e">
        <f t="shared" si="12"/>
        <v>#REF!</v>
      </c>
      <c r="M90" s="157" t="e">
        <f>+VLOOKUP(D90,#REF!,4,)</f>
        <v>#REF!</v>
      </c>
      <c r="N90" s="171" t="e">
        <f>(VLOOKUP($D90,#REF!,31,))</f>
        <v>#REF!</v>
      </c>
      <c r="O90" s="171" t="e">
        <f>(VLOOKUP($D90,#REF!,32,))</f>
        <v>#REF!</v>
      </c>
      <c r="P90" s="172" t="e">
        <f>+VLOOKUP($D90,#REF!,33,0)</f>
        <v>#REF!</v>
      </c>
      <c r="Q90" s="174" t="e">
        <f t="shared" si="13"/>
        <v>#REF!</v>
      </c>
    </row>
    <row r="91" spans="1:18" x14ac:dyDescent="0.2">
      <c r="A91" s="102" t="s">
        <v>820</v>
      </c>
      <c r="B91" s="165">
        <v>43284</v>
      </c>
      <c r="C91" s="165">
        <v>43285</v>
      </c>
      <c r="D91" s="15" t="s">
        <v>22</v>
      </c>
      <c r="E91" s="142">
        <v>10101000000</v>
      </c>
      <c r="F91" s="103">
        <v>110.26</v>
      </c>
      <c r="G91" s="103">
        <v>99.14</v>
      </c>
      <c r="H91" s="48" t="e">
        <f>+VLOOKUP(D91,Reff!$A:$C,2,FALSE)</f>
        <v>#REF!</v>
      </c>
      <c r="I91" s="48" t="e">
        <f>+VLOOKUP($D91,Reff!$A:$C,3,FALSE)</f>
        <v>#REF!</v>
      </c>
      <c r="J91" s="161" t="e">
        <f t="shared" si="10"/>
        <v>#REF!</v>
      </c>
      <c r="K91" s="156" t="e">
        <f t="shared" si="11"/>
        <v>#REF!</v>
      </c>
      <c r="L91" s="156" t="e">
        <f t="shared" si="12"/>
        <v>#REF!</v>
      </c>
      <c r="M91" s="157" t="e">
        <f>+VLOOKUP(D91,#REF!,4,)</f>
        <v>#REF!</v>
      </c>
      <c r="N91" s="171" t="e">
        <f>(VLOOKUP($D91,#REF!,31,))</f>
        <v>#REF!</v>
      </c>
      <c r="O91" s="171" t="e">
        <f>(VLOOKUP($D91,#REF!,32,))</f>
        <v>#REF!</v>
      </c>
      <c r="P91" s="172" t="e">
        <f>+VLOOKUP($D91,#REF!,33,0)</f>
        <v>#REF!</v>
      </c>
      <c r="Q91" s="174" t="e">
        <f t="shared" si="13"/>
        <v>#REF!</v>
      </c>
    </row>
    <row r="92" spans="1:18" x14ac:dyDescent="0.2">
      <c r="A92" s="102" t="s">
        <v>820</v>
      </c>
      <c r="B92" s="165">
        <v>43284</v>
      </c>
      <c r="C92" s="165">
        <v>43285</v>
      </c>
      <c r="D92" s="15" t="s">
        <v>90</v>
      </c>
      <c r="E92" s="142">
        <v>14000000000</v>
      </c>
      <c r="F92" s="103">
        <v>110.21</v>
      </c>
      <c r="G92" s="103">
        <v>111.87</v>
      </c>
      <c r="H92" s="48" t="e">
        <f>+VLOOKUP(D92,Reff!$A:$C,2,FALSE)</f>
        <v>#REF!</v>
      </c>
      <c r="I92" s="48" t="e">
        <f>+VLOOKUP($D92,Reff!$A:$C,3,FALSE)</f>
        <v>#REF!</v>
      </c>
      <c r="J92" s="161" t="e">
        <f t="shared" si="10"/>
        <v>#REF!</v>
      </c>
      <c r="K92" s="156" t="e">
        <f t="shared" si="11"/>
        <v>#REF!</v>
      </c>
      <c r="L92" s="156" t="e">
        <f t="shared" si="12"/>
        <v>#REF!</v>
      </c>
      <c r="M92" s="157" t="e">
        <f>+VLOOKUP(D92,#REF!,4,)</f>
        <v>#REF!</v>
      </c>
      <c r="N92" s="171" t="e">
        <f>(VLOOKUP($D92,#REF!,31,))</f>
        <v>#REF!</v>
      </c>
      <c r="O92" s="171" t="e">
        <f>(VLOOKUP($D92,#REF!,32,))</f>
        <v>#REF!</v>
      </c>
      <c r="P92" s="172" t="e">
        <f>+VLOOKUP($D92,#REF!,33,0)</f>
        <v>#REF!</v>
      </c>
      <c r="Q92" s="174" t="e">
        <f t="shared" si="13"/>
        <v>#REF!</v>
      </c>
    </row>
    <row r="93" spans="1:18" x14ac:dyDescent="0.2">
      <c r="A93" s="102"/>
      <c r="B93" s="165"/>
      <c r="C93" s="165"/>
      <c r="D93" s="15"/>
      <c r="E93" s="142"/>
      <c r="F93" s="103"/>
      <c r="G93" s="103"/>
      <c r="H93" s="48" t="e">
        <f>+VLOOKUP(D93,Reff!$A:$C,2,FALSE)</f>
        <v>#N/A</v>
      </c>
      <c r="I93" s="48" t="e">
        <f>+VLOOKUP($D93,Reff!$A:$C,3,FALSE)</f>
        <v>#N/A</v>
      </c>
      <c r="J93" s="161" t="e">
        <f t="shared" si="10"/>
        <v>#REF!</v>
      </c>
      <c r="K93" s="156" t="e">
        <f t="shared" si="11"/>
        <v>#REF!</v>
      </c>
      <c r="L93" s="156" t="e">
        <f t="shared" si="12"/>
        <v>#REF!</v>
      </c>
      <c r="M93" s="157" t="e">
        <f>+VLOOKUP(D93,#REF!,4,)</f>
        <v>#REF!</v>
      </c>
      <c r="N93" s="171" t="e">
        <f>(VLOOKUP($D93,#REF!,31,))</f>
        <v>#REF!</v>
      </c>
      <c r="O93" s="171" t="e">
        <f>(VLOOKUP($D93,#REF!,32,))</f>
        <v>#REF!</v>
      </c>
      <c r="P93" s="172" t="e">
        <f>+VLOOKUP($D93,#REF!,33,0)</f>
        <v>#REF!</v>
      </c>
      <c r="Q93" s="174" t="e">
        <f t="shared" si="13"/>
        <v>#REF!</v>
      </c>
    </row>
    <row r="94" spans="1:18" x14ac:dyDescent="0.2">
      <c r="A94" s="102"/>
      <c r="B94" s="165"/>
      <c r="C94" s="165"/>
      <c r="D94" s="15"/>
      <c r="E94" s="142"/>
      <c r="F94" s="103"/>
      <c r="G94" s="103"/>
      <c r="H94" s="48" t="e">
        <f>+VLOOKUP(D94,Reff!$A:$C,2,FALSE)</f>
        <v>#N/A</v>
      </c>
      <c r="I94" s="48" t="e">
        <f>+VLOOKUP($D94,Reff!$A:$C,3,FALSE)</f>
        <v>#N/A</v>
      </c>
      <c r="J94" s="161" t="e">
        <f t="shared" si="10"/>
        <v>#REF!</v>
      </c>
      <c r="K94" s="156" t="e">
        <f t="shared" si="11"/>
        <v>#REF!</v>
      </c>
      <c r="L94" s="156" t="e">
        <f t="shared" si="12"/>
        <v>#REF!</v>
      </c>
      <c r="M94" s="157" t="e">
        <f>+VLOOKUP(D94,#REF!,4,)</f>
        <v>#REF!</v>
      </c>
      <c r="N94" s="171" t="e">
        <f>(VLOOKUP($D94,#REF!,31,))</f>
        <v>#REF!</v>
      </c>
      <c r="O94" s="171" t="e">
        <f>(VLOOKUP($D94,#REF!,32,))</f>
        <v>#REF!</v>
      </c>
      <c r="P94" s="172" t="e">
        <f>+VLOOKUP($D94,#REF!,33,0)</f>
        <v>#REF!</v>
      </c>
      <c r="Q94" s="174" t="e">
        <f t="shared" si="13"/>
        <v>#REF!</v>
      </c>
    </row>
    <row r="95" spans="1:18" x14ac:dyDescent="0.2">
      <c r="A95" s="102"/>
      <c r="B95" s="165"/>
      <c r="C95" s="165"/>
      <c r="D95" s="15"/>
      <c r="E95" s="142"/>
      <c r="F95" s="103"/>
      <c r="G95" s="103"/>
      <c r="H95" s="48" t="e">
        <f>+VLOOKUP(D95,Reff!$A:$C,2,FALSE)</f>
        <v>#N/A</v>
      </c>
      <c r="I95" s="48" t="e">
        <f>+VLOOKUP($D95,Reff!$A:$C,3,FALSE)</f>
        <v>#N/A</v>
      </c>
      <c r="J95" s="161" t="e">
        <f t="shared" si="10"/>
        <v>#REF!</v>
      </c>
      <c r="K95" s="156" t="e">
        <f t="shared" si="11"/>
        <v>#REF!</v>
      </c>
      <c r="L95" s="156" t="e">
        <f t="shared" si="12"/>
        <v>#REF!</v>
      </c>
      <c r="M95" s="157" t="e">
        <f>+VLOOKUP(D95,#REF!,4,)</f>
        <v>#REF!</v>
      </c>
      <c r="N95" s="171" t="e">
        <f>(VLOOKUP($D95,#REF!,31,))</f>
        <v>#REF!</v>
      </c>
      <c r="O95" s="171" t="e">
        <f>(VLOOKUP($D95,#REF!,32,))</f>
        <v>#REF!</v>
      </c>
      <c r="P95" s="172" t="e">
        <f>+VLOOKUP($D95,#REF!,33,0)</f>
        <v>#REF!</v>
      </c>
      <c r="Q95" s="174" t="e">
        <f t="shared" si="13"/>
        <v>#REF!</v>
      </c>
    </row>
    <row r="96" spans="1:18" x14ac:dyDescent="0.2">
      <c r="A96" s="102"/>
      <c r="B96" s="165"/>
      <c r="C96" s="165"/>
      <c r="D96" s="15"/>
      <c r="E96" s="142"/>
      <c r="F96" s="103"/>
      <c r="G96" s="103"/>
      <c r="H96" s="48" t="e">
        <f>+VLOOKUP(D96,Reff!$A:$C,2,FALSE)</f>
        <v>#N/A</v>
      </c>
      <c r="I96" s="48" t="e">
        <f>+VLOOKUP($D96,Reff!$A:$C,3,FALSE)</f>
        <v>#N/A</v>
      </c>
      <c r="J96" s="161" t="e">
        <f t="shared" si="10"/>
        <v>#REF!</v>
      </c>
      <c r="K96" s="156" t="e">
        <f t="shared" si="11"/>
        <v>#REF!</v>
      </c>
      <c r="L96" s="156" t="e">
        <f t="shared" si="12"/>
        <v>#REF!</v>
      </c>
      <c r="M96" s="157" t="e">
        <f>+VLOOKUP(D96,#REF!,4,)</f>
        <v>#REF!</v>
      </c>
      <c r="N96" s="171" t="e">
        <f>(VLOOKUP($D96,#REF!,31,))</f>
        <v>#REF!</v>
      </c>
      <c r="O96" s="171" t="e">
        <f>(VLOOKUP($D96,#REF!,32,))</f>
        <v>#REF!</v>
      </c>
      <c r="P96" s="172" t="e">
        <f>+VLOOKUP($D96,#REF!,33,0)</f>
        <v>#REF!</v>
      </c>
      <c r="Q96" s="174" t="e">
        <f t="shared" si="13"/>
        <v>#REF!</v>
      </c>
    </row>
    <row r="97" spans="1:17" x14ac:dyDescent="0.2">
      <c r="A97" s="102"/>
      <c r="B97" s="165"/>
      <c r="C97" s="165"/>
      <c r="D97" s="15"/>
      <c r="E97" s="142"/>
      <c r="F97" s="103"/>
      <c r="G97" s="103"/>
      <c r="H97" s="48" t="e">
        <f>+VLOOKUP(D97,Reff!$A:$C,2,FALSE)</f>
        <v>#N/A</v>
      </c>
      <c r="I97" s="48" t="e">
        <f>+VLOOKUP($D97,Reff!$A:$C,3,FALSE)</f>
        <v>#N/A</v>
      </c>
      <c r="J97" s="161" t="e">
        <f t="shared" si="10"/>
        <v>#REF!</v>
      </c>
      <c r="K97" s="156" t="e">
        <f t="shared" si="11"/>
        <v>#REF!</v>
      </c>
      <c r="L97" s="156" t="e">
        <f t="shared" si="12"/>
        <v>#REF!</v>
      </c>
      <c r="M97" s="157" t="e">
        <f>+VLOOKUP(D97,#REF!,4,)</f>
        <v>#REF!</v>
      </c>
      <c r="N97" s="171" t="e">
        <f>(VLOOKUP($D97,#REF!,31,))</f>
        <v>#REF!</v>
      </c>
      <c r="O97" s="171" t="e">
        <f>(VLOOKUP($D97,#REF!,32,))</f>
        <v>#REF!</v>
      </c>
      <c r="P97" s="172" t="e">
        <f>+VLOOKUP($D97,#REF!,33,0)</f>
        <v>#REF!</v>
      </c>
      <c r="Q97" s="174" t="e">
        <f t="shared" si="13"/>
        <v>#REF!</v>
      </c>
    </row>
    <row r="98" spans="1:17" x14ac:dyDescent="0.2">
      <c r="A98" s="102"/>
      <c r="B98" s="165"/>
      <c r="C98" s="165"/>
      <c r="D98" s="15"/>
      <c r="E98" s="142"/>
      <c r="F98" s="103"/>
      <c r="G98" s="103"/>
      <c r="H98" s="48" t="e">
        <f>+VLOOKUP(D98,Reff!$A:$C,2,FALSE)</f>
        <v>#N/A</v>
      </c>
      <c r="I98" s="48" t="e">
        <f>+VLOOKUP($D98,Reff!$A:$C,3,FALSE)</f>
        <v>#N/A</v>
      </c>
      <c r="J98" s="161" t="e">
        <f t="shared" si="10"/>
        <v>#REF!</v>
      </c>
      <c r="K98" s="156" t="e">
        <f t="shared" si="11"/>
        <v>#REF!</v>
      </c>
      <c r="L98" s="156" t="e">
        <f t="shared" si="12"/>
        <v>#REF!</v>
      </c>
      <c r="M98" s="157" t="e">
        <f>+VLOOKUP(D98,#REF!,4,)</f>
        <v>#REF!</v>
      </c>
      <c r="N98" s="171" t="e">
        <f>(VLOOKUP($D98,#REF!,31,))</f>
        <v>#REF!</v>
      </c>
      <c r="O98" s="171" t="e">
        <f>(VLOOKUP($D98,#REF!,32,))</f>
        <v>#REF!</v>
      </c>
      <c r="P98" s="172" t="e">
        <f>+VLOOKUP($D98,#REF!,33,0)</f>
        <v>#REF!</v>
      </c>
      <c r="Q98" s="174" t="e">
        <f t="shared" si="13"/>
        <v>#REF!</v>
      </c>
    </row>
    <row r="99" spans="1:17" x14ac:dyDescent="0.2">
      <c r="A99" s="102"/>
      <c r="B99" s="165"/>
      <c r="C99" s="165"/>
      <c r="D99" s="15"/>
      <c r="E99" s="142"/>
      <c r="F99" s="103"/>
      <c r="G99" s="103"/>
      <c r="H99" s="48" t="e">
        <f>+VLOOKUP(D99,Reff!$A:$C,2,FALSE)</f>
        <v>#N/A</v>
      </c>
      <c r="I99" s="48" t="e">
        <f>+VLOOKUP($D99,Reff!$A:$C,3,FALSE)</f>
        <v>#N/A</v>
      </c>
      <c r="J99" s="161" t="e">
        <f t="shared" si="10"/>
        <v>#REF!</v>
      </c>
      <c r="K99" s="156" t="e">
        <f t="shared" si="11"/>
        <v>#REF!</v>
      </c>
      <c r="L99" s="156" t="e">
        <f t="shared" si="12"/>
        <v>#REF!</v>
      </c>
      <c r="M99" s="157" t="e">
        <f>+VLOOKUP(D99,#REF!,4,)</f>
        <v>#REF!</v>
      </c>
      <c r="N99" s="171" t="e">
        <f>(VLOOKUP($D99,#REF!,31,))</f>
        <v>#REF!</v>
      </c>
      <c r="O99" s="171" t="e">
        <f>(VLOOKUP($D99,#REF!,32,))</f>
        <v>#REF!</v>
      </c>
      <c r="P99" s="172" t="e">
        <f>+VLOOKUP($D99,#REF!,33,0)</f>
        <v>#REF!</v>
      </c>
      <c r="Q99" s="174" t="e">
        <f t="shared" si="13"/>
        <v>#REF!</v>
      </c>
    </row>
    <row r="100" spans="1:17" x14ac:dyDescent="0.2">
      <c r="A100" s="102"/>
      <c r="B100" s="165"/>
      <c r="C100" s="165"/>
      <c r="D100" s="15"/>
      <c r="E100" s="142"/>
      <c r="F100" s="103"/>
      <c r="G100" s="103"/>
      <c r="H100" s="48" t="e">
        <f>+VLOOKUP(D100,Reff!$A:$C,2,FALSE)</f>
        <v>#N/A</v>
      </c>
      <c r="I100" s="48" t="e">
        <f>+VLOOKUP($D100,Reff!$A:$C,3,FALSE)</f>
        <v>#N/A</v>
      </c>
      <c r="J100" s="161" t="e">
        <f t="shared" si="10"/>
        <v>#REF!</v>
      </c>
      <c r="K100" s="156" t="e">
        <f t="shared" si="11"/>
        <v>#REF!</v>
      </c>
      <c r="L100" s="156" t="e">
        <f t="shared" si="12"/>
        <v>#REF!</v>
      </c>
      <c r="M100" s="157" t="e">
        <f>+VLOOKUP(D100,#REF!,4,)</f>
        <v>#REF!</v>
      </c>
      <c r="N100" s="171" t="e">
        <f>(VLOOKUP($D100,#REF!,31,))</f>
        <v>#REF!</v>
      </c>
      <c r="O100" s="171" t="e">
        <f>(VLOOKUP($D100,#REF!,32,))</f>
        <v>#REF!</v>
      </c>
      <c r="P100" s="172" t="e">
        <f>+VLOOKUP($D100,#REF!,33,0)</f>
        <v>#REF!</v>
      </c>
      <c r="Q100" s="174" t="e">
        <f t="shared" si="13"/>
        <v>#REF!</v>
      </c>
    </row>
    <row r="101" spans="1:17" x14ac:dyDescent="0.2">
      <c r="A101" s="102"/>
      <c r="B101" s="165"/>
      <c r="C101" s="165"/>
      <c r="D101" s="15"/>
      <c r="E101" s="142"/>
      <c r="F101" s="103"/>
      <c r="G101" s="103"/>
      <c r="H101" s="48" t="e">
        <f>+VLOOKUP(D101,Reff!$A:$C,2,FALSE)</f>
        <v>#N/A</v>
      </c>
      <c r="I101" s="48" t="e">
        <f>+VLOOKUP($D101,Reff!$A:$C,3,FALSE)</f>
        <v>#N/A</v>
      </c>
      <c r="J101" s="161" t="e">
        <f t="shared" si="10"/>
        <v>#REF!</v>
      </c>
      <c r="K101" s="156" t="e">
        <f t="shared" si="11"/>
        <v>#REF!</v>
      </c>
      <c r="L101" s="156" t="e">
        <f t="shared" si="12"/>
        <v>#REF!</v>
      </c>
      <c r="M101" s="157" t="e">
        <f>+VLOOKUP(D101,#REF!,4,)</f>
        <v>#REF!</v>
      </c>
      <c r="N101" s="171" t="e">
        <f>(VLOOKUP($D101,#REF!,31,))</f>
        <v>#REF!</v>
      </c>
      <c r="O101" s="171" t="e">
        <f>(VLOOKUP($D101,#REF!,32,))</f>
        <v>#REF!</v>
      </c>
      <c r="P101" s="172" t="e">
        <f>+VLOOKUP($D101,#REF!,33,0)</f>
        <v>#REF!</v>
      </c>
      <c r="Q101" s="174" t="e">
        <f t="shared" si="13"/>
        <v>#REF!</v>
      </c>
    </row>
    <row r="102" spans="1:17" x14ac:dyDescent="0.2">
      <c r="A102" s="102"/>
      <c r="B102" s="165"/>
      <c r="C102" s="165"/>
      <c r="D102" s="15"/>
      <c r="E102" s="142"/>
      <c r="F102" s="103"/>
      <c r="G102" s="103"/>
      <c r="H102" s="48" t="e">
        <f>+VLOOKUP(D102,Reff!$A:$C,2,FALSE)</f>
        <v>#N/A</v>
      </c>
      <c r="I102" s="48" t="e">
        <f>+VLOOKUP($D102,Reff!$A:$C,3,FALSE)</f>
        <v>#N/A</v>
      </c>
      <c r="J102" s="161" t="e">
        <f t="shared" si="10"/>
        <v>#REF!</v>
      </c>
      <c r="K102" s="156" t="e">
        <f t="shared" si="11"/>
        <v>#REF!</v>
      </c>
      <c r="L102" s="156" t="e">
        <f t="shared" si="12"/>
        <v>#REF!</v>
      </c>
      <c r="M102" s="157" t="e">
        <f>+VLOOKUP(D102,#REF!,4,)</f>
        <v>#REF!</v>
      </c>
      <c r="N102" s="171" t="e">
        <f>(VLOOKUP($D102,#REF!,31,))</f>
        <v>#REF!</v>
      </c>
      <c r="O102" s="171" t="e">
        <f>(VLOOKUP($D102,#REF!,32,))</f>
        <v>#REF!</v>
      </c>
      <c r="P102" s="172" t="e">
        <f>+VLOOKUP($D102,#REF!,33,0)</f>
        <v>#REF!</v>
      </c>
      <c r="Q102" s="174" t="e">
        <f t="shared" si="13"/>
        <v>#REF!</v>
      </c>
    </row>
    <row r="103" spans="1:17" x14ac:dyDescent="0.2">
      <c r="A103" s="102"/>
      <c r="B103" s="165"/>
      <c r="C103" s="165"/>
      <c r="D103" s="15"/>
      <c r="E103" s="142"/>
      <c r="F103" s="103"/>
      <c r="G103" s="103"/>
      <c r="H103" s="48" t="e">
        <f>+VLOOKUP(D103,Reff!$A:$C,2,FALSE)</f>
        <v>#N/A</v>
      </c>
      <c r="I103" s="48" t="e">
        <f>+VLOOKUP($D103,Reff!$A:$C,3,FALSE)</f>
        <v>#N/A</v>
      </c>
      <c r="J103" s="161" t="e">
        <f>+IF(B103=$C$7,IF(A103="S",(G103-H103),(I103-G103))%*E103,0)</f>
        <v>#REF!</v>
      </c>
      <c r="K103" s="156" t="e">
        <f>-IF(B103=$C$7,IF(A103="S",IF(G103&gt;F103,(G103-F103)*5%,0)%*E103,0),0)</f>
        <v>#REF!</v>
      </c>
      <c r="L103" s="156" t="e">
        <f>+IF(C103&gt;=$C$7,M103*E103*Q103*IF(A103="S",1,-1),0)*0.95</f>
        <v>#REF!</v>
      </c>
      <c r="M103" s="157" t="e">
        <f>+VLOOKUP(D103,#REF!,4,)</f>
        <v>#REF!</v>
      </c>
      <c r="N103" s="171" t="e">
        <f>(VLOOKUP($D103,#REF!,31,))</f>
        <v>#REF!</v>
      </c>
      <c r="O103" s="171" t="e">
        <f>(VLOOKUP($D103,#REF!,32,))</f>
        <v>#REF!</v>
      </c>
      <c r="P103" s="172" t="e">
        <f>+VLOOKUP($D103,#REF!,33,0)</f>
        <v>#REF!</v>
      </c>
      <c r="Q103" s="174" t="e">
        <f>IF(P103="GOV",$I$10/((O103-N103)*2),$J$10/360)</f>
        <v>#REF!</v>
      </c>
    </row>
    <row r="104" spans="1:17" x14ac:dyDescent="0.2">
      <c r="A104" s="102"/>
      <c r="B104" s="165"/>
      <c r="C104" s="165"/>
      <c r="D104" s="15"/>
      <c r="E104" s="142"/>
      <c r="F104" s="103"/>
      <c r="G104" s="103"/>
      <c r="H104" s="48" t="e">
        <f>+VLOOKUP(D104,Reff!$A:$C,2,FALSE)</f>
        <v>#N/A</v>
      </c>
      <c r="I104" s="48" t="e">
        <f>+VLOOKUP($D104,Reff!$A:$C,3,FALSE)</f>
        <v>#N/A</v>
      </c>
      <c r="J104" s="161" t="e">
        <f>+IF(B104=$C$7,IF(A104="S",(G104-H104),(I104-G104))%*E104,0)</f>
        <v>#REF!</v>
      </c>
      <c r="K104" s="156" t="e">
        <f>-IF(B104=$C$7,IF(A104="S",IF(G104&gt;F104,(G104-F104)*5%,0)%*E104,0),0)</f>
        <v>#REF!</v>
      </c>
      <c r="L104" s="156" t="e">
        <f>+IF(C104&gt;=$C$7,M104*E104*Q104*IF(A104="S",1,-1),0)*0.95</f>
        <v>#REF!</v>
      </c>
      <c r="M104" s="157" t="e">
        <f>+VLOOKUP(D104,#REF!,4,)</f>
        <v>#REF!</v>
      </c>
      <c r="N104" s="171" t="e">
        <f>(VLOOKUP($D104,#REF!,31,))</f>
        <v>#REF!</v>
      </c>
      <c r="O104" s="171" t="e">
        <f>(VLOOKUP($D104,#REF!,32,))</f>
        <v>#REF!</v>
      </c>
      <c r="P104" s="172" t="e">
        <f>+VLOOKUP($D104,#REF!,33,0)</f>
        <v>#REF!</v>
      </c>
      <c r="Q104" s="174" t="e">
        <f>IF(P104="GOV",$I$10/((O104-N104)*2),$J$10/360)</f>
        <v>#REF!</v>
      </c>
    </row>
    <row r="105" spans="1:17" x14ac:dyDescent="0.2">
      <c r="A105" s="102"/>
      <c r="B105" s="165"/>
      <c r="C105" s="165"/>
      <c r="D105" s="15"/>
      <c r="E105" s="142"/>
      <c r="F105" s="103"/>
      <c r="G105" s="103"/>
      <c r="H105" s="48" t="e">
        <f>+VLOOKUP(D105,Reff!$A:$C,2,FALSE)</f>
        <v>#N/A</v>
      </c>
      <c r="I105" s="48" t="e">
        <f>+VLOOKUP($D105,Reff!$A:$C,3,FALSE)</f>
        <v>#N/A</v>
      </c>
      <c r="J105" s="161" t="e">
        <f>+IF(B105=$C$7,IF(A105="S",(G105-H105),(I105-G105))%*E105,0)</f>
        <v>#REF!</v>
      </c>
      <c r="K105" s="156" t="e">
        <f>-IF(B105=$C$7,IF(A105="S",IF(G105&gt;F105,(G105-F105)*5%,0)%*E105,0),0)</f>
        <v>#REF!</v>
      </c>
      <c r="L105" s="156" t="e">
        <f>+IF(C105&gt;=$C$7,M105*E105*Q105*IF(A105="S",1,-1),0)*0.95</f>
        <v>#REF!</v>
      </c>
      <c r="M105" s="157" t="e">
        <f>+VLOOKUP(D105,#REF!,4,)</f>
        <v>#REF!</v>
      </c>
      <c r="N105" s="171" t="e">
        <f>(VLOOKUP($D105,#REF!,31,))</f>
        <v>#REF!</v>
      </c>
      <c r="O105" s="171" t="e">
        <f>(VLOOKUP($D105,#REF!,32,))</f>
        <v>#REF!</v>
      </c>
      <c r="P105" s="172" t="e">
        <f>+VLOOKUP($D105,#REF!,33,0)</f>
        <v>#REF!</v>
      </c>
      <c r="Q105" s="174" t="e">
        <f>IF(P105="GOV",$I$10/((O105-N105)*2),$J$10/360)</f>
        <v>#REF!</v>
      </c>
    </row>
    <row r="106" spans="1:17" x14ac:dyDescent="0.2">
      <c r="A106" s="102"/>
      <c r="B106" s="165"/>
      <c r="C106" s="165"/>
      <c r="D106" s="15"/>
      <c r="E106" s="142"/>
      <c r="F106" s="103"/>
      <c r="G106" s="103"/>
      <c r="H106" s="48" t="e">
        <f>+VLOOKUP(D106,Reff!$A:$C,2,FALSE)</f>
        <v>#N/A</v>
      </c>
      <c r="I106" s="48" t="e">
        <f>+VLOOKUP($D106,Reff!$A:$C,3,FALSE)</f>
        <v>#N/A</v>
      </c>
      <c r="J106" s="161" t="e">
        <f>+IF(B106=$C$7,IF(A106="S",(G106-H106),(I106-G106))%*E106,0)</f>
        <v>#REF!</v>
      </c>
      <c r="K106" s="156" t="e">
        <f>-IF(B106=$C$7,IF(A106="S",IF(G106&gt;F106,(G106-F106)*5%,0)%*E106,0),0)</f>
        <v>#REF!</v>
      </c>
      <c r="L106" s="156" t="e">
        <f>+IF(C106&gt;=$C$7,M106*E106*Q106*IF(A106="S",1,-1),0)*0.95</f>
        <v>#REF!</v>
      </c>
      <c r="M106" s="157" t="e">
        <f>+VLOOKUP(D106,#REF!,4,)</f>
        <v>#REF!</v>
      </c>
      <c r="N106" s="171" t="e">
        <f>(VLOOKUP($D106,#REF!,31,))</f>
        <v>#REF!</v>
      </c>
      <c r="O106" s="171" t="e">
        <f>(VLOOKUP($D106,#REF!,32,))</f>
        <v>#REF!</v>
      </c>
      <c r="P106" s="172" t="e">
        <f>+VLOOKUP($D106,#REF!,33,0)</f>
        <v>#REF!</v>
      </c>
      <c r="Q106" s="174" t="e">
        <f>IF(P106="GOV",$I$10/((O106-N106)*2),$J$10/360)</f>
        <v>#REF!</v>
      </c>
    </row>
    <row r="107" spans="1:17" x14ac:dyDescent="0.2">
      <c r="A107" s="102"/>
      <c r="B107" s="165"/>
      <c r="C107" s="165"/>
      <c r="D107" s="15"/>
      <c r="E107" s="142"/>
      <c r="F107" s="103"/>
      <c r="G107" s="103"/>
      <c r="H107" s="48" t="e">
        <f>+VLOOKUP(D107,Reff!$A:$C,2,FALSE)</f>
        <v>#N/A</v>
      </c>
      <c r="I107" s="48" t="e">
        <f>+VLOOKUP($D107,Reff!$A:$C,3,FALSE)</f>
        <v>#N/A</v>
      </c>
      <c r="J107" s="161" t="e">
        <f>+IF(B107=$C$7,IF(A107="S",(G107-H107),(I107-G107))%*E107,0)</f>
        <v>#REF!</v>
      </c>
      <c r="K107" s="156" t="e">
        <f>-IF(B107=$C$7,IF(A107="S",IF(G107&gt;F107,(G107-F107)*5%,0)%*E107,0),0)</f>
        <v>#REF!</v>
      </c>
      <c r="L107" s="156" t="e">
        <f>+IF(C107&gt;=$C$7,M107*E107*Q107*IF(A107="S",1,-1),0)*0.95</f>
        <v>#REF!</v>
      </c>
      <c r="M107" s="157" t="e">
        <f>+VLOOKUP(D107,#REF!,4,)</f>
        <v>#REF!</v>
      </c>
      <c r="N107" s="171" t="e">
        <f>(VLOOKUP($D107,#REF!,31,))</f>
        <v>#REF!</v>
      </c>
      <c r="O107" s="171" t="e">
        <f>(VLOOKUP($D107,#REF!,32,))</f>
        <v>#REF!</v>
      </c>
      <c r="P107" s="172" t="e">
        <f>+VLOOKUP($D107,#REF!,33,0)</f>
        <v>#REF!</v>
      </c>
      <c r="Q107" s="174" t="e">
        <f>IF(P107="GOV",$I$10/((O107-N107)*2),$J$10/360)</f>
        <v>#REF!</v>
      </c>
    </row>
    <row r="108" spans="1:17" x14ac:dyDescent="0.2">
      <c r="A108" s="98"/>
      <c r="B108" s="9"/>
      <c r="C108" s="9"/>
      <c r="D108" s="52"/>
      <c r="E108" s="158">
        <f>SUM(E84:E107)</f>
        <v>328601000000</v>
      </c>
      <c r="F108" s="52"/>
      <c r="G108" s="52"/>
      <c r="H108" s="9"/>
      <c r="I108" s="53"/>
      <c r="J108" s="160" t="e">
        <f ca="1">SUM(J84:J107)</f>
        <v>#REF!</v>
      </c>
      <c r="K108" s="160" t="e">
        <f ca="1">SUM(K84:K107)</f>
        <v>#REF!</v>
      </c>
      <c r="L108" s="9" t="e">
        <f>+SUM(L84:L107)</f>
        <v>#REF!</v>
      </c>
      <c r="M108" s="9"/>
      <c r="N108" s="154"/>
      <c r="O108" s="154"/>
      <c r="P108" s="154"/>
      <c r="Q108" s="173"/>
    </row>
  </sheetData>
  <autoFilter ref="B14:V15">
    <filterColumn colId="9" showButton="0"/>
    <sortState ref="B17:V59">
      <sortCondition descending="1" ref="Q14:Q15"/>
    </sortState>
  </autoFilter>
  <mergeCells count="25">
    <mergeCell ref="F14:F15"/>
    <mergeCell ref="A14:A15"/>
    <mergeCell ref="B14:B15"/>
    <mergeCell ref="C14:C15"/>
    <mergeCell ref="D14:D15"/>
    <mergeCell ref="E14:E15"/>
    <mergeCell ref="A82:A83"/>
    <mergeCell ref="D82:D83"/>
    <mergeCell ref="E82:E83"/>
    <mergeCell ref="F82:F83"/>
    <mergeCell ref="G82:G83"/>
    <mergeCell ref="G14:G15"/>
    <mergeCell ref="H14:H15"/>
    <mergeCell ref="I14:I15"/>
    <mergeCell ref="J14:J15"/>
    <mergeCell ref="K14:L14"/>
    <mergeCell ref="O82:O83"/>
    <mergeCell ref="P82:P83"/>
    <mergeCell ref="Q82:Q83"/>
    <mergeCell ref="H82:H83"/>
    <mergeCell ref="I82:I83"/>
    <mergeCell ref="J82:K82"/>
    <mergeCell ref="L82:L83"/>
    <mergeCell ref="M82:M83"/>
    <mergeCell ref="N82:N83"/>
  </mergeCells>
  <conditionalFormatting sqref="L77 L68 L16:L18 L20:L22">
    <cfRule type="cellIs" dxfId="2019" priority="74" operator="lessThan">
      <formula>0</formula>
    </cfRule>
  </conditionalFormatting>
  <conditionalFormatting sqref="E10">
    <cfRule type="cellIs" dxfId="2018" priority="73" operator="lessThan">
      <formula>0</formula>
    </cfRule>
  </conditionalFormatting>
  <conditionalFormatting sqref="G68">
    <cfRule type="cellIs" dxfId="2017" priority="71" operator="greaterThan">
      <formula>F68</formula>
    </cfRule>
    <cfRule type="cellIs" dxfId="2016" priority="72" operator="lessThan">
      <formula>F68</formula>
    </cfRule>
  </conditionalFormatting>
  <conditionalFormatting sqref="P68:Q68 Q109:Q1048576 Q77:Q79 Q1:Q18 Q20:Q22">
    <cfRule type="cellIs" dxfId="2015" priority="70" operator="equal">
      <formula>TODAY()</formula>
    </cfRule>
  </conditionalFormatting>
  <conditionalFormatting sqref="G16:G28">
    <cfRule type="cellIs" dxfId="2014" priority="68" operator="lessThan">
      <formula>N16</formula>
    </cfRule>
    <cfRule type="cellIs" dxfId="2013" priority="69" operator="greaterThan">
      <formula>P16</formula>
    </cfRule>
  </conditionalFormatting>
  <conditionalFormatting sqref="L67">
    <cfRule type="cellIs" dxfId="2012" priority="67" operator="lessThan">
      <formula>0</formula>
    </cfRule>
  </conditionalFormatting>
  <conditionalFormatting sqref="G67">
    <cfRule type="cellIs" dxfId="2011" priority="65" operator="greaterThan">
      <formula>F67</formula>
    </cfRule>
    <cfRule type="cellIs" dxfId="2010" priority="66" operator="lessThan">
      <formula>F67</formula>
    </cfRule>
  </conditionalFormatting>
  <conditionalFormatting sqref="P67:Q67">
    <cfRule type="cellIs" dxfId="2009" priority="64" operator="equal">
      <formula>TODAY()</formula>
    </cfRule>
  </conditionalFormatting>
  <conditionalFormatting sqref="L69">
    <cfRule type="cellIs" dxfId="2008" priority="63" operator="lessThan">
      <formula>0</formula>
    </cfRule>
  </conditionalFormatting>
  <conditionalFormatting sqref="G69">
    <cfRule type="cellIs" dxfId="2007" priority="61" operator="greaterThan">
      <formula>F69</formula>
    </cfRule>
    <cfRule type="cellIs" dxfId="2006" priority="62" operator="lessThan">
      <formula>F69</formula>
    </cfRule>
  </conditionalFormatting>
  <conditionalFormatting sqref="P69:Q69">
    <cfRule type="cellIs" dxfId="2005" priority="60" operator="equal">
      <formula>TODAY()</formula>
    </cfRule>
  </conditionalFormatting>
  <conditionalFormatting sqref="L70">
    <cfRule type="cellIs" dxfId="2004" priority="59" operator="lessThan">
      <formula>0</formula>
    </cfRule>
  </conditionalFormatting>
  <conditionalFormatting sqref="G70">
    <cfRule type="cellIs" dxfId="2003" priority="57" operator="greaterThan">
      <formula>F70</formula>
    </cfRule>
    <cfRule type="cellIs" dxfId="2002" priority="58" operator="lessThan">
      <formula>F70</formula>
    </cfRule>
  </conditionalFormatting>
  <conditionalFormatting sqref="P70:Q70">
    <cfRule type="cellIs" dxfId="2001" priority="56" operator="equal">
      <formula>TODAY()</formula>
    </cfRule>
  </conditionalFormatting>
  <conditionalFormatting sqref="L71">
    <cfRule type="cellIs" dxfId="2000" priority="55" operator="lessThan">
      <formula>0</formula>
    </cfRule>
  </conditionalFormatting>
  <conditionalFormatting sqref="G71">
    <cfRule type="cellIs" dxfId="1999" priority="53" operator="greaterThan">
      <formula>F71</formula>
    </cfRule>
    <cfRule type="cellIs" dxfId="1998" priority="54" operator="lessThan">
      <formula>F71</formula>
    </cfRule>
  </conditionalFormatting>
  <conditionalFormatting sqref="M71">
    <cfRule type="cellIs" dxfId="1997" priority="52" operator="greaterThan">
      <formula>0.1</formula>
    </cfRule>
  </conditionalFormatting>
  <conditionalFormatting sqref="P71">
    <cfRule type="cellIs" dxfId="1996" priority="51" operator="equal">
      <formula>TODAY()</formula>
    </cfRule>
  </conditionalFormatting>
  <conditionalFormatting sqref="M80:M81">
    <cfRule type="cellIs" dxfId="1995" priority="50" operator="greaterThan">
      <formula>0.1</formula>
    </cfRule>
  </conditionalFormatting>
  <conditionalFormatting sqref="K108">
    <cfRule type="cellIs" dxfId="1994" priority="49" operator="greaterThan">
      <formula>0.1</formula>
    </cfRule>
  </conditionalFormatting>
  <conditionalFormatting sqref="P73:P76">
    <cfRule type="cellIs" dxfId="1993" priority="45" operator="equal">
      <formula>TODAY()</formula>
    </cfRule>
  </conditionalFormatting>
  <conditionalFormatting sqref="M73:M76">
    <cfRule type="cellIs" dxfId="1992" priority="48" operator="greaterThan">
      <formula>0.1</formula>
    </cfRule>
  </conditionalFormatting>
  <conditionalFormatting sqref="N73:N76">
    <cfRule type="cellIs" dxfId="1991" priority="47" operator="equal">
      <formula>TODAY()</formula>
    </cfRule>
  </conditionalFormatting>
  <conditionalFormatting sqref="N73:N76">
    <cfRule type="cellIs" dxfId="1990" priority="46" operator="equal">
      <formula>$C$7</formula>
    </cfRule>
  </conditionalFormatting>
  <conditionalFormatting sqref="L73:L76">
    <cfRule type="cellIs" dxfId="1989" priority="44" operator="lessThan">
      <formula>0</formula>
    </cfRule>
  </conditionalFormatting>
  <conditionalFormatting sqref="G73:G76">
    <cfRule type="cellIs" dxfId="1988" priority="42" operator="greaterThan">
      <formula>F73</formula>
    </cfRule>
    <cfRule type="cellIs" dxfId="1987" priority="43" operator="lessThan">
      <formula>F73</formula>
    </cfRule>
  </conditionalFormatting>
  <conditionalFormatting sqref="O73:O76">
    <cfRule type="cellIs" dxfId="1986" priority="41" operator="equal">
      <formula>TODAY()</formula>
    </cfRule>
  </conditionalFormatting>
  <conditionalFormatting sqref="O73:O76">
    <cfRule type="cellIs" dxfId="1985" priority="40" operator="equal">
      <formula>$C$7</formula>
    </cfRule>
  </conditionalFormatting>
  <conditionalFormatting sqref="L19">
    <cfRule type="cellIs" dxfId="1984" priority="39" operator="lessThan">
      <formula>0</formula>
    </cfRule>
  </conditionalFormatting>
  <conditionalFormatting sqref="Q19">
    <cfRule type="cellIs" dxfId="1983" priority="38" operator="equal">
      <formula>TODAY()</formula>
    </cfRule>
  </conditionalFormatting>
  <conditionalFormatting sqref="L66">
    <cfRule type="cellIs" dxfId="1982" priority="36" operator="lessThan">
      <formula>0</formula>
    </cfRule>
  </conditionalFormatting>
  <conditionalFormatting sqref="G66">
    <cfRule type="cellIs" dxfId="1981" priority="34" operator="greaterThan">
      <formula>F66</formula>
    </cfRule>
    <cfRule type="cellIs" dxfId="1980" priority="35" operator="lessThan">
      <formula>F66</formula>
    </cfRule>
  </conditionalFormatting>
  <conditionalFormatting sqref="P66:Q66">
    <cfRule type="cellIs" dxfId="1979" priority="33" operator="equal">
      <formula>TODAY()</formula>
    </cfRule>
  </conditionalFormatting>
  <conditionalFormatting sqref="L23:L26">
    <cfRule type="cellIs" dxfId="1978" priority="32" operator="lessThan">
      <formula>0</formula>
    </cfRule>
  </conditionalFormatting>
  <conditionalFormatting sqref="Q23:Q26">
    <cfRule type="cellIs" dxfId="1977" priority="31" operator="equal">
      <formula>TODAY()</formula>
    </cfRule>
  </conditionalFormatting>
  <conditionalFormatting sqref="L72">
    <cfRule type="cellIs" dxfId="1976" priority="29" operator="lessThan">
      <formula>0</formula>
    </cfRule>
  </conditionalFormatting>
  <conditionalFormatting sqref="G72">
    <cfRule type="cellIs" dxfId="1975" priority="27" operator="greaterThan">
      <formula>F72</formula>
    </cfRule>
    <cfRule type="cellIs" dxfId="1974" priority="28" operator="lessThan">
      <formula>F72</formula>
    </cfRule>
  </conditionalFormatting>
  <conditionalFormatting sqref="N72:P72">
    <cfRule type="cellIs" dxfId="1973" priority="26" operator="equal">
      <formula>TODAY()</formula>
    </cfRule>
  </conditionalFormatting>
  <conditionalFormatting sqref="M72">
    <cfRule type="cellIs" dxfId="1972" priority="25" operator="greaterThan">
      <formula>0.1</formula>
    </cfRule>
  </conditionalFormatting>
  <conditionalFormatting sqref="N72:O72">
    <cfRule type="cellIs" dxfId="1971" priority="24" operator="equal">
      <formula>$C$7</formula>
    </cfRule>
  </conditionalFormatting>
  <conditionalFormatting sqref="L60:L65">
    <cfRule type="cellIs" dxfId="1970" priority="23" operator="lessThan">
      <formula>0</formula>
    </cfRule>
  </conditionalFormatting>
  <conditionalFormatting sqref="G60:G65">
    <cfRule type="cellIs" dxfId="1969" priority="21" operator="greaterThan">
      <formula>F60</formula>
    </cfRule>
    <cfRule type="cellIs" dxfId="1968" priority="22" operator="lessThan">
      <formula>F60</formula>
    </cfRule>
  </conditionalFormatting>
  <conditionalFormatting sqref="P60:Q65">
    <cfRule type="cellIs" dxfId="1967" priority="20" operator="equal">
      <formula>TODAY()</formula>
    </cfRule>
  </conditionalFormatting>
  <conditionalFormatting sqref="U60:U66 U16:U26">
    <cfRule type="cellIs" dxfId="1966" priority="19" operator="lessThan">
      <formula>0.07</formula>
    </cfRule>
  </conditionalFormatting>
  <conditionalFormatting sqref="L27">
    <cfRule type="cellIs" dxfId="1965" priority="17" operator="lessThan">
      <formula>0</formula>
    </cfRule>
  </conditionalFormatting>
  <conditionalFormatting sqref="K16:K26">
    <cfRule type="cellIs" dxfId="1964" priority="18" operator="lessThan">
      <formula>0</formula>
    </cfRule>
  </conditionalFormatting>
  <conditionalFormatting sqref="Q27">
    <cfRule type="cellIs" dxfId="1963" priority="16" operator="equal">
      <formula>TODAY()</formula>
    </cfRule>
  </conditionalFormatting>
  <conditionalFormatting sqref="U27">
    <cfRule type="cellIs" dxfId="1962" priority="14" operator="lessThan">
      <formula>0.07</formula>
    </cfRule>
  </conditionalFormatting>
  <conditionalFormatting sqref="K27">
    <cfRule type="cellIs" dxfId="1961" priority="13" operator="lessThan">
      <formula>0</formula>
    </cfRule>
  </conditionalFormatting>
  <conditionalFormatting sqref="L28">
    <cfRule type="cellIs" dxfId="1960" priority="12" operator="lessThan">
      <formula>0</formula>
    </cfRule>
  </conditionalFormatting>
  <conditionalFormatting sqref="Q28">
    <cfRule type="cellIs" dxfId="1959" priority="11" operator="equal">
      <formula>TODAY()</formula>
    </cfRule>
  </conditionalFormatting>
  <conditionalFormatting sqref="U28">
    <cfRule type="cellIs" dxfId="1958" priority="9" operator="lessThan">
      <formula>0.07</formula>
    </cfRule>
  </conditionalFormatting>
  <conditionalFormatting sqref="K28">
    <cfRule type="cellIs" dxfId="1957" priority="8" operator="lessThan">
      <formula>0</formula>
    </cfRule>
  </conditionalFormatting>
  <conditionalFormatting sqref="G29:G59">
    <cfRule type="cellIs" dxfId="1956" priority="6" operator="lessThan">
      <formula>N29</formula>
    </cfRule>
    <cfRule type="cellIs" dxfId="1955" priority="7" operator="greaterThan">
      <formula>P29</formula>
    </cfRule>
  </conditionalFormatting>
  <conditionalFormatting sqref="L29:L59">
    <cfRule type="cellIs" dxfId="1954" priority="5" operator="lessThan">
      <formula>0</formula>
    </cfRule>
  </conditionalFormatting>
  <conditionalFormatting sqref="Q29:Q59">
    <cfRule type="cellIs" dxfId="1953" priority="4" operator="equal">
      <formula>TODAY()</formula>
    </cfRule>
  </conditionalFormatting>
  <conditionalFormatting sqref="U29:U59">
    <cfRule type="cellIs" dxfId="1952" priority="3" operator="lessThan">
      <formula>0.07</formula>
    </cfRule>
  </conditionalFormatting>
  <conditionalFormatting sqref="K29:K59">
    <cfRule type="cellIs" dxfId="1951" priority="2" operator="lessThan">
      <formula>0</formula>
    </cfRule>
  </conditionalFormatting>
  <pageMargins left="0.7" right="0.7" top="0.75" bottom="0.75" header="0.3" footer="0.3"/>
  <pageSetup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9">
    <tabColor rgb="FF66CCFF"/>
  </sheetPr>
  <dimension ref="A2:U168"/>
  <sheetViews>
    <sheetView topLeftCell="A100" zoomScaleNormal="100" workbookViewId="0">
      <selection activeCell="L127" sqref="L127"/>
    </sheetView>
  </sheetViews>
  <sheetFormatPr defaultColWidth="9.140625" defaultRowHeight="15" x14ac:dyDescent="0.25"/>
  <cols>
    <col min="1" max="1" width="2.85546875" style="30" customWidth="1"/>
    <col min="2" max="2" width="10.140625" style="367" customWidth="1"/>
    <col min="3" max="3" width="13.140625" style="367" customWidth="1"/>
    <col min="4" max="4" width="11.7109375" style="367" customWidth="1"/>
    <col min="5" max="5" width="18.7109375" style="367" customWidth="1"/>
    <col min="6" max="6" width="11.85546875" style="367" customWidth="1"/>
    <col min="7" max="7" width="11" style="367" customWidth="1"/>
    <col min="8" max="8" width="12.28515625" style="367" customWidth="1"/>
    <col min="9" max="10" width="15.42578125" style="367" customWidth="1"/>
    <col min="11" max="11" width="14.140625" style="367" bestFit="1" customWidth="1"/>
    <col min="12" max="12" width="11.42578125" style="367" customWidth="1"/>
    <col min="13" max="13" width="8.42578125" style="367" customWidth="1"/>
    <col min="14" max="14" width="11" style="367" customWidth="1"/>
    <col min="15" max="15" width="10.28515625" style="367" customWidth="1"/>
    <col min="16" max="16" width="9.7109375" style="367" bestFit="1" customWidth="1"/>
    <col min="17" max="17" width="10.42578125" style="367" bestFit="1" customWidth="1"/>
    <col min="18" max="18" width="15.5703125" style="363" bestFit="1" customWidth="1"/>
    <col min="19" max="20" width="10.5703125" style="367" bestFit="1" customWidth="1"/>
    <col min="21" max="21" width="12.42578125" style="367" bestFit="1" customWidth="1"/>
    <col min="22" max="22" width="11" style="367" bestFit="1" customWidth="1"/>
    <col min="23" max="16384" width="9.140625" style="367"/>
  </cols>
  <sheetData>
    <row r="2" spans="1:20" ht="13.5" customHeight="1" x14ac:dyDescent="0.25">
      <c r="C2" s="122" t="e">
        <f>+#REF!</f>
        <v>#REF!</v>
      </c>
      <c r="D2" s="4" t="s">
        <v>203</v>
      </c>
      <c r="E2" s="264" t="e">
        <f>+VLOOKUP($C$2,#REF!,79,)</f>
        <v>#REF!</v>
      </c>
    </row>
    <row r="3" spans="1:20" ht="13.5" customHeight="1" x14ac:dyDescent="0.25">
      <c r="D3" s="5" t="s">
        <v>204</v>
      </c>
      <c r="E3" s="263" t="e">
        <f>VLOOKUP($C$2,#REF!,36,0)</f>
        <v>#REF!</v>
      </c>
      <c r="I3" s="11" t="s">
        <v>8</v>
      </c>
      <c r="J3" s="14" t="e">
        <f>+K129+J166+K166+L166-J4</f>
        <v>#REF!</v>
      </c>
    </row>
    <row r="4" spans="1:20" ht="13.5" customHeight="1" x14ac:dyDescent="0.25">
      <c r="D4" s="5" t="s">
        <v>152</v>
      </c>
      <c r="E4" s="33">
        <v>0</v>
      </c>
      <c r="I4" s="70" t="s">
        <v>182</v>
      </c>
      <c r="J4" s="71" t="e">
        <f>K4/365*E2*I10</f>
        <v>#REF!</v>
      </c>
      <c r="K4" s="239">
        <v>7.1000000000000004E-3</v>
      </c>
    </row>
    <row r="5" spans="1:20" ht="13.5" customHeight="1" x14ac:dyDescent="0.25">
      <c r="D5" s="5" t="s">
        <v>11</v>
      </c>
      <c r="E5" s="16" t="e">
        <f>+E2/E3</f>
        <v>#REF!</v>
      </c>
      <c r="I5" s="121"/>
      <c r="J5" s="58"/>
      <c r="K5" s="6"/>
    </row>
    <row r="6" spans="1:20" ht="13.5" customHeight="1" x14ac:dyDescent="0.25">
      <c r="D6" s="17" t="s">
        <v>12</v>
      </c>
      <c r="E6" s="18" t="e">
        <f>+E4/E3</f>
        <v>#REF!</v>
      </c>
      <c r="I6" s="121" t="s">
        <v>185</v>
      </c>
      <c r="J6" s="58">
        <f>SUM(E16:E70)</f>
        <v>81400000000</v>
      </c>
      <c r="K6" s="6"/>
    </row>
    <row r="7" spans="1:20" ht="13.5" customHeight="1" x14ac:dyDescent="0.25">
      <c r="C7" s="122" t="e">
        <f>+#REF!</f>
        <v>#REF!</v>
      </c>
      <c r="D7" s="5" t="s">
        <v>5</v>
      </c>
      <c r="E7" s="13" t="e">
        <f>+E2+J3+E4</f>
        <v>#REF!</v>
      </c>
      <c r="I7" s="145" t="s">
        <v>172</v>
      </c>
      <c r="J7" s="144" t="e">
        <f>SUM(I16:I70)</f>
        <v>#REF!</v>
      </c>
      <c r="K7" s="393" t="e">
        <f>SUM(J16:J70)/E7</f>
        <v>#REF!</v>
      </c>
    </row>
    <row r="8" spans="1:20" ht="13.5" customHeight="1" x14ac:dyDescent="0.25">
      <c r="D8" s="5" t="s">
        <v>11</v>
      </c>
      <c r="E8" s="19" t="e">
        <f>+E5+E6</f>
        <v>#REF!</v>
      </c>
      <c r="I8" s="145" t="s">
        <v>956</v>
      </c>
      <c r="J8" s="346">
        <f>SUM(J73:J114)</f>
        <v>18951866500</v>
      </c>
      <c r="K8" s="346">
        <f>SUM(K73:K115)</f>
        <v>0</v>
      </c>
    </row>
    <row r="9" spans="1:20" ht="13.5" customHeight="1" thickBot="1" x14ac:dyDescent="0.3">
      <c r="D9" s="5" t="s">
        <v>10</v>
      </c>
      <c r="E9" s="32" t="e">
        <f>+E7/E8</f>
        <v>#REF!</v>
      </c>
      <c r="I9" s="125" t="s">
        <v>205</v>
      </c>
      <c r="J9" s="126" t="s">
        <v>206</v>
      </c>
    </row>
    <row r="10" spans="1:20" ht="19.5" thickBot="1" x14ac:dyDescent="0.3">
      <c r="D10" s="127" t="s">
        <v>6</v>
      </c>
      <c r="E10" s="128" t="e">
        <f>+E9/E3-1</f>
        <v>#REF!</v>
      </c>
      <c r="F10" s="129" t="e">
        <f>E9-E3</f>
        <v>#REF!</v>
      </c>
      <c r="G10" s="130" t="e">
        <f>+F10/E3</f>
        <v>#REF!</v>
      </c>
      <c r="H10" s="149"/>
      <c r="I10" s="123" t="e">
        <f>#REF!</f>
        <v>#REF!</v>
      </c>
      <c r="J10" s="124" t="e">
        <f>#REF!</f>
        <v>#REF!</v>
      </c>
    </row>
    <row r="11" spans="1:20" x14ac:dyDescent="0.25">
      <c r="B11" s="6"/>
      <c r="C11" s="6"/>
      <c r="F11" s="40" t="e">
        <f>+E9</f>
        <v>#REF!</v>
      </c>
      <c r="G11" s="36"/>
      <c r="I11" s="121"/>
      <c r="J11" s="58"/>
    </row>
    <row r="12" spans="1:20" x14ac:dyDescent="0.25">
      <c r="B12" s="7"/>
      <c r="F12" s="41" t="e">
        <f>+E10</f>
        <v>#REF!</v>
      </c>
      <c r="G12" s="37"/>
    </row>
    <row r="14" spans="1:20" ht="15" customHeight="1" x14ac:dyDescent="0.25">
      <c r="A14" s="560" t="s">
        <v>3</v>
      </c>
      <c r="B14" s="560" t="s">
        <v>170</v>
      </c>
      <c r="C14" s="562" t="s">
        <v>9</v>
      </c>
      <c r="D14" s="562" t="s">
        <v>749</v>
      </c>
      <c r="E14" s="564" t="s">
        <v>748</v>
      </c>
      <c r="F14" s="562" t="s">
        <v>751</v>
      </c>
      <c r="G14" s="562" t="s">
        <v>750</v>
      </c>
      <c r="H14" s="562" t="s">
        <v>151</v>
      </c>
      <c r="I14" s="562" t="s">
        <v>752</v>
      </c>
      <c r="J14" s="562" t="s">
        <v>753</v>
      </c>
      <c r="K14" s="566" t="s">
        <v>4</v>
      </c>
      <c r="L14" s="566"/>
      <c r="M14" s="93" t="s">
        <v>198</v>
      </c>
    </row>
    <row r="15" spans="1:20" s="3" customFormat="1" ht="12.75" x14ac:dyDescent="0.2">
      <c r="A15" s="561"/>
      <c r="B15" s="561"/>
      <c r="C15" s="563"/>
      <c r="D15" s="563"/>
      <c r="E15" s="565"/>
      <c r="F15" s="563"/>
      <c r="G15" s="563"/>
      <c r="H15" s="563"/>
      <c r="I15" s="563"/>
      <c r="J15" s="563"/>
      <c r="K15" s="2" t="s">
        <v>1</v>
      </c>
      <c r="L15" s="2" t="s">
        <v>0</v>
      </c>
      <c r="N15" s="39" t="s">
        <v>74</v>
      </c>
      <c r="O15" s="39" t="s">
        <v>75</v>
      </c>
      <c r="P15" s="39" t="s">
        <v>76</v>
      </c>
      <c r="Q15" s="57" t="s">
        <v>171</v>
      </c>
      <c r="R15" s="3" t="s">
        <v>780</v>
      </c>
      <c r="S15" s="3" t="s">
        <v>964</v>
      </c>
      <c r="T15" s="55" t="s">
        <v>779</v>
      </c>
    </row>
    <row r="16" spans="1:20" s="365" customFormat="1" ht="12.75" x14ac:dyDescent="0.2">
      <c r="A16" s="366">
        <f t="shared" ref="A16:A30" si="0">+A15+1</f>
        <v>1</v>
      </c>
      <c r="B16" s="83" t="s">
        <v>207</v>
      </c>
      <c r="C16" s="109" t="s">
        <v>987</v>
      </c>
      <c r="D16" s="85" t="e">
        <f>+VLOOKUP(C16,#REF!,4,)</f>
        <v>#REF!</v>
      </c>
      <c r="E16" s="86">
        <f>7500000000+3000000000+4500000000</f>
        <v>15000000000</v>
      </c>
      <c r="F16" s="87" t="e">
        <f>+VLOOKUP($C16,Reff!$A:$C,2,FALSE)</f>
        <v>#REF!</v>
      </c>
      <c r="G16" s="88" t="e">
        <f>+VLOOKUP($C16,Reff!$A:$C,3,FALSE)</f>
        <v>#REF!</v>
      </c>
      <c r="H16" s="86" t="e">
        <f t="shared" ref="H16:H30" si="1">+D16*E16/T16*IF(B16="B",$J$10,$I$10)*0.95</f>
        <v>#REF!</v>
      </c>
      <c r="I16" s="86" t="e">
        <f t="shared" ref="I16:I30" si="2">+E16*F16/100</f>
        <v>#REF!</v>
      </c>
      <c r="J16" s="86" t="e">
        <f t="shared" ref="J16:J30" si="3">+E16*G16/100</f>
        <v>#REF!</v>
      </c>
      <c r="K16" s="86" t="e">
        <f t="shared" ref="K16:K30" si="4">+H16+J16-I16</f>
        <v>#REF!</v>
      </c>
      <c r="L16" s="89" t="e">
        <f t="shared" ref="L16:L30" si="5">+K16/I16</f>
        <v>#REF!</v>
      </c>
      <c r="M16" s="294" t="e">
        <f t="shared" ref="M16:M30" si="6">J16/$E$7</f>
        <v>#REF!</v>
      </c>
      <c r="N16" s="91" t="e">
        <f>+VLOOKUP($C16,#REF!,3,0)</f>
        <v>#REF!</v>
      </c>
      <c r="O16" s="91" t="e">
        <f>+VLOOKUP($C16,#REF!,4,0)</f>
        <v>#REF!</v>
      </c>
      <c r="P16" s="91" t="e">
        <f>+VLOOKUP($C16,#REF!,5,0)</f>
        <v>#REF!</v>
      </c>
      <c r="Q16" s="215" t="e">
        <f>+VLOOKUP($C16,#REF!,5,0)</f>
        <v>#REF!</v>
      </c>
      <c r="R16" s="215" t="e">
        <f>(VLOOKUP($C16,#REF!,31,))</f>
        <v>#REF!</v>
      </c>
      <c r="S16" s="215" t="e">
        <f>(VLOOKUP($C16,#REF!,32,))</f>
        <v>#REF!</v>
      </c>
      <c r="T16" s="284" t="e">
        <f t="shared" ref="T16:T30" si="7">IF(B16="G",(S16-R16)*2,360)</f>
        <v>#REF!</v>
      </c>
    </row>
    <row r="17" spans="1:20" s="90" customFormat="1" ht="12.75" x14ac:dyDescent="0.2">
      <c r="A17" s="284">
        <f t="shared" si="0"/>
        <v>2</v>
      </c>
      <c r="B17" s="83" t="s">
        <v>207</v>
      </c>
      <c r="C17" s="109" t="s">
        <v>986</v>
      </c>
      <c r="D17" s="85" t="e">
        <f>+VLOOKUP(C17,#REF!,4,)</f>
        <v>#REF!</v>
      </c>
      <c r="E17" s="86">
        <v>10000000000</v>
      </c>
      <c r="F17" s="87" t="e">
        <f>+VLOOKUP($C17,Reff!$A:$C,2,FALSE)</f>
        <v>#REF!</v>
      </c>
      <c r="G17" s="88" t="e">
        <f>+VLOOKUP($C17,Reff!$A:$C,3,FALSE)</f>
        <v>#REF!</v>
      </c>
      <c r="H17" s="86" t="e">
        <f t="shared" si="1"/>
        <v>#REF!</v>
      </c>
      <c r="I17" s="86" t="e">
        <f t="shared" si="2"/>
        <v>#REF!</v>
      </c>
      <c r="J17" s="86" t="e">
        <f t="shared" si="3"/>
        <v>#REF!</v>
      </c>
      <c r="K17" s="86" t="e">
        <f t="shared" si="4"/>
        <v>#REF!</v>
      </c>
      <c r="L17" s="89" t="e">
        <f t="shared" si="5"/>
        <v>#REF!</v>
      </c>
      <c r="M17" s="294" t="e">
        <f t="shared" si="6"/>
        <v>#REF!</v>
      </c>
      <c r="N17" s="91" t="e">
        <f>+VLOOKUP($C17,#REF!,3,0)</f>
        <v>#REF!</v>
      </c>
      <c r="O17" s="91" t="e">
        <f>+VLOOKUP($C17,#REF!,4,0)</f>
        <v>#REF!</v>
      </c>
      <c r="P17" s="91" t="e">
        <f>+VLOOKUP($C17,#REF!,5,0)</f>
        <v>#REF!</v>
      </c>
      <c r="Q17" s="215" t="e">
        <f>+VLOOKUP($C17,#REF!,5,0)</f>
        <v>#REF!</v>
      </c>
      <c r="R17" s="215" t="e">
        <f>(VLOOKUP($C17,#REF!,31,))</f>
        <v>#REF!</v>
      </c>
      <c r="S17" s="215" t="e">
        <f>(VLOOKUP($C17,#REF!,32,))</f>
        <v>#REF!</v>
      </c>
      <c r="T17" s="284" t="e">
        <f t="shared" si="7"/>
        <v>#REF!</v>
      </c>
    </row>
    <row r="18" spans="1:20" s="90" customFormat="1" ht="12.75" x14ac:dyDescent="0.2">
      <c r="A18" s="284">
        <f t="shared" si="0"/>
        <v>3</v>
      </c>
      <c r="B18" s="380" t="s">
        <v>168</v>
      </c>
      <c r="C18" s="44" t="s">
        <v>57</v>
      </c>
      <c r="D18" s="186" t="e">
        <f>+VLOOKUP(C18,#REF!,4,)</f>
        <v>#REF!</v>
      </c>
      <c r="E18" s="185">
        <v>8500000000</v>
      </c>
      <c r="F18" s="183" t="e">
        <f>+VLOOKUP($C18,Reff!$A:$C,2,FALSE)</f>
        <v>#REF!</v>
      </c>
      <c r="G18" s="381" t="e">
        <f>+VLOOKUP($C18,Reff!$A:$C,3,FALSE)</f>
        <v>#REF!</v>
      </c>
      <c r="H18" s="185" t="e">
        <f t="shared" si="1"/>
        <v>#REF!</v>
      </c>
      <c r="I18" s="185" t="e">
        <f t="shared" si="2"/>
        <v>#REF!</v>
      </c>
      <c r="J18" s="185" t="e">
        <f t="shared" si="3"/>
        <v>#REF!</v>
      </c>
      <c r="K18" s="185" t="e">
        <f t="shared" si="4"/>
        <v>#REF!</v>
      </c>
      <c r="L18" s="382" t="e">
        <f t="shared" si="5"/>
        <v>#REF!</v>
      </c>
      <c r="M18" s="226" t="e">
        <f t="shared" si="6"/>
        <v>#REF!</v>
      </c>
      <c r="N18" s="383" t="e">
        <f>+VLOOKUP($C18,#REF!,3,0)</f>
        <v>#REF!</v>
      </c>
      <c r="O18" s="383" t="e">
        <f>+VLOOKUP($C18,#REF!,4,0)</f>
        <v>#REF!</v>
      </c>
      <c r="P18" s="383" t="e">
        <f>+VLOOKUP($C18,#REF!,5,0)</f>
        <v>#REF!</v>
      </c>
      <c r="Q18" s="181" t="e">
        <f>+VLOOKUP($C18,#REF!,5,0)</f>
        <v>#REF!</v>
      </c>
      <c r="R18" s="181" t="e">
        <f>(VLOOKUP($C18,#REF!,31,))</f>
        <v>#REF!</v>
      </c>
      <c r="S18" s="181" t="e">
        <f>(VLOOKUP($C18,#REF!,32,))</f>
        <v>#REF!</v>
      </c>
      <c r="T18" s="184">
        <f t="shared" si="7"/>
        <v>360</v>
      </c>
    </row>
    <row r="19" spans="1:20" s="90" customFormat="1" ht="12.75" x14ac:dyDescent="0.2">
      <c r="A19" s="284">
        <f t="shared" si="0"/>
        <v>4</v>
      </c>
      <c r="B19" s="25" t="s">
        <v>168</v>
      </c>
      <c r="C19" s="110" t="s">
        <v>162</v>
      </c>
      <c r="D19" s="68" t="e">
        <f>+VLOOKUP(C19,#REF!,4,)</f>
        <v>#REF!</v>
      </c>
      <c r="E19" s="43">
        <v>7800000000</v>
      </c>
      <c r="F19" s="372" t="e">
        <f>+VLOOKUP($C19,Reff!$A:$C,2,FALSE)</f>
        <v>#REF!</v>
      </c>
      <c r="G19" s="48" t="e">
        <f>+VLOOKUP($C19,Reff!$A:$C,3,FALSE)</f>
        <v>#REF!</v>
      </c>
      <c r="H19" s="43" t="e">
        <f t="shared" si="1"/>
        <v>#REF!</v>
      </c>
      <c r="I19" s="43" t="e">
        <f t="shared" si="2"/>
        <v>#REF!</v>
      </c>
      <c r="J19" s="43" t="e">
        <f t="shared" si="3"/>
        <v>#REF!</v>
      </c>
      <c r="K19" s="43" t="e">
        <f t="shared" si="4"/>
        <v>#REF!</v>
      </c>
      <c r="L19" s="27" t="e">
        <f t="shared" si="5"/>
        <v>#REF!</v>
      </c>
      <c r="M19" s="369" t="e">
        <f t="shared" si="6"/>
        <v>#REF!</v>
      </c>
      <c r="N19" s="371" t="e">
        <f>+VLOOKUP($C19,#REF!,3,0)</f>
        <v>#REF!</v>
      </c>
      <c r="O19" s="371" t="e">
        <f>+VLOOKUP($C19,#REF!,4,0)</f>
        <v>#REF!</v>
      </c>
      <c r="P19" s="371" t="e">
        <f>+VLOOKUP($C19,#REF!,5,0)</f>
        <v>#REF!</v>
      </c>
      <c r="Q19" s="153" t="e">
        <f>+VLOOKUP($C19,#REF!,5,0)</f>
        <v>#REF!</v>
      </c>
      <c r="R19" s="153" t="e">
        <f>(VLOOKUP($C19,#REF!,31,))</f>
        <v>#REF!</v>
      </c>
      <c r="S19" s="153" t="e">
        <f>(VLOOKUP($C19,#REF!,32,))</f>
        <v>#REF!</v>
      </c>
      <c r="T19" s="366">
        <f t="shared" si="7"/>
        <v>360</v>
      </c>
    </row>
    <row r="20" spans="1:20" s="365" customFormat="1" ht="12.75" x14ac:dyDescent="0.2">
      <c r="A20" s="366">
        <f t="shared" si="0"/>
        <v>5</v>
      </c>
      <c r="B20" s="25" t="s">
        <v>168</v>
      </c>
      <c r="C20" s="110" t="s">
        <v>755</v>
      </c>
      <c r="D20" s="68" t="e">
        <f>+VLOOKUP(C20,#REF!,4,)</f>
        <v>#REF!</v>
      </c>
      <c r="E20" s="43">
        <v>7500000000</v>
      </c>
      <c r="F20" s="372" t="e">
        <f>+VLOOKUP($C20,Reff!$A:$C,2,FALSE)</f>
        <v>#REF!</v>
      </c>
      <c r="G20" s="48" t="e">
        <f>+VLOOKUP($C20,Reff!$A:$C,3,FALSE)</f>
        <v>#REF!</v>
      </c>
      <c r="H20" s="43" t="e">
        <f t="shared" si="1"/>
        <v>#REF!</v>
      </c>
      <c r="I20" s="43" t="e">
        <f t="shared" si="2"/>
        <v>#REF!</v>
      </c>
      <c r="J20" s="43" t="e">
        <f t="shared" si="3"/>
        <v>#REF!</v>
      </c>
      <c r="K20" s="43" t="e">
        <f t="shared" si="4"/>
        <v>#REF!</v>
      </c>
      <c r="L20" s="27" t="e">
        <f t="shared" si="5"/>
        <v>#REF!</v>
      </c>
      <c r="M20" s="369" t="e">
        <f t="shared" si="6"/>
        <v>#REF!</v>
      </c>
      <c r="N20" s="371" t="e">
        <f>+VLOOKUP($C20,#REF!,3,0)</f>
        <v>#REF!</v>
      </c>
      <c r="O20" s="371" t="e">
        <f>+VLOOKUP($C20,#REF!,4,0)</f>
        <v>#REF!</v>
      </c>
      <c r="P20" s="371" t="e">
        <f>+VLOOKUP($C20,#REF!,5,0)</f>
        <v>#REF!</v>
      </c>
      <c r="Q20" s="153" t="e">
        <f>+VLOOKUP($C20,#REF!,5,0)</f>
        <v>#REF!</v>
      </c>
      <c r="R20" s="153" t="e">
        <f>(VLOOKUP($C20,#REF!,31,))</f>
        <v>#REF!</v>
      </c>
      <c r="S20" s="153" t="e">
        <f>(VLOOKUP($C20,#REF!,32,))</f>
        <v>#REF!</v>
      </c>
      <c r="T20" s="366">
        <f t="shared" si="7"/>
        <v>360</v>
      </c>
    </row>
    <row r="21" spans="1:20" s="365" customFormat="1" ht="12.75" x14ac:dyDescent="0.2">
      <c r="A21" s="366">
        <f t="shared" si="0"/>
        <v>6</v>
      </c>
      <c r="B21" s="25" t="s">
        <v>168</v>
      </c>
      <c r="C21" s="67" t="s">
        <v>1058</v>
      </c>
      <c r="D21" s="68" t="e">
        <f>+VLOOKUP(C21,#REF!,4,)</f>
        <v>#REF!</v>
      </c>
      <c r="E21" s="43">
        <v>6000000000</v>
      </c>
      <c r="F21" s="372" t="e">
        <f>+VLOOKUP($C21,Reff!$A:$C,2,FALSE)</f>
        <v>#REF!</v>
      </c>
      <c r="G21" s="48" t="e">
        <f>+VLOOKUP($C21,Reff!$A:$C,3,FALSE)</f>
        <v>#REF!</v>
      </c>
      <c r="H21" s="43" t="e">
        <f t="shared" si="1"/>
        <v>#REF!</v>
      </c>
      <c r="I21" s="43" t="e">
        <f t="shared" si="2"/>
        <v>#REF!</v>
      </c>
      <c r="J21" s="43" t="e">
        <f t="shared" si="3"/>
        <v>#REF!</v>
      </c>
      <c r="K21" s="43" t="e">
        <f t="shared" si="4"/>
        <v>#REF!</v>
      </c>
      <c r="L21" s="27" t="e">
        <f t="shared" si="5"/>
        <v>#REF!</v>
      </c>
      <c r="M21" s="369" t="e">
        <f t="shared" si="6"/>
        <v>#REF!</v>
      </c>
      <c r="N21" s="371" t="e">
        <f>+VLOOKUP($C21,#REF!,3,0)</f>
        <v>#REF!</v>
      </c>
      <c r="O21" s="371" t="e">
        <f>+VLOOKUP($C21,#REF!,4,0)</f>
        <v>#REF!</v>
      </c>
      <c r="P21" s="371" t="e">
        <f>+VLOOKUP($C21,#REF!,5,0)</f>
        <v>#REF!</v>
      </c>
      <c r="Q21" s="153" t="e">
        <f>+VLOOKUP($C21,#REF!,5,0)</f>
        <v>#REF!</v>
      </c>
      <c r="R21" s="153" t="e">
        <f>(VLOOKUP($C21,#REF!,31,))</f>
        <v>#REF!</v>
      </c>
      <c r="S21" s="153" t="e">
        <f>(VLOOKUP($C21,#REF!,32,))</f>
        <v>#REF!</v>
      </c>
      <c r="T21" s="366">
        <f t="shared" si="7"/>
        <v>360</v>
      </c>
    </row>
    <row r="22" spans="1:20" s="365" customFormat="1" ht="12.75" x14ac:dyDescent="0.2">
      <c r="A22" s="366">
        <f t="shared" si="0"/>
        <v>7</v>
      </c>
      <c r="B22" s="25" t="s">
        <v>168</v>
      </c>
      <c r="C22" s="67" t="s">
        <v>49</v>
      </c>
      <c r="D22" s="68" t="e">
        <f>+VLOOKUP(C22,#REF!,4,)</f>
        <v>#REF!</v>
      </c>
      <c r="E22" s="43">
        <v>5000000000</v>
      </c>
      <c r="F22" s="372" t="e">
        <f>+VLOOKUP($C22,Reff!$A:$C,2,FALSE)</f>
        <v>#REF!</v>
      </c>
      <c r="G22" s="48" t="e">
        <f>+VLOOKUP($C22,Reff!$A:$C,3,FALSE)</f>
        <v>#REF!</v>
      </c>
      <c r="H22" s="43" t="e">
        <f t="shared" si="1"/>
        <v>#REF!</v>
      </c>
      <c r="I22" s="43" t="e">
        <f t="shared" si="2"/>
        <v>#REF!</v>
      </c>
      <c r="J22" s="43" t="e">
        <f t="shared" si="3"/>
        <v>#REF!</v>
      </c>
      <c r="K22" s="43" t="e">
        <f t="shared" si="4"/>
        <v>#REF!</v>
      </c>
      <c r="L22" s="27" t="e">
        <f t="shared" si="5"/>
        <v>#REF!</v>
      </c>
      <c r="M22" s="369" t="e">
        <f t="shared" si="6"/>
        <v>#REF!</v>
      </c>
      <c r="N22" s="371" t="e">
        <f>+VLOOKUP($C22,#REF!,3,0)</f>
        <v>#REF!</v>
      </c>
      <c r="O22" s="371" t="e">
        <f>+VLOOKUP($C22,#REF!,4,0)</f>
        <v>#REF!</v>
      </c>
      <c r="P22" s="371" t="e">
        <f>+VLOOKUP($C22,#REF!,5,0)</f>
        <v>#REF!</v>
      </c>
      <c r="Q22" s="153" t="e">
        <f>+VLOOKUP($C22,#REF!,5,0)</f>
        <v>#REF!</v>
      </c>
      <c r="R22" s="153" t="e">
        <f>(VLOOKUP($C22,#REF!,31,))</f>
        <v>#REF!</v>
      </c>
      <c r="S22" s="153" t="e">
        <f>(VLOOKUP($C22,#REF!,32,))</f>
        <v>#REF!</v>
      </c>
      <c r="T22" s="366">
        <f t="shared" si="7"/>
        <v>360</v>
      </c>
    </row>
    <row r="23" spans="1:20" s="182" customFormat="1" ht="12.75" x14ac:dyDescent="0.2">
      <c r="A23" s="184">
        <f t="shared" si="0"/>
        <v>8</v>
      </c>
      <c r="B23" s="25" t="s">
        <v>168</v>
      </c>
      <c r="C23" s="67" t="s">
        <v>214</v>
      </c>
      <c r="D23" s="68" t="e">
        <f>+VLOOKUP(C23,#REF!,4,)</f>
        <v>#REF!</v>
      </c>
      <c r="E23" s="43">
        <v>4500000000</v>
      </c>
      <c r="F23" s="372" t="e">
        <f>+VLOOKUP($C23,Reff!$A:$C,2,FALSE)</f>
        <v>#REF!</v>
      </c>
      <c r="G23" s="48" t="e">
        <f>+VLOOKUP($C23,Reff!$A:$C,3,FALSE)</f>
        <v>#REF!</v>
      </c>
      <c r="H23" s="43" t="e">
        <f t="shared" si="1"/>
        <v>#REF!</v>
      </c>
      <c r="I23" s="43" t="e">
        <f t="shared" si="2"/>
        <v>#REF!</v>
      </c>
      <c r="J23" s="43" t="e">
        <f t="shared" si="3"/>
        <v>#REF!</v>
      </c>
      <c r="K23" s="43" t="e">
        <f t="shared" si="4"/>
        <v>#REF!</v>
      </c>
      <c r="L23" s="27" t="e">
        <f t="shared" si="5"/>
        <v>#REF!</v>
      </c>
      <c r="M23" s="369" t="e">
        <f t="shared" si="6"/>
        <v>#REF!</v>
      </c>
      <c r="N23" s="371" t="e">
        <f>+VLOOKUP($C23,#REF!,3,0)</f>
        <v>#REF!</v>
      </c>
      <c r="O23" s="371" t="e">
        <f>+VLOOKUP($C23,#REF!,4,0)</f>
        <v>#REF!</v>
      </c>
      <c r="P23" s="371" t="e">
        <f>+VLOOKUP($C23,#REF!,5,0)</f>
        <v>#REF!</v>
      </c>
      <c r="Q23" s="153" t="e">
        <f>+VLOOKUP($C23,#REF!,5,0)</f>
        <v>#REF!</v>
      </c>
      <c r="R23" s="153" t="e">
        <f>(VLOOKUP($C23,#REF!,31,))</f>
        <v>#REF!</v>
      </c>
      <c r="S23" s="153" t="e">
        <f>(VLOOKUP($C23,#REF!,32,))</f>
        <v>#REF!</v>
      </c>
      <c r="T23" s="366">
        <f t="shared" si="7"/>
        <v>360</v>
      </c>
    </row>
    <row r="24" spans="1:20" s="90" customFormat="1" ht="12.75" x14ac:dyDescent="0.2">
      <c r="A24" s="366">
        <f t="shared" si="0"/>
        <v>9</v>
      </c>
      <c r="B24" s="25" t="s">
        <v>168</v>
      </c>
      <c r="C24" s="67" t="s">
        <v>808</v>
      </c>
      <c r="D24" s="68" t="e">
        <f>+VLOOKUP(C24,#REF!,4,)</f>
        <v>#REF!</v>
      </c>
      <c r="E24" s="43">
        <v>4000000000</v>
      </c>
      <c r="F24" s="372" t="e">
        <f>+VLOOKUP($C24,Reff!$A:$C,2,FALSE)</f>
        <v>#REF!</v>
      </c>
      <c r="G24" s="48" t="e">
        <f>+VLOOKUP($C24,Reff!$A:$C,3,FALSE)</f>
        <v>#REF!</v>
      </c>
      <c r="H24" s="43" t="e">
        <f t="shared" si="1"/>
        <v>#REF!</v>
      </c>
      <c r="I24" s="43" t="e">
        <f t="shared" si="2"/>
        <v>#REF!</v>
      </c>
      <c r="J24" s="43" t="e">
        <f t="shared" si="3"/>
        <v>#REF!</v>
      </c>
      <c r="K24" s="43" t="e">
        <f t="shared" si="4"/>
        <v>#REF!</v>
      </c>
      <c r="L24" s="27" t="e">
        <f t="shared" si="5"/>
        <v>#REF!</v>
      </c>
      <c r="M24" s="369" t="e">
        <f t="shared" si="6"/>
        <v>#REF!</v>
      </c>
      <c r="N24" s="371" t="e">
        <f>+VLOOKUP($C24,#REF!,3,0)</f>
        <v>#REF!</v>
      </c>
      <c r="O24" s="371" t="e">
        <f>+VLOOKUP($C24,#REF!,4,0)</f>
        <v>#REF!</v>
      </c>
      <c r="P24" s="371" t="e">
        <f>+VLOOKUP($C24,#REF!,5,0)</f>
        <v>#REF!</v>
      </c>
      <c r="Q24" s="153" t="e">
        <f>+VLOOKUP($C24,#REF!,5,0)</f>
        <v>#REF!</v>
      </c>
      <c r="R24" s="153" t="e">
        <f>(VLOOKUP($C24,#REF!,31,))</f>
        <v>#REF!</v>
      </c>
      <c r="S24" s="153" t="e">
        <f>(VLOOKUP($C24,#REF!,32,))</f>
        <v>#REF!</v>
      </c>
      <c r="T24" s="366">
        <f t="shared" si="7"/>
        <v>360</v>
      </c>
    </row>
    <row r="25" spans="1:20" s="90" customFormat="1" ht="12.75" x14ac:dyDescent="0.2">
      <c r="A25" s="366">
        <f t="shared" si="0"/>
        <v>10</v>
      </c>
      <c r="B25" s="25" t="s">
        <v>168</v>
      </c>
      <c r="C25" s="67" t="s">
        <v>943</v>
      </c>
      <c r="D25" s="68" t="e">
        <f>+VLOOKUP(C25,#REF!,4,)</f>
        <v>#REF!</v>
      </c>
      <c r="E25" s="43">
        <f>6000000000-2500000000</f>
        <v>3500000000</v>
      </c>
      <c r="F25" s="372" t="e">
        <f>+VLOOKUP($C25,Reff!$A:$C,2,FALSE)</f>
        <v>#REF!</v>
      </c>
      <c r="G25" s="48" t="e">
        <f>+VLOOKUP($C25,Reff!$A:$C,3,FALSE)</f>
        <v>#REF!</v>
      </c>
      <c r="H25" s="43" t="e">
        <f t="shared" si="1"/>
        <v>#REF!</v>
      </c>
      <c r="I25" s="43" t="e">
        <f t="shared" si="2"/>
        <v>#REF!</v>
      </c>
      <c r="J25" s="43" t="e">
        <f t="shared" si="3"/>
        <v>#REF!</v>
      </c>
      <c r="K25" s="43" t="e">
        <f t="shared" si="4"/>
        <v>#REF!</v>
      </c>
      <c r="L25" s="27" t="e">
        <f t="shared" si="5"/>
        <v>#REF!</v>
      </c>
      <c r="M25" s="369" t="e">
        <f t="shared" si="6"/>
        <v>#REF!</v>
      </c>
      <c r="N25" s="371" t="e">
        <f>+VLOOKUP($C25,#REF!,3,0)</f>
        <v>#REF!</v>
      </c>
      <c r="O25" s="371" t="e">
        <f>+VLOOKUP($C25,#REF!,4,0)</f>
        <v>#REF!</v>
      </c>
      <c r="P25" s="371" t="e">
        <f>+VLOOKUP($C25,#REF!,5,0)</f>
        <v>#REF!</v>
      </c>
      <c r="Q25" s="153" t="e">
        <f>+VLOOKUP($C25,#REF!,5,0)</f>
        <v>#REF!</v>
      </c>
      <c r="R25" s="153" t="e">
        <f>(VLOOKUP($C25,#REF!,31,))</f>
        <v>#REF!</v>
      </c>
      <c r="S25" s="153" t="e">
        <f>(VLOOKUP($C25,#REF!,32,))</f>
        <v>#REF!</v>
      </c>
      <c r="T25" s="366">
        <f t="shared" si="7"/>
        <v>360</v>
      </c>
    </row>
    <row r="26" spans="1:20" s="90" customFormat="1" ht="12.75" x14ac:dyDescent="0.2">
      <c r="A26" s="366">
        <f t="shared" si="0"/>
        <v>11</v>
      </c>
      <c r="B26" s="25" t="s">
        <v>168</v>
      </c>
      <c r="C26" s="67" t="s">
        <v>849</v>
      </c>
      <c r="D26" s="68" t="e">
        <f>+VLOOKUP(C26,#REF!,4,)</f>
        <v>#REF!</v>
      </c>
      <c r="E26" s="43">
        <v>2500000000</v>
      </c>
      <c r="F26" s="372" t="e">
        <f>+VLOOKUP($C26,Reff!$A:$C,2,FALSE)</f>
        <v>#REF!</v>
      </c>
      <c r="G26" s="48" t="e">
        <f>+VLOOKUP($C26,Reff!$A:$C,3,FALSE)</f>
        <v>#REF!</v>
      </c>
      <c r="H26" s="43" t="e">
        <f t="shared" si="1"/>
        <v>#REF!</v>
      </c>
      <c r="I26" s="43" t="e">
        <f t="shared" si="2"/>
        <v>#REF!</v>
      </c>
      <c r="J26" s="43" t="e">
        <f t="shared" si="3"/>
        <v>#REF!</v>
      </c>
      <c r="K26" s="43" t="e">
        <f t="shared" si="4"/>
        <v>#REF!</v>
      </c>
      <c r="L26" s="27" t="e">
        <f t="shared" si="5"/>
        <v>#REF!</v>
      </c>
      <c r="M26" s="369" t="e">
        <f t="shared" si="6"/>
        <v>#REF!</v>
      </c>
      <c r="N26" s="371" t="e">
        <f>+VLOOKUP($C26,#REF!,3,0)</f>
        <v>#REF!</v>
      </c>
      <c r="O26" s="371" t="e">
        <f>+VLOOKUP($C26,#REF!,4,0)</f>
        <v>#REF!</v>
      </c>
      <c r="P26" s="371" t="e">
        <f>+VLOOKUP($C26,#REF!,5,0)</f>
        <v>#REF!</v>
      </c>
      <c r="Q26" s="153" t="e">
        <f>+VLOOKUP($C26,#REF!,5,0)</f>
        <v>#REF!</v>
      </c>
      <c r="R26" s="153" t="e">
        <f>(VLOOKUP($C26,#REF!,31,))</f>
        <v>#REF!</v>
      </c>
      <c r="S26" s="153" t="e">
        <f>(VLOOKUP($C26,#REF!,32,))</f>
        <v>#REF!</v>
      </c>
      <c r="T26" s="366">
        <f t="shared" si="7"/>
        <v>360</v>
      </c>
    </row>
    <row r="27" spans="1:20" s="90" customFormat="1" ht="12.75" x14ac:dyDescent="0.2">
      <c r="A27" s="366">
        <f t="shared" si="0"/>
        <v>12</v>
      </c>
      <c r="B27" s="83" t="s">
        <v>207</v>
      </c>
      <c r="C27" s="109" t="s">
        <v>828</v>
      </c>
      <c r="D27" s="85" t="e">
        <f>+VLOOKUP(C27,#REF!,4,)</f>
        <v>#REF!</v>
      </c>
      <c r="E27" s="86">
        <v>2500000000</v>
      </c>
      <c r="F27" s="87" t="e">
        <f>+VLOOKUP($C27,Reff!$A:$C,2,FALSE)</f>
        <v>#REF!</v>
      </c>
      <c r="G27" s="88" t="e">
        <f>+VLOOKUP($C27,Reff!$A:$C,3,FALSE)</f>
        <v>#REF!</v>
      </c>
      <c r="H27" s="86" t="e">
        <f t="shared" si="1"/>
        <v>#REF!</v>
      </c>
      <c r="I27" s="86" t="e">
        <f t="shared" si="2"/>
        <v>#REF!</v>
      </c>
      <c r="J27" s="86" t="e">
        <f t="shared" si="3"/>
        <v>#REF!</v>
      </c>
      <c r="K27" s="86" t="e">
        <f t="shared" si="4"/>
        <v>#REF!</v>
      </c>
      <c r="L27" s="89" t="e">
        <f t="shared" si="5"/>
        <v>#REF!</v>
      </c>
      <c r="M27" s="294" t="e">
        <f t="shared" si="6"/>
        <v>#REF!</v>
      </c>
      <c r="N27" s="91" t="e">
        <f>+VLOOKUP($C27,#REF!,3,0)</f>
        <v>#REF!</v>
      </c>
      <c r="O27" s="91" t="e">
        <f>+VLOOKUP($C27,#REF!,4,0)</f>
        <v>#REF!</v>
      </c>
      <c r="P27" s="91" t="e">
        <f>+VLOOKUP($C27,#REF!,5,0)</f>
        <v>#REF!</v>
      </c>
      <c r="Q27" s="215" t="e">
        <f>+VLOOKUP($C27,#REF!,5,0)</f>
        <v>#REF!</v>
      </c>
      <c r="R27" s="215" t="e">
        <f>(VLOOKUP($C27,#REF!,31,))</f>
        <v>#REF!</v>
      </c>
      <c r="S27" s="215" t="e">
        <f>(VLOOKUP($C27,#REF!,32,))</f>
        <v>#REF!</v>
      </c>
      <c r="T27" s="284" t="e">
        <f t="shared" si="7"/>
        <v>#REF!</v>
      </c>
    </row>
    <row r="28" spans="1:20" s="90" customFormat="1" ht="12.75" x14ac:dyDescent="0.2">
      <c r="A28" s="366">
        <f t="shared" si="0"/>
        <v>13</v>
      </c>
      <c r="B28" s="83" t="s">
        <v>207</v>
      </c>
      <c r="C28" s="109" t="s">
        <v>1017</v>
      </c>
      <c r="D28" s="85" t="e">
        <f>+VLOOKUP(C28,#REF!,4,)</f>
        <v>#REF!</v>
      </c>
      <c r="E28" s="86">
        <v>2500000000</v>
      </c>
      <c r="F28" s="87" t="e">
        <f>+VLOOKUP($C28,Reff!$A:$C,2,FALSE)</f>
        <v>#REF!</v>
      </c>
      <c r="G28" s="88" t="e">
        <f>+VLOOKUP($C28,Reff!$A:$C,3,FALSE)</f>
        <v>#REF!</v>
      </c>
      <c r="H28" s="86" t="e">
        <f t="shared" si="1"/>
        <v>#REF!</v>
      </c>
      <c r="I28" s="86" t="e">
        <f t="shared" si="2"/>
        <v>#REF!</v>
      </c>
      <c r="J28" s="86" t="e">
        <f t="shared" si="3"/>
        <v>#REF!</v>
      </c>
      <c r="K28" s="86" t="e">
        <f t="shared" si="4"/>
        <v>#REF!</v>
      </c>
      <c r="L28" s="89" t="e">
        <f t="shared" si="5"/>
        <v>#REF!</v>
      </c>
      <c r="M28" s="294" t="e">
        <f t="shared" si="6"/>
        <v>#REF!</v>
      </c>
      <c r="N28" s="91" t="e">
        <f>+VLOOKUP($C28,#REF!,3,0)</f>
        <v>#REF!</v>
      </c>
      <c r="O28" s="91" t="e">
        <f>+VLOOKUP($C28,#REF!,4,0)</f>
        <v>#REF!</v>
      </c>
      <c r="P28" s="91" t="e">
        <f>+VLOOKUP($C28,#REF!,5,0)</f>
        <v>#REF!</v>
      </c>
      <c r="Q28" s="215" t="e">
        <f>+VLOOKUP($C28,#REF!,5,0)</f>
        <v>#REF!</v>
      </c>
      <c r="R28" s="215" t="e">
        <f>(VLOOKUP($C28,#REF!,31,))</f>
        <v>#REF!</v>
      </c>
      <c r="S28" s="215" t="e">
        <f>(VLOOKUP($C28,#REF!,32,))</f>
        <v>#REF!</v>
      </c>
      <c r="T28" s="284" t="e">
        <f t="shared" si="7"/>
        <v>#REF!</v>
      </c>
    </row>
    <row r="29" spans="1:20" s="90" customFormat="1" ht="12.75" x14ac:dyDescent="0.2">
      <c r="A29" s="284">
        <f t="shared" si="0"/>
        <v>14</v>
      </c>
      <c r="B29" s="25" t="s">
        <v>168</v>
      </c>
      <c r="C29" s="67" t="s">
        <v>161</v>
      </c>
      <c r="D29" s="68" t="e">
        <f>+VLOOKUP(C29,#REF!,4,)</f>
        <v>#REF!</v>
      </c>
      <c r="E29" s="43">
        <v>1500000000</v>
      </c>
      <c r="F29" s="372" t="e">
        <f>+VLOOKUP($C29,Reff!$A:$C,2,FALSE)</f>
        <v>#REF!</v>
      </c>
      <c r="G29" s="48" t="e">
        <f>+VLOOKUP($C29,Reff!$A:$C,3,FALSE)</f>
        <v>#REF!</v>
      </c>
      <c r="H29" s="43" t="e">
        <f t="shared" si="1"/>
        <v>#REF!</v>
      </c>
      <c r="I29" s="43" t="e">
        <f t="shared" si="2"/>
        <v>#REF!</v>
      </c>
      <c r="J29" s="43" t="e">
        <f t="shared" si="3"/>
        <v>#REF!</v>
      </c>
      <c r="K29" s="43" t="e">
        <f t="shared" si="4"/>
        <v>#REF!</v>
      </c>
      <c r="L29" s="27" t="e">
        <f t="shared" si="5"/>
        <v>#REF!</v>
      </c>
      <c r="M29" s="369" t="e">
        <f t="shared" si="6"/>
        <v>#REF!</v>
      </c>
      <c r="N29" s="371" t="e">
        <f>+VLOOKUP($C29,#REF!,3,0)</f>
        <v>#REF!</v>
      </c>
      <c r="O29" s="371" t="e">
        <f>+VLOOKUP($C29,#REF!,4,0)</f>
        <v>#REF!</v>
      </c>
      <c r="P29" s="371" t="e">
        <f>+VLOOKUP($C29,#REF!,5,0)</f>
        <v>#REF!</v>
      </c>
      <c r="Q29" s="153" t="e">
        <f>+VLOOKUP($C29,#REF!,5,0)</f>
        <v>#REF!</v>
      </c>
      <c r="R29" s="153" t="e">
        <f>(VLOOKUP($C29,#REF!,31,))</f>
        <v>#REF!</v>
      </c>
      <c r="S29" s="153" t="e">
        <f>(VLOOKUP($C29,#REF!,32,))</f>
        <v>#REF!</v>
      </c>
      <c r="T29" s="366">
        <f t="shared" si="7"/>
        <v>360</v>
      </c>
    </row>
    <row r="30" spans="1:20" s="90" customFormat="1" ht="12.75" x14ac:dyDescent="0.2">
      <c r="A30" s="284">
        <f t="shared" si="0"/>
        <v>15</v>
      </c>
      <c r="B30" s="83" t="s">
        <v>207</v>
      </c>
      <c r="C30" s="109" t="s">
        <v>81</v>
      </c>
      <c r="D30" s="85" t="e">
        <f>+VLOOKUP(C30,#REF!,4,)</f>
        <v>#REF!</v>
      </c>
      <c r="E30" s="86">
        <v>600000000</v>
      </c>
      <c r="F30" s="87" t="e">
        <f>+VLOOKUP($C30,Reff!$A:$C,2,FALSE)</f>
        <v>#REF!</v>
      </c>
      <c r="G30" s="88" t="e">
        <f>+VLOOKUP($C30,Reff!$A:$C,3,FALSE)</f>
        <v>#REF!</v>
      </c>
      <c r="H30" s="86" t="e">
        <f t="shared" si="1"/>
        <v>#REF!</v>
      </c>
      <c r="I30" s="86" t="e">
        <f t="shared" si="2"/>
        <v>#REF!</v>
      </c>
      <c r="J30" s="86" t="e">
        <f t="shared" si="3"/>
        <v>#REF!</v>
      </c>
      <c r="K30" s="86" t="e">
        <f t="shared" si="4"/>
        <v>#REF!</v>
      </c>
      <c r="L30" s="89" t="e">
        <f t="shared" si="5"/>
        <v>#REF!</v>
      </c>
      <c r="M30" s="294" t="e">
        <f t="shared" si="6"/>
        <v>#REF!</v>
      </c>
      <c r="N30" s="91" t="e">
        <f>+VLOOKUP($C30,#REF!,3,0)</f>
        <v>#REF!</v>
      </c>
      <c r="O30" s="91" t="e">
        <f>+VLOOKUP($C30,#REF!,4,0)</f>
        <v>#REF!</v>
      </c>
      <c r="P30" s="91" t="e">
        <f>+VLOOKUP($C30,#REF!,5,0)</f>
        <v>#REF!</v>
      </c>
      <c r="Q30" s="215" t="e">
        <f>+VLOOKUP($C30,#REF!,5,0)</f>
        <v>#REF!</v>
      </c>
      <c r="R30" s="215" t="e">
        <f>(VLOOKUP($C30,#REF!,31,))</f>
        <v>#REF!</v>
      </c>
      <c r="S30" s="215" t="e">
        <f>(VLOOKUP($C30,#REF!,32,))</f>
        <v>#REF!</v>
      </c>
      <c r="T30" s="284" t="e">
        <f t="shared" si="7"/>
        <v>#REF!</v>
      </c>
    </row>
    <row r="31" spans="1:20" s="90" customFormat="1" ht="12.75" x14ac:dyDescent="0.2">
      <c r="A31" s="284"/>
      <c r="B31" s="25"/>
      <c r="C31" s="67"/>
      <c r="D31" s="68"/>
      <c r="E31" s="43"/>
      <c r="F31" s="372"/>
      <c r="G31" s="48"/>
      <c r="H31" s="43"/>
      <c r="I31" s="43"/>
      <c r="J31" s="43"/>
      <c r="K31" s="43"/>
      <c r="L31" s="27"/>
      <c r="M31" s="369"/>
      <c r="N31" s="371"/>
      <c r="O31" s="371"/>
      <c r="P31" s="371"/>
      <c r="Q31" s="153"/>
      <c r="R31" s="153"/>
      <c r="S31" s="153"/>
      <c r="T31" s="366"/>
    </row>
    <row r="32" spans="1:20" s="90" customFormat="1" ht="12.75" x14ac:dyDescent="0.2">
      <c r="A32" s="284"/>
      <c r="B32" s="25"/>
      <c r="C32" s="67"/>
      <c r="D32" s="68"/>
      <c r="E32" s="43"/>
      <c r="F32" s="372"/>
      <c r="G32" s="48"/>
      <c r="H32" s="43"/>
      <c r="I32" s="43"/>
      <c r="J32" s="43"/>
      <c r="K32" s="43"/>
      <c r="L32" s="27"/>
      <c r="M32" s="369"/>
      <c r="N32" s="371"/>
      <c r="O32" s="371"/>
      <c r="P32" s="371"/>
      <c r="Q32" s="153"/>
      <c r="R32" s="153"/>
      <c r="S32" s="153"/>
      <c r="T32" s="366"/>
    </row>
    <row r="33" spans="1:20" s="90" customFormat="1" ht="12.75" x14ac:dyDescent="0.2">
      <c r="A33" s="366"/>
      <c r="B33" s="25"/>
      <c r="C33" s="67"/>
      <c r="D33" s="68"/>
      <c r="E33" s="43"/>
      <c r="F33" s="372"/>
      <c r="G33" s="48"/>
      <c r="H33" s="43"/>
      <c r="I33" s="43"/>
      <c r="J33" s="43"/>
      <c r="K33" s="43"/>
      <c r="L33" s="27"/>
      <c r="M33" s="369"/>
      <c r="N33" s="91"/>
      <c r="O33" s="91"/>
      <c r="P33" s="91"/>
      <c r="Q33" s="215"/>
      <c r="R33" s="153"/>
      <c r="S33" s="153"/>
      <c r="T33" s="366"/>
    </row>
    <row r="34" spans="1:20" s="90" customFormat="1" ht="12.75" x14ac:dyDescent="0.2">
      <c r="A34" s="366"/>
      <c r="B34" s="25"/>
      <c r="C34" s="67"/>
      <c r="D34" s="68"/>
      <c r="E34" s="43"/>
      <c r="F34" s="372"/>
      <c r="G34" s="48"/>
      <c r="H34" s="43"/>
      <c r="I34" s="43"/>
      <c r="J34" s="43"/>
      <c r="K34" s="43"/>
      <c r="L34" s="27"/>
      <c r="M34" s="369"/>
      <c r="N34" s="91"/>
      <c r="O34" s="91"/>
      <c r="P34" s="91"/>
      <c r="Q34" s="215"/>
      <c r="R34" s="153"/>
      <c r="S34" s="153"/>
      <c r="T34" s="366"/>
    </row>
    <row r="35" spans="1:20" s="139" customFormat="1" ht="12.75" x14ac:dyDescent="0.2">
      <c r="A35" s="366"/>
      <c r="B35" s="204"/>
      <c r="C35" s="360"/>
      <c r="D35" s="92"/>
      <c r="E35" s="205"/>
      <c r="F35" s="347"/>
      <c r="G35" s="138"/>
      <c r="H35" s="205"/>
      <c r="I35" s="205"/>
      <c r="J35" s="205"/>
      <c r="K35" s="205"/>
      <c r="L35" s="206"/>
      <c r="M35" s="349"/>
      <c r="N35" s="140"/>
      <c r="O35" s="140"/>
      <c r="P35" s="140"/>
      <c r="Q35" s="207"/>
      <c r="R35" s="207"/>
      <c r="S35" s="207"/>
      <c r="T35" s="203"/>
    </row>
    <row r="36" spans="1:20" s="90" customFormat="1" ht="12.75" x14ac:dyDescent="0.2">
      <c r="A36" s="366"/>
      <c r="B36" s="25"/>
      <c r="C36" s="23"/>
      <c r="D36" s="68"/>
      <c r="E36" s="43"/>
      <c r="F36" s="372"/>
      <c r="G36" s="48"/>
      <c r="H36" s="43"/>
      <c r="I36" s="43"/>
      <c r="J36" s="43"/>
      <c r="K36" s="43"/>
      <c r="L36" s="27"/>
      <c r="M36" s="369"/>
      <c r="N36" s="371"/>
      <c r="O36" s="371"/>
      <c r="P36" s="371"/>
      <c r="Q36" s="153"/>
      <c r="R36" s="153"/>
      <c r="S36" s="153"/>
      <c r="T36" s="366"/>
    </row>
    <row r="37" spans="1:20" s="90" customFormat="1" ht="12.75" x14ac:dyDescent="0.2">
      <c r="A37" s="366"/>
      <c r="B37" s="25"/>
      <c r="C37" s="67"/>
      <c r="D37" s="68"/>
      <c r="E37" s="43"/>
      <c r="F37" s="372"/>
      <c r="G37" s="48"/>
      <c r="H37" s="43"/>
      <c r="I37" s="43"/>
      <c r="J37" s="43"/>
      <c r="K37" s="43"/>
      <c r="L37" s="27"/>
      <c r="M37" s="369"/>
      <c r="N37" s="371"/>
      <c r="O37" s="371"/>
      <c r="P37" s="371"/>
      <c r="Q37" s="153"/>
      <c r="R37" s="153"/>
      <c r="S37" s="153"/>
      <c r="T37" s="366"/>
    </row>
    <row r="38" spans="1:20" s="90" customFormat="1" ht="12.75" x14ac:dyDescent="0.2">
      <c r="A38" s="366"/>
      <c r="B38" s="25"/>
      <c r="C38" s="67"/>
      <c r="D38" s="68"/>
      <c r="E38" s="43"/>
      <c r="F38" s="372"/>
      <c r="G38" s="48"/>
      <c r="H38" s="43"/>
      <c r="I38" s="43"/>
      <c r="J38" s="43"/>
      <c r="K38" s="43"/>
      <c r="L38" s="27"/>
      <c r="M38" s="369"/>
      <c r="N38" s="371"/>
      <c r="O38" s="371"/>
      <c r="P38" s="371"/>
      <c r="Q38" s="153"/>
      <c r="R38" s="153"/>
      <c r="S38" s="153"/>
      <c r="T38" s="366"/>
    </row>
    <row r="39" spans="1:20" s="90" customFormat="1" ht="12.75" x14ac:dyDescent="0.2">
      <c r="A39" s="366"/>
      <c r="B39" s="25"/>
      <c r="C39" s="67"/>
      <c r="D39" s="68"/>
      <c r="E39" s="43"/>
      <c r="F39" s="372"/>
      <c r="G39" s="48"/>
      <c r="H39" s="43"/>
      <c r="I39" s="43"/>
      <c r="J39" s="43"/>
      <c r="K39" s="43"/>
      <c r="L39" s="27"/>
      <c r="M39" s="369"/>
      <c r="N39" s="371"/>
      <c r="O39" s="371"/>
      <c r="P39" s="371"/>
      <c r="Q39" s="153"/>
      <c r="R39" s="153"/>
      <c r="S39" s="153"/>
      <c r="T39" s="366"/>
    </row>
    <row r="40" spans="1:20" s="90" customFormat="1" ht="12.75" x14ac:dyDescent="0.2">
      <c r="A40" s="366"/>
      <c r="B40" s="380"/>
      <c r="C40" s="44"/>
      <c r="D40" s="186"/>
      <c r="E40" s="185"/>
      <c r="F40" s="372"/>
      <c r="G40" s="48"/>
      <c r="H40" s="43"/>
      <c r="I40" s="43"/>
      <c r="J40" s="43"/>
      <c r="K40" s="43"/>
      <c r="L40" s="27"/>
      <c r="M40" s="369"/>
      <c r="N40" s="371"/>
      <c r="O40" s="371"/>
      <c r="P40" s="371"/>
      <c r="Q40" s="153"/>
      <c r="R40" s="153"/>
      <c r="S40" s="153"/>
      <c r="T40" s="366"/>
    </row>
    <row r="41" spans="1:20" s="90" customFormat="1" ht="12.75" x14ac:dyDescent="0.2">
      <c r="A41" s="366"/>
      <c r="B41" s="380"/>
      <c r="C41" s="44"/>
      <c r="D41" s="186"/>
      <c r="E41" s="185"/>
      <c r="F41" s="372"/>
      <c r="G41" s="48"/>
      <c r="H41" s="43"/>
      <c r="I41" s="43"/>
      <c r="J41" s="43"/>
      <c r="K41" s="43"/>
      <c r="L41" s="27"/>
      <c r="M41" s="369"/>
      <c r="N41" s="371"/>
      <c r="O41" s="371"/>
      <c r="P41" s="371"/>
      <c r="Q41" s="153"/>
      <c r="R41" s="153"/>
      <c r="S41" s="153"/>
      <c r="T41" s="366"/>
    </row>
    <row r="42" spans="1:20" s="90" customFormat="1" ht="12.75" x14ac:dyDescent="0.2">
      <c r="A42" s="366"/>
      <c r="B42" s="25"/>
      <c r="C42" s="67"/>
      <c r="D42" s="68"/>
      <c r="E42" s="43"/>
      <c r="F42" s="372"/>
      <c r="G42" s="48"/>
      <c r="H42" s="43"/>
      <c r="I42" s="43"/>
      <c r="J42" s="43"/>
      <c r="K42" s="43"/>
      <c r="L42" s="27"/>
      <c r="M42" s="369"/>
      <c r="N42" s="371"/>
      <c r="O42" s="371"/>
      <c r="P42" s="371"/>
      <c r="Q42" s="153"/>
      <c r="R42" s="153"/>
      <c r="S42" s="153"/>
      <c r="T42" s="366"/>
    </row>
    <row r="43" spans="1:20" s="90" customFormat="1" ht="12.75" x14ac:dyDescent="0.2">
      <c r="A43" s="366"/>
      <c r="B43" s="25"/>
      <c r="C43" s="67"/>
      <c r="D43" s="68"/>
      <c r="E43" s="43"/>
      <c r="F43" s="372"/>
      <c r="G43" s="48"/>
      <c r="H43" s="43"/>
      <c r="I43" s="43"/>
      <c r="J43" s="43"/>
      <c r="K43" s="43"/>
      <c r="L43" s="27"/>
      <c r="M43" s="369"/>
      <c r="N43" s="371"/>
      <c r="O43" s="371"/>
      <c r="P43" s="371"/>
      <c r="Q43" s="153"/>
      <c r="R43" s="153"/>
      <c r="S43" s="153"/>
      <c r="T43" s="366"/>
    </row>
    <row r="44" spans="1:20" s="90" customFormat="1" ht="12.75" x14ac:dyDescent="0.2">
      <c r="A44" s="366"/>
      <c r="B44" s="25"/>
      <c r="C44" s="106"/>
      <c r="D44" s="68"/>
      <c r="E44" s="43"/>
      <c r="F44" s="372"/>
      <c r="G44" s="48"/>
      <c r="H44" s="43"/>
      <c r="I44" s="43"/>
      <c r="J44" s="43"/>
      <c r="K44" s="43"/>
      <c r="L44" s="27"/>
      <c r="M44" s="369"/>
      <c r="N44" s="371"/>
      <c r="O44" s="371"/>
      <c r="P44" s="371"/>
      <c r="Q44" s="153"/>
      <c r="R44" s="153"/>
      <c r="S44" s="153"/>
      <c r="T44" s="366"/>
    </row>
    <row r="45" spans="1:20" s="90" customFormat="1" ht="12.75" x14ac:dyDescent="0.2">
      <c r="A45" s="366"/>
      <c r="B45" s="25"/>
      <c r="C45" s="69"/>
      <c r="D45" s="68"/>
      <c r="E45" s="43"/>
      <c r="F45" s="372"/>
      <c r="G45" s="48"/>
      <c r="H45" s="43"/>
      <c r="I45" s="43"/>
      <c r="J45" s="43"/>
      <c r="K45" s="43"/>
      <c r="L45" s="27"/>
      <c r="M45" s="369"/>
      <c r="N45" s="371"/>
      <c r="O45" s="371"/>
      <c r="P45" s="371"/>
      <c r="Q45" s="153"/>
      <c r="R45" s="153"/>
      <c r="S45" s="153"/>
      <c r="T45" s="366"/>
    </row>
    <row r="46" spans="1:20" s="90" customFormat="1" ht="12.75" x14ac:dyDescent="0.2">
      <c r="A46" s="366"/>
      <c r="B46" s="25"/>
      <c r="C46" s="378"/>
      <c r="D46" s="68"/>
      <c r="E46" s="43"/>
      <c r="F46" s="372"/>
      <c r="G46" s="48"/>
      <c r="H46" s="43"/>
      <c r="I46" s="43"/>
      <c r="J46" s="43"/>
      <c r="K46" s="43"/>
      <c r="L46" s="27"/>
      <c r="M46" s="369"/>
      <c r="N46" s="371"/>
      <c r="O46" s="371"/>
      <c r="P46" s="371"/>
      <c r="Q46" s="153"/>
      <c r="R46" s="153"/>
      <c r="S46" s="153"/>
      <c r="T46" s="366"/>
    </row>
    <row r="47" spans="1:20" s="365" customFormat="1" ht="12.75" x14ac:dyDescent="0.2">
      <c r="A47" s="366"/>
      <c r="B47" s="25"/>
      <c r="C47" s="67"/>
      <c r="D47" s="68"/>
      <c r="E47" s="43"/>
      <c r="F47" s="372"/>
      <c r="G47" s="48"/>
      <c r="H47" s="43"/>
      <c r="I47" s="43"/>
      <c r="J47" s="43"/>
      <c r="K47" s="43"/>
      <c r="L47" s="27"/>
      <c r="M47" s="369"/>
      <c r="N47" s="371"/>
      <c r="O47" s="371"/>
      <c r="P47" s="371"/>
      <c r="Q47" s="153"/>
      <c r="R47" s="153"/>
      <c r="S47" s="153"/>
      <c r="T47" s="366"/>
    </row>
    <row r="48" spans="1:20" s="365" customFormat="1" ht="12.75" x14ac:dyDescent="0.2">
      <c r="A48" s="366"/>
      <c r="B48" s="25"/>
      <c r="C48" s="67"/>
      <c r="D48" s="68"/>
      <c r="E48" s="43"/>
      <c r="F48" s="372"/>
      <c r="G48" s="48"/>
      <c r="H48" s="43"/>
      <c r="I48" s="43"/>
      <c r="J48" s="43"/>
      <c r="K48" s="43"/>
      <c r="L48" s="27"/>
      <c r="M48" s="369"/>
      <c r="N48" s="371"/>
      <c r="O48" s="371"/>
      <c r="P48" s="371"/>
      <c r="Q48" s="153"/>
      <c r="R48" s="153"/>
      <c r="S48" s="153"/>
      <c r="T48" s="366"/>
    </row>
    <row r="49" spans="1:20" s="365" customFormat="1" ht="12.75" x14ac:dyDescent="0.2">
      <c r="A49" s="366"/>
      <c r="B49" s="25"/>
      <c r="C49" s="67"/>
      <c r="D49" s="68"/>
      <c r="E49" s="43"/>
      <c r="F49" s="372"/>
      <c r="G49" s="48"/>
      <c r="H49" s="43"/>
      <c r="I49" s="43"/>
      <c r="J49" s="43"/>
      <c r="K49" s="43"/>
      <c r="L49" s="27"/>
      <c r="M49" s="369"/>
      <c r="N49" s="371"/>
      <c r="O49" s="371"/>
      <c r="P49" s="371"/>
      <c r="Q49" s="153"/>
      <c r="R49" s="153"/>
      <c r="S49" s="153"/>
      <c r="T49" s="366"/>
    </row>
    <row r="50" spans="1:20" s="365" customFormat="1" ht="12.75" x14ac:dyDescent="0.2">
      <c r="A50" s="366"/>
      <c r="B50" s="25"/>
      <c r="C50" s="106"/>
      <c r="D50" s="68"/>
      <c r="E50" s="43"/>
      <c r="F50" s="372"/>
      <c r="G50" s="48"/>
      <c r="H50" s="43"/>
      <c r="I50" s="43"/>
      <c r="J50" s="43"/>
      <c r="K50" s="43"/>
      <c r="L50" s="27"/>
      <c r="M50" s="369"/>
      <c r="N50" s="371"/>
      <c r="O50" s="371"/>
      <c r="P50" s="371"/>
      <c r="Q50" s="153"/>
      <c r="R50" s="153"/>
      <c r="S50" s="153"/>
      <c r="T50" s="366"/>
    </row>
    <row r="51" spans="1:20" s="182" customFormat="1" ht="12.75" x14ac:dyDescent="0.2">
      <c r="A51" s="184"/>
      <c r="B51" s="380"/>
      <c r="C51" s="44"/>
      <c r="D51" s="186"/>
      <c r="E51" s="185"/>
      <c r="F51" s="372"/>
      <c r="G51" s="381"/>
      <c r="H51" s="185"/>
      <c r="I51" s="185"/>
      <c r="J51" s="185"/>
      <c r="K51" s="185"/>
      <c r="L51" s="382"/>
      <c r="M51" s="226"/>
      <c r="N51" s="383"/>
      <c r="O51" s="383"/>
      <c r="P51" s="383"/>
      <c r="Q51" s="181"/>
      <c r="R51" s="181"/>
      <c r="S51" s="181"/>
      <c r="T51" s="184"/>
    </row>
    <row r="52" spans="1:20" s="365" customFormat="1" ht="12.75" x14ac:dyDescent="0.2">
      <c r="A52" s="366"/>
      <c r="B52" s="25"/>
      <c r="C52" s="67"/>
      <c r="D52" s="68"/>
      <c r="E52" s="43"/>
      <c r="F52" s="372"/>
      <c r="G52" s="48"/>
      <c r="H52" s="43"/>
      <c r="I52" s="43"/>
      <c r="J52" s="43"/>
      <c r="K52" s="43"/>
      <c r="L52" s="27"/>
      <c r="M52" s="369"/>
      <c r="N52" s="371"/>
      <c r="O52" s="371"/>
      <c r="P52" s="371"/>
      <c r="Q52" s="153"/>
      <c r="R52" s="153"/>
      <c r="S52" s="153"/>
      <c r="T52" s="366"/>
    </row>
    <row r="53" spans="1:20" s="365" customFormat="1" ht="12.75" x14ac:dyDescent="0.2">
      <c r="A53" s="366"/>
      <c r="B53" s="25"/>
      <c r="C53" s="67"/>
      <c r="D53" s="68"/>
      <c r="E53" s="43"/>
      <c r="F53" s="372"/>
      <c r="G53" s="48"/>
      <c r="H53" s="43"/>
      <c r="I53" s="43"/>
      <c r="J53" s="43"/>
      <c r="K53" s="43"/>
      <c r="L53" s="27"/>
      <c r="M53" s="369"/>
      <c r="N53" s="371"/>
      <c r="O53" s="371"/>
      <c r="P53" s="371"/>
      <c r="Q53" s="153"/>
      <c r="R53" s="153"/>
      <c r="S53" s="153"/>
      <c r="T53" s="366"/>
    </row>
    <row r="54" spans="1:20" s="365" customFormat="1" ht="12.75" x14ac:dyDescent="0.2">
      <c r="A54" s="366"/>
      <c r="B54" s="25"/>
      <c r="C54" s="67"/>
      <c r="D54" s="68"/>
      <c r="E54" s="43"/>
      <c r="F54" s="372"/>
      <c r="G54" s="48"/>
      <c r="H54" s="43"/>
      <c r="I54" s="43"/>
      <c r="J54" s="43"/>
      <c r="K54" s="43"/>
      <c r="L54" s="27"/>
      <c r="M54" s="369"/>
      <c r="N54" s="371"/>
      <c r="O54" s="371"/>
      <c r="P54" s="371"/>
      <c r="Q54" s="153"/>
      <c r="R54" s="153"/>
      <c r="S54" s="153"/>
      <c r="T54" s="366"/>
    </row>
    <row r="55" spans="1:20" s="365" customFormat="1" ht="12.75" x14ac:dyDescent="0.2">
      <c r="A55" s="366"/>
      <c r="B55" s="25"/>
      <c r="C55" s="67"/>
      <c r="D55" s="68"/>
      <c r="E55" s="43"/>
      <c r="F55" s="372"/>
      <c r="G55" s="48"/>
      <c r="H55" s="43"/>
      <c r="I55" s="43"/>
      <c r="J55" s="43"/>
      <c r="K55" s="43"/>
      <c r="L55" s="27"/>
      <c r="M55" s="369"/>
      <c r="N55" s="371"/>
      <c r="O55" s="371"/>
      <c r="P55" s="371"/>
      <c r="Q55" s="153"/>
      <c r="R55" s="153"/>
      <c r="S55" s="153"/>
      <c r="T55" s="366"/>
    </row>
    <row r="56" spans="1:20" s="90" customFormat="1" ht="12.75" hidden="1" x14ac:dyDescent="0.2">
      <c r="A56" s="366"/>
      <c r="B56" s="25"/>
      <c r="C56" s="67"/>
      <c r="D56" s="68"/>
      <c r="E56" s="43"/>
      <c r="F56" s="372"/>
      <c r="G56" s="48"/>
      <c r="H56" s="43"/>
      <c r="I56" s="43"/>
      <c r="J56" s="43"/>
      <c r="K56" s="43"/>
      <c r="L56" s="27"/>
      <c r="M56" s="369"/>
      <c r="N56" s="371"/>
      <c r="O56" s="371"/>
      <c r="P56" s="371"/>
      <c r="Q56" s="153"/>
      <c r="R56" s="153"/>
      <c r="S56" s="153"/>
      <c r="T56" s="366"/>
    </row>
    <row r="57" spans="1:20" s="90" customFormat="1" ht="12.75" hidden="1" x14ac:dyDescent="0.2">
      <c r="A57" s="366"/>
      <c r="B57" s="25"/>
      <c r="C57" s="67"/>
      <c r="D57" s="68"/>
      <c r="E57" s="43"/>
      <c r="F57" s="372"/>
      <c r="G57" s="48"/>
      <c r="H57" s="43"/>
      <c r="I57" s="43"/>
      <c r="J57" s="43"/>
      <c r="K57" s="43"/>
      <c r="L57" s="27"/>
      <c r="M57" s="369"/>
      <c r="N57" s="371"/>
      <c r="O57" s="371"/>
      <c r="P57" s="371"/>
      <c r="Q57" s="153"/>
      <c r="R57" s="153"/>
      <c r="S57" s="153"/>
      <c r="T57" s="366"/>
    </row>
    <row r="58" spans="1:20" s="90" customFormat="1" ht="12.75" hidden="1" x14ac:dyDescent="0.2">
      <c r="A58" s="366"/>
      <c r="B58" s="25"/>
      <c r="C58" s="67"/>
      <c r="D58" s="68"/>
      <c r="E58" s="43"/>
      <c r="F58" s="372"/>
      <c r="G58" s="48"/>
      <c r="H58" s="43"/>
      <c r="I58" s="43"/>
      <c r="J58" s="43"/>
      <c r="K58" s="43"/>
      <c r="L58" s="27"/>
      <c r="M58" s="369"/>
      <c r="N58" s="91"/>
      <c r="O58" s="91"/>
      <c r="P58" s="91"/>
      <c r="Q58" s="215"/>
      <c r="R58" s="153"/>
      <c r="S58" s="153"/>
      <c r="T58" s="366"/>
    </row>
    <row r="59" spans="1:20" s="90" customFormat="1" ht="12.75" hidden="1" x14ac:dyDescent="0.2">
      <c r="A59" s="366"/>
      <c r="B59" s="25"/>
      <c r="C59" s="67"/>
      <c r="D59" s="68"/>
      <c r="E59" s="43"/>
      <c r="F59" s="372"/>
      <c r="G59" s="48"/>
      <c r="H59" s="43"/>
      <c r="I59" s="43"/>
      <c r="J59" s="43"/>
      <c r="K59" s="43"/>
      <c r="L59" s="27"/>
      <c r="M59" s="369"/>
      <c r="N59" s="371"/>
      <c r="O59" s="371"/>
      <c r="P59" s="371"/>
      <c r="Q59" s="153"/>
      <c r="R59" s="153"/>
      <c r="S59" s="153"/>
      <c r="T59" s="366"/>
    </row>
    <row r="60" spans="1:20" s="90" customFormat="1" ht="12.75" hidden="1" x14ac:dyDescent="0.2">
      <c r="A60" s="366"/>
      <c r="B60" s="25"/>
      <c r="C60" s="67"/>
      <c r="D60" s="68"/>
      <c r="E60" s="43"/>
      <c r="F60" s="372"/>
      <c r="G60" s="48"/>
      <c r="H60" s="43"/>
      <c r="I60" s="43"/>
      <c r="J60" s="43"/>
      <c r="K60" s="43"/>
      <c r="L60" s="27"/>
      <c r="M60" s="369"/>
      <c r="N60" s="371"/>
      <c r="O60" s="371"/>
      <c r="P60" s="371"/>
      <c r="Q60" s="153"/>
      <c r="R60" s="153"/>
      <c r="S60" s="153"/>
      <c r="T60" s="366"/>
    </row>
    <row r="61" spans="1:20" s="90" customFormat="1" ht="12.75" hidden="1" x14ac:dyDescent="0.2">
      <c r="A61" s="366"/>
      <c r="B61" s="25"/>
      <c r="C61" s="67"/>
      <c r="D61" s="68"/>
      <c r="E61" s="43"/>
      <c r="F61" s="372"/>
      <c r="G61" s="48"/>
      <c r="H61" s="43"/>
      <c r="I61" s="43"/>
      <c r="J61" s="43"/>
      <c r="K61" s="43"/>
      <c r="L61" s="27"/>
      <c r="M61" s="369"/>
      <c r="N61" s="371"/>
      <c r="O61" s="371"/>
      <c r="P61" s="371"/>
      <c r="Q61" s="153"/>
      <c r="R61" s="153"/>
      <c r="S61" s="153"/>
      <c r="T61" s="366"/>
    </row>
    <row r="62" spans="1:20" s="90" customFormat="1" ht="12.75" hidden="1" x14ac:dyDescent="0.2">
      <c r="A62" s="366"/>
      <c r="B62" s="25"/>
      <c r="C62" s="67"/>
      <c r="D62" s="68"/>
      <c r="E62" s="43"/>
      <c r="F62" s="372"/>
      <c r="G62" s="48"/>
      <c r="H62" s="43"/>
      <c r="I62" s="43"/>
      <c r="J62" s="43"/>
      <c r="K62" s="43"/>
      <c r="L62" s="27"/>
      <c r="M62" s="369"/>
      <c r="N62" s="371"/>
      <c r="O62" s="371"/>
      <c r="P62" s="371"/>
      <c r="Q62" s="153"/>
      <c r="R62" s="153"/>
      <c r="S62" s="153"/>
      <c r="T62" s="366"/>
    </row>
    <row r="63" spans="1:20" s="90" customFormat="1" ht="12.75" hidden="1" x14ac:dyDescent="0.2">
      <c r="A63" s="366"/>
      <c r="B63" s="25"/>
      <c r="C63" s="67"/>
      <c r="D63" s="68"/>
      <c r="E63" s="43"/>
      <c r="F63" s="372"/>
      <c r="G63" s="48"/>
      <c r="H63" s="43"/>
      <c r="I63" s="43"/>
      <c r="J63" s="43"/>
      <c r="K63" s="43"/>
      <c r="L63" s="27"/>
      <c r="M63" s="369"/>
      <c r="N63" s="371"/>
      <c r="O63" s="371"/>
      <c r="P63" s="371"/>
      <c r="Q63" s="153"/>
      <c r="R63" s="153"/>
      <c r="S63" s="153"/>
      <c r="T63" s="366"/>
    </row>
    <row r="64" spans="1:20" s="90" customFormat="1" ht="12.75" hidden="1" x14ac:dyDescent="0.2">
      <c r="A64" s="366"/>
      <c r="B64" s="25"/>
      <c r="C64" s="67"/>
      <c r="D64" s="68"/>
      <c r="E64" s="43"/>
      <c r="F64" s="372"/>
      <c r="G64" s="48"/>
      <c r="H64" s="43"/>
      <c r="I64" s="43"/>
      <c r="J64" s="43"/>
      <c r="K64" s="43"/>
      <c r="L64" s="27"/>
      <c r="M64" s="369"/>
      <c r="N64" s="371"/>
      <c r="O64" s="371"/>
      <c r="P64" s="371"/>
      <c r="Q64" s="153"/>
      <c r="R64" s="153"/>
      <c r="S64" s="153"/>
      <c r="T64" s="366"/>
    </row>
    <row r="65" spans="1:20" s="90" customFormat="1" ht="12.75" hidden="1" x14ac:dyDescent="0.2">
      <c r="A65" s="366"/>
      <c r="B65" s="25"/>
      <c r="C65" s="67"/>
      <c r="D65" s="68"/>
      <c r="E65" s="43"/>
      <c r="F65" s="372"/>
      <c r="G65" s="48"/>
      <c r="H65" s="43"/>
      <c r="I65" s="43"/>
      <c r="J65" s="43"/>
      <c r="K65" s="43"/>
      <c r="L65" s="27"/>
      <c r="M65" s="369"/>
      <c r="N65" s="371"/>
      <c r="O65" s="371"/>
      <c r="P65" s="371"/>
      <c r="Q65" s="153"/>
      <c r="R65" s="153"/>
      <c r="S65" s="153"/>
      <c r="T65" s="366"/>
    </row>
    <row r="66" spans="1:20" s="90" customFormat="1" ht="12.75" hidden="1" x14ac:dyDescent="0.2">
      <c r="A66" s="366"/>
      <c r="B66" s="25"/>
      <c r="C66" s="67"/>
      <c r="D66" s="68"/>
      <c r="E66" s="43"/>
      <c r="F66" s="372"/>
      <c r="G66" s="48"/>
      <c r="H66" s="43"/>
      <c r="I66" s="43"/>
      <c r="J66" s="43"/>
      <c r="K66" s="43"/>
      <c r="L66" s="27"/>
      <c r="M66" s="369"/>
      <c r="N66" s="371"/>
      <c r="O66" s="371"/>
      <c r="P66" s="371"/>
      <c r="Q66" s="153"/>
      <c r="R66" s="153"/>
      <c r="S66" s="153"/>
      <c r="T66" s="366"/>
    </row>
    <row r="67" spans="1:20" s="90" customFormat="1" ht="12.75" hidden="1" x14ac:dyDescent="0.2">
      <c r="A67" s="366"/>
      <c r="B67" s="25"/>
      <c r="C67" s="67"/>
      <c r="D67" s="68"/>
      <c r="E67" s="43"/>
      <c r="F67" s="372"/>
      <c r="G67" s="48"/>
      <c r="H67" s="43"/>
      <c r="I67" s="43"/>
      <c r="J67" s="43"/>
      <c r="K67" s="43"/>
      <c r="L67" s="27"/>
      <c r="M67" s="369"/>
      <c r="N67" s="371"/>
      <c r="O67" s="371"/>
      <c r="P67" s="371"/>
      <c r="Q67" s="153"/>
      <c r="R67" s="153"/>
      <c r="S67" s="153"/>
      <c r="T67" s="366"/>
    </row>
    <row r="68" spans="1:20" s="90" customFormat="1" ht="12.75" hidden="1" x14ac:dyDescent="0.2">
      <c r="A68" s="366"/>
      <c r="B68" s="25"/>
      <c r="C68" s="67"/>
      <c r="D68" s="68"/>
      <c r="E68" s="43"/>
      <c r="F68" s="372"/>
      <c r="G68" s="48"/>
      <c r="H68" s="43"/>
      <c r="I68" s="43"/>
      <c r="J68" s="43"/>
      <c r="K68" s="43"/>
      <c r="L68" s="27"/>
      <c r="M68" s="369"/>
      <c r="N68" s="371"/>
      <c r="O68" s="371"/>
      <c r="P68" s="371"/>
      <c r="Q68" s="153"/>
      <c r="R68" s="153"/>
      <c r="S68" s="153"/>
      <c r="T68" s="366"/>
    </row>
    <row r="69" spans="1:20" s="90" customFormat="1" ht="12.75" hidden="1" x14ac:dyDescent="0.2">
      <c r="A69" s="366"/>
      <c r="B69" s="25"/>
      <c r="C69" s="67"/>
      <c r="D69" s="68"/>
      <c r="E69" s="43"/>
      <c r="F69" s="372"/>
      <c r="G69" s="48"/>
      <c r="H69" s="43"/>
      <c r="I69" s="43"/>
      <c r="J69" s="43"/>
      <c r="K69" s="43"/>
      <c r="L69" s="27"/>
      <c r="M69" s="369"/>
      <c r="N69" s="371"/>
      <c r="O69" s="371"/>
      <c r="P69" s="371"/>
      <c r="Q69" s="153"/>
      <c r="R69" s="153"/>
      <c r="S69" s="153"/>
      <c r="T69" s="366"/>
    </row>
    <row r="70" spans="1:20" s="90" customFormat="1" ht="12.75" x14ac:dyDescent="0.2">
      <c r="A70" s="366"/>
      <c r="B70" s="25"/>
      <c r="C70" s="67"/>
      <c r="D70" s="68"/>
      <c r="E70" s="43"/>
      <c r="F70" s="372"/>
      <c r="G70" s="48"/>
      <c r="H70" s="43"/>
      <c r="I70" s="43"/>
      <c r="J70" s="43"/>
      <c r="K70" s="43"/>
      <c r="L70" s="27"/>
      <c r="M70" s="369"/>
      <c r="N70" s="371"/>
      <c r="O70" s="371"/>
      <c r="P70" s="371"/>
      <c r="Q70" s="153"/>
      <c r="R70" s="153"/>
      <c r="S70" s="153"/>
      <c r="T70" s="366"/>
    </row>
    <row r="71" spans="1:20" ht="15" customHeight="1" x14ac:dyDescent="0.25">
      <c r="A71" s="560" t="s">
        <v>3</v>
      </c>
      <c r="B71" s="560" t="s">
        <v>170</v>
      </c>
      <c r="C71" s="562" t="s">
        <v>956</v>
      </c>
      <c r="D71" s="562" t="s">
        <v>961</v>
      </c>
      <c r="E71" s="564" t="s">
        <v>11</v>
      </c>
      <c r="F71" s="562" t="s">
        <v>751</v>
      </c>
      <c r="G71" s="562" t="s">
        <v>750</v>
      </c>
      <c r="H71" s="562"/>
      <c r="I71" s="562" t="s">
        <v>752</v>
      </c>
      <c r="J71" s="562" t="s">
        <v>753</v>
      </c>
      <c r="K71" s="566" t="s">
        <v>4</v>
      </c>
      <c r="L71" s="566"/>
      <c r="M71" s="367" t="s">
        <v>198</v>
      </c>
    </row>
    <row r="72" spans="1:20" s="3" customFormat="1" ht="12.75" x14ac:dyDescent="0.2">
      <c r="A72" s="561"/>
      <c r="B72" s="561"/>
      <c r="C72" s="563"/>
      <c r="D72" s="563"/>
      <c r="E72" s="565"/>
      <c r="F72" s="563"/>
      <c r="G72" s="563"/>
      <c r="H72" s="563"/>
      <c r="I72" s="563"/>
      <c r="J72" s="563"/>
      <c r="K72" s="2" t="s">
        <v>1</v>
      </c>
      <c r="L72" s="2" t="s">
        <v>0</v>
      </c>
      <c r="N72" s="39" t="s">
        <v>74</v>
      </c>
      <c r="O72" s="39" t="s">
        <v>75</v>
      </c>
      <c r="P72" s="39" t="s">
        <v>76</v>
      </c>
      <c r="Q72" s="57" t="s">
        <v>171</v>
      </c>
      <c r="R72" s="3" t="s">
        <v>780</v>
      </c>
      <c r="S72" s="3" t="s">
        <v>202</v>
      </c>
      <c r="T72" s="55" t="s">
        <v>779</v>
      </c>
    </row>
    <row r="73" spans="1:20" s="90" customFormat="1" ht="12.75" x14ac:dyDescent="0.2">
      <c r="A73" s="366">
        <v>1</v>
      </c>
      <c r="B73" s="25" t="s">
        <v>963</v>
      </c>
      <c r="C73" s="409" t="s">
        <v>218</v>
      </c>
      <c r="D73" s="410">
        <v>0</v>
      </c>
      <c r="E73" s="43">
        <f>D73*100</f>
        <v>0</v>
      </c>
      <c r="F73" s="345">
        <f>VLOOKUP(LEFT($C73,4),'JCI dtd'!$A:$C,2,0)</f>
        <v>12100</v>
      </c>
      <c r="G73" s="345">
        <f>VLOOKUP(LEFT($C73,4),'JCI dtd'!$A:$C,3,0)</f>
        <v>12100</v>
      </c>
      <c r="H73" s="43"/>
      <c r="I73" s="43">
        <f>+E73*F73</f>
        <v>0</v>
      </c>
      <c r="J73" s="43">
        <f>+E73*G73</f>
        <v>0</v>
      </c>
      <c r="K73" s="43">
        <f>+H73+J73-I73</f>
        <v>0</v>
      </c>
      <c r="L73" s="27">
        <f>IFERROR(K73/I73,0)</f>
        <v>0</v>
      </c>
      <c r="M73" s="369"/>
      <c r="N73" s="371"/>
      <c r="O73" s="371"/>
      <c r="P73" s="371"/>
      <c r="Q73" s="153"/>
      <c r="R73" s="153"/>
      <c r="S73" s="153"/>
      <c r="T73" s="366"/>
    </row>
    <row r="74" spans="1:20" s="90" customFormat="1" ht="12.75" x14ac:dyDescent="0.2">
      <c r="A74" s="366">
        <f>A73+1</f>
        <v>2</v>
      </c>
      <c r="B74" s="25" t="s">
        <v>963</v>
      </c>
      <c r="C74" s="409" t="s">
        <v>219</v>
      </c>
      <c r="D74" s="410">
        <v>2106</v>
      </c>
      <c r="E74" s="43">
        <f t="shared" ref="E74:E104" si="8">D74*100</f>
        <v>210600</v>
      </c>
      <c r="F74" s="345">
        <f>VLOOKUP(LEFT($C74,4),'JCI dtd'!$A:$C,2,0)</f>
        <v>1610</v>
      </c>
      <c r="G74" s="345">
        <f>VLOOKUP(LEFT($C74,4),'JCI dtd'!$A:$C,3,0)</f>
        <v>1610</v>
      </c>
      <c r="H74" s="43"/>
      <c r="I74" s="43">
        <f t="shared" ref="I74:I104" si="9">+E74*F74</f>
        <v>339066000</v>
      </c>
      <c r="J74" s="43">
        <f t="shared" ref="J74:J104" si="10">+E74*G74</f>
        <v>339066000</v>
      </c>
      <c r="K74" s="43">
        <f t="shared" ref="K74:K104" si="11">+H74+J74-I74</f>
        <v>0</v>
      </c>
      <c r="L74" s="27">
        <f t="shared" ref="L74:L104" si="12">IFERROR(K74/I74,0)</f>
        <v>0</v>
      </c>
      <c r="M74" s="369"/>
      <c r="N74" s="371"/>
      <c r="O74" s="371"/>
      <c r="P74" s="371"/>
      <c r="Q74" s="153"/>
      <c r="R74" s="153"/>
      <c r="S74" s="153"/>
      <c r="T74" s="366"/>
    </row>
    <row r="75" spans="1:20" s="90" customFormat="1" ht="12.75" x14ac:dyDescent="0.2">
      <c r="A75" s="366">
        <f t="shared" ref="A75:A106" si="13">A74+1</f>
        <v>3</v>
      </c>
      <c r="B75" s="25" t="s">
        <v>963</v>
      </c>
      <c r="C75" s="409" t="s">
        <v>229</v>
      </c>
      <c r="D75" s="410">
        <v>0</v>
      </c>
      <c r="E75" s="43">
        <f t="shared" si="8"/>
        <v>0</v>
      </c>
      <c r="F75" s="345">
        <f>VLOOKUP(LEFT($C75,4),'JCI dtd'!$A:$C,2,0)</f>
        <v>1430</v>
      </c>
      <c r="G75" s="345">
        <f>VLOOKUP(LEFT($C75,4),'JCI dtd'!$A:$C,3,0)</f>
        <v>1430</v>
      </c>
      <c r="H75" s="43"/>
      <c r="I75" s="43">
        <f t="shared" si="9"/>
        <v>0</v>
      </c>
      <c r="J75" s="43">
        <f t="shared" si="10"/>
        <v>0</v>
      </c>
      <c r="K75" s="43">
        <f t="shared" si="11"/>
        <v>0</v>
      </c>
      <c r="L75" s="27">
        <f t="shared" si="12"/>
        <v>0</v>
      </c>
      <c r="M75" s="369"/>
      <c r="N75" s="371"/>
      <c r="O75" s="371"/>
      <c r="P75" s="371"/>
      <c r="Q75" s="153"/>
      <c r="R75" s="153"/>
      <c r="S75" s="153"/>
      <c r="T75" s="366"/>
    </row>
    <row r="76" spans="1:20" s="90" customFormat="1" ht="12.75" x14ac:dyDescent="0.2">
      <c r="A76" s="366">
        <f t="shared" si="13"/>
        <v>4</v>
      </c>
      <c r="B76" s="25" t="s">
        <v>963</v>
      </c>
      <c r="C76" s="409" t="s">
        <v>220</v>
      </c>
      <c r="D76" s="410">
        <v>0</v>
      </c>
      <c r="E76" s="43">
        <f t="shared" si="8"/>
        <v>0</v>
      </c>
      <c r="F76" s="345">
        <f>VLOOKUP(LEFT($C76,4),'JCI dtd'!$A:$C,2,0)</f>
        <v>4740</v>
      </c>
      <c r="G76" s="345">
        <f>VLOOKUP(LEFT($C76,4),'JCI dtd'!$A:$C,3,0)</f>
        <v>4740</v>
      </c>
      <c r="H76" s="43"/>
      <c r="I76" s="43">
        <f t="shared" si="9"/>
        <v>0</v>
      </c>
      <c r="J76" s="43">
        <f t="shared" si="10"/>
        <v>0</v>
      </c>
      <c r="K76" s="43">
        <f t="shared" si="11"/>
        <v>0</v>
      </c>
      <c r="L76" s="27">
        <f t="shared" si="12"/>
        <v>0</v>
      </c>
      <c r="M76" s="369"/>
      <c r="N76" s="371"/>
      <c r="O76" s="371"/>
      <c r="P76" s="371"/>
      <c r="Q76" s="153"/>
      <c r="R76" s="153"/>
      <c r="S76" s="153"/>
      <c r="T76" s="366"/>
    </row>
    <row r="77" spans="1:20" s="90" customFormat="1" ht="12.75" x14ac:dyDescent="0.2">
      <c r="A77" s="366">
        <f t="shared" si="13"/>
        <v>5</v>
      </c>
      <c r="B77" s="25" t="s">
        <v>963</v>
      </c>
      <c r="C77" s="409" t="s">
        <v>221</v>
      </c>
      <c r="D77" s="410">
        <v>1962</v>
      </c>
      <c r="E77" s="43">
        <f t="shared" si="8"/>
        <v>196200</v>
      </c>
      <c r="F77" s="345">
        <f>VLOOKUP(LEFT($C77,4),'JCI dtd'!$A:$C,2,0)</f>
        <v>7250</v>
      </c>
      <c r="G77" s="345">
        <f>VLOOKUP(LEFT($C77,4),'JCI dtd'!$A:$C,3,0)</f>
        <v>7250</v>
      </c>
      <c r="H77" s="43"/>
      <c r="I77" s="43">
        <f t="shared" si="9"/>
        <v>1422450000</v>
      </c>
      <c r="J77" s="43">
        <f t="shared" si="10"/>
        <v>1422450000</v>
      </c>
      <c r="K77" s="43">
        <f t="shared" si="11"/>
        <v>0</v>
      </c>
      <c r="L77" s="27">
        <f t="shared" si="12"/>
        <v>0</v>
      </c>
      <c r="M77" s="369"/>
      <c r="N77" s="371"/>
      <c r="O77" s="371"/>
      <c r="P77" s="371"/>
      <c r="Q77" s="153"/>
      <c r="R77" s="153"/>
      <c r="S77" s="153"/>
      <c r="T77" s="366"/>
    </row>
    <row r="78" spans="1:20" s="90" customFormat="1" ht="12.75" x14ac:dyDescent="0.2">
      <c r="A78" s="366">
        <f t="shared" si="13"/>
        <v>6</v>
      </c>
      <c r="B78" s="25" t="s">
        <v>963</v>
      </c>
      <c r="C78" s="409" t="s">
        <v>222</v>
      </c>
      <c r="D78" s="410">
        <v>1184</v>
      </c>
      <c r="E78" s="43">
        <f t="shared" si="8"/>
        <v>118400</v>
      </c>
      <c r="F78" s="345">
        <f>VLOOKUP(LEFT($C78,4),'JCI dtd'!$A:$C,2,0)</f>
        <v>27575</v>
      </c>
      <c r="G78" s="345">
        <f>VLOOKUP(LEFT($C78,4),'JCI dtd'!$A:$C,3,0)</f>
        <v>27575</v>
      </c>
      <c r="H78" s="43"/>
      <c r="I78" s="43">
        <f t="shared" si="9"/>
        <v>3264880000</v>
      </c>
      <c r="J78" s="43">
        <f t="shared" si="10"/>
        <v>3264880000</v>
      </c>
      <c r="K78" s="43">
        <f t="shared" si="11"/>
        <v>0</v>
      </c>
      <c r="L78" s="27">
        <f t="shared" si="12"/>
        <v>0</v>
      </c>
      <c r="M78" s="369"/>
      <c r="N78" s="371"/>
      <c r="O78" s="371"/>
      <c r="P78" s="371"/>
      <c r="Q78" s="153"/>
      <c r="R78" s="153"/>
      <c r="S78" s="153"/>
      <c r="T78" s="366"/>
    </row>
    <row r="79" spans="1:20" s="90" customFormat="1" ht="12.75" x14ac:dyDescent="0.2">
      <c r="A79" s="366">
        <f t="shared" si="13"/>
        <v>7</v>
      </c>
      <c r="B79" s="25" t="s">
        <v>963</v>
      </c>
      <c r="C79" s="409" t="s">
        <v>223</v>
      </c>
      <c r="D79" s="410">
        <v>1163</v>
      </c>
      <c r="E79" s="43">
        <f t="shared" si="8"/>
        <v>116300</v>
      </c>
      <c r="F79" s="345">
        <f>VLOOKUP(LEFT($C79,4),'JCI dtd'!$A:$C,2,0)</f>
        <v>9350</v>
      </c>
      <c r="G79" s="345">
        <f>VLOOKUP(LEFT($C79,4),'JCI dtd'!$A:$C,3,0)</f>
        <v>9350</v>
      </c>
      <c r="H79" s="43"/>
      <c r="I79" s="43">
        <f t="shared" si="9"/>
        <v>1087405000</v>
      </c>
      <c r="J79" s="43">
        <f t="shared" si="10"/>
        <v>1087405000</v>
      </c>
      <c r="K79" s="43">
        <f t="shared" si="11"/>
        <v>0</v>
      </c>
      <c r="L79" s="27">
        <f t="shared" si="12"/>
        <v>0</v>
      </c>
      <c r="M79" s="369"/>
      <c r="N79" s="371"/>
      <c r="O79" s="371"/>
      <c r="P79" s="371"/>
      <c r="Q79" s="153"/>
      <c r="R79" s="153"/>
      <c r="S79" s="153"/>
      <c r="T79" s="366"/>
    </row>
    <row r="80" spans="1:20" s="90" customFormat="1" ht="12.75" x14ac:dyDescent="0.2">
      <c r="A80" s="366">
        <f t="shared" si="13"/>
        <v>8</v>
      </c>
      <c r="B80" s="25" t="s">
        <v>963</v>
      </c>
      <c r="C80" s="409" t="s">
        <v>224</v>
      </c>
      <c r="D80" s="410">
        <v>4950</v>
      </c>
      <c r="E80" s="43">
        <f t="shared" si="8"/>
        <v>495000</v>
      </c>
      <c r="F80" s="345">
        <f>VLOOKUP(LEFT($C80,4),'JCI dtd'!$A:$C,2,0)</f>
        <v>3980</v>
      </c>
      <c r="G80" s="345">
        <f>VLOOKUP(LEFT($C80,4),'JCI dtd'!$A:$C,3,0)</f>
        <v>3980</v>
      </c>
      <c r="H80" s="43"/>
      <c r="I80" s="43">
        <f t="shared" si="9"/>
        <v>1970100000</v>
      </c>
      <c r="J80" s="43">
        <f t="shared" si="10"/>
        <v>1970100000</v>
      </c>
      <c r="K80" s="43">
        <f t="shared" si="11"/>
        <v>0</v>
      </c>
      <c r="L80" s="27">
        <f t="shared" si="12"/>
        <v>0</v>
      </c>
      <c r="M80" s="369"/>
      <c r="N80" s="371"/>
      <c r="O80" s="371"/>
      <c r="P80" s="371"/>
      <c r="Q80" s="153"/>
      <c r="R80" s="153"/>
      <c r="S80" s="153"/>
      <c r="T80" s="366"/>
    </row>
    <row r="81" spans="1:20" s="90" customFormat="1" ht="12.75" x14ac:dyDescent="0.2">
      <c r="A81" s="366">
        <f t="shared" si="13"/>
        <v>9</v>
      </c>
      <c r="B81" s="25" t="s">
        <v>963</v>
      </c>
      <c r="C81" s="409" t="s">
        <v>225</v>
      </c>
      <c r="D81" s="410">
        <v>0</v>
      </c>
      <c r="E81" s="43">
        <f t="shared" si="8"/>
        <v>0</v>
      </c>
      <c r="F81" s="345">
        <f>VLOOKUP(LEFT($C81,4),'JCI dtd'!$A:$C,2,0)</f>
        <v>2390</v>
      </c>
      <c r="G81" s="345">
        <f>VLOOKUP(LEFT($C81,4),'JCI dtd'!$A:$C,3,0)</f>
        <v>2390</v>
      </c>
      <c r="H81" s="43"/>
      <c r="I81" s="43">
        <f t="shared" si="9"/>
        <v>0</v>
      </c>
      <c r="J81" s="43">
        <f t="shared" si="10"/>
        <v>0</v>
      </c>
      <c r="K81" s="43">
        <f t="shared" si="11"/>
        <v>0</v>
      </c>
      <c r="L81" s="27">
        <f t="shared" si="12"/>
        <v>0</v>
      </c>
      <c r="M81" s="369"/>
      <c r="N81" s="371"/>
      <c r="O81" s="371"/>
      <c r="P81" s="371"/>
      <c r="Q81" s="153"/>
      <c r="R81" s="153"/>
      <c r="S81" s="153"/>
      <c r="T81" s="366"/>
    </row>
    <row r="82" spans="1:20" s="90" customFormat="1" ht="12.75" x14ac:dyDescent="0.2">
      <c r="A82" s="366">
        <f t="shared" si="13"/>
        <v>10</v>
      </c>
      <c r="B82" s="25" t="s">
        <v>963</v>
      </c>
      <c r="C82" s="409" t="s">
        <v>226</v>
      </c>
      <c r="D82" s="410">
        <v>2228</v>
      </c>
      <c r="E82" s="43">
        <f t="shared" si="8"/>
        <v>222800</v>
      </c>
      <c r="F82" s="345">
        <f>VLOOKUP(LEFT($C82,4),'JCI dtd'!$A:$C,2,0)</f>
        <v>7450</v>
      </c>
      <c r="G82" s="345">
        <f>VLOOKUP(LEFT($C82,4),'JCI dtd'!$A:$C,3,0)</f>
        <v>7450</v>
      </c>
      <c r="H82" s="43"/>
      <c r="I82" s="43">
        <f t="shared" si="9"/>
        <v>1659860000</v>
      </c>
      <c r="J82" s="43">
        <f t="shared" si="10"/>
        <v>1659860000</v>
      </c>
      <c r="K82" s="43">
        <f t="shared" si="11"/>
        <v>0</v>
      </c>
      <c r="L82" s="27">
        <f t="shared" si="12"/>
        <v>0</v>
      </c>
      <c r="M82" s="369"/>
      <c r="N82" s="371"/>
      <c r="O82" s="371"/>
      <c r="P82" s="371"/>
      <c r="Q82" s="153"/>
      <c r="R82" s="153"/>
      <c r="S82" s="153"/>
      <c r="T82" s="366"/>
    </row>
    <row r="83" spans="1:20" s="90" customFormat="1" ht="12.75" x14ac:dyDescent="0.2">
      <c r="A83" s="366">
        <f t="shared" si="13"/>
        <v>11</v>
      </c>
      <c r="B83" s="25" t="s">
        <v>963</v>
      </c>
      <c r="C83" s="409" t="s">
        <v>227</v>
      </c>
      <c r="D83" s="410">
        <v>3106</v>
      </c>
      <c r="E83" s="43">
        <f t="shared" si="8"/>
        <v>310600</v>
      </c>
      <c r="F83" s="345">
        <f>VLOOKUP(LEFT($C83,4),'JCI dtd'!$A:$C,2,0)</f>
        <v>1400</v>
      </c>
      <c r="G83" s="345">
        <f>VLOOKUP(LEFT($C83,4),'JCI dtd'!$A:$C,3,0)</f>
        <v>1400</v>
      </c>
      <c r="H83" s="43"/>
      <c r="I83" s="43">
        <f t="shared" si="9"/>
        <v>434840000</v>
      </c>
      <c r="J83" s="43">
        <f t="shared" si="10"/>
        <v>434840000</v>
      </c>
      <c r="K83" s="43">
        <f t="shared" si="11"/>
        <v>0</v>
      </c>
      <c r="L83" s="27">
        <f t="shared" si="12"/>
        <v>0</v>
      </c>
      <c r="M83" s="369"/>
      <c r="N83" s="371"/>
      <c r="O83" s="371"/>
      <c r="P83" s="371"/>
      <c r="Q83" s="153"/>
      <c r="R83" s="153"/>
      <c r="S83" s="153"/>
      <c r="T83" s="366"/>
    </row>
    <row r="84" spans="1:20" s="90" customFormat="1" ht="12.75" x14ac:dyDescent="0.2">
      <c r="A84" s="366">
        <f t="shared" si="13"/>
        <v>12</v>
      </c>
      <c r="B84" s="25" t="s">
        <v>963</v>
      </c>
      <c r="C84" s="409" t="s">
        <v>228</v>
      </c>
      <c r="D84" s="410">
        <v>0</v>
      </c>
      <c r="E84" s="43">
        <f t="shared" si="8"/>
        <v>0</v>
      </c>
      <c r="F84" s="345">
        <f>VLOOKUP(LEFT($C84,4),'JCI dtd'!$A:$C,2,0)</f>
        <v>7575</v>
      </c>
      <c r="G84" s="345">
        <f>VLOOKUP(LEFT($C84,4),'JCI dtd'!$A:$C,3,0)</f>
        <v>7575</v>
      </c>
      <c r="H84" s="43"/>
      <c r="I84" s="43">
        <f t="shared" si="9"/>
        <v>0</v>
      </c>
      <c r="J84" s="43">
        <f t="shared" si="10"/>
        <v>0</v>
      </c>
      <c r="K84" s="43">
        <f t="shared" si="11"/>
        <v>0</v>
      </c>
      <c r="L84" s="27">
        <f t="shared" si="12"/>
        <v>0</v>
      </c>
      <c r="M84" s="369"/>
      <c r="N84" s="371"/>
      <c r="O84" s="371"/>
      <c r="P84" s="371"/>
      <c r="Q84" s="153"/>
      <c r="R84" s="153"/>
      <c r="S84" s="153"/>
      <c r="T84" s="366"/>
    </row>
    <row r="85" spans="1:20" s="90" customFormat="1" ht="12.75" x14ac:dyDescent="0.2">
      <c r="A85" s="366">
        <f t="shared" si="13"/>
        <v>13</v>
      </c>
      <c r="B85" s="25" t="s">
        <v>963</v>
      </c>
      <c r="C85" s="409" t="s">
        <v>425</v>
      </c>
      <c r="D85" s="410">
        <v>1105</v>
      </c>
      <c r="E85" s="43">
        <f t="shared" si="8"/>
        <v>110500</v>
      </c>
      <c r="F85" s="345">
        <f>VLOOKUP(LEFT($C85,4),'JCI dtd'!$A:$C,2,0)</f>
        <v>2700</v>
      </c>
      <c r="G85" s="345">
        <f>VLOOKUP(LEFT($C85,4),'JCI dtd'!$A:$C,3,0)</f>
        <v>2700</v>
      </c>
      <c r="H85" s="43"/>
      <c r="I85" s="43">
        <f t="shared" si="9"/>
        <v>298350000</v>
      </c>
      <c r="J85" s="43">
        <f t="shared" si="10"/>
        <v>298350000</v>
      </c>
      <c r="K85" s="43">
        <f t="shared" si="11"/>
        <v>0</v>
      </c>
      <c r="L85" s="27">
        <f t="shared" si="12"/>
        <v>0</v>
      </c>
      <c r="M85" s="369"/>
      <c r="N85" s="371"/>
      <c r="O85" s="371"/>
      <c r="P85" s="371"/>
      <c r="Q85" s="153"/>
      <c r="R85" s="153"/>
      <c r="S85" s="153"/>
      <c r="T85" s="366"/>
    </row>
    <row r="86" spans="1:20" s="90" customFormat="1" ht="12.75" x14ac:dyDescent="0.2">
      <c r="A86" s="366">
        <f t="shared" si="13"/>
        <v>14</v>
      </c>
      <c r="B86" s="25" t="s">
        <v>963</v>
      </c>
      <c r="C86" s="409" t="s">
        <v>231</v>
      </c>
      <c r="D86" s="410">
        <v>0</v>
      </c>
      <c r="E86" s="43">
        <f t="shared" si="8"/>
        <v>0</v>
      </c>
      <c r="F86" s="345">
        <f>VLOOKUP(LEFT($C86,4),'JCI dtd'!$A:$C,2,0)</f>
        <v>3750</v>
      </c>
      <c r="G86" s="345">
        <f>VLOOKUP(LEFT($C86,4),'JCI dtd'!$A:$C,3,0)</f>
        <v>3750</v>
      </c>
      <c r="H86" s="43"/>
      <c r="I86" s="43">
        <f t="shared" si="9"/>
        <v>0</v>
      </c>
      <c r="J86" s="43">
        <f t="shared" si="10"/>
        <v>0</v>
      </c>
      <c r="K86" s="43">
        <f t="shared" si="11"/>
        <v>0</v>
      </c>
      <c r="L86" s="27">
        <f t="shared" si="12"/>
        <v>0</v>
      </c>
      <c r="M86" s="369"/>
      <c r="N86" s="371"/>
      <c r="O86" s="371"/>
      <c r="P86" s="371"/>
      <c r="Q86" s="153"/>
      <c r="R86" s="153"/>
      <c r="S86" s="153"/>
      <c r="T86" s="366"/>
    </row>
    <row r="87" spans="1:20" s="90" customFormat="1" ht="12.75" x14ac:dyDescent="0.2">
      <c r="A87" s="366">
        <f t="shared" si="13"/>
        <v>15</v>
      </c>
      <c r="B87" s="25" t="s">
        <v>963</v>
      </c>
      <c r="C87" s="409" t="s">
        <v>232</v>
      </c>
      <c r="D87" s="410">
        <v>0</v>
      </c>
      <c r="E87" s="43">
        <f t="shared" si="8"/>
        <v>0</v>
      </c>
      <c r="F87" s="345">
        <f>VLOOKUP(LEFT($C87,4),'JCI dtd'!$A:$C,2,0)</f>
        <v>10375</v>
      </c>
      <c r="G87" s="345">
        <f>VLOOKUP(LEFT($C87,4),'JCI dtd'!$A:$C,3,0)</f>
        <v>10375</v>
      </c>
      <c r="H87" s="43"/>
      <c r="I87" s="43">
        <f t="shared" si="9"/>
        <v>0</v>
      </c>
      <c r="J87" s="43">
        <f t="shared" si="10"/>
        <v>0</v>
      </c>
      <c r="K87" s="43">
        <f t="shared" si="11"/>
        <v>0</v>
      </c>
      <c r="L87" s="27">
        <f t="shared" si="12"/>
        <v>0</v>
      </c>
      <c r="M87" s="369"/>
      <c r="N87" s="371"/>
      <c r="O87" s="371"/>
      <c r="P87" s="371"/>
      <c r="Q87" s="153"/>
      <c r="R87" s="153"/>
      <c r="S87" s="153"/>
      <c r="T87" s="366"/>
    </row>
    <row r="88" spans="1:20" s="90" customFormat="1" ht="12.75" x14ac:dyDescent="0.2">
      <c r="A88" s="366">
        <f t="shared" si="13"/>
        <v>16</v>
      </c>
      <c r="B88" s="25" t="s">
        <v>963</v>
      </c>
      <c r="C88" s="409" t="s">
        <v>233</v>
      </c>
      <c r="D88" s="410">
        <v>1465</v>
      </c>
      <c r="E88" s="43">
        <f t="shared" si="8"/>
        <v>146500</v>
      </c>
      <c r="F88" s="345">
        <f>VLOOKUP(LEFT($C88,4),'JCI dtd'!$A:$C,2,0)</f>
        <v>7275</v>
      </c>
      <c r="G88" s="345">
        <f>VLOOKUP(LEFT($C88,4),'JCI dtd'!$A:$C,3,0)</f>
        <v>7275</v>
      </c>
      <c r="H88" s="43"/>
      <c r="I88" s="43">
        <f t="shared" si="9"/>
        <v>1065787500</v>
      </c>
      <c r="J88" s="43">
        <f t="shared" si="10"/>
        <v>1065787500</v>
      </c>
      <c r="K88" s="43">
        <f t="shared" si="11"/>
        <v>0</v>
      </c>
      <c r="L88" s="27">
        <f t="shared" si="12"/>
        <v>0</v>
      </c>
      <c r="M88" s="369"/>
      <c r="N88" s="371"/>
      <c r="O88" s="371"/>
      <c r="P88" s="371"/>
      <c r="Q88" s="153"/>
      <c r="R88" s="153"/>
      <c r="S88" s="153"/>
      <c r="T88" s="366"/>
    </row>
    <row r="89" spans="1:20" s="90" customFormat="1" ht="12.75" x14ac:dyDescent="0.2">
      <c r="A89" s="366">
        <f t="shared" si="13"/>
        <v>17</v>
      </c>
      <c r="B89" s="25" t="s">
        <v>963</v>
      </c>
      <c r="C89" s="409" t="s">
        <v>234</v>
      </c>
      <c r="D89" s="410">
        <v>0</v>
      </c>
      <c r="E89" s="43">
        <f t="shared" si="8"/>
        <v>0</v>
      </c>
      <c r="F89" s="345">
        <f>VLOOKUP(LEFT($C89,4),'JCI dtd'!$A:$C,2,0)</f>
        <v>19525</v>
      </c>
      <c r="G89" s="345">
        <f>VLOOKUP(LEFT($C89,4),'JCI dtd'!$A:$C,3,0)</f>
        <v>19525</v>
      </c>
      <c r="H89" s="43"/>
      <c r="I89" s="43">
        <f t="shared" si="9"/>
        <v>0</v>
      </c>
      <c r="J89" s="43">
        <f t="shared" si="10"/>
        <v>0</v>
      </c>
      <c r="K89" s="43">
        <f t="shared" si="11"/>
        <v>0</v>
      </c>
      <c r="L89" s="27">
        <f t="shared" si="12"/>
        <v>0</v>
      </c>
      <c r="M89" s="369"/>
      <c r="N89" s="371"/>
      <c r="O89" s="371"/>
      <c r="P89" s="371"/>
      <c r="Q89" s="153"/>
      <c r="R89" s="153"/>
      <c r="S89" s="153"/>
      <c r="T89" s="366"/>
    </row>
    <row r="90" spans="1:20" s="90" customFormat="1" ht="12.75" x14ac:dyDescent="0.2">
      <c r="A90" s="366">
        <f t="shared" si="13"/>
        <v>18</v>
      </c>
      <c r="B90" s="25" t="s">
        <v>963</v>
      </c>
      <c r="C90" s="409" t="s">
        <v>235</v>
      </c>
      <c r="D90" s="410">
        <v>1247</v>
      </c>
      <c r="E90" s="43">
        <f t="shared" si="8"/>
        <v>124700</v>
      </c>
      <c r="F90" s="345">
        <f>VLOOKUP(LEFT($C90,4),'JCI dtd'!$A:$C,2,0)</f>
        <v>5300</v>
      </c>
      <c r="G90" s="345">
        <f>VLOOKUP(LEFT($C90,4),'JCI dtd'!$A:$C,3,0)</f>
        <v>5300</v>
      </c>
      <c r="H90" s="43"/>
      <c r="I90" s="43">
        <f t="shared" si="9"/>
        <v>660910000</v>
      </c>
      <c r="J90" s="43">
        <f t="shared" si="10"/>
        <v>660910000</v>
      </c>
      <c r="K90" s="43">
        <f t="shared" si="11"/>
        <v>0</v>
      </c>
      <c r="L90" s="27">
        <f t="shared" si="12"/>
        <v>0</v>
      </c>
      <c r="M90" s="369"/>
      <c r="N90" s="371"/>
      <c r="O90" s="371"/>
      <c r="P90" s="371"/>
      <c r="Q90" s="153"/>
      <c r="R90" s="153"/>
      <c r="S90" s="153"/>
      <c r="T90" s="366"/>
    </row>
    <row r="91" spans="1:20" s="90" customFormat="1" ht="12.75" x14ac:dyDescent="0.2">
      <c r="A91" s="366">
        <f t="shared" si="13"/>
        <v>19</v>
      </c>
      <c r="B91" s="25" t="s">
        <v>963</v>
      </c>
      <c r="C91" s="409" t="s">
        <v>236</v>
      </c>
      <c r="D91" s="410">
        <v>4874</v>
      </c>
      <c r="E91" s="43">
        <f t="shared" si="8"/>
        <v>487400</v>
      </c>
      <c r="F91" s="345">
        <f>VLOOKUP(LEFT($C91,4),'JCI dtd'!$A:$C,2,0)</f>
        <v>1515</v>
      </c>
      <c r="G91" s="345">
        <f>VLOOKUP(LEFT($C91,4),'JCI dtd'!$A:$C,3,0)</f>
        <v>1515</v>
      </c>
      <c r="H91" s="43"/>
      <c r="I91" s="43">
        <f t="shared" si="9"/>
        <v>738411000</v>
      </c>
      <c r="J91" s="43">
        <f t="shared" si="10"/>
        <v>738411000</v>
      </c>
      <c r="K91" s="43">
        <f t="shared" si="11"/>
        <v>0</v>
      </c>
      <c r="L91" s="27">
        <f t="shared" si="12"/>
        <v>0</v>
      </c>
      <c r="M91" s="369"/>
      <c r="N91" s="371"/>
      <c r="O91" s="371"/>
      <c r="P91" s="371"/>
      <c r="Q91" s="153"/>
      <c r="R91" s="153"/>
      <c r="S91" s="153"/>
      <c r="T91" s="366"/>
    </row>
    <row r="92" spans="1:20" s="90" customFormat="1" ht="12.75" x14ac:dyDescent="0.2">
      <c r="A92" s="366">
        <f t="shared" si="13"/>
        <v>20</v>
      </c>
      <c r="B92" s="25" t="s">
        <v>963</v>
      </c>
      <c r="C92" s="409" t="s">
        <v>237</v>
      </c>
      <c r="D92" s="410">
        <v>0</v>
      </c>
      <c r="E92" s="43">
        <f t="shared" si="8"/>
        <v>0</v>
      </c>
      <c r="F92" s="345">
        <f>VLOOKUP(LEFT($C92,4),'JCI dtd'!$A:$C,2,0)</f>
        <v>294</v>
      </c>
      <c r="G92" s="345">
        <f>VLOOKUP(LEFT($C92,4),'JCI dtd'!$A:$C,3,0)</f>
        <v>294</v>
      </c>
      <c r="H92" s="43"/>
      <c r="I92" s="43">
        <f t="shared" si="9"/>
        <v>0</v>
      </c>
      <c r="J92" s="43">
        <f t="shared" si="10"/>
        <v>0</v>
      </c>
      <c r="K92" s="43">
        <f t="shared" si="11"/>
        <v>0</v>
      </c>
      <c r="L92" s="27">
        <f t="shared" si="12"/>
        <v>0</v>
      </c>
      <c r="M92" s="369"/>
      <c r="N92" s="371"/>
      <c r="O92" s="371"/>
      <c r="P92" s="371"/>
      <c r="Q92" s="153"/>
      <c r="R92" s="153"/>
      <c r="S92" s="153"/>
      <c r="T92" s="366"/>
    </row>
    <row r="93" spans="1:20" s="90" customFormat="1" ht="12.75" x14ac:dyDescent="0.2">
      <c r="A93" s="366">
        <f t="shared" si="13"/>
        <v>21</v>
      </c>
      <c r="B93" s="25" t="s">
        <v>963</v>
      </c>
      <c r="C93" s="409" t="s">
        <v>238</v>
      </c>
      <c r="D93" s="410">
        <v>0</v>
      </c>
      <c r="E93" s="43">
        <f t="shared" si="8"/>
        <v>0</v>
      </c>
      <c r="F93" s="345">
        <f>VLOOKUP(LEFT($C93,4),'JCI dtd'!$A:$C,2,0)</f>
        <v>4140</v>
      </c>
      <c r="G93" s="345">
        <f>VLOOKUP(LEFT($C93,4),'JCI dtd'!$A:$C,3,0)</f>
        <v>4140</v>
      </c>
      <c r="H93" s="43"/>
      <c r="I93" s="43">
        <f t="shared" si="9"/>
        <v>0</v>
      </c>
      <c r="J93" s="43">
        <f t="shared" si="10"/>
        <v>0</v>
      </c>
      <c r="K93" s="43">
        <f t="shared" si="11"/>
        <v>0</v>
      </c>
      <c r="L93" s="27">
        <f t="shared" si="12"/>
        <v>0</v>
      </c>
      <c r="M93" s="369"/>
      <c r="N93" s="371"/>
      <c r="O93" s="371"/>
      <c r="P93" s="371"/>
      <c r="Q93" s="153"/>
      <c r="R93" s="153"/>
      <c r="S93" s="153"/>
      <c r="T93" s="366"/>
    </row>
    <row r="94" spans="1:20" s="90" customFormat="1" ht="12.75" x14ac:dyDescent="0.2">
      <c r="A94" s="366">
        <f t="shared" si="13"/>
        <v>22</v>
      </c>
      <c r="B94" s="25" t="s">
        <v>963</v>
      </c>
      <c r="C94" s="409" t="s">
        <v>239</v>
      </c>
      <c r="D94" s="410">
        <v>0</v>
      </c>
      <c r="E94" s="43">
        <f t="shared" si="8"/>
        <v>0</v>
      </c>
      <c r="F94" s="345">
        <f>VLOOKUP(LEFT($C94,4),'JCI dtd'!$A:$C,2,0)</f>
        <v>1160</v>
      </c>
      <c r="G94" s="345">
        <f>VLOOKUP(LEFT($C94,4),'JCI dtd'!$A:$C,3,0)</f>
        <v>1160</v>
      </c>
      <c r="H94" s="43"/>
      <c r="I94" s="43">
        <f t="shared" si="9"/>
        <v>0</v>
      </c>
      <c r="J94" s="43">
        <f t="shared" si="10"/>
        <v>0</v>
      </c>
      <c r="K94" s="43">
        <f t="shared" si="11"/>
        <v>0</v>
      </c>
      <c r="L94" s="27">
        <f t="shared" si="12"/>
        <v>0</v>
      </c>
      <c r="M94" s="369"/>
      <c r="N94" s="371"/>
      <c r="O94" s="371"/>
      <c r="P94" s="371"/>
      <c r="Q94" s="153"/>
      <c r="R94" s="153"/>
      <c r="S94" s="153"/>
      <c r="T94" s="366"/>
    </row>
    <row r="95" spans="1:20" s="90" customFormat="1" ht="12.75" x14ac:dyDescent="0.2">
      <c r="A95" s="366">
        <f t="shared" si="13"/>
        <v>23</v>
      </c>
      <c r="B95" s="25" t="s">
        <v>963</v>
      </c>
      <c r="C95" s="409" t="s">
        <v>240</v>
      </c>
      <c r="D95" s="410">
        <v>1908</v>
      </c>
      <c r="E95" s="43">
        <f t="shared" si="8"/>
        <v>190800</v>
      </c>
      <c r="F95" s="345">
        <f>VLOOKUP(LEFT($C95,4),'JCI dtd'!$A:$C,2,0)</f>
        <v>2410</v>
      </c>
      <c r="G95" s="345">
        <f>VLOOKUP(LEFT($C95,4),'JCI dtd'!$A:$C,3,0)</f>
        <v>2410</v>
      </c>
      <c r="H95" s="43"/>
      <c r="I95" s="43">
        <f t="shared" si="9"/>
        <v>459828000</v>
      </c>
      <c r="J95" s="43">
        <f t="shared" si="10"/>
        <v>459828000</v>
      </c>
      <c r="K95" s="43">
        <f t="shared" si="11"/>
        <v>0</v>
      </c>
      <c r="L95" s="27">
        <f t="shared" si="12"/>
        <v>0</v>
      </c>
      <c r="M95" s="369"/>
      <c r="N95" s="371"/>
      <c r="O95" s="371"/>
      <c r="P95" s="371"/>
      <c r="Q95" s="153"/>
      <c r="R95" s="153"/>
      <c r="S95" s="153"/>
      <c r="T95" s="366"/>
    </row>
    <row r="96" spans="1:20" s="90" customFormat="1" ht="12.75" x14ac:dyDescent="0.2">
      <c r="A96" s="366">
        <f t="shared" si="13"/>
        <v>24</v>
      </c>
      <c r="B96" s="25" t="s">
        <v>963</v>
      </c>
      <c r="C96" s="409" t="s">
        <v>241</v>
      </c>
      <c r="D96" s="410">
        <v>0</v>
      </c>
      <c r="E96" s="43">
        <f t="shared" si="8"/>
        <v>0</v>
      </c>
      <c r="F96" s="345">
        <f>VLOOKUP(LEFT($C96,4),'JCI dtd'!$A:$C,2,0)</f>
        <v>4050</v>
      </c>
      <c r="G96" s="345">
        <f>VLOOKUP(LEFT($C96,4),'JCI dtd'!$A:$C,3,0)</f>
        <v>4050</v>
      </c>
      <c r="H96" s="43"/>
      <c r="I96" s="43">
        <f t="shared" si="9"/>
        <v>0</v>
      </c>
      <c r="J96" s="43">
        <f t="shared" si="10"/>
        <v>0</v>
      </c>
      <c r="K96" s="43">
        <f t="shared" si="11"/>
        <v>0</v>
      </c>
      <c r="L96" s="27">
        <f t="shared" si="12"/>
        <v>0</v>
      </c>
      <c r="M96" s="369"/>
      <c r="N96" s="371"/>
      <c r="O96" s="371"/>
      <c r="P96" s="371"/>
      <c r="Q96" s="153"/>
      <c r="R96" s="153"/>
      <c r="S96" s="153"/>
      <c r="T96" s="366"/>
    </row>
    <row r="97" spans="1:20" s="90" customFormat="1" ht="12.75" x14ac:dyDescent="0.2">
      <c r="A97" s="366">
        <f t="shared" si="13"/>
        <v>25</v>
      </c>
      <c r="B97" s="25" t="s">
        <v>963</v>
      </c>
      <c r="C97" s="409" t="s">
        <v>242</v>
      </c>
      <c r="D97" s="410">
        <v>0</v>
      </c>
      <c r="E97" s="43">
        <f t="shared" si="8"/>
        <v>0</v>
      </c>
      <c r="F97" s="345">
        <f>VLOOKUP(LEFT($C97,4),'JCI dtd'!$A:$C,2,0)</f>
        <v>2090</v>
      </c>
      <c r="G97" s="345">
        <f>VLOOKUP(LEFT($C97,4),'JCI dtd'!$A:$C,3,0)</f>
        <v>2090</v>
      </c>
      <c r="H97" s="43"/>
      <c r="I97" s="43">
        <f t="shared" si="9"/>
        <v>0</v>
      </c>
      <c r="J97" s="43">
        <f t="shared" si="10"/>
        <v>0</v>
      </c>
      <c r="K97" s="43">
        <f t="shared" si="11"/>
        <v>0</v>
      </c>
      <c r="L97" s="27">
        <f t="shared" si="12"/>
        <v>0</v>
      </c>
      <c r="M97" s="369"/>
      <c r="N97" s="371"/>
      <c r="O97" s="371"/>
      <c r="P97" s="371"/>
      <c r="Q97" s="153"/>
      <c r="R97" s="153"/>
      <c r="S97" s="153"/>
      <c r="T97" s="366"/>
    </row>
    <row r="98" spans="1:20" s="90" customFormat="1" ht="12.75" x14ac:dyDescent="0.2">
      <c r="A98" s="366">
        <f t="shared" si="13"/>
        <v>26</v>
      </c>
      <c r="B98" s="25" t="s">
        <v>963</v>
      </c>
      <c r="C98" s="409" t="s">
        <v>243</v>
      </c>
      <c r="D98" s="410">
        <v>0</v>
      </c>
      <c r="E98" s="43">
        <f t="shared" si="8"/>
        <v>0</v>
      </c>
      <c r="F98" s="345">
        <f>VLOOKUP(LEFT($C98,4),'JCI dtd'!$A:$C,2,0)</f>
        <v>685</v>
      </c>
      <c r="G98" s="345">
        <f>VLOOKUP(LEFT($C98,4),'JCI dtd'!$A:$C,3,0)</f>
        <v>685</v>
      </c>
      <c r="H98" s="43"/>
      <c r="I98" s="43">
        <f t="shared" si="9"/>
        <v>0</v>
      </c>
      <c r="J98" s="43">
        <f t="shared" si="10"/>
        <v>0</v>
      </c>
      <c r="K98" s="43">
        <f t="shared" si="11"/>
        <v>0</v>
      </c>
      <c r="L98" s="27">
        <f t="shared" si="12"/>
        <v>0</v>
      </c>
      <c r="M98" s="369"/>
      <c r="N98" s="371"/>
      <c r="O98" s="371"/>
      <c r="P98" s="371"/>
      <c r="Q98" s="153"/>
      <c r="R98" s="153"/>
      <c r="S98" s="153"/>
      <c r="T98" s="366"/>
    </row>
    <row r="99" spans="1:20" s="90" customFormat="1" ht="12.75" x14ac:dyDescent="0.2">
      <c r="A99" s="366">
        <f t="shared" si="13"/>
        <v>27</v>
      </c>
      <c r="B99" s="25" t="s">
        <v>963</v>
      </c>
      <c r="C99" s="409" t="s">
        <v>244</v>
      </c>
      <c r="D99" s="410">
        <v>0</v>
      </c>
      <c r="E99" s="43">
        <f t="shared" si="8"/>
        <v>0</v>
      </c>
      <c r="F99" s="345">
        <f>VLOOKUP(LEFT($C99,4),'JCI dtd'!$A:$C,2,0)</f>
        <v>1745</v>
      </c>
      <c r="G99" s="345">
        <f>VLOOKUP(LEFT($C99,4),'JCI dtd'!$A:$C,3,0)</f>
        <v>1745</v>
      </c>
      <c r="H99" s="43"/>
      <c r="I99" s="43">
        <f t="shared" si="9"/>
        <v>0</v>
      </c>
      <c r="J99" s="43">
        <f t="shared" si="10"/>
        <v>0</v>
      </c>
      <c r="K99" s="43">
        <f t="shared" si="11"/>
        <v>0</v>
      </c>
      <c r="L99" s="27">
        <f t="shared" si="12"/>
        <v>0</v>
      </c>
      <c r="M99" s="369"/>
      <c r="N99" s="371"/>
      <c r="O99" s="371"/>
      <c r="P99" s="371"/>
      <c r="Q99" s="153"/>
      <c r="R99" s="153"/>
      <c r="S99" s="153"/>
      <c r="T99" s="366"/>
    </row>
    <row r="100" spans="1:20" s="90" customFormat="1" ht="12.75" x14ac:dyDescent="0.2">
      <c r="A100" s="366">
        <f t="shared" si="13"/>
        <v>28</v>
      </c>
      <c r="B100" s="25" t="s">
        <v>963</v>
      </c>
      <c r="C100" s="409" t="s">
        <v>245</v>
      </c>
      <c r="D100" s="410">
        <v>511</v>
      </c>
      <c r="E100" s="43">
        <f t="shared" si="8"/>
        <v>51100</v>
      </c>
      <c r="F100" s="345">
        <f>VLOOKUP(LEFT($C100,4),'JCI dtd'!$A:$C,2,0)</f>
        <v>13025</v>
      </c>
      <c r="G100" s="345">
        <f>VLOOKUP(LEFT($C100,4),'JCI dtd'!$A:$C,3,0)</f>
        <v>13025</v>
      </c>
      <c r="H100" s="43"/>
      <c r="I100" s="43">
        <f t="shared" si="9"/>
        <v>665577500</v>
      </c>
      <c r="J100" s="43">
        <f t="shared" si="10"/>
        <v>665577500</v>
      </c>
      <c r="K100" s="43">
        <f t="shared" si="11"/>
        <v>0</v>
      </c>
      <c r="L100" s="27">
        <f t="shared" si="12"/>
        <v>0</v>
      </c>
      <c r="M100" s="369"/>
      <c r="N100" s="371"/>
      <c r="O100" s="371"/>
      <c r="P100" s="371"/>
      <c r="Q100" s="153"/>
      <c r="R100" s="153"/>
      <c r="S100" s="153"/>
      <c r="T100" s="366"/>
    </row>
    <row r="101" spans="1:20" s="90" customFormat="1" ht="12.75" x14ac:dyDescent="0.2">
      <c r="A101" s="366">
        <f t="shared" si="13"/>
        <v>29</v>
      </c>
      <c r="B101" s="25" t="s">
        <v>963</v>
      </c>
      <c r="C101" s="409" t="s">
        <v>246</v>
      </c>
      <c r="D101" s="410">
        <v>0</v>
      </c>
      <c r="E101" s="43">
        <f t="shared" si="8"/>
        <v>0</v>
      </c>
      <c r="F101" s="345">
        <f>VLOOKUP(LEFT($C101,4),'JCI dtd'!$A:$C,2,0)</f>
        <v>920</v>
      </c>
      <c r="G101" s="345">
        <f>VLOOKUP(LEFT($C101,4),'JCI dtd'!$A:$C,3,0)</f>
        <v>920</v>
      </c>
      <c r="H101" s="43"/>
      <c r="I101" s="43">
        <f t="shared" si="9"/>
        <v>0</v>
      </c>
      <c r="J101" s="43">
        <f t="shared" si="10"/>
        <v>0</v>
      </c>
      <c r="K101" s="43">
        <f t="shared" si="11"/>
        <v>0</v>
      </c>
      <c r="L101" s="27">
        <f t="shared" si="12"/>
        <v>0</v>
      </c>
      <c r="M101" s="369"/>
      <c r="N101" s="371"/>
      <c r="O101" s="371"/>
      <c r="P101" s="371"/>
      <c r="Q101" s="153"/>
      <c r="R101" s="153"/>
      <c r="S101" s="153"/>
      <c r="T101" s="366"/>
    </row>
    <row r="102" spans="1:20" s="90" customFormat="1" ht="12.75" x14ac:dyDescent="0.2">
      <c r="A102" s="366">
        <f t="shared" si="13"/>
        <v>30</v>
      </c>
      <c r="B102" s="25" t="s">
        <v>963</v>
      </c>
      <c r="C102" s="409" t="s">
        <v>247</v>
      </c>
      <c r="D102" s="410">
        <v>4111</v>
      </c>
      <c r="E102" s="43">
        <f t="shared" si="8"/>
        <v>411100</v>
      </c>
      <c r="F102" s="345">
        <f>VLOOKUP(LEFT($C102,4),'JCI dtd'!$A:$C,2,0)</f>
        <v>3780</v>
      </c>
      <c r="G102" s="345">
        <f>VLOOKUP(LEFT($C102,4),'JCI dtd'!$A:$C,3,0)</f>
        <v>3780</v>
      </c>
      <c r="H102" s="43"/>
      <c r="I102" s="43">
        <f t="shared" si="9"/>
        <v>1553958000</v>
      </c>
      <c r="J102" s="43">
        <f t="shared" si="10"/>
        <v>1553958000</v>
      </c>
      <c r="K102" s="43">
        <f t="shared" si="11"/>
        <v>0</v>
      </c>
      <c r="L102" s="27">
        <f t="shared" si="12"/>
        <v>0</v>
      </c>
      <c r="M102" s="369"/>
      <c r="N102" s="371"/>
      <c r="O102" s="371"/>
      <c r="P102" s="371"/>
      <c r="Q102" s="153"/>
      <c r="R102" s="153"/>
      <c r="S102" s="153"/>
      <c r="T102" s="366"/>
    </row>
    <row r="103" spans="1:20" s="90" customFormat="1" ht="12.75" x14ac:dyDescent="0.2">
      <c r="A103" s="366">
        <f t="shared" si="13"/>
        <v>31</v>
      </c>
      <c r="B103" s="25" t="s">
        <v>963</v>
      </c>
      <c r="C103" s="409" t="s">
        <v>248</v>
      </c>
      <c r="D103" s="410">
        <v>283</v>
      </c>
      <c r="E103" s="43">
        <f t="shared" si="8"/>
        <v>28300</v>
      </c>
      <c r="F103" s="345">
        <f>VLOOKUP(LEFT($C103,4),'JCI dtd'!$A:$C,2,0)</f>
        <v>27825</v>
      </c>
      <c r="G103" s="345">
        <f>VLOOKUP(LEFT($C103,4),'JCI dtd'!$A:$C,3,0)</f>
        <v>27825</v>
      </c>
      <c r="H103" s="43"/>
      <c r="I103" s="43">
        <f t="shared" si="9"/>
        <v>787447500</v>
      </c>
      <c r="J103" s="43">
        <f t="shared" si="10"/>
        <v>787447500</v>
      </c>
      <c r="K103" s="43">
        <f t="shared" si="11"/>
        <v>0</v>
      </c>
      <c r="L103" s="27">
        <f t="shared" si="12"/>
        <v>0</v>
      </c>
      <c r="M103" s="369"/>
      <c r="N103" s="371"/>
      <c r="O103" s="371"/>
      <c r="P103" s="371"/>
      <c r="Q103" s="153"/>
      <c r="R103" s="153"/>
      <c r="S103" s="153"/>
      <c r="T103" s="366"/>
    </row>
    <row r="104" spans="1:20" s="90" customFormat="1" ht="12.75" x14ac:dyDescent="0.2">
      <c r="A104" s="366">
        <f t="shared" si="13"/>
        <v>32</v>
      </c>
      <c r="B104" s="25" t="s">
        <v>963</v>
      </c>
      <c r="C104" s="409" t="s">
        <v>249</v>
      </c>
      <c r="D104" s="410">
        <v>386</v>
      </c>
      <c r="E104" s="43">
        <f t="shared" si="8"/>
        <v>38600</v>
      </c>
      <c r="F104" s="345">
        <f>VLOOKUP(LEFT($C104,4),'JCI dtd'!$A:$C,2,0)</f>
        <v>49725</v>
      </c>
      <c r="G104" s="345">
        <f>VLOOKUP(LEFT($C104,4),'JCI dtd'!$A:$C,3,0)</f>
        <v>49725</v>
      </c>
      <c r="H104" s="43"/>
      <c r="I104" s="43">
        <f t="shared" si="9"/>
        <v>1919385000</v>
      </c>
      <c r="J104" s="43">
        <f t="shared" si="10"/>
        <v>1919385000</v>
      </c>
      <c r="K104" s="43">
        <f t="shared" si="11"/>
        <v>0</v>
      </c>
      <c r="L104" s="27">
        <f t="shared" si="12"/>
        <v>0</v>
      </c>
      <c r="M104" s="369"/>
      <c r="N104" s="371"/>
      <c r="O104" s="371"/>
      <c r="P104" s="371"/>
      <c r="Q104" s="153"/>
      <c r="R104" s="153"/>
      <c r="S104" s="153"/>
      <c r="T104" s="366"/>
    </row>
    <row r="105" spans="1:20" s="90" customFormat="1" ht="12.75" x14ac:dyDescent="0.2">
      <c r="A105" s="366">
        <f t="shared" si="13"/>
        <v>33</v>
      </c>
      <c r="B105" s="25" t="s">
        <v>963</v>
      </c>
      <c r="C105" s="409" t="s">
        <v>250</v>
      </c>
      <c r="D105" s="410">
        <v>1806</v>
      </c>
      <c r="E105" s="43">
        <f>D105*100</f>
        <v>180600</v>
      </c>
      <c r="F105" s="345">
        <f>VLOOKUP(LEFT($C105,4),'JCI dtd'!$A:$C,2,0)</f>
        <v>1990</v>
      </c>
      <c r="G105" s="345">
        <f>VLOOKUP(LEFT($C105,4),'JCI dtd'!$A:$C,3,0)</f>
        <v>1990</v>
      </c>
      <c r="H105" s="43"/>
      <c r="I105" s="43">
        <f>+E105*F105</f>
        <v>359394000</v>
      </c>
      <c r="J105" s="43">
        <f>+E105*G105</f>
        <v>359394000</v>
      </c>
      <c r="K105" s="43">
        <f>+H105+J105-I105</f>
        <v>0</v>
      </c>
      <c r="L105" s="27">
        <f>IFERROR(K105/I105,0)</f>
        <v>0</v>
      </c>
      <c r="M105" s="369"/>
      <c r="N105" s="371"/>
      <c r="O105" s="371"/>
      <c r="P105" s="371"/>
      <c r="Q105" s="153"/>
      <c r="R105" s="153"/>
      <c r="S105" s="153"/>
      <c r="T105" s="366"/>
    </row>
    <row r="106" spans="1:20" s="90" customFormat="1" ht="12.75" x14ac:dyDescent="0.2">
      <c r="A106" s="366">
        <f t="shared" si="13"/>
        <v>34</v>
      </c>
      <c r="B106" s="25" t="s">
        <v>963</v>
      </c>
      <c r="C106" s="409" t="s">
        <v>251</v>
      </c>
      <c r="D106" s="410">
        <v>1369</v>
      </c>
      <c r="E106" s="43">
        <f>D106*100</f>
        <v>136900</v>
      </c>
      <c r="F106" s="345">
        <f>VLOOKUP(LEFT($C106,4),'JCI dtd'!$A:$C,2,0)</f>
        <v>1930</v>
      </c>
      <c r="G106" s="345">
        <f>VLOOKUP(LEFT($C106,4),'JCI dtd'!$A:$C,3,0)</f>
        <v>1930</v>
      </c>
      <c r="H106" s="43"/>
      <c r="I106" s="43">
        <f>+E106*F106</f>
        <v>264217000</v>
      </c>
      <c r="J106" s="43">
        <f>+E106*G106</f>
        <v>264217000</v>
      </c>
      <c r="K106" s="43">
        <f>+H106+J106-I106</f>
        <v>0</v>
      </c>
      <c r="L106" s="27">
        <f>IFERROR(K106/I106,0)</f>
        <v>0</v>
      </c>
      <c r="M106" s="369"/>
      <c r="N106" s="371"/>
      <c r="O106" s="371"/>
      <c r="P106" s="371"/>
      <c r="Q106" s="153"/>
      <c r="R106" s="153"/>
      <c r="S106" s="153"/>
      <c r="T106" s="366"/>
    </row>
    <row r="107" spans="1:20" s="90" customFormat="1" ht="12.75" x14ac:dyDescent="0.2">
      <c r="A107" s="366"/>
      <c r="B107" s="25"/>
      <c r="C107" s="409"/>
      <c r="D107" s="410"/>
      <c r="E107" s="43"/>
      <c r="F107" s="345"/>
      <c r="G107" s="345"/>
      <c r="H107" s="43"/>
      <c r="I107" s="43"/>
      <c r="J107" s="43"/>
      <c r="K107" s="43"/>
      <c r="L107" s="27"/>
      <c r="M107" s="369"/>
      <c r="N107" s="371"/>
      <c r="O107" s="371"/>
      <c r="P107" s="371"/>
      <c r="Q107" s="153"/>
      <c r="R107" s="153"/>
      <c r="S107" s="153"/>
      <c r="T107" s="366"/>
    </row>
    <row r="108" spans="1:20" s="90" customFormat="1" ht="12.75" x14ac:dyDescent="0.2">
      <c r="A108" s="366"/>
      <c r="B108" s="25"/>
      <c r="C108" s="409"/>
      <c r="D108" s="410"/>
      <c r="E108" s="43"/>
      <c r="F108" s="345"/>
      <c r="G108" s="345"/>
      <c r="H108" s="43"/>
      <c r="I108" s="43"/>
      <c r="J108" s="43"/>
      <c r="K108" s="43"/>
      <c r="L108" s="27"/>
      <c r="M108" s="369"/>
      <c r="N108" s="371"/>
      <c r="O108" s="371"/>
      <c r="P108" s="371"/>
      <c r="Q108" s="153"/>
      <c r="R108" s="153"/>
      <c r="S108" s="153"/>
      <c r="T108" s="366"/>
    </row>
    <row r="109" spans="1:20" s="90" customFormat="1" ht="12.75" x14ac:dyDescent="0.2">
      <c r="A109" s="366"/>
      <c r="B109" s="25"/>
      <c r="C109" s="409"/>
      <c r="D109" s="410"/>
      <c r="E109" s="43"/>
      <c r="F109" s="345"/>
      <c r="G109" s="345"/>
      <c r="H109" s="43"/>
      <c r="I109" s="43"/>
      <c r="J109" s="43"/>
      <c r="K109" s="43"/>
      <c r="L109" s="27"/>
      <c r="M109" s="369"/>
      <c r="N109" s="371"/>
      <c r="O109" s="371"/>
      <c r="P109" s="371"/>
      <c r="Q109" s="153"/>
      <c r="R109" s="153"/>
      <c r="S109" s="153"/>
      <c r="T109" s="366"/>
    </row>
    <row r="110" spans="1:20" s="90" customFormat="1" ht="12.75" x14ac:dyDescent="0.2">
      <c r="A110" s="366"/>
      <c r="B110" s="25"/>
      <c r="C110" s="409"/>
      <c r="D110" s="410"/>
      <c r="E110" s="43"/>
      <c r="F110" s="345"/>
      <c r="G110" s="345"/>
      <c r="H110" s="43"/>
      <c r="I110" s="43"/>
      <c r="J110" s="43"/>
      <c r="K110" s="43"/>
      <c r="L110" s="27"/>
      <c r="M110" s="369"/>
      <c r="N110" s="371"/>
      <c r="O110" s="371"/>
      <c r="P110" s="371"/>
      <c r="Q110" s="153"/>
      <c r="R110" s="153"/>
      <c r="S110" s="153"/>
      <c r="T110" s="366"/>
    </row>
    <row r="111" spans="1:20" s="90" customFormat="1" ht="12.75" x14ac:dyDescent="0.2">
      <c r="A111" s="366"/>
      <c r="B111" s="25"/>
      <c r="C111" s="409"/>
      <c r="D111" s="410"/>
      <c r="E111" s="43"/>
      <c r="F111" s="345"/>
      <c r="G111" s="345"/>
      <c r="H111" s="43"/>
      <c r="I111" s="43"/>
      <c r="J111" s="43"/>
      <c r="K111" s="43"/>
      <c r="L111" s="27"/>
      <c r="M111" s="369"/>
      <c r="N111" s="371"/>
      <c r="O111" s="371"/>
      <c r="P111" s="371"/>
      <c r="Q111" s="153"/>
      <c r="R111" s="153"/>
      <c r="S111" s="153"/>
      <c r="T111" s="366"/>
    </row>
    <row r="112" spans="1:20" s="90" customFormat="1" ht="12.75" x14ac:dyDescent="0.2">
      <c r="A112" s="366"/>
      <c r="B112" s="25"/>
      <c r="C112" s="409"/>
      <c r="D112" s="405"/>
      <c r="E112" s="43"/>
      <c r="F112" s="372"/>
      <c r="G112" s="48"/>
      <c r="H112" s="43"/>
      <c r="I112" s="43"/>
      <c r="J112" s="43"/>
      <c r="K112" s="43"/>
      <c r="L112" s="27"/>
      <c r="M112" s="369"/>
      <c r="N112" s="371"/>
      <c r="O112" s="371"/>
      <c r="P112" s="371"/>
      <c r="Q112" s="153"/>
      <c r="R112" s="153"/>
      <c r="S112" s="153"/>
      <c r="T112" s="366"/>
    </row>
    <row r="113" spans="1:20" s="90" customFormat="1" ht="12.75" x14ac:dyDescent="0.2">
      <c r="A113" s="366"/>
      <c r="B113" s="25"/>
      <c r="C113" s="409"/>
      <c r="D113" s="405"/>
      <c r="E113" s="43"/>
      <c r="F113" s="372"/>
      <c r="G113" s="48"/>
      <c r="H113" s="43"/>
      <c r="I113" s="43"/>
      <c r="J113" s="43"/>
      <c r="K113" s="43"/>
      <c r="L113" s="27"/>
      <c r="M113" s="369"/>
      <c r="N113" s="371"/>
      <c r="O113" s="371"/>
      <c r="P113" s="371"/>
      <c r="Q113" s="153"/>
      <c r="R113" s="153"/>
      <c r="S113" s="153"/>
      <c r="T113" s="366"/>
    </row>
    <row r="114" spans="1:20" s="90" customFormat="1" ht="12.75" x14ac:dyDescent="0.2">
      <c r="A114" s="366"/>
      <c r="B114" s="25"/>
      <c r="C114" s="409"/>
      <c r="D114" s="405"/>
      <c r="E114" s="43"/>
      <c r="F114" s="372"/>
      <c r="G114" s="48"/>
      <c r="H114" s="43"/>
      <c r="I114" s="43"/>
      <c r="J114" s="43"/>
      <c r="K114" s="43"/>
      <c r="L114" s="27"/>
      <c r="M114" s="369"/>
      <c r="N114" s="371"/>
      <c r="O114" s="371"/>
      <c r="P114" s="371"/>
      <c r="Q114" s="153"/>
      <c r="R114" s="153"/>
      <c r="S114" s="153"/>
      <c r="T114" s="366"/>
    </row>
    <row r="115" spans="1:20" s="90" customFormat="1" ht="12.75" x14ac:dyDescent="0.2">
      <c r="A115" s="560" t="s">
        <v>3</v>
      </c>
      <c r="B115" s="560" t="s">
        <v>170</v>
      </c>
      <c r="C115" s="562" t="s">
        <v>965</v>
      </c>
      <c r="D115" s="562" t="s">
        <v>775</v>
      </c>
      <c r="E115" s="564" t="s">
        <v>748</v>
      </c>
      <c r="F115" s="562" t="s">
        <v>751</v>
      </c>
      <c r="G115" s="562" t="s">
        <v>750</v>
      </c>
      <c r="H115" s="562"/>
      <c r="I115" s="562" t="s">
        <v>752</v>
      </c>
      <c r="J115" s="562" t="s">
        <v>753</v>
      </c>
      <c r="K115" s="566" t="s">
        <v>4</v>
      </c>
      <c r="L115" s="566"/>
      <c r="M115" s="369"/>
      <c r="N115" s="371"/>
      <c r="O115" s="371"/>
      <c r="P115" s="371"/>
      <c r="Q115" s="153"/>
      <c r="R115" s="153"/>
      <c r="S115" s="153"/>
      <c r="T115" s="366"/>
    </row>
    <row r="116" spans="1:20" s="365" customFormat="1" ht="12.75" x14ac:dyDescent="0.2">
      <c r="A116" s="561"/>
      <c r="B116" s="561"/>
      <c r="C116" s="563"/>
      <c r="D116" s="563"/>
      <c r="E116" s="565"/>
      <c r="F116" s="563"/>
      <c r="G116" s="563"/>
      <c r="H116" s="563"/>
      <c r="I116" s="563"/>
      <c r="J116" s="563"/>
      <c r="K116" s="2" t="s">
        <v>1</v>
      </c>
      <c r="L116" s="2" t="s">
        <v>0</v>
      </c>
      <c r="M116" s="107"/>
      <c r="N116" s="35" t="s">
        <v>768</v>
      </c>
      <c r="O116" s="72" t="s">
        <v>171</v>
      </c>
      <c r="P116" s="365" t="s">
        <v>777</v>
      </c>
      <c r="Q116" s="365" t="s">
        <v>778</v>
      </c>
      <c r="R116" s="72" t="s">
        <v>185</v>
      </c>
    </row>
    <row r="117" spans="1:20" s="365" customFormat="1" ht="12.75" x14ac:dyDescent="0.2">
      <c r="A117" s="366">
        <f>A116+1</f>
        <v>1</v>
      </c>
      <c r="B117" s="102" t="s">
        <v>169</v>
      </c>
      <c r="C117" s="376" t="s">
        <v>982</v>
      </c>
      <c r="D117" s="34">
        <f>+P117</f>
        <v>0.08</v>
      </c>
      <c r="E117" s="43" t="e">
        <f>+IF(N117=$C$7,R117,IF(O117&lt;=$C$7,0,R117))</f>
        <v>#REF!</v>
      </c>
      <c r="F117" s="372">
        <v>100</v>
      </c>
      <c r="G117" s="48">
        <v>100</v>
      </c>
      <c r="H117" s="43" t="e">
        <f>IF(Q117&gt;0,(((Q117-P117)*(O117-N117-1)/365*R117*0.8)+Q117/365*R117*0.8),IF(N117=$C$7,0,IF(O117&lt;$C$7,$I$10-($C$7-O117),(IF(($C$7-N117)&lt;$I$10,($C$7-N117),$I$10)))/365*R117*D117*0.8))</f>
        <v>#REF!</v>
      </c>
      <c r="I117" s="43" t="e">
        <f>+E117*F117/100</f>
        <v>#REF!</v>
      </c>
      <c r="J117" s="43" t="e">
        <f>+E117*G117/100</f>
        <v>#REF!</v>
      </c>
      <c r="K117" s="43" t="e">
        <f>+H117+J117-I117</f>
        <v>#REF!</v>
      </c>
      <c r="L117" s="27" t="e">
        <f>+K117/I117</f>
        <v>#REF!</v>
      </c>
      <c r="N117" s="163">
        <v>43532</v>
      </c>
      <c r="O117" s="163">
        <v>43563</v>
      </c>
      <c r="P117" s="166">
        <v>0.08</v>
      </c>
      <c r="Q117" s="166"/>
      <c r="R117" s="164">
        <v>2000000000</v>
      </c>
    </row>
    <row r="118" spans="1:20" s="365" customFormat="1" ht="12.75" x14ac:dyDescent="0.2">
      <c r="A118" s="366">
        <f>A117+1</f>
        <v>2</v>
      </c>
      <c r="B118" s="102" t="s">
        <v>169</v>
      </c>
      <c r="C118" s="376" t="s">
        <v>976</v>
      </c>
      <c r="D118" s="34">
        <f>+P118</f>
        <v>0.08</v>
      </c>
      <c r="E118" s="43" t="e">
        <f>+IF(N118=$C$7,R118,IF(O118&lt;=$C$7,0,R118))</f>
        <v>#REF!</v>
      </c>
      <c r="F118" s="372">
        <v>100</v>
      </c>
      <c r="G118" s="48">
        <v>100</v>
      </c>
      <c r="H118" s="43" t="e">
        <f>IF(Q118&gt;0,(((Q118-P118)*(O118-N118-1)/365*R118*0.8)+Q118/365*R118*0.8),IF(N118=$C$7,0,IF(O118&lt;$C$7,$I$10-($C$7-O118),(IF(($C$7-N118)&lt;$I$10,($C$7-N118),$I$10)))/365*R118*D118*0.8))</f>
        <v>#REF!</v>
      </c>
      <c r="I118" s="43" t="e">
        <f>+E118*F118/100</f>
        <v>#REF!</v>
      </c>
      <c r="J118" s="43" t="e">
        <f>+E118*G118/100</f>
        <v>#REF!</v>
      </c>
      <c r="K118" s="43" t="e">
        <f>+H118+J118-I118</f>
        <v>#REF!</v>
      </c>
      <c r="L118" s="27" t="e">
        <f>+K118/I118</f>
        <v>#REF!</v>
      </c>
      <c r="N118" s="163">
        <v>43518</v>
      </c>
      <c r="O118" s="163">
        <v>43546</v>
      </c>
      <c r="P118" s="166">
        <v>0.08</v>
      </c>
      <c r="Q118" s="166"/>
      <c r="R118" s="164">
        <v>500000000</v>
      </c>
    </row>
    <row r="119" spans="1:20" s="365" customFormat="1" ht="12.75" x14ac:dyDescent="0.2">
      <c r="A119" s="366"/>
      <c r="B119" s="102"/>
      <c r="C119" s="376"/>
      <c r="D119" s="34"/>
      <c r="E119" s="43"/>
      <c r="F119" s="372"/>
      <c r="G119" s="48"/>
      <c r="H119" s="43"/>
      <c r="I119" s="43"/>
      <c r="J119" s="43"/>
      <c r="K119" s="43"/>
      <c r="L119" s="27"/>
      <c r="N119" s="163"/>
      <c r="O119" s="163"/>
      <c r="P119" s="166"/>
      <c r="Q119" s="166"/>
      <c r="R119" s="164"/>
    </row>
    <row r="120" spans="1:20" s="365" customFormat="1" ht="12.75" x14ac:dyDescent="0.2">
      <c r="A120" s="366"/>
      <c r="B120" s="102"/>
      <c r="C120" s="376"/>
      <c r="D120" s="34"/>
      <c r="E120" s="43"/>
      <c r="F120" s="372"/>
      <c r="G120" s="48"/>
      <c r="H120" s="43"/>
      <c r="I120" s="43"/>
      <c r="J120" s="43"/>
      <c r="K120" s="43"/>
      <c r="L120" s="27"/>
      <c r="N120" s="163"/>
      <c r="O120" s="163"/>
      <c r="P120" s="166"/>
      <c r="Q120" s="166"/>
      <c r="R120" s="164"/>
    </row>
    <row r="121" spans="1:20" s="365" customFormat="1" ht="12.75" x14ac:dyDescent="0.2">
      <c r="A121" s="366"/>
      <c r="B121" s="102"/>
      <c r="C121" s="376"/>
      <c r="D121" s="34"/>
      <c r="E121" s="43"/>
      <c r="F121" s="372"/>
      <c r="G121" s="48"/>
      <c r="H121" s="43"/>
      <c r="I121" s="43"/>
      <c r="J121" s="43"/>
      <c r="K121" s="43"/>
      <c r="L121" s="27"/>
      <c r="N121" s="163"/>
      <c r="O121" s="163"/>
      <c r="P121" s="166"/>
      <c r="Q121" s="166"/>
      <c r="R121" s="164"/>
    </row>
    <row r="122" spans="1:20" s="365" customFormat="1" ht="12.75" x14ac:dyDescent="0.2">
      <c r="A122" s="366"/>
      <c r="B122" s="102"/>
      <c r="C122" s="376"/>
      <c r="D122" s="34"/>
      <c r="E122" s="43"/>
      <c r="F122" s="372"/>
      <c r="G122" s="48"/>
      <c r="H122" s="43"/>
      <c r="I122" s="43"/>
      <c r="J122" s="43"/>
      <c r="K122" s="43"/>
      <c r="L122" s="27"/>
      <c r="N122" s="163"/>
      <c r="O122" s="163"/>
      <c r="P122" s="166"/>
      <c r="Q122" s="166"/>
      <c r="R122" s="164"/>
    </row>
    <row r="123" spans="1:20" s="365" customFormat="1" ht="12.75" x14ac:dyDescent="0.2">
      <c r="A123" s="366"/>
      <c r="B123" s="25"/>
      <c r="C123" s="137"/>
      <c r="D123" s="34"/>
      <c r="E123" s="43"/>
      <c r="F123" s="372"/>
      <c r="G123" s="48"/>
      <c r="H123" s="43"/>
      <c r="I123" s="43"/>
      <c r="J123" s="43"/>
      <c r="K123" s="43"/>
      <c r="L123" s="27"/>
      <c r="N123" s="56"/>
      <c r="O123" s="56"/>
      <c r="P123" s="74"/>
      <c r="Q123" s="74"/>
      <c r="R123" s="95"/>
    </row>
    <row r="124" spans="1:20" s="365" customFormat="1" ht="12.75" x14ac:dyDescent="0.2">
      <c r="A124" s="366"/>
      <c r="B124" s="25"/>
      <c r="C124" s="137"/>
      <c r="D124" s="34"/>
      <c r="E124" s="43"/>
      <c r="F124" s="372"/>
      <c r="G124" s="48"/>
      <c r="H124" s="43"/>
      <c r="I124" s="43"/>
      <c r="J124" s="43"/>
      <c r="K124" s="43"/>
      <c r="L124" s="27"/>
      <c r="N124" s="56"/>
      <c r="O124" s="56"/>
      <c r="P124" s="74"/>
      <c r="Q124" s="74"/>
      <c r="R124" s="95"/>
    </row>
    <row r="125" spans="1:20" s="365" customFormat="1" ht="12.75" x14ac:dyDescent="0.2">
      <c r="A125" s="366"/>
      <c r="B125" s="25"/>
      <c r="C125" s="137"/>
      <c r="D125" s="34"/>
      <c r="E125" s="43"/>
      <c r="F125" s="372"/>
      <c r="G125" s="48"/>
      <c r="H125" s="43"/>
      <c r="I125" s="43"/>
      <c r="J125" s="43"/>
      <c r="K125" s="43"/>
      <c r="L125" s="27"/>
      <c r="N125" s="56"/>
      <c r="O125" s="56"/>
      <c r="P125" s="74"/>
      <c r="Q125" s="74"/>
      <c r="R125" s="95"/>
    </row>
    <row r="126" spans="1:20" s="365" customFormat="1" ht="12.75" x14ac:dyDescent="0.2">
      <c r="A126" s="366"/>
      <c r="B126" s="25"/>
      <c r="C126" s="137"/>
      <c r="D126" s="34"/>
      <c r="E126" s="43"/>
      <c r="F126" s="372"/>
      <c r="G126" s="48"/>
      <c r="H126" s="43"/>
      <c r="I126" s="43"/>
      <c r="J126" s="43"/>
      <c r="K126" s="43"/>
      <c r="L126" s="27"/>
      <c r="N126" s="56"/>
      <c r="O126" s="56"/>
      <c r="P126" s="74"/>
      <c r="Q126" s="74"/>
      <c r="R126" s="95"/>
    </row>
    <row r="127" spans="1:20" s="365" customFormat="1" ht="12.75" x14ac:dyDescent="0.2">
      <c r="A127" s="366"/>
      <c r="B127" s="25"/>
      <c r="C127" s="137"/>
      <c r="D127" s="34"/>
      <c r="E127" s="43"/>
      <c r="F127" s="372"/>
      <c r="G127" s="48"/>
      <c r="H127" s="43"/>
      <c r="I127" s="43"/>
      <c r="J127" s="43"/>
      <c r="K127" s="43"/>
      <c r="L127" s="27"/>
      <c r="N127" s="56"/>
      <c r="O127" s="56"/>
      <c r="P127" s="74"/>
      <c r="Q127" s="74"/>
      <c r="R127" s="95"/>
    </row>
    <row r="128" spans="1:20" s="365" customFormat="1" ht="12.75" x14ac:dyDescent="0.2">
      <c r="A128" s="366"/>
      <c r="B128" s="25"/>
      <c r="C128" s="137"/>
      <c r="D128" s="34"/>
      <c r="E128" s="43"/>
      <c r="F128" s="372"/>
      <c r="G128" s="48"/>
      <c r="H128" s="43"/>
      <c r="I128" s="43"/>
      <c r="J128" s="43"/>
      <c r="K128" s="43"/>
      <c r="L128" s="27"/>
      <c r="N128" s="35"/>
      <c r="O128" s="35"/>
      <c r="P128" s="35"/>
    </row>
    <row r="129" spans="1:21" ht="12.75" customHeight="1" x14ac:dyDescent="0.25">
      <c r="B129" s="583" t="s">
        <v>7</v>
      </c>
      <c r="C129" s="589"/>
      <c r="D129" s="589"/>
      <c r="E129" s="54" t="e">
        <f>SUMIF($B$16:$B$128,"D",$E$16:$E$128)</f>
        <v>#REF!</v>
      </c>
      <c r="F129" s="52"/>
      <c r="G129" s="53"/>
      <c r="H129" s="8" t="e">
        <f>SUM(H16:H128)</f>
        <v>#REF!</v>
      </c>
      <c r="I129" s="8" t="e">
        <f>SUM(I16:I128)</f>
        <v>#REF!</v>
      </c>
      <c r="J129" s="8" t="e">
        <f>SUM(J16:J128)</f>
        <v>#REF!</v>
      </c>
      <c r="K129" s="9" t="e">
        <f>SUM(K16:K128)</f>
        <v>#REF!</v>
      </c>
      <c r="L129" s="31" t="e">
        <f>+K129/I129</f>
        <v>#REF!</v>
      </c>
    </row>
    <row r="130" spans="1:21" ht="12.75" customHeight="1" x14ac:dyDescent="0.25">
      <c r="B130" s="76"/>
      <c r="C130" s="76"/>
      <c r="D130" s="76"/>
      <c r="E130" s="58"/>
      <c r="F130" s="77"/>
      <c r="G130" s="77"/>
      <c r="H130" s="79"/>
      <c r="I130" s="80"/>
      <c r="J130" s="80"/>
      <c r="K130" s="81"/>
      <c r="L130" s="82"/>
    </row>
    <row r="131" spans="1:21" ht="12.75" customHeight="1" x14ac:dyDescent="0.25">
      <c r="B131" s="76"/>
      <c r="C131" s="76"/>
      <c r="D131" s="76"/>
      <c r="E131" s="58"/>
      <c r="F131" s="77"/>
      <c r="G131" s="77"/>
      <c r="H131" s="79"/>
      <c r="I131" s="80"/>
      <c r="J131" s="80"/>
      <c r="K131" s="81"/>
      <c r="L131" s="82"/>
    </row>
    <row r="132" spans="1:21" x14ac:dyDescent="0.25">
      <c r="B132" s="7" t="s">
        <v>187</v>
      </c>
    </row>
    <row r="133" spans="1:21" x14ac:dyDescent="0.25">
      <c r="K133" s="159" t="e">
        <f>SUM(J166:K166)</f>
        <v>#REF!</v>
      </c>
    </row>
    <row r="134" spans="1:21" ht="12.75" customHeight="1" x14ac:dyDescent="0.25">
      <c r="A134" s="585" t="s">
        <v>170</v>
      </c>
      <c r="B134" s="384" t="s">
        <v>774</v>
      </c>
      <c r="C134" s="384" t="s">
        <v>762</v>
      </c>
      <c r="D134" s="587" t="s">
        <v>9</v>
      </c>
      <c r="E134" s="585" t="s">
        <v>185</v>
      </c>
      <c r="F134" s="587" t="s">
        <v>767</v>
      </c>
      <c r="G134" s="587" t="s">
        <v>776</v>
      </c>
      <c r="H134" s="574" t="s">
        <v>770</v>
      </c>
      <c r="I134" s="574" t="s">
        <v>769</v>
      </c>
      <c r="J134" s="583" t="s">
        <v>188</v>
      </c>
      <c r="K134" s="584"/>
      <c r="L134" s="562" t="s">
        <v>773</v>
      </c>
      <c r="M134" s="574" t="s">
        <v>775</v>
      </c>
      <c r="N134" s="574" t="s">
        <v>199</v>
      </c>
      <c r="O134" s="574" t="s">
        <v>200</v>
      </c>
      <c r="P134" s="574" t="s">
        <v>772</v>
      </c>
      <c r="Q134" s="574" t="s">
        <v>782</v>
      </c>
    </row>
    <row r="135" spans="1:21" s="6" customFormat="1" ht="12.75" x14ac:dyDescent="0.2">
      <c r="A135" s="586"/>
      <c r="B135" s="385"/>
      <c r="C135" s="385"/>
      <c r="D135" s="588"/>
      <c r="E135" s="586"/>
      <c r="F135" s="588"/>
      <c r="G135" s="588"/>
      <c r="H135" s="580"/>
      <c r="I135" s="580"/>
      <c r="J135" s="2" t="s">
        <v>771</v>
      </c>
      <c r="K135" s="2" t="s">
        <v>186</v>
      </c>
      <c r="L135" s="563"/>
      <c r="M135" s="580"/>
      <c r="N135" s="580"/>
      <c r="O135" s="580"/>
      <c r="P135" s="580"/>
      <c r="Q135" s="580"/>
    </row>
    <row r="136" spans="1:21" s="365" customFormat="1" x14ac:dyDescent="0.25">
      <c r="A136" s="102"/>
      <c r="B136" s="169"/>
      <c r="C136" s="169"/>
      <c r="D136" s="15"/>
      <c r="E136" s="142"/>
      <c r="F136" s="103"/>
      <c r="G136" s="155"/>
      <c r="H136" s="48" t="e">
        <f>+VLOOKUP(D136,Reff!$A:$C,2,FALSE)</f>
        <v>#N/A</v>
      </c>
      <c r="I136" s="48" t="e">
        <f>+VLOOKUP($D136,Reff!$A:$C,3,FALSE)</f>
        <v>#N/A</v>
      </c>
      <c r="J136" s="161" t="e">
        <f t="shared" ref="J136:J141" si="14">+IF(B136=$C$7,IF(A136="S",(G136-H136),(I136-G136))%*E136,0)</f>
        <v>#REF!</v>
      </c>
      <c r="K136" s="156" t="e">
        <f t="shared" ref="K136:K141" si="15">-IF(B136=$C$7,IF(A136="S",IF(G136&gt;F136,(G136-F136)*5%,0)%*E136,0),0)</f>
        <v>#REF!</v>
      </c>
      <c r="L136" s="156" t="e">
        <f t="shared" ref="L136:L141" si="16">+IF(C136&gt;=$C$7,M136*E136*Q136*IF(A136="S",1,-1),0)*0.95</f>
        <v>#REF!</v>
      </c>
      <c r="M136" s="157" t="e">
        <f>+VLOOKUP(D136,#REF!,4,)</f>
        <v>#REF!</v>
      </c>
      <c r="N136" s="171" t="e">
        <f>(VLOOKUP($D136,#REF!,31,))</f>
        <v>#REF!</v>
      </c>
      <c r="O136" s="171" t="e">
        <f>(VLOOKUP($D136,#REF!,32,))</f>
        <v>#REF!</v>
      </c>
      <c r="P136" s="172" t="e">
        <f>+VLOOKUP($D136,#REF!,33,0)</f>
        <v>#REF!</v>
      </c>
      <c r="Q136" s="174" t="e">
        <f t="shared" ref="Q136:Q141" si="17">IF(P136="GOV",$I$10/((O136-N136)*2),$J$10/360)</f>
        <v>#REF!</v>
      </c>
      <c r="R136" s="363"/>
      <c r="S136" s="367"/>
      <c r="T136" s="367"/>
      <c r="U136" s="367"/>
    </row>
    <row r="137" spans="1:21" s="365" customFormat="1" x14ac:dyDescent="0.25">
      <c r="A137" s="102"/>
      <c r="B137" s="165"/>
      <c r="C137" s="165"/>
      <c r="D137" s="15"/>
      <c r="E137" s="142"/>
      <c r="F137" s="103"/>
      <c r="G137" s="103"/>
      <c r="H137" s="48" t="e">
        <f>+VLOOKUP(D137,Reff!$A:$C,2,FALSE)</f>
        <v>#N/A</v>
      </c>
      <c r="I137" s="48" t="e">
        <f>+VLOOKUP($D137,Reff!$A:$C,3,FALSE)</f>
        <v>#N/A</v>
      </c>
      <c r="J137" s="161" t="e">
        <f t="shared" si="14"/>
        <v>#REF!</v>
      </c>
      <c r="K137" s="156" t="e">
        <f t="shared" si="15"/>
        <v>#REF!</v>
      </c>
      <c r="L137" s="156" t="e">
        <f t="shared" si="16"/>
        <v>#REF!</v>
      </c>
      <c r="M137" s="157" t="e">
        <f>+VLOOKUP(D137,#REF!,4,)</f>
        <v>#REF!</v>
      </c>
      <c r="N137" s="171" t="e">
        <f>(VLOOKUP($D137,#REF!,31,))</f>
        <v>#REF!</v>
      </c>
      <c r="O137" s="171" t="e">
        <f>(VLOOKUP($D137,#REF!,32,))</f>
        <v>#REF!</v>
      </c>
      <c r="P137" s="172" t="e">
        <f>+VLOOKUP($D137,#REF!,33,0)</f>
        <v>#REF!</v>
      </c>
      <c r="Q137" s="174" t="e">
        <f t="shared" si="17"/>
        <v>#REF!</v>
      </c>
      <c r="R137" s="368"/>
      <c r="S137" s="153"/>
    </row>
    <row r="138" spans="1:21" s="365" customFormat="1" x14ac:dyDescent="0.25">
      <c r="A138" s="102"/>
      <c r="B138" s="165"/>
      <c r="C138" s="165"/>
      <c r="D138" s="15"/>
      <c r="E138" s="142"/>
      <c r="F138" s="103"/>
      <c r="G138" s="155"/>
      <c r="H138" s="48" t="e">
        <f>+VLOOKUP(D138,Reff!$A:$C,2,FALSE)</f>
        <v>#N/A</v>
      </c>
      <c r="I138" s="48" t="e">
        <f>+VLOOKUP($D138,Reff!$A:$C,3,FALSE)</f>
        <v>#N/A</v>
      </c>
      <c r="J138" s="161" t="e">
        <f t="shared" si="14"/>
        <v>#REF!</v>
      </c>
      <c r="K138" s="156" t="e">
        <f t="shared" si="15"/>
        <v>#REF!</v>
      </c>
      <c r="L138" s="156" t="e">
        <f t="shared" si="16"/>
        <v>#REF!</v>
      </c>
      <c r="M138" s="157" t="e">
        <f>+VLOOKUP(D138,#REF!,4,)</f>
        <v>#REF!</v>
      </c>
      <c r="N138" s="171" t="e">
        <f>(VLOOKUP($D138,#REF!,31,))</f>
        <v>#REF!</v>
      </c>
      <c r="O138" s="171" t="e">
        <f>(VLOOKUP($D138,#REF!,32,))</f>
        <v>#REF!</v>
      </c>
      <c r="P138" s="172" t="e">
        <f>+VLOOKUP($D138,#REF!,33,0)</f>
        <v>#REF!</v>
      </c>
      <c r="Q138" s="174" t="e">
        <f t="shared" si="17"/>
        <v>#REF!</v>
      </c>
      <c r="R138" s="363"/>
      <c r="S138" s="153"/>
      <c r="T138" s="367"/>
      <c r="U138" s="367"/>
    </row>
    <row r="139" spans="1:21" s="365" customFormat="1" x14ac:dyDescent="0.25">
      <c r="A139" s="102"/>
      <c r="B139" s="169"/>
      <c r="C139" s="169"/>
      <c r="D139" s="15"/>
      <c r="E139" s="142"/>
      <c r="F139" s="103"/>
      <c r="G139" s="155"/>
      <c r="H139" s="48" t="e">
        <f>+VLOOKUP(D139,Reff!$A:$C,2,FALSE)</f>
        <v>#N/A</v>
      </c>
      <c r="I139" s="48" t="e">
        <f>+VLOOKUP($D139,Reff!$A:$C,3,FALSE)</f>
        <v>#N/A</v>
      </c>
      <c r="J139" s="161" t="e">
        <f t="shared" si="14"/>
        <v>#REF!</v>
      </c>
      <c r="K139" s="156" t="e">
        <f t="shared" si="15"/>
        <v>#REF!</v>
      </c>
      <c r="L139" s="156" t="e">
        <f t="shared" si="16"/>
        <v>#REF!</v>
      </c>
      <c r="M139" s="157" t="e">
        <f>+VLOOKUP(D139,#REF!,4,)</f>
        <v>#REF!</v>
      </c>
      <c r="N139" s="171" t="e">
        <f>(VLOOKUP($D139,#REF!,31,))</f>
        <v>#REF!</v>
      </c>
      <c r="O139" s="171" t="e">
        <f>(VLOOKUP($D139,#REF!,32,))</f>
        <v>#REF!</v>
      </c>
      <c r="P139" s="172" t="e">
        <f>+VLOOKUP($D139,#REF!,33,0)</f>
        <v>#REF!</v>
      </c>
      <c r="Q139" s="174" t="e">
        <f t="shared" si="17"/>
        <v>#REF!</v>
      </c>
      <c r="R139" s="363"/>
      <c r="S139" s="153"/>
      <c r="T139" s="367"/>
      <c r="U139" s="367"/>
    </row>
    <row r="140" spans="1:21" ht="15.75" customHeight="1" x14ac:dyDescent="0.25">
      <c r="A140" s="102"/>
      <c r="B140" s="165"/>
      <c r="C140" s="165"/>
      <c r="D140" s="15"/>
      <c r="E140" s="142"/>
      <c r="F140" s="103"/>
      <c r="G140" s="155"/>
      <c r="H140" s="48" t="e">
        <f>+VLOOKUP(D140,Reff!$A:$C,2,FALSE)</f>
        <v>#N/A</v>
      </c>
      <c r="I140" s="48" t="e">
        <f>+VLOOKUP($D140,Reff!$A:$C,3,FALSE)</f>
        <v>#N/A</v>
      </c>
      <c r="J140" s="161" t="e">
        <f t="shared" si="14"/>
        <v>#REF!</v>
      </c>
      <c r="K140" s="156" t="e">
        <f t="shared" si="15"/>
        <v>#REF!</v>
      </c>
      <c r="L140" s="156" t="e">
        <f t="shared" si="16"/>
        <v>#REF!</v>
      </c>
      <c r="M140" s="157" t="e">
        <f>+VLOOKUP(D140,#REF!,4,)</f>
        <v>#REF!</v>
      </c>
      <c r="N140" s="171" t="e">
        <f>(VLOOKUP($D140,#REF!,31,))</f>
        <v>#REF!</v>
      </c>
      <c r="O140" s="171" t="e">
        <f>(VLOOKUP($D140,#REF!,32,))</f>
        <v>#REF!</v>
      </c>
      <c r="P140" s="172" t="e">
        <f>+VLOOKUP($D140,#REF!,33,0)</f>
        <v>#REF!</v>
      </c>
      <c r="Q140" s="174" t="e">
        <f t="shared" si="17"/>
        <v>#REF!</v>
      </c>
      <c r="R140" s="368"/>
      <c r="S140" s="365"/>
      <c r="T140" s="365"/>
      <c r="U140" s="365"/>
    </row>
    <row r="141" spans="1:21" x14ac:dyDescent="0.25">
      <c r="A141" s="102"/>
      <c r="B141" s="165"/>
      <c r="C141" s="165"/>
      <c r="D141" s="15"/>
      <c r="E141" s="142"/>
      <c r="F141" s="103"/>
      <c r="G141" s="155"/>
      <c r="H141" s="48" t="e">
        <f>+VLOOKUP(D141,Reff!$A:$C,2,FALSE)</f>
        <v>#N/A</v>
      </c>
      <c r="I141" s="48" t="e">
        <f>+VLOOKUP($D141,Reff!$A:$C,3,FALSE)</f>
        <v>#N/A</v>
      </c>
      <c r="J141" s="161" t="e">
        <f t="shared" si="14"/>
        <v>#REF!</v>
      </c>
      <c r="K141" s="156" t="e">
        <f t="shared" si="15"/>
        <v>#REF!</v>
      </c>
      <c r="L141" s="156" t="e">
        <f t="shared" si="16"/>
        <v>#REF!</v>
      </c>
      <c r="M141" s="157" t="e">
        <f>+VLOOKUP(D141,#REF!,4,)</f>
        <v>#REF!</v>
      </c>
      <c r="N141" s="171" t="e">
        <f>(VLOOKUP($D141,#REF!,31,))</f>
        <v>#REF!</v>
      </c>
      <c r="O141" s="171" t="e">
        <f>(VLOOKUP($D141,#REF!,32,))</f>
        <v>#REF!</v>
      </c>
      <c r="P141" s="172" t="e">
        <f>+VLOOKUP($D141,#REF!,33,0)</f>
        <v>#REF!</v>
      </c>
      <c r="Q141" s="174" t="e">
        <f t="shared" si="17"/>
        <v>#REF!</v>
      </c>
      <c r="R141" s="368"/>
      <c r="S141" s="365"/>
      <c r="T141" s="365"/>
      <c r="U141" s="365"/>
    </row>
    <row r="142" spans="1:21" ht="15" customHeight="1" x14ac:dyDescent="0.25">
      <c r="A142" s="102"/>
      <c r="B142" s="169"/>
      <c r="C142" s="169"/>
      <c r="D142" s="15"/>
      <c r="E142" s="142"/>
      <c r="F142" s="103"/>
      <c r="G142" s="155"/>
      <c r="H142" s="48" t="e">
        <f>+VLOOKUP(D142,Reff!$A:$C,2,FALSE)</f>
        <v>#N/A</v>
      </c>
      <c r="I142" s="48" t="e">
        <f>+VLOOKUP($D142,Reff!$A:$C,3,FALSE)</f>
        <v>#N/A</v>
      </c>
      <c r="J142" s="161" t="e">
        <f t="shared" ref="J142:J165" si="18">+IF(B142=$C$7,IF(A142="S",(G142-H142),(I142-G142))%*E142,0)</f>
        <v>#REF!</v>
      </c>
      <c r="K142" s="156" t="e">
        <f t="shared" ref="K142:K165" si="19">-IF(B142=$C$7,IF(A142="S",IF(G142&gt;F142,(G142-F142)*5%,0)%*E142,0),0)</f>
        <v>#REF!</v>
      </c>
      <c r="L142" s="156" t="e">
        <f t="shared" ref="L142:L165" si="20">+IF(C142&gt;=$C$7,M142*E142*Q142*IF(A142="S",1,-1),0)*0.95</f>
        <v>#REF!</v>
      </c>
      <c r="M142" s="157" t="e">
        <f>+VLOOKUP(D142,#REF!,4,)</f>
        <v>#REF!</v>
      </c>
      <c r="N142" s="171" t="e">
        <f>(VLOOKUP($D142,#REF!,31,))</f>
        <v>#REF!</v>
      </c>
      <c r="O142" s="171" t="e">
        <f>(VLOOKUP($D142,#REF!,32,))</f>
        <v>#REF!</v>
      </c>
      <c r="P142" s="172" t="e">
        <f>+VLOOKUP($D142,#REF!,33,0)</f>
        <v>#REF!</v>
      </c>
      <c r="Q142" s="174" t="e">
        <f t="shared" ref="Q142:Q165" si="21">IF(P142="GOV",$I$10/((O142-N142)*2),$J$10/360)</f>
        <v>#REF!</v>
      </c>
    </row>
    <row r="143" spans="1:21" ht="15" customHeight="1" x14ac:dyDescent="0.25">
      <c r="A143" s="102"/>
      <c r="B143" s="169"/>
      <c r="C143" s="169"/>
      <c r="D143" s="15"/>
      <c r="E143" s="142"/>
      <c r="F143" s="103"/>
      <c r="G143" s="155"/>
      <c r="H143" s="48" t="e">
        <f>+VLOOKUP(D143,Reff!$A:$C,2,FALSE)</f>
        <v>#N/A</v>
      </c>
      <c r="I143" s="48" t="e">
        <f>+VLOOKUP($D143,Reff!$A:$C,3,FALSE)</f>
        <v>#N/A</v>
      </c>
      <c r="J143" s="161" t="e">
        <f t="shared" si="18"/>
        <v>#REF!</v>
      </c>
      <c r="K143" s="156" t="e">
        <f t="shared" si="19"/>
        <v>#REF!</v>
      </c>
      <c r="L143" s="156" t="e">
        <f t="shared" si="20"/>
        <v>#REF!</v>
      </c>
      <c r="M143" s="157" t="e">
        <f>+VLOOKUP(D143,#REF!,4,)</f>
        <v>#REF!</v>
      </c>
      <c r="N143" s="171" t="e">
        <f>(VLOOKUP($D143,#REF!,31,))</f>
        <v>#REF!</v>
      </c>
      <c r="O143" s="171" t="e">
        <f>(VLOOKUP($D143,#REF!,32,))</f>
        <v>#REF!</v>
      </c>
      <c r="P143" s="172" t="e">
        <f>+VLOOKUP($D143,#REF!,33,0)</f>
        <v>#REF!</v>
      </c>
      <c r="Q143" s="174" t="e">
        <f t="shared" si="21"/>
        <v>#REF!</v>
      </c>
    </row>
    <row r="144" spans="1:21" x14ac:dyDescent="0.25">
      <c r="A144" s="102"/>
      <c r="B144" s="169"/>
      <c r="C144" s="169"/>
      <c r="D144" s="15"/>
      <c r="E144" s="142"/>
      <c r="F144" s="103"/>
      <c r="G144" s="155"/>
      <c r="H144" s="48" t="e">
        <f>+VLOOKUP(D144,Reff!$A:$C,2,FALSE)</f>
        <v>#N/A</v>
      </c>
      <c r="I144" s="48" t="e">
        <f>+VLOOKUP($D144,Reff!$A:$C,3,FALSE)</f>
        <v>#N/A</v>
      </c>
      <c r="J144" s="161" t="e">
        <f t="shared" si="18"/>
        <v>#REF!</v>
      </c>
      <c r="K144" s="156" t="e">
        <f t="shared" si="19"/>
        <v>#REF!</v>
      </c>
      <c r="L144" s="156" t="e">
        <f t="shared" si="20"/>
        <v>#REF!</v>
      </c>
      <c r="M144" s="157" t="e">
        <f>+VLOOKUP(D144,#REF!,4,)</f>
        <v>#REF!</v>
      </c>
      <c r="N144" s="171" t="e">
        <f>(VLOOKUP($D144,#REF!,31,))</f>
        <v>#REF!</v>
      </c>
      <c r="O144" s="171" t="e">
        <f>(VLOOKUP($D144,#REF!,32,))</f>
        <v>#REF!</v>
      </c>
      <c r="P144" s="172" t="e">
        <f>+VLOOKUP($D144,#REF!,33,0)</f>
        <v>#REF!</v>
      </c>
      <c r="Q144" s="174" t="e">
        <f t="shared" si="21"/>
        <v>#REF!</v>
      </c>
      <c r="S144" s="153"/>
    </row>
    <row r="145" spans="1:21" s="365" customFormat="1" x14ac:dyDescent="0.25">
      <c r="A145" s="102"/>
      <c r="B145" s="169"/>
      <c r="C145" s="169"/>
      <c r="D145" s="15"/>
      <c r="E145" s="142"/>
      <c r="F145" s="103"/>
      <c r="G145" s="155"/>
      <c r="H145" s="48" t="e">
        <f>+VLOOKUP(D145,Reff!$A:$C,2,FALSE)</f>
        <v>#N/A</v>
      </c>
      <c r="I145" s="48" t="e">
        <f>+VLOOKUP($D145,Reff!$A:$C,3,FALSE)</f>
        <v>#N/A</v>
      </c>
      <c r="J145" s="161" t="e">
        <f t="shared" si="18"/>
        <v>#REF!</v>
      </c>
      <c r="K145" s="156" t="e">
        <f t="shared" si="19"/>
        <v>#REF!</v>
      </c>
      <c r="L145" s="156" t="e">
        <f t="shared" si="20"/>
        <v>#REF!</v>
      </c>
      <c r="M145" s="157" t="e">
        <f>+VLOOKUP(D145,#REF!,4,)</f>
        <v>#REF!</v>
      </c>
      <c r="N145" s="171" t="e">
        <f>(VLOOKUP($D145,#REF!,31,))</f>
        <v>#REF!</v>
      </c>
      <c r="O145" s="171" t="e">
        <f>(VLOOKUP($D145,#REF!,32,))</f>
        <v>#REF!</v>
      </c>
      <c r="P145" s="172" t="e">
        <f>+VLOOKUP($D145,#REF!,33,0)</f>
        <v>#REF!</v>
      </c>
      <c r="Q145" s="174" t="e">
        <f t="shared" si="21"/>
        <v>#REF!</v>
      </c>
      <c r="R145" s="363"/>
      <c r="S145" s="153"/>
      <c r="T145" s="367"/>
      <c r="U145" s="367"/>
    </row>
    <row r="146" spans="1:21" x14ac:dyDescent="0.25">
      <c r="A146" s="102"/>
      <c r="B146" s="169"/>
      <c r="C146" s="169"/>
      <c r="D146" s="15"/>
      <c r="E146" s="142"/>
      <c r="F146" s="103"/>
      <c r="G146" s="155"/>
      <c r="H146" s="48" t="e">
        <f>+VLOOKUP(D146,Reff!$A:$C,2,FALSE)</f>
        <v>#N/A</v>
      </c>
      <c r="I146" s="48" t="e">
        <f>+VLOOKUP($D146,Reff!$A:$C,3,FALSE)</f>
        <v>#N/A</v>
      </c>
      <c r="J146" s="161" t="e">
        <f t="shared" si="18"/>
        <v>#REF!</v>
      </c>
      <c r="K146" s="156" t="e">
        <f t="shared" si="19"/>
        <v>#REF!</v>
      </c>
      <c r="L146" s="156" t="e">
        <f t="shared" si="20"/>
        <v>#REF!</v>
      </c>
      <c r="M146" s="157" t="e">
        <f>+VLOOKUP(D146,#REF!,4,)</f>
        <v>#REF!</v>
      </c>
      <c r="N146" s="171" t="e">
        <f>(VLOOKUP($D146,#REF!,31,))</f>
        <v>#REF!</v>
      </c>
      <c r="O146" s="171" t="e">
        <f>(VLOOKUP($D146,#REF!,32,))</f>
        <v>#REF!</v>
      </c>
      <c r="P146" s="172" t="e">
        <f>+VLOOKUP($D146,#REF!,33,0)</f>
        <v>#REF!</v>
      </c>
      <c r="Q146" s="174" t="e">
        <f t="shared" si="21"/>
        <v>#REF!</v>
      </c>
    </row>
    <row r="147" spans="1:21" x14ac:dyDescent="0.25">
      <c r="A147" s="102"/>
      <c r="B147" s="169"/>
      <c r="C147" s="169"/>
      <c r="D147" s="15"/>
      <c r="E147" s="142"/>
      <c r="F147" s="103"/>
      <c r="G147" s="155"/>
      <c r="H147" s="48" t="e">
        <f>+VLOOKUP(D147,Reff!$A:$C,2,FALSE)</f>
        <v>#N/A</v>
      </c>
      <c r="I147" s="48" t="e">
        <f>+VLOOKUP($D147,Reff!$A:$C,3,FALSE)</f>
        <v>#N/A</v>
      </c>
      <c r="J147" s="161" t="e">
        <f t="shared" si="18"/>
        <v>#REF!</v>
      </c>
      <c r="K147" s="156" t="e">
        <f t="shared" si="19"/>
        <v>#REF!</v>
      </c>
      <c r="L147" s="156" t="e">
        <f t="shared" si="20"/>
        <v>#REF!</v>
      </c>
      <c r="M147" s="157" t="e">
        <f>+VLOOKUP(D147,#REF!,4,)</f>
        <v>#REF!</v>
      </c>
      <c r="N147" s="171" t="e">
        <f>(VLOOKUP($D147,#REF!,31,))</f>
        <v>#REF!</v>
      </c>
      <c r="O147" s="171" t="e">
        <f>(VLOOKUP($D147,#REF!,32,))</f>
        <v>#REF!</v>
      </c>
      <c r="P147" s="172" t="e">
        <f>+VLOOKUP($D147,#REF!,33,0)</f>
        <v>#REF!</v>
      </c>
      <c r="Q147" s="174" t="e">
        <f t="shared" si="21"/>
        <v>#REF!</v>
      </c>
    </row>
    <row r="148" spans="1:21" x14ac:dyDescent="0.25">
      <c r="A148" s="102"/>
      <c r="B148" s="165"/>
      <c r="C148" s="165"/>
      <c r="D148" s="15"/>
      <c r="E148" s="142"/>
      <c r="F148" s="103"/>
      <c r="G148" s="155"/>
      <c r="H148" s="48" t="e">
        <f>+VLOOKUP(D148,Reff!$A:$C,2,FALSE)</f>
        <v>#N/A</v>
      </c>
      <c r="I148" s="48" t="e">
        <f>+VLOOKUP($D148,Reff!$A:$C,3,FALSE)</f>
        <v>#N/A</v>
      </c>
      <c r="J148" s="161" t="e">
        <f t="shared" si="18"/>
        <v>#REF!</v>
      </c>
      <c r="K148" s="156" t="e">
        <f t="shared" si="19"/>
        <v>#REF!</v>
      </c>
      <c r="L148" s="156" t="e">
        <f t="shared" si="20"/>
        <v>#REF!</v>
      </c>
      <c r="M148" s="157" t="e">
        <f>+VLOOKUP(D148,#REF!,4,)</f>
        <v>#REF!</v>
      </c>
      <c r="N148" s="171" t="e">
        <f>(VLOOKUP($D148,#REF!,31,))</f>
        <v>#REF!</v>
      </c>
      <c r="O148" s="171" t="e">
        <f>(VLOOKUP($D148,#REF!,32,))</f>
        <v>#REF!</v>
      </c>
      <c r="P148" s="172" t="e">
        <f>+VLOOKUP($D148,#REF!,33,0)</f>
        <v>#REF!</v>
      </c>
      <c r="Q148" s="174" t="e">
        <f t="shared" si="21"/>
        <v>#REF!</v>
      </c>
    </row>
    <row r="149" spans="1:21" ht="15" customHeight="1" x14ac:dyDescent="0.25">
      <c r="A149" s="102"/>
      <c r="B149" s="169"/>
      <c r="C149" s="169"/>
      <c r="D149" s="15"/>
      <c r="E149" s="142"/>
      <c r="F149" s="103"/>
      <c r="G149" s="155"/>
      <c r="H149" s="48" t="e">
        <f>+VLOOKUP(D149,Reff!$A:$C,2,FALSE)</f>
        <v>#N/A</v>
      </c>
      <c r="I149" s="48" t="e">
        <f>+VLOOKUP($D149,Reff!$A:$C,3,FALSE)</f>
        <v>#N/A</v>
      </c>
      <c r="J149" s="161" t="e">
        <f t="shared" si="18"/>
        <v>#REF!</v>
      </c>
      <c r="K149" s="156" t="e">
        <f t="shared" si="19"/>
        <v>#REF!</v>
      </c>
      <c r="L149" s="156" t="e">
        <f t="shared" si="20"/>
        <v>#REF!</v>
      </c>
      <c r="M149" s="157" t="e">
        <f>+VLOOKUP(D149,#REF!,4,)</f>
        <v>#REF!</v>
      </c>
      <c r="N149" s="171" t="e">
        <f>(VLOOKUP($D149,#REF!,31,))</f>
        <v>#REF!</v>
      </c>
      <c r="O149" s="171" t="e">
        <f>(VLOOKUP($D149,#REF!,32,))</f>
        <v>#REF!</v>
      </c>
      <c r="P149" s="172" t="e">
        <f>+VLOOKUP($D149,#REF!,33,0)</f>
        <v>#REF!</v>
      </c>
      <c r="Q149" s="174" t="e">
        <f t="shared" si="21"/>
        <v>#REF!</v>
      </c>
      <c r="R149" s="368"/>
      <c r="S149" s="153"/>
      <c r="T149" s="365"/>
      <c r="U149" s="365"/>
    </row>
    <row r="150" spans="1:21" ht="15" customHeight="1" x14ac:dyDescent="0.25">
      <c r="A150" s="102"/>
      <c r="B150" s="169"/>
      <c r="C150" s="169"/>
      <c r="D150" s="15"/>
      <c r="E150" s="142"/>
      <c r="F150" s="103"/>
      <c r="G150" s="155"/>
      <c r="H150" s="48" t="e">
        <f>+VLOOKUP(D150,Reff!$A:$C,2,FALSE)</f>
        <v>#N/A</v>
      </c>
      <c r="I150" s="48" t="e">
        <f>+VLOOKUP($D150,Reff!$A:$C,3,FALSE)</f>
        <v>#N/A</v>
      </c>
      <c r="J150" s="161" t="e">
        <f t="shared" si="18"/>
        <v>#REF!</v>
      </c>
      <c r="K150" s="156" t="e">
        <f t="shared" si="19"/>
        <v>#REF!</v>
      </c>
      <c r="L150" s="156" t="e">
        <f t="shared" si="20"/>
        <v>#REF!</v>
      </c>
      <c r="M150" s="157" t="e">
        <f>+VLOOKUP(D150,#REF!,4,)</f>
        <v>#REF!</v>
      </c>
      <c r="N150" s="171" t="e">
        <f>(VLOOKUP($D150,#REF!,31,))</f>
        <v>#REF!</v>
      </c>
      <c r="O150" s="171" t="e">
        <f>(VLOOKUP($D150,#REF!,32,))</f>
        <v>#REF!</v>
      </c>
      <c r="P150" s="172" t="e">
        <f>+VLOOKUP($D150,#REF!,33,0)</f>
        <v>#REF!</v>
      </c>
      <c r="Q150" s="174" t="e">
        <f t="shared" si="21"/>
        <v>#REF!</v>
      </c>
      <c r="S150" s="153"/>
    </row>
    <row r="151" spans="1:21" ht="15" customHeight="1" x14ac:dyDescent="0.25">
      <c r="A151" s="102"/>
      <c r="B151" s="169"/>
      <c r="C151" s="169"/>
      <c r="D151" s="15"/>
      <c r="E151" s="142"/>
      <c r="F151" s="103"/>
      <c r="G151" s="155"/>
      <c r="H151" s="48" t="e">
        <f>+VLOOKUP(D151,Reff!$A:$C,2,FALSE)</f>
        <v>#N/A</v>
      </c>
      <c r="I151" s="48" t="e">
        <f>+VLOOKUP($D151,Reff!$A:$C,3,FALSE)</f>
        <v>#N/A</v>
      </c>
      <c r="J151" s="161" t="e">
        <f t="shared" si="18"/>
        <v>#REF!</v>
      </c>
      <c r="K151" s="156" t="e">
        <f t="shared" si="19"/>
        <v>#REF!</v>
      </c>
      <c r="L151" s="156" t="e">
        <f t="shared" si="20"/>
        <v>#REF!</v>
      </c>
      <c r="M151" s="157" t="e">
        <f>+VLOOKUP(D151,#REF!,4,)</f>
        <v>#REF!</v>
      </c>
      <c r="N151" s="171" t="e">
        <f>(VLOOKUP($D151,#REF!,31,))</f>
        <v>#REF!</v>
      </c>
      <c r="O151" s="171" t="e">
        <f>(VLOOKUP($D151,#REF!,32,))</f>
        <v>#REF!</v>
      </c>
      <c r="P151" s="172" t="e">
        <f>+VLOOKUP($D151,#REF!,33,0)</f>
        <v>#REF!</v>
      </c>
      <c r="Q151" s="174" t="e">
        <f t="shared" si="21"/>
        <v>#REF!</v>
      </c>
      <c r="R151" s="368"/>
      <c r="S151" s="365"/>
      <c r="T151" s="365"/>
      <c r="U151" s="365"/>
    </row>
    <row r="152" spans="1:21" ht="15" customHeight="1" x14ac:dyDescent="0.25">
      <c r="A152" s="102"/>
      <c r="B152" s="169"/>
      <c r="C152" s="169"/>
      <c r="D152" s="15"/>
      <c r="E152" s="142"/>
      <c r="F152" s="103"/>
      <c r="G152" s="155"/>
      <c r="H152" s="48" t="e">
        <f>+VLOOKUP(D152,Reff!$A:$C,2,FALSE)</f>
        <v>#N/A</v>
      </c>
      <c r="I152" s="48" t="e">
        <f>+VLOOKUP($D152,Reff!$A:$C,3,FALSE)</f>
        <v>#N/A</v>
      </c>
      <c r="J152" s="161" t="e">
        <f t="shared" si="18"/>
        <v>#REF!</v>
      </c>
      <c r="K152" s="156" t="e">
        <f t="shared" si="19"/>
        <v>#REF!</v>
      </c>
      <c r="L152" s="156" t="e">
        <f t="shared" si="20"/>
        <v>#REF!</v>
      </c>
      <c r="M152" s="157" t="e">
        <f>+VLOOKUP(D152,#REF!,4,)</f>
        <v>#REF!</v>
      </c>
      <c r="N152" s="171" t="e">
        <f>(VLOOKUP($D152,#REF!,31,))</f>
        <v>#REF!</v>
      </c>
      <c r="O152" s="171" t="e">
        <f>(VLOOKUP($D152,#REF!,32,))</f>
        <v>#REF!</v>
      </c>
      <c r="P152" s="172" t="e">
        <f>+VLOOKUP($D152,#REF!,33,0)</f>
        <v>#REF!</v>
      </c>
      <c r="Q152" s="174" t="e">
        <f t="shared" si="21"/>
        <v>#REF!</v>
      </c>
      <c r="S152" s="153"/>
    </row>
    <row r="153" spans="1:21" ht="15" customHeight="1" x14ac:dyDescent="0.25">
      <c r="A153" s="102"/>
      <c r="B153" s="169"/>
      <c r="C153" s="169"/>
      <c r="D153" s="15"/>
      <c r="E153" s="142"/>
      <c r="F153" s="103"/>
      <c r="G153" s="155"/>
      <c r="H153" s="48" t="e">
        <f>+VLOOKUP(D153,Reff!$A:$C,2,FALSE)</f>
        <v>#N/A</v>
      </c>
      <c r="I153" s="48" t="e">
        <f>+VLOOKUP($D153,Reff!$A:$C,3,FALSE)</f>
        <v>#N/A</v>
      </c>
      <c r="J153" s="161" t="e">
        <f t="shared" si="18"/>
        <v>#REF!</v>
      </c>
      <c r="K153" s="156" t="e">
        <f t="shared" si="19"/>
        <v>#REF!</v>
      </c>
      <c r="L153" s="156" t="e">
        <f t="shared" si="20"/>
        <v>#REF!</v>
      </c>
      <c r="M153" s="157" t="e">
        <f>+VLOOKUP(D153,#REF!,4,)</f>
        <v>#REF!</v>
      </c>
      <c r="N153" s="171" t="e">
        <f>(VLOOKUP($D153,#REF!,31,))</f>
        <v>#REF!</v>
      </c>
      <c r="O153" s="171" t="e">
        <f>(VLOOKUP($D153,#REF!,32,))</f>
        <v>#REF!</v>
      </c>
      <c r="P153" s="172" t="e">
        <f>+VLOOKUP($D153,#REF!,33,0)</f>
        <v>#REF!</v>
      </c>
      <c r="Q153" s="174" t="e">
        <f t="shared" si="21"/>
        <v>#REF!</v>
      </c>
    </row>
    <row r="154" spans="1:21" x14ac:dyDescent="0.25">
      <c r="A154" s="102"/>
      <c r="B154" s="169"/>
      <c r="C154" s="169"/>
      <c r="D154" s="15"/>
      <c r="E154" s="142"/>
      <c r="F154" s="103"/>
      <c r="G154" s="155"/>
      <c r="H154" s="48" t="e">
        <f>+VLOOKUP(D154,Reff!$A:$C,2,FALSE)</f>
        <v>#N/A</v>
      </c>
      <c r="I154" s="48" t="e">
        <f>+VLOOKUP($D154,Reff!$A:$C,3,FALSE)</f>
        <v>#N/A</v>
      </c>
      <c r="J154" s="161" t="e">
        <f t="shared" si="18"/>
        <v>#REF!</v>
      </c>
      <c r="K154" s="156" t="e">
        <f t="shared" si="19"/>
        <v>#REF!</v>
      </c>
      <c r="L154" s="156" t="e">
        <f t="shared" si="20"/>
        <v>#REF!</v>
      </c>
      <c r="M154" s="157" t="e">
        <f>+VLOOKUP(D154,#REF!,4,)</f>
        <v>#REF!</v>
      </c>
      <c r="N154" s="171" t="e">
        <f>(VLOOKUP($D154,#REF!,31,))</f>
        <v>#REF!</v>
      </c>
      <c r="O154" s="171" t="e">
        <f>(VLOOKUP($D154,#REF!,32,))</f>
        <v>#REF!</v>
      </c>
      <c r="P154" s="172" t="e">
        <f>+VLOOKUP($D154,#REF!,33,0)</f>
        <v>#REF!</v>
      </c>
      <c r="Q154" s="174" t="e">
        <f t="shared" si="21"/>
        <v>#REF!</v>
      </c>
    </row>
    <row r="155" spans="1:21" ht="15" customHeight="1" x14ac:dyDescent="0.25">
      <c r="A155" s="102"/>
      <c r="B155" s="169"/>
      <c r="C155" s="169"/>
      <c r="D155" s="15"/>
      <c r="E155" s="142"/>
      <c r="F155" s="103"/>
      <c r="G155" s="155"/>
      <c r="H155" s="48" t="e">
        <f>+VLOOKUP(D155,Reff!$A:$C,2,FALSE)</f>
        <v>#N/A</v>
      </c>
      <c r="I155" s="48" t="e">
        <f>+VLOOKUP($D155,Reff!$A:$C,3,FALSE)</f>
        <v>#N/A</v>
      </c>
      <c r="J155" s="161" t="e">
        <f t="shared" si="18"/>
        <v>#REF!</v>
      </c>
      <c r="K155" s="156" t="e">
        <f t="shared" si="19"/>
        <v>#REF!</v>
      </c>
      <c r="L155" s="156" t="e">
        <f t="shared" si="20"/>
        <v>#REF!</v>
      </c>
      <c r="M155" s="157" t="e">
        <f>+VLOOKUP(D155,#REF!,4,)</f>
        <v>#REF!</v>
      </c>
      <c r="N155" s="171" t="e">
        <f>(VLOOKUP($D155,#REF!,31,))</f>
        <v>#REF!</v>
      </c>
      <c r="O155" s="171" t="e">
        <f>(VLOOKUP($D155,#REF!,32,))</f>
        <v>#REF!</v>
      </c>
      <c r="P155" s="172" t="e">
        <f>+VLOOKUP($D155,#REF!,33,0)</f>
        <v>#REF!</v>
      </c>
      <c r="Q155" s="174" t="e">
        <f t="shared" si="21"/>
        <v>#REF!</v>
      </c>
    </row>
    <row r="156" spans="1:21" ht="15" customHeight="1" x14ac:dyDescent="0.25">
      <c r="A156" s="102"/>
      <c r="B156" s="169"/>
      <c r="C156" s="169"/>
      <c r="D156" s="191"/>
      <c r="E156" s="142"/>
      <c r="F156" s="103"/>
      <c r="G156" s="103"/>
      <c r="H156" s="48" t="e">
        <f>+VLOOKUP(D156,Reff!$A:$C,2,FALSE)</f>
        <v>#N/A</v>
      </c>
      <c r="I156" s="48" t="e">
        <f>+VLOOKUP($D156,Reff!$A:$C,3,FALSE)</f>
        <v>#N/A</v>
      </c>
      <c r="J156" s="161" t="e">
        <f t="shared" si="18"/>
        <v>#REF!</v>
      </c>
      <c r="K156" s="156" t="e">
        <f t="shared" si="19"/>
        <v>#REF!</v>
      </c>
      <c r="L156" s="156" t="e">
        <f t="shared" si="20"/>
        <v>#REF!</v>
      </c>
      <c r="M156" s="157" t="e">
        <f>+VLOOKUP(D156,#REF!,4,)</f>
        <v>#REF!</v>
      </c>
      <c r="N156" s="171" t="e">
        <f>(VLOOKUP($D156,#REF!,31,))</f>
        <v>#REF!</v>
      </c>
      <c r="O156" s="171" t="e">
        <f>(VLOOKUP($D156,#REF!,32,))</f>
        <v>#REF!</v>
      </c>
      <c r="P156" s="172" t="e">
        <f>+VLOOKUP($D156,#REF!,33,0)</f>
        <v>#REF!</v>
      </c>
      <c r="Q156" s="174" t="e">
        <f t="shared" si="21"/>
        <v>#REF!</v>
      </c>
      <c r="S156" s="153"/>
    </row>
    <row r="157" spans="1:21" ht="15" customHeight="1" x14ac:dyDescent="0.25">
      <c r="A157" s="102"/>
      <c r="B157" s="169"/>
      <c r="C157" s="169"/>
      <c r="D157" s="15"/>
      <c r="E157" s="142"/>
      <c r="F157" s="103"/>
      <c r="G157" s="155"/>
      <c r="H157" s="48" t="e">
        <f>+VLOOKUP(D157,Reff!$A:$C,2,FALSE)</f>
        <v>#N/A</v>
      </c>
      <c r="I157" s="48" t="e">
        <f>+VLOOKUP($D157,Reff!$A:$C,3,FALSE)</f>
        <v>#N/A</v>
      </c>
      <c r="J157" s="161" t="e">
        <f t="shared" si="18"/>
        <v>#REF!</v>
      </c>
      <c r="K157" s="156" t="e">
        <f t="shared" si="19"/>
        <v>#REF!</v>
      </c>
      <c r="L157" s="156" t="e">
        <f t="shared" si="20"/>
        <v>#REF!</v>
      </c>
      <c r="M157" s="157" t="e">
        <f>+VLOOKUP(D157,#REF!,4,)</f>
        <v>#REF!</v>
      </c>
      <c r="N157" s="171" t="e">
        <f>(VLOOKUP($D157,#REF!,31,))</f>
        <v>#REF!</v>
      </c>
      <c r="O157" s="171" t="e">
        <f>(VLOOKUP($D157,#REF!,32,))</f>
        <v>#REF!</v>
      </c>
      <c r="P157" s="172" t="e">
        <f>+VLOOKUP($D157,#REF!,33,0)</f>
        <v>#REF!</v>
      </c>
      <c r="Q157" s="174" t="e">
        <f t="shared" si="21"/>
        <v>#REF!</v>
      </c>
    </row>
    <row r="158" spans="1:21" ht="15" customHeight="1" x14ac:dyDescent="0.25">
      <c r="A158" s="102"/>
      <c r="B158" s="169"/>
      <c r="C158" s="169"/>
      <c r="D158" s="15"/>
      <c r="E158" s="142"/>
      <c r="F158" s="103"/>
      <c r="G158" s="155"/>
      <c r="H158" s="48" t="e">
        <f>+VLOOKUP(D158,Reff!$A:$C,2,FALSE)</f>
        <v>#N/A</v>
      </c>
      <c r="I158" s="48" t="e">
        <f>+VLOOKUP($D158,Reff!$A:$C,3,FALSE)</f>
        <v>#N/A</v>
      </c>
      <c r="J158" s="161" t="e">
        <f t="shared" si="18"/>
        <v>#REF!</v>
      </c>
      <c r="K158" s="156" t="e">
        <f t="shared" si="19"/>
        <v>#REF!</v>
      </c>
      <c r="L158" s="156" t="e">
        <f t="shared" si="20"/>
        <v>#REF!</v>
      </c>
      <c r="M158" s="157" t="e">
        <f>+VLOOKUP(D158,#REF!,4,)</f>
        <v>#REF!</v>
      </c>
      <c r="N158" s="171" t="e">
        <f>(VLOOKUP($D158,#REF!,31,))</f>
        <v>#REF!</v>
      </c>
      <c r="O158" s="171" t="e">
        <f>(VLOOKUP($D158,#REF!,32,))</f>
        <v>#REF!</v>
      </c>
      <c r="P158" s="172" t="e">
        <f>+VLOOKUP($D158,#REF!,33,0)</f>
        <v>#REF!</v>
      </c>
      <c r="Q158" s="174" t="e">
        <f t="shared" si="21"/>
        <v>#REF!</v>
      </c>
    </row>
    <row r="159" spans="1:21" ht="15" customHeight="1" x14ac:dyDescent="0.25">
      <c r="A159" s="102"/>
      <c r="B159" s="169"/>
      <c r="C159" s="169"/>
      <c r="D159" s="15"/>
      <c r="E159" s="142"/>
      <c r="F159" s="103"/>
      <c r="G159" s="155"/>
      <c r="H159" s="48" t="e">
        <f>+VLOOKUP(D159,Reff!$A:$C,2,FALSE)</f>
        <v>#N/A</v>
      </c>
      <c r="I159" s="48" t="e">
        <f>+VLOOKUP($D159,Reff!$A:$C,3,FALSE)</f>
        <v>#N/A</v>
      </c>
      <c r="J159" s="161" t="e">
        <f t="shared" si="18"/>
        <v>#REF!</v>
      </c>
      <c r="K159" s="156" t="e">
        <f t="shared" si="19"/>
        <v>#REF!</v>
      </c>
      <c r="L159" s="156" t="e">
        <f t="shared" si="20"/>
        <v>#REF!</v>
      </c>
      <c r="M159" s="157" t="e">
        <f>+VLOOKUP(D159,#REF!,4,)</f>
        <v>#REF!</v>
      </c>
      <c r="N159" s="171" t="e">
        <f>(VLOOKUP($D159,#REF!,31,))</f>
        <v>#REF!</v>
      </c>
      <c r="O159" s="171" t="e">
        <f>(VLOOKUP($D159,#REF!,32,))</f>
        <v>#REF!</v>
      </c>
      <c r="P159" s="172" t="e">
        <f>+VLOOKUP($D159,#REF!,33,0)</f>
        <v>#REF!</v>
      </c>
      <c r="Q159" s="174" t="e">
        <f t="shared" si="21"/>
        <v>#REF!</v>
      </c>
    </row>
    <row r="160" spans="1:21" x14ac:dyDescent="0.25">
      <c r="A160" s="102"/>
      <c r="B160" s="169"/>
      <c r="C160" s="169"/>
      <c r="D160" s="15"/>
      <c r="E160" s="142"/>
      <c r="F160" s="103"/>
      <c r="G160" s="155"/>
      <c r="H160" s="48" t="e">
        <f>+VLOOKUP(D160,Reff!$A:$C,2,FALSE)</f>
        <v>#N/A</v>
      </c>
      <c r="I160" s="48" t="e">
        <f>+VLOOKUP($D160,Reff!$A:$C,3,FALSE)</f>
        <v>#N/A</v>
      </c>
      <c r="J160" s="161" t="e">
        <f t="shared" si="18"/>
        <v>#REF!</v>
      </c>
      <c r="K160" s="156" t="e">
        <f t="shared" si="19"/>
        <v>#REF!</v>
      </c>
      <c r="L160" s="156" t="e">
        <f t="shared" si="20"/>
        <v>#REF!</v>
      </c>
      <c r="M160" s="157" t="e">
        <f>+VLOOKUP(D160,#REF!,4,)</f>
        <v>#REF!</v>
      </c>
      <c r="N160" s="171" t="e">
        <f>(VLOOKUP($D160,#REF!,31,))</f>
        <v>#REF!</v>
      </c>
      <c r="O160" s="171" t="e">
        <f>(VLOOKUP($D160,#REF!,32,))</f>
        <v>#REF!</v>
      </c>
      <c r="P160" s="172" t="e">
        <f>+VLOOKUP($D160,#REF!,33,0)</f>
        <v>#REF!</v>
      </c>
      <c r="Q160" s="174" t="e">
        <f t="shared" si="21"/>
        <v>#REF!</v>
      </c>
    </row>
    <row r="161" spans="1:17" x14ac:dyDescent="0.25">
      <c r="A161" s="102"/>
      <c r="B161" s="169"/>
      <c r="C161" s="169"/>
      <c r="D161" s="15"/>
      <c r="E161" s="142"/>
      <c r="F161" s="103"/>
      <c r="G161" s="155"/>
      <c r="H161" s="48" t="e">
        <f>+VLOOKUP(D161,Reff!$A:$C,2,FALSE)</f>
        <v>#N/A</v>
      </c>
      <c r="I161" s="48" t="e">
        <f>+VLOOKUP($D161,Reff!$A:$C,3,FALSE)</f>
        <v>#N/A</v>
      </c>
      <c r="J161" s="161" t="e">
        <f t="shared" si="18"/>
        <v>#REF!</v>
      </c>
      <c r="K161" s="156" t="e">
        <f t="shared" si="19"/>
        <v>#REF!</v>
      </c>
      <c r="L161" s="156" t="e">
        <f t="shared" si="20"/>
        <v>#REF!</v>
      </c>
      <c r="M161" s="157" t="e">
        <f>+VLOOKUP(D161,#REF!,4,)</f>
        <v>#REF!</v>
      </c>
      <c r="N161" s="171" t="e">
        <f>(VLOOKUP($D161,#REF!,31,))</f>
        <v>#REF!</v>
      </c>
      <c r="O161" s="171" t="e">
        <f>(VLOOKUP($D161,#REF!,32,))</f>
        <v>#REF!</v>
      </c>
      <c r="P161" s="172" t="e">
        <f>+VLOOKUP($D161,#REF!,33,0)</f>
        <v>#REF!</v>
      </c>
      <c r="Q161" s="174" t="e">
        <f t="shared" si="21"/>
        <v>#REF!</v>
      </c>
    </row>
    <row r="162" spans="1:17" x14ac:dyDescent="0.25">
      <c r="A162" s="102"/>
      <c r="B162" s="169"/>
      <c r="C162" s="169"/>
      <c r="D162" s="15"/>
      <c r="E162" s="142"/>
      <c r="F162" s="103"/>
      <c r="G162" s="155"/>
      <c r="H162" s="48" t="e">
        <f>+VLOOKUP(D162,Reff!$A:$C,2,FALSE)</f>
        <v>#N/A</v>
      </c>
      <c r="I162" s="48" t="e">
        <f>+VLOOKUP($D162,Reff!$A:$C,3,FALSE)</f>
        <v>#N/A</v>
      </c>
      <c r="J162" s="161" t="e">
        <f t="shared" si="18"/>
        <v>#REF!</v>
      </c>
      <c r="K162" s="156" t="e">
        <f t="shared" si="19"/>
        <v>#REF!</v>
      </c>
      <c r="L162" s="156" t="e">
        <f t="shared" si="20"/>
        <v>#REF!</v>
      </c>
      <c r="M162" s="157" t="e">
        <f>+VLOOKUP(D162,#REF!,4,)</f>
        <v>#REF!</v>
      </c>
      <c r="N162" s="171" t="e">
        <f>(VLOOKUP($D162,#REF!,31,))</f>
        <v>#REF!</v>
      </c>
      <c r="O162" s="171" t="e">
        <f>(VLOOKUP($D162,#REF!,32,))</f>
        <v>#REF!</v>
      </c>
      <c r="P162" s="172" t="e">
        <f>+VLOOKUP($D162,#REF!,33,0)</f>
        <v>#REF!</v>
      </c>
      <c r="Q162" s="174" t="e">
        <f t="shared" si="21"/>
        <v>#REF!</v>
      </c>
    </row>
    <row r="163" spans="1:17" x14ac:dyDescent="0.25">
      <c r="A163" s="102"/>
      <c r="B163" s="169"/>
      <c r="C163" s="169"/>
      <c r="D163" s="15"/>
      <c r="E163" s="142"/>
      <c r="F163" s="103"/>
      <c r="G163" s="155"/>
      <c r="H163" s="48" t="e">
        <f>+VLOOKUP(D163,Reff!$A:$C,2,FALSE)</f>
        <v>#N/A</v>
      </c>
      <c r="I163" s="48" t="e">
        <f>+VLOOKUP($D163,Reff!$A:$C,3,FALSE)</f>
        <v>#N/A</v>
      </c>
      <c r="J163" s="161" t="e">
        <f t="shared" si="18"/>
        <v>#REF!</v>
      </c>
      <c r="K163" s="156" t="e">
        <f t="shared" si="19"/>
        <v>#REF!</v>
      </c>
      <c r="L163" s="156" t="e">
        <f t="shared" si="20"/>
        <v>#REF!</v>
      </c>
      <c r="M163" s="157" t="e">
        <f>+VLOOKUP(D163,#REF!,4,)</f>
        <v>#REF!</v>
      </c>
      <c r="N163" s="171" t="e">
        <f>(VLOOKUP($D163,#REF!,31,))</f>
        <v>#REF!</v>
      </c>
      <c r="O163" s="171" t="e">
        <f>(VLOOKUP($D163,#REF!,32,))</f>
        <v>#REF!</v>
      </c>
      <c r="P163" s="172" t="e">
        <f>+VLOOKUP($D163,#REF!,33,0)</f>
        <v>#REF!</v>
      </c>
      <c r="Q163" s="174" t="e">
        <f t="shared" si="21"/>
        <v>#REF!</v>
      </c>
    </row>
    <row r="164" spans="1:17" x14ac:dyDescent="0.25">
      <c r="A164" s="102"/>
      <c r="B164" s="169"/>
      <c r="C164" s="169"/>
      <c r="D164" s="15"/>
      <c r="E164" s="142"/>
      <c r="F164" s="103"/>
      <c r="G164" s="155"/>
      <c r="H164" s="48" t="e">
        <f>+VLOOKUP(D164,Reff!$A:$C,2,FALSE)</f>
        <v>#N/A</v>
      </c>
      <c r="I164" s="48" t="e">
        <f>+VLOOKUP($D164,Reff!$A:$C,3,FALSE)</f>
        <v>#N/A</v>
      </c>
      <c r="J164" s="161" t="e">
        <f t="shared" si="18"/>
        <v>#REF!</v>
      </c>
      <c r="K164" s="156" t="e">
        <f t="shared" si="19"/>
        <v>#REF!</v>
      </c>
      <c r="L164" s="156" t="e">
        <f t="shared" si="20"/>
        <v>#REF!</v>
      </c>
      <c r="M164" s="157" t="e">
        <f>+VLOOKUP(D164,#REF!,4,)</f>
        <v>#REF!</v>
      </c>
      <c r="N164" s="171" t="e">
        <f>(VLOOKUP($D164,#REF!,31,))</f>
        <v>#REF!</v>
      </c>
      <c r="O164" s="171" t="e">
        <f>(VLOOKUP($D164,#REF!,32,))</f>
        <v>#REF!</v>
      </c>
      <c r="P164" s="172" t="e">
        <f>+VLOOKUP($D164,#REF!,33,0)</f>
        <v>#REF!</v>
      </c>
      <c r="Q164" s="174" t="e">
        <f t="shared" si="21"/>
        <v>#REF!</v>
      </c>
    </row>
    <row r="165" spans="1:17" ht="15" customHeight="1" x14ac:dyDescent="0.25">
      <c r="A165" s="102"/>
      <c r="B165" s="169"/>
      <c r="C165" s="169"/>
      <c r="D165" s="15"/>
      <c r="E165" s="142"/>
      <c r="F165" s="103"/>
      <c r="G165" s="155"/>
      <c r="H165" s="48" t="e">
        <f>+VLOOKUP(D165,Reff!$A:$C,2,FALSE)</f>
        <v>#N/A</v>
      </c>
      <c r="I165" s="48" t="e">
        <f>+VLOOKUP($D165,Reff!$A:$C,3,FALSE)</f>
        <v>#N/A</v>
      </c>
      <c r="J165" s="161" t="e">
        <f t="shared" si="18"/>
        <v>#REF!</v>
      </c>
      <c r="K165" s="156" t="e">
        <f t="shared" si="19"/>
        <v>#REF!</v>
      </c>
      <c r="L165" s="156" t="e">
        <f t="shared" si="20"/>
        <v>#REF!</v>
      </c>
      <c r="M165" s="157" t="e">
        <f>+VLOOKUP(D165,#REF!,4,)</f>
        <v>#REF!</v>
      </c>
      <c r="N165" s="171" t="e">
        <f>(VLOOKUP($D165,#REF!,31,))</f>
        <v>#REF!</v>
      </c>
      <c r="O165" s="171" t="e">
        <f>(VLOOKUP($D165,#REF!,32,))</f>
        <v>#REF!</v>
      </c>
      <c r="P165" s="172" t="e">
        <f>+VLOOKUP($D165,#REF!,33,0)</f>
        <v>#REF!</v>
      </c>
      <c r="Q165" s="174" t="e">
        <f t="shared" si="21"/>
        <v>#REF!</v>
      </c>
    </row>
    <row r="166" spans="1:17" ht="15" customHeight="1" x14ac:dyDescent="0.25">
      <c r="A166" s="98"/>
      <c r="B166" s="9"/>
      <c r="C166" s="9"/>
      <c r="D166" s="52"/>
      <c r="E166" s="158">
        <f>SUM(E138:E165)</f>
        <v>0</v>
      </c>
      <c r="F166" s="52"/>
      <c r="G166" s="52"/>
      <c r="H166" s="9"/>
      <c r="I166" s="53"/>
      <c r="J166" s="160" t="e">
        <f>SUM(J138:J165)</f>
        <v>#REF!</v>
      </c>
      <c r="K166" s="160" t="e">
        <f>SUM(K138:K165)</f>
        <v>#REF!</v>
      </c>
      <c r="L166" s="9" t="e">
        <f>+SUM(L138:L165)</f>
        <v>#REF!</v>
      </c>
      <c r="M166" s="9"/>
      <c r="N166" s="154"/>
      <c r="O166" s="154"/>
      <c r="P166" s="154"/>
      <c r="Q166" s="173"/>
    </row>
    <row r="168" spans="1:17" x14ac:dyDescent="0.25">
      <c r="I168" s="12"/>
    </row>
  </sheetData>
  <autoFilter ref="B14:T15">
    <filterColumn colId="9" showButton="0"/>
    <sortState ref="B17:T31">
      <sortCondition descending="1" ref="E14:E15"/>
    </sortState>
  </autoFilter>
  <sortState ref="A136:U138">
    <sortCondition descending="1" ref="C136:C138"/>
  </sortState>
  <mergeCells count="48">
    <mergeCell ref="P134:P135"/>
    <mergeCell ref="Q134:Q135"/>
    <mergeCell ref="I134:I135"/>
    <mergeCell ref="J134:K134"/>
    <mergeCell ref="L134:L135"/>
    <mergeCell ref="M134:M135"/>
    <mergeCell ref="N134:N135"/>
    <mergeCell ref="O134:O135"/>
    <mergeCell ref="A134:A135"/>
    <mergeCell ref="D134:D135"/>
    <mergeCell ref="E134:E135"/>
    <mergeCell ref="F134:F135"/>
    <mergeCell ref="G134:G135"/>
    <mergeCell ref="H134:H135"/>
    <mergeCell ref="G115:G116"/>
    <mergeCell ref="H115:H116"/>
    <mergeCell ref="I115:I116"/>
    <mergeCell ref="J115:J116"/>
    <mergeCell ref="K115:L115"/>
    <mergeCell ref="B129:D129"/>
    <mergeCell ref="A115:A116"/>
    <mergeCell ref="B115:B116"/>
    <mergeCell ref="C115:C116"/>
    <mergeCell ref="D115:D116"/>
    <mergeCell ref="E115:E116"/>
    <mergeCell ref="F115:F116"/>
    <mergeCell ref="F71:F72"/>
    <mergeCell ref="G71:G72"/>
    <mergeCell ref="H71:H72"/>
    <mergeCell ref="I71:I72"/>
    <mergeCell ref="J71:J72"/>
    <mergeCell ref="K71:L71"/>
    <mergeCell ref="G14:G15"/>
    <mergeCell ref="H14:H15"/>
    <mergeCell ref="I14:I15"/>
    <mergeCell ref="J14:J15"/>
    <mergeCell ref="K14:L14"/>
    <mergeCell ref="A71:A72"/>
    <mergeCell ref="B71:B72"/>
    <mergeCell ref="C71:C72"/>
    <mergeCell ref="D71:D72"/>
    <mergeCell ref="E71:E72"/>
    <mergeCell ref="F14:F15"/>
    <mergeCell ref="A14:A15"/>
    <mergeCell ref="B14:B15"/>
    <mergeCell ref="C14:C15"/>
    <mergeCell ref="D14:D15"/>
    <mergeCell ref="E14:E15"/>
  </mergeCells>
  <conditionalFormatting sqref="L129:L131">
    <cfRule type="cellIs" dxfId="1950" priority="4418" operator="lessThan">
      <formula>0</formula>
    </cfRule>
  </conditionalFormatting>
  <conditionalFormatting sqref="E10">
    <cfRule type="cellIs" dxfId="1949" priority="4417" operator="lessThan">
      <formula>0</formula>
    </cfRule>
  </conditionalFormatting>
  <conditionalFormatting sqref="Q23 Q19:Q21 Q129:Q131">
    <cfRule type="cellIs" dxfId="1948" priority="4416" operator="equal">
      <formula>TODAY()</formula>
    </cfRule>
  </conditionalFormatting>
  <conditionalFormatting sqref="K129:L131">
    <cfRule type="cellIs" dxfId="1947" priority="4415" operator="lessThan">
      <formula>0</formula>
    </cfRule>
  </conditionalFormatting>
  <conditionalFormatting sqref="Q22">
    <cfRule type="cellIs" dxfId="1946" priority="4413" operator="equal">
      <formula>TODAY()</formula>
    </cfRule>
  </conditionalFormatting>
  <conditionalFormatting sqref="Q24:Q25">
    <cfRule type="cellIs" dxfId="1945" priority="4412" operator="equal">
      <formula>TODAY()</formula>
    </cfRule>
  </conditionalFormatting>
  <conditionalFormatting sqref="S144">
    <cfRule type="cellIs" dxfId="1944" priority="4406" operator="equal">
      <formula>TODAY()</formula>
    </cfRule>
  </conditionalFormatting>
  <conditionalFormatting sqref="S140">
    <cfRule type="cellIs" dxfId="1943" priority="4404" operator="equal">
      <formula>TODAY()</formula>
    </cfRule>
  </conditionalFormatting>
  <conditionalFormatting sqref="K166">
    <cfRule type="cellIs" dxfId="1942" priority="4411" operator="greaterThan">
      <formula>0.1</formula>
    </cfRule>
  </conditionalFormatting>
  <conditionalFormatting sqref="P116">
    <cfRule type="cellIs" dxfId="1941" priority="4410" operator="equal">
      <formula>TODAY()</formula>
    </cfRule>
  </conditionalFormatting>
  <conditionalFormatting sqref="M116">
    <cfRule type="cellIs" dxfId="1940" priority="4409" operator="greaterThan">
      <formula>0.2</formula>
    </cfRule>
  </conditionalFormatting>
  <conditionalFormatting sqref="S145:S146">
    <cfRule type="cellIs" dxfId="1939" priority="4408" operator="equal">
      <formula>TODAY()</formula>
    </cfRule>
  </conditionalFormatting>
  <conditionalFormatting sqref="S147">
    <cfRule type="cellIs" dxfId="1938" priority="4407" operator="equal">
      <formula>TODAY()</formula>
    </cfRule>
  </conditionalFormatting>
  <conditionalFormatting sqref="S138:S139">
    <cfRule type="cellIs" dxfId="1937" priority="4405" operator="equal">
      <formula>TODAY()</formula>
    </cfRule>
  </conditionalFormatting>
  <conditionalFormatting sqref="Q52">
    <cfRule type="cellIs" dxfId="1936" priority="4403" operator="equal">
      <formula>TODAY()</formula>
    </cfRule>
  </conditionalFormatting>
  <conditionalFormatting sqref="Q55">
    <cfRule type="cellIs" dxfId="1935" priority="4400" operator="equal">
      <formula>TODAY()</formula>
    </cfRule>
  </conditionalFormatting>
  <conditionalFormatting sqref="Q53">
    <cfRule type="cellIs" dxfId="1934" priority="4402" operator="equal">
      <formula>TODAY()</formula>
    </cfRule>
  </conditionalFormatting>
  <conditionalFormatting sqref="Q54">
    <cfRule type="cellIs" dxfId="1933" priority="4401" operator="equal">
      <formula>TODAY()</formula>
    </cfRule>
  </conditionalFormatting>
  <conditionalFormatting sqref="Q56">
    <cfRule type="cellIs" dxfId="1932" priority="4399" operator="equal">
      <formula>TODAY()</formula>
    </cfRule>
  </conditionalFormatting>
  <conditionalFormatting sqref="Q57">
    <cfRule type="cellIs" dxfId="1931" priority="4398" operator="equal">
      <formula>TODAY()</formula>
    </cfRule>
  </conditionalFormatting>
  <conditionalFormatting sqref="Q58">
    <cfRule type="cellIs" dxfId="1930" priority="4397" operator="equal">
      <formula>TODAY()</formula>
    </cfRule>
  </conditionalFormatting>
  <conditionalFormatting sqref="Q59">
    <cfRule type="cellIs" dxfId="1929" priority="4396" operator="equal">
      <formula>TODAY()</formula>
    </cfRule>
  </conditionalFormatting>
  <conditionalFormatting sqref="G112:G114">
    <cfRule type="cellIs" dxfId="1928" priority="4389" operator="lessThan">
      <formula>N112</formula>
    </cfRule>
    <cfRule type="cellIs" dxfId="1927" priority="4390" operator="greaterThan">
      <formula>P112</formula>
    </cfRule>
  </conditionalFormatting>
  <conditionalFormatting sqref="L128">
    <cfRule type="cellIs" dxfId="1926" priority="4395" operator="lessThan">
      <formula>0</formula>
    </cfRule>
  </conditionalFormatting>
  <conditionalFormatting sqref="G128">
    <cfRule type="cellIs" dxfId="1925" priority="4393" operator="greaterThan">
      <formula>F128</formula>
    </cfRule>
    <cfRule type="cellIs" dxfId="1924" priority="4394" operator="lessThan">
      <formula>F128</formula>
    </cfRule>
  </conditionalFormatting>
  <conditionalFormatting sqref="Q128">
    <cfRule type="cellIs" dxfId="1923" priority="4392" operator="equal">
      <formula>TODAY()</formula>
    </cfRule>
  </conditionalFormatting>
  <conditionalFormatting sqref="K128:L128">
    <cfRule type="cellIs" dxfId="1922" priority="4391" operator="lessThan">
      <formula>0</formula>
    </cfRule>
  </conditionalFormatting>
  <conditionalFormatting sqref="L63">
    <cfRule type="cellIs" dxfId="1921" priority="4388" operator="lessThan">
      <formula>0</formula>
    </cfRule>
  </conditionalFormatting>
  <conditionalFormatting sqref="Q63">
    <cfRule type="cellIs" dxfId="1920" priority="4387" operator="equal">
      <formula>TODAY()</formula>
    </cfRule>
  </conditionalFormatting>
  <conditionalFormatting sqref="K63:L63">
    <cfRule type="cellIs" dxfId="1919" priority="4386" operator="lessThan">
      <formula>0</formula>
    </cfRule>
  </conditionalFormatting>
  <conditionalFormatting sqref="G63">
    <cfRule type="cellIs" dxfId="1918" priority="4384" operator="lessThan">
      <formula>N63</formula>
    </cfRule>
    <cfRule type="cellIs" dxfId="1917" priority="4385" operator="greaterThan">
      <formula>P63</formula>
    </cfRule>
  </conditionalFormatting>
  <conditionalFormatting sqref="L64">
    <cfRule type="cellIs" dxfId="1916" priority="4383" operator="lessThan">
      <formula>0</formula>
    </cfRule>
  </conditionalFormatting>
  <conditionalFormatting sqref="Q64">
    <cfRule type="cellIs" dxfId="1915" priority="4382" operator="equal">
      <formula>TODAY()</formula>
    </cfRule>
  </conditionalFormatting>
  <conditionalFormatting sqref="K64:L64">
    <cfRule type="cellIs" dxfId="1914" priority="4381" operator="lessThan">
      <formula>0</formula>
    </cfRule>
  </conditionalFormatting>
  <conditionalFormatting sqref="G64">
    <cfRule type="cellIs" dxfId="1913" priority="4379" operator="lessThan">
      <formula>N64</formula>
    </cfRule>
    <cfRule type="cellIs" dxfId="1912" priority="4380" operator="greaterThan">
      <formula>P64</formula>
    </cfRule>
  </conditionalFormatting>
  <conditionalFormatting sqref="L65">
    <cfRule type="cellIs" dxfId="1911" priority="4378" operator="lessThan">
      <formula>0</formula>
    </cfRule>
  </conditionalFormatting>
  <conditionalFormatting sqref="Q65">
    <cfRule type="cellIs" dxfId="1910" priority="4377" operator="equal">
      <formula>TODAY()</formula>
    </cfRule>
  </conditionalFormatting>
  <conditionalFormatting sqref="K65:L65">
    <cfRule type="cellIs" dxfId="1909" priority="4376" operator="lessThan">
      <formula>0</formula>
    </cfRule>
  </conditionalFormatting>
  <conditionalFormatting sqref="G65">
    <cfRule type="cellIs" dxfId="1908" priority="4374" operator="lessThan">
      <formula>N65</formula>
    </cfRule>
    <cfRule type="cellIs" dxfId="1907" priority="4375" operator="greaterThan">
      <formula>P65</formula>
    </cfRule>
  </conditionalFormatting>
  <conditionalFormatting sqref="L66">
    <cfRule type="cellIs" dxfId="1906" priority="4373" operator="lessThan">
      <formula>0</formula>
    </cfRule>
  </conditionalFormatting>
  <conditionalFormatting sqref="Q66">
    <cfRule type="cellIs" dxfId="1905" priority="4372" operator="equal">
      <formula>TODAY()</formula>
    </cfRule>
  </conditionalFormatting>
  <conditionalFormatting sqref="K66:L66">
    <cfRule type="cellIs" dxfId="1904" priority="4371" operator="lessThan">
      <formula>0</formula>
    </cfRule>
  </conditionalFormatting>
  <conditionalFormatting sqref="G66">
    <cfRule type="cellIs" dxfId="1903" priority="4369" operator="lessThan">
      <formula>N66</formula>
    </cfRule>
    <cfRule type="cellIs" dxfId="1902" priority="4370" operator="greaterThan">
      <formula>P66</formula>
    </cfRule>
  </conditionalFormatting>
  <conditionalFormatting sqref="L67">
    <cfRule type="cellIs" dxfId="1901" priority="4368" operator="lessThan">
      <formula>0</formula>
    </cfRule>
  </conditionalFormatting>
  <conditionalFormatting sqref="Q67">
    <cfRule type="cellIs" dxfId="1900" priority="4367" operator="equal">
      <formula>TODAY()</formula>
    </cfRule>
  </conditionalFormatting>
  <conditionalFormatting sqref="K67:L67">
    <cfRule type="cellIs" dxfId="1899" priority="4366" operator="lessThan">
      <formula>0</formula>
    </cfRule>
  </conditionalFormatting>
  <conditionalFormatting sqref="G67">
    <cfRule type="cellIs" dxfId="1898" priority="4364" operator="lessThan">
      <formula>N67</formula>
    </cfRule>
    <cfRule type="cellIs" dxfId="1897" priority="4365" operator="greaterThan">
      <formula>P67</formula>
    </cfRule>
  </conditionalFormatting>
  <conditionalFormatting sqref="L68">
    <cfRule type="cellIs" dxfId="1896" priority="4363" operator="lessThan">
      <formula>0</formula>
    </cfRule>
  </conditionalFormatting>
  <conditionalFormatting sqref="Q68">
    <cfRule type="cellIs" dxfId="1895" priority="4362" operator="equal">
      <formula>TODAY()</formula>
    </cfRule>
  </conditionalFormatting>
  <conditionalFormatting sqref="K68:L68">
    <cfRule type="cellIs" dxfId="1894" priority="4361" operator="lessThan">
      <formula>0</formula>
    </cfRule>
  </conditionalFormatting>
  <conditionalFormatting sqref="G68">
    <cfRule type="cellIs" dxfId="1893" priority="4359" operator="lessThan">
      <formula>N68</formula>
    </cfRule>
    <cfRule type="cellIs" dxfId="1892" priority="4360" operator="greaterThan">
      <formula>P68</formula>
    </cfRule>
  </conditionalFormatting>
  <conditionalFormatting sqref="L69">
    <cfRule type="cellIs" dxfId="1891" priority="4358" operator="lessThan">
      <formula>0</formula>
    </cfRule>
  </conditionalFormatting>
  <conditionalFormatting sqref="Q69">
    <cfRule type="cellIs" dxfId="1890" priority="4357" operator="equal">
      <formula>TODAY()</formula>
    </cfRule>
  </conditionalFormatting>
  <conditionalFormatting sqref="K69:L69">
    <cfRule type="cellIs" dxfId="1889" priority="4356" operator="lessThan">
      <formula>0</formula>
    </cfRule>
  </conditionalFormatting>
  <conditionalFormatting sqref="G69">
    <cfRule type="cellIs" dxfId="1888" priority="4354" operator="lessThan">
      <formula>N69</formula>
    </cfRule>
    <cfRule type="cellIs" dxfId="1887" priority="4355" operator="greaterThan">
      <formula>P69</formula>
    </cfRule>
  </conditionalFormatting>
  <conditionalFormatting sqref="L70">
    <cfRule type="cellIs" dxfId="1886" priority="4353" operator="lessThan">
      <formula>0</formula>
    </cfRule>
  </conditionalFormatting>
  <conditionalFormatting sqref="Q70">
    <cfRule type="cellIs" dxfId="1885" priority="4352" operator="equal">
      <formula>TODAY()</formula>
    </cfRule>
  </conditionalFormatting>
  <conditionalFormatting sqref="K70:L70">
    <cfRule type="cellIs" dxfId="1884" priority="4351" operator="lessThan">
      <formula>0</formula>
    </cfRule>
  </conditionalFormatting>
  <conditionalFormatting sqref="G70">
    <cfRule type="cellIs" dxfId="1883" priority="4349" operator="lessThan">
      <formula>N70</formula>
    </cfRule>
    <cfRule type="cellIs" dxfId="1882" priority="4350" operator="greaterThan">
      <formula>P70</formula>
    </cfRule>
  </conditionalFormatting>
  <conditionalFormatting sqref="L112:L114">
    <cfRule type="cellIs" dxfId="1881" priority="4348" operator="lessThan">
      <formula>0</formula>
    </cfRule>
  </conditionalFormatting>
  <conditionalFormatting sqref="Q73:Q115">
    <cfRule type="cellIs" dxfId="1880" priority="4347" operator="equal">
      <formula>TODAY()</formula>
    </cfRule>
  </conditionalFormatting>
  <conditionalFormatting sqref="K112:L114">
    <cfRule type="cellIs" dxfId="1879" priority="4346" operator="lessThan">
      <formula>0</formula>
    </cfRule>
  </conditionalFormatting>
  <conditionalFormatting sqref="Q17:Q18">
    <cfRule type="cellIs" dxfId="1878" priority="4344" operator="equal">
      <formula>TODAY()</formula>
    </cfRule>
  </conditionalFormatting>
  <conditionalFormatting sqref="S137">
    <cfRule type="cellIs" dxfId="1877" priority="4340" operator="equal">
      <formula>TODAY()</formula>
    </cfRule>
  </conditionalFormatting>
  <conditionalFormatting sqref="L17:L25 L52:L59">
    <cfRule type="cellIs" dxfId="1876" priority="4345" operator="lessThan">
      <formula>0</formula>
    </cfRule>
  </conditionalFormatting>
  <conditionalFormatting sqref="K17:L25 K52:L59">
    <cfRule type="cellIs" dxfId="1875" priority="4343" operator="lessThan">
      <formula>0</formula>
    </cfRule>
  </conditionalFormatting>
  <conditionalFormatting sqref="G17:G25 G52:G59">
    <cfRule type="cellIs" dxfId="1874" priority="4341" operator="lessThan">
      <formula>N17</formula>
    </cfRule>
    <cfRule type="cellIs" dxfId="1873" priority="4342" operator="greaterThan">
      <formula>P17</formula>
    </cfRule>
  </conditionalFormatting>
  <conditionalFormatting sqref="S136">
    <cfRule type="cellIs" dxfId="1872" priority="4339" operator="equal">
      <formula>TODAY()</formula>
    </cfRule>
  </conditionalFormatting>
  <conditionalFormatting sqref="L73">
    <cfRule type="cellIs" dxfId="1871" priority="4338" operator="lessThan">
      <formula>0</formula>
    </cfRule>
  </conditionalFormatting>
  <conditionalFormatting sqref="K73:L73">
    <cfRule type="cellIs" dxfId="1870" priority="4337" operator="lessThan">
      <formula>0</formula>
    </cfRule>
  </conditionalFormatting>
  <conditionalFormatting sqref="L74:L111">
    <cfRule type="cellIs" dxfId="1869" priority="4335" operator="lessThan">
      <formula>0</formula>
    </cfRule>
  </conditionalFormatting>
  <conditionalFormatting sqref="K74:K111">
    <cfRule type="cellIs" dxfId="1868" priority="4336" operator="lessThan">
      <formula>0</formula>
    </cfRule>
  </conditionalFormatting>
  <conditionalFormatting sqref="L74:L111">
    <cfRule type="cellIs" dxfId="1867" priority="4334" operator="lessThan">
      <formula>0</formula>
    </cfRule>
  </conditionalFormatting>
  <conditionalFormatting sqref="L62">
    <cfRule type="cellIs" dxfId="1866" priority="4333" operator="lessThan">
      <formula>0</formula>
    </cfRule>
  </conditionalFormatting>
  <conditionalFormatting sqref="Q62">
    <cfRule type="cellIs" dxfId="1865" priority="4332" operator="equal">
      <formula>TODAY()</formula>
    </cfRule>
  </conditionalFormatting>
  <conditionalFormatting sqref="K62:L62">
    <cfRule type="cellIs" dxfId="1864" priority="4331" operator="lessThan">
      <formula>0</formula>
    </cfRule>
  </conditionalFormatting>
  <conditionalFormatting sqref="G62">
    <cfRule type="cellIs" dxfId="1863" priority="4329" operator="lessThan">
      <formula>N62</formula>
    </cfRule>
    <cfRule type="cellIs" dxfId="1862" priority="4330" operator="greaterThan">
      <formula>P62</formula>
    </cfRule>
  </conditionalFormatting>
  <conditionalFormatting sqref="Q60">
    <cfRule type="cellIs" dxfId="1861" priority="4328" operator="equal">
      <formula>TODAY()</formula>
    </cfRule>
  </conditionalFormatting>
  <conditionalFormatting sqref="L60">
    <cfRule type="cellIs" dxfId="1860" priority="4327" operator="lessThan">
      <formula>0</formula>
    </cfRule>
  </conditionalFormatting>
  <conditionalFormatting sqref="K60:L60">
    <cfRule type="cellIs" dxfId="1859" priority="4326" operator="lessThan">
      <formula>0</formula>
    </cfRule>
  </conditionalFormatting>
  <conditionalFormatting sqref="G60">
    <cfRule type="cellIs" dxfId="1858" priority="4324" operator="lessThan">
      <formula>N60</formula>
    </cfRule>
    <cfRule type="cellIs" dxfId="1857" priority="4325" operator="greaterThan">
      <formula>P60</formula>
    </cfRule>
  </conditionalFormatting>
  <conditionalFormatting sqref="Q61">
    <cfRule type="cellIs" dxfId="1856" priority="4323" operator="equal">
      <formula>TODAY()</formula>
    </cfRule>
  </conditionalFormatting>
  <conditionalFormatting sqref="L61">
    <cfRule type="cellIs" dxfId="1855" priority="4322" operator="lessThan">
      <formula>0</formula>
    </cfRule>
  </conditionalFormatting>
  <conditionalFormatting sqref="K61:L61">
    <cfRule type="cellIs" dxfId="1854" priority="4321" operator="lessThan">
      <formula>0</formula>
    </cfRule>
  </conditionalFormatting>
  <conditionalFormatting sqref="G61">
    <cfRule type="cellIs" dxfId="1853" priority="4319" operator="lessThan">
      <formula>N61</formula>
    </cfRule>
    <cfRule type="cellIs" dxfId="1852" priority="4320" operator="greaterThan">
      <formula>P61</formula>
    </cfRule>
  </conditionalFormatting>
  <conditionalFormatting sqref="Q16">
    <cfRule type="cellIs" dxfId="1851" priority="4317" operator="equal">
      <formula>TODAY()</formula>
    </cfRule>
  </conditionalFormatting>
  <conditionalFormatting sqref="L16">
    <cfRule type="cellIs" dxfId="1850" priority="4318" operator="lessThan">
      <formula>0</formula>
    </cfRule>
  </conditionalFormatting>
  <conditionalFormatting sqref="K16:L16">
    <cfRule type="cellIs" dxfId="1849" priority="4316" operator="lessThan">
      <formula>0</formula>
    </cfRule>
  </conditionalFormatting>
  <conditionalFormatting sqref="G16">
    <cfRule type="cellIs" dxfId="1848" priority="4314" operator="lessThan">
      <formula>N16</formula>
    </cfRule>
    <cfRule type="cellIs" dxfId="1847" priority="4315" operator="greaterThan">
      <formula>P16</formula>
    </cfRule>
  </conditionalFormatting>
  <conditionalFormatting sqref="Q33:Q39">
    <cfRule type="cellIs" dxfId="1846" priority="4313" operator="equal">
      <formula>TODAY()</formula>
    </cfRule>
  </conditionalFormatting>
  <conditionalFormatting sqref="L33:L39">
    <cfRule type="cellIs" dxfId="1845" priority="4312" operator="lessThan">
      <formula>0</formula>
    </cfRule>
  </conditionalFormatting>
  <conditionalFormatting sqref="K33:L39">
    <cfRule type="cellIs" dxfId="1844" priority="4311" operator="lessThan">
      <formula>0</formula>
    </cfRule>
  </conditionalFormatting>
  <conditionalFormatting sqref="G33:G39">
    <cfRule type="cellIs" dxfId="1843" priority="4309" operator="lessThan">
      <formula>N33</formula>
    </cfRule>
    <cfRule type="cellIs" dxfId="1842" priority="4310" operator="greaterThan">
      <formula>P33</formula>
    </cfRule>
  </conditionalFormatting>
  <conditionalFormatting sqref="Q40">
    <cfRule type="cellIs" dxfId="1841" priority="4304" operator="equal">
      <formula>TODAY()</formula>
    </cfRule>
  </conditionalFormatting>
  <conditionalFormatting sqref="L40">
    <cfRule type="cellIs" dxfId="1840" priority="4303" operator="lessThan">
      <formula>0</formula>
    </cfRule>
  </conditionalFormatting>
  <conditionalFormatting sqref="K40:L40">
    <cfRule type="cellIs" dxfId="1839" priority="4302" operator="lessThan">
      <formula>0</formula>
    </cfRule>
  </conditionalFormatting>
  <conditionalFormatting sqref="G40">
    <cfRule type="cellIs" dxfId="1838" priority="4300" operator="lessThan">
      <formula>N40</formula>
    </cfRule>
    <cfRule type="cellIs" dxfId="1837" priority="4301" operator="greaterThan">
      <formula>P40</formula>
    </cfRule>
  </conditionalFormatting>
  <conditionalFormatting sqref="Q41">
    <cfRule type="cellIs" dxfId="1836" priority="4299" operator="equal">
      <formula>TODAY()</formula>
    </cfRule>
  </conditionalFormatting>
  <conditionalFormatting sqref="L41">
    <cfRule type="cellIs" dxfId="1835" priority="4298" operator="lessThan">
      <formula>0</formula>
    </cfRule>
  </conditionalFormatting>
  <conditionalFormatting sqref="K41:L41">
    <cfRule type="cellIs" dxfId="1834" priority="4297" operator="lessThan">
      <formula>0</formula>
    </cfRule>
  </conditionalFormatting>
  <conditionalFormatting sqref="G41">
    <cfRule type="cellIs" dxfId="1833" priority="4295" operator="lessThan">
      <formula>N41</formula>
    </cfRule>
    <cfRule type="cellIs" dxfId="1832" priority="4296" operator="greaterThan">
      <formula>P41</formula>
    </cfRule>
  </conditionalFormatting>
  <conditionalFormatting sqref="Q42">
    <cfRule type="cellIs" dxfId="1831" priority="4286" operator="equal">
      <formula>TODAY()</formula>
    </cfRule>
  </conditionalFormatting>
  <conditionalFormatting sqref="L42">
    <cfRule type="cellIs" dxfId="1830" priority="4285" operator="lessThan">
      <formula>0</formula>
    </cfRule>
  </conditionalFormatting>
  <conditionalFormatting sqref="K42:L42">
    <cfRule type="cellIs" dxfId="1829" priority="4284" operator="lessThan">
      <formula>0</formula>
    </cfRule>
  </conditionalFormatting>
  <conditionalFormatting sqref="G42">
    <cfRule type="cellIs" dxfId="1828" priority="4282" operator="lessThan">
      <formula>N42</formula>
    </cfRule>
    <cfRule type="cellIs" dxfId="1827" priority="4283" operator="greaterThan">
      <formula>P42</formula>
    </cfRule>
  </conditionalFormatting>
  <conditionalFormatting sqref="L124:L127">
    <cfRule type="cellIs" dxfId="1826" priority="4281" operator="lessThan">
      <formula>0</formula>
    </cfRule>
  </conditionalFormatting>
  <conditionalFormatting sqref="G124:G127">
    <cfRule type="cellIs" dxfId="1825" priority="4279" operator="greaterThan">
      <formula>F124</formula>
    </cfRule>
    <cfRule type="cellIs" dxfId="1824" priority="4280" operator="lessThan">
      <formula>F124</formula>
    </cfRule>
  </conditionalFormatting>
  <conditionalFormatting sqref="K124:L127">
    <cfRule type="cellIs" dxfId="1823" priority="4278" operator="lessThan">
      <formula>0</formula>
    </cfRule>
  </conditionalFormatting>
  <conditionalFormatting sqref="O124:O127">
    <cfRule type="cellIs" dxfId="1822" priority="4274" operator="equal">
      <formula>TODAY()</formula>
    </cfRule>
  </conditionalFormatting>
  <conditionalFormatting sqref="O124:O127">
    <cfRule type="cellIs" dxfId="1821" priority="4271" operator="equal">
      <formula>TODAY()</formula>
    </cfRule>
  </conditionalFormatting>
  <conditionalFormatting sqref="N124:N127 P124:P127">
    <cfRule type="cellIs" dxfId="1820" priority="4276" operator="equal">
      <formula>TODAY()</formula>
    </cfRule>
  </conditionalFormatting>
  <conditionalFormatting sqref="N124:N127">
    <cfRule type="cellIs" dxfId="1819" priority="4275" operator="equal">
      <formula>$C$7</formula>
    </cfRule>
  </conditionalFormatting>
  <conditionalFormatting sqref="O124:O127">
    <cfRule type="cellIs" dxfId="1818" priority="4273" operator="equal">
      <formula>$C$7</formula>
    </cfRule>
  </conditionalFormatting>
  <conditionalFormatting sqref="N124:N127 P124:P127">
    <cfRule type="cellIs" dxfId="1817" priority="4277" operator="equal">
      <formula>TODAY()</formula>
    </cfRule>
  </conditionalFormatting>
  <conditionalFormatting sqref="N124:N127">
    <cfRule type="cellIs" dxfId="1816" priority="4272" operator="equal">
      <formula>$C$7</formula>
    </cfRule>
  </conditionalFormatting>
  <conditionalFormatting sqref="O124:O127">
    <cfRule type="cellIs" dxfId="1815" priority="4270" operator="equal">
      <formula>$C$7</formula>
    </cfRule>
  </conditionalFormatting>
  <conditionalFormatting sqref="Q43:Q44">
    <cfRule type="cellIs" dxfId="1814" priority="4269" operator="equal">
      <formula>TODAY()</formula>
    </cfRule>
  </conditionalFormatting>
  <conditionalFormatting sqref="L43:L44">
    <cfRule type="cellIs" dxfId="1813" priority="4268" operator="lessThan">
      <formula>0</formula>
    </cfRule>
  </conditionalFormatting>
  <conditionalFormatting sqref="K43:L44">
    <cfRule type="cellIs" dxfId="1812" priority="4267" operator="lessThan">
      <formula>0</formula>
    </cfRule>
  </conditionalFormatting>
  <conditionalFormatting sqref="G43:G44">
    <cfRule type="cellIs" dxfId="1811" priority="4265" operator="lessThan">
      <formula>N43</formula>
    </cfRule>
    <cfRule type="cellIs" dxfId="1810" priority="4266" operator="greaterThan">
      <formula>P43</formula>
    </cfRule>
  </conditionalFormatting>
  <conditionalFormatting sqref="Q45">
    <cfRule type="cellIs" dxfId="1809" priority="4264" operator="equal">
      <formula>TODAY()</formula>
    </cfRule>
  </conditionalFormatting>
  <conditionalFormatting sqref="L45">
    <cfRule type="cellIs" dxfId="1808" priority="4263" operator="lessThan">
      <formula>0</formula>
    </cfRule>
  </conditionalFormatting>
  <conditionalFormatting sqref="K45:L45">
    <cfRule type="cellIs" dxfId="1807" priority="4262" operator="lessThan">
      <formula>0</formula>
    </cfRule>
  </conditionalFormatting>
  <conditionalFormatting sqref="G45">
    <cfRule type="cellIs" dxfId="1806" priority="4260" operator="lessThan">
      <formula>N45</formula>
    </cfRule>
    <cfRule type="cellIs" dxfId="1805" priority="4261" operator="greaterThan">
      <formula>P45</formula>
    </cfRule>
  </conditionalFormatting>
  <conditionalFormatting sqref="Q46">
    <cfRule type="cellIs" dxfId="1804" priority="4259" operator="equal">
      <formula>TODAY()</formula>
    </cfRule>
  </conditionalFormatting>
  <conditionalFormatting sqref="L46">
    <cfRule type="cellIs" dxfId="1803" priority="4258" operator="lessThan">
      <formula>0</formula>
    </cfRule>
  </conditionalFormatting>
  <conditionalFormatting sqref="K46:L46">
    <cfRule type="cellIs" dxfId="1802" priority="4257" operator="lessThan">
      <formula>0</formula>
    </cfRule>
  </conditionalFormatting>
  <conditionalFormatting sqref="G46">
    <cfRule type="cellIs" dxfId="1801" priority="4255" operator="lessThan">
      <formula>N46</formula>
    </cfRule>
    <cfRule type="cellIs" dxfId="1800" priority="4256" operator="greaterThan">
      <formula>P46</formula>
    </cfRule>
  </conditionalFormatting>
  <conditionalFormatting sqref="Q47">
    <cfRule type="cellIs" dxfId="1799" priority="4253" operator="equal">
      <formula>TODAY()</formula>
    </cfRule>
  </conditionalFormatting>
  <conditionalFormatting sqref="L47">
    <cfRule type="cellIs" dxfId="1798" priority="4252" operator="lessThan">
      <formula>0</formula>
    </cfRule>
  </conditionalFormatting>
  <conditionalFormatting sqref="K47:L47">
    <cfRule type="cellIs" dxfId="1797" priority="4251" operator="lessThan">
      <formula>0</formula>
    </cfRule>
  </conditionalFormatting>
  <conditionalFormatting sqref="G47">
    <cfRule type="cellIs" dxfId="1796" priority="4249" operator="lessThan">
      <formula>N47</formula>
    </cfRule>
    <cfRule type="cellIs" dxfId="1795" priority="4250" operator="greaterThan">
      <formula>P47</formula>
    </cfRule>
  </conditionalFormatting>
  <conditionalFormatting sqref="Q48">
    <cfRule type="cellIs" dxfId="1794" priority="4244" operator="equal">
      <formula>TODAY()</formula>
    </cfRule>
  </conditionalFormatting>
  <conditionalFormatting sqref="L48">
    <cfRule type="cellIs" dxfId="1793" priority="4243" operator="lessThan">
      <formula>0</formula>
    </cfRule>
  </conditionalFormatting>
  <conditionalFormatting sqref="K48:L48">
    <cfRule type="cellIs" dxfId="1792" priority="4242" operator="lessThan">
      <formula>0</formula>
    </cfRule>
  </conditionalFormatting>
  <conditionalFormatting sqref="G48">
    <cfRule type="cellIs" dxfId="1791" priority="4240" operator="lessThan">
      <formula>N48</formula>
    </cfRule>
    <cfRule type="cellIs" dxfId="1790" priority="4241" operator="greaterThan">
      <formula>P48</formula>
    </cfRule>
  </conditionalFormatting>
  <conditionalFormatting sqref="Q49">
    <cfRule type="cellIs" dxfId="1789" priority="4239" operator="equal">
      <formula>TODAY()</formula>
    </cfRule>
  </conditionalFormatting>
  <conditionalFormatting sqref="L49">
    <cfRule type="cellIs" dxfId="1788" priority="4238" operator="lessThan">
      <formula>0</formula>
    </cfRule>
  </conditionalFormatting>
  <conditionalFormatting sqref="K49:L49">
    <cfRule type="cellIs" dxfId="1787" priority="4237" operator="lessThan">
      <formula>0</formula>
    </cfRule>
  </conditionalFormatting>
  <conditionalFormatting sqref="G49">
    <cfRule type="cellIs" dxfId="1786" priority="4235" operator="lessThan">
      <formula>N49</formula>
    </cfRule>
    <cfRule type="cellIs" dxfId="1785" priority="4236" operator="greaterThan">
      <formula>P49</formula>
    </cfRule>
  </conditionalFormatting>
  <conditionalFormatting sqref="Q50">
    <cfRule type="cellIs" dxfId="1784" priority="4234" operator="equal">
      <formula>TODAY()</formula>
    </cfRule>
  </conditionalFormatting>
  <conditionalFormatting sqref="L50">
    <cfRule type="cellIs" dxfId="1783" priority="4233" operator="lessThan">
      <formula>0</formula>
    </cfRule>
  </conditionalFormatting>
  <conditionalFormatting sqref="K50:L50">
    <cfRule type="cellIs" dxfId="1782" priority="4232" operator="lessThan">
      <formula>0</formula>
    </cfRule>
  </conditionalFormatting>
  <conditionalFormatting sqref="G50">
    <cfRule type="cellIs" dxfId="1781" priority="4230" operator="lessThan">
      <formula>N50</formula>
    </cfRule>
    <cfRule type="cellIs" dxfId="1780" priority="4231" operator="greaterThan">
      <formula>P50</formula>
    </cfRule>
  </conditionalFormatting>
  <conditionalFormatting sqref="Q51">
    <cfRule type="cellIs" dxfId="1779" priority="4157" operator="equal">
      <formula>TODAY()</formula>
    </cfRule>
  </conditionalFormatting>
  <conditionalFormatting sqref="L51">
    <cfRule type="cellIs" dxfId="1778" priority="4156" operator="lessThan">
      <formula>0</formula>
    </cfRule>
  </conditionalFormatting>
  <conditionalFormatting sqref="K51:L51">
    <cfRule type="cellIs" dxfId="1777" priority="4155" operator="lessThan">
      <formula>0</formula>
    </cfRule>
  </conditionalFormatting>
  <conditionalFormatting sqref="G51">
    <cfRule type="cellIs" dxfId="1776" priority="4153" operator="lessThan">
      <formula>N51</formula>
    </cfRule>
    <cfRule type="cellIs" dxfId="1775" priority="4154" operator="greaterThan">
      <formula>P51</formula>
    </cfRule>
  </conditionalFormatting>
  <conditionalFormatting sqref="Q26">
    <cfRule type="cellIs" dxfId="1774" priority="4044" operator="equal">
      <formula>TODAY()</formula>
    </cfRule>
  </conditionalFormatting>
  <conditionalFormatting sqref="L26">
    <cfRule type="cellIs" dxfId="1773" priority="4043" operator="lessThan">
      <formula>0</formula>
    </cfRule>
  </conditionalFormatting>
  <conditionalFormatting sqref="K26:L26">
    <cfRule type="cellIs" dxfId="1772" priority="4042" operator="lessThan">
      <formula>0</formula>
    </cfRule>
  </conditionalFormatting>
  <conditionalFormatting sqref="G26">
    <cfRule type="cellIs" dxfId="1771" priority="4040" operator="lessThan">
      <formula>N26</formula>
    </cfRule>
    <cfRule type="cellIs" dxfId="1770" priority="4041" operator="greaterThan">
      <formula>P26</formula>
    </cfRule>
  </conditionalFormatting>
  <conditionalFormatting sqref="Q27">
    <cfRule type="cellIs" dxfId="1769" priority="3832" operator="equal">
      <formula>TODAY()</formula>
    </cfRule>
  </conditionalFormatting>
  <conditionalFormatting sqref="L27">
    <cfRule type="cellIs" dxfId="1768" priority="3831" operator="lessThan">
      <formula>0</formula>
    </cfRule>
  </conditionalFormatting>
  <conditionalFormatting sqref="K27:L27">
    <cfRule type="cellIs" dxfId="1767" priority="3830" operator="lessThan">
      <formula>0</formula>
    </cfRule>
  </conditionalFormatting>
  <conditionalFormatting sqref="G27">
    <cfRule type="cellIs" dxfId="1766" priority="3828" operator="lessThan">
      <formula>N27</formula>
    </cfRule>
    <cfRule type="cellIs" dxfId="1765" priority="3829" operator="greaterThan">
      <formula>P27</formula>
    </cfRule>
  </conditionalFormatting>
  <conditionalFormatting sqref="Q28">
    <cfRule type="cellIs" dxfId="1764" priority="3503" operator="equal">
      <formula>TODAY()</formula>
    </cfRule>
  </conditionalFormatting>
  <conditionalFormatting sqref="L28">
    <cfRule type="cellIs" dxfId="1763" priority="3502" operator="lessThan">
      <formula>0</formula>
    </cfRule>
  </conditionalFormatting>
  <conditionalFormatting sqref="K28:L28">
    <cfRule type="cellIs" dxfId="1762" priority="3501" operator="lessThan">
      <formula>0</formula>
    </cfRule>
  </conditionalFormatting>
  <conditionalFormatting sqref="G28">
    <cfRule type="cellIs" dxfId="1761" priority="3499" operator="lessThan">
      <formula>N28</formula>
    </cfRule>
    <cfRule type="cellIs" dxfId="1760" priority="3500" operator="greaterThan">
      <formula>P28</formula>
    </cfRule>
  </conditionalFormatting>
  <conditionalFormatting sqref="L123">
    <cfRule type="cellIs" dxfId="1759" priority="3354" operator="lessThan">
      <formula>0</formula>
    </cfRule>
  </conditionalFormatting>
  <conditionalFormatting sqref="G123">
    <cfRule type="cellIs" dxfId="1758" priority="3352" operator="greaterThan">
      <formula>F123</formula>
    </cfRule>
    <cfRule type="cellIs" dxfId="1757" priority="3353" operator="lessThan">
      <formula>F123</formula>
    </cfRule>
  </conditionalFormatting>
  <conditionalFormatting sqref="K123:L123">
    <cfRule type="cellIs" dxfId="1756" priority="3351" operator="lessThan">
      <formula>0</formula>
    </cfRule>
  </conditionalFormatting>
  <conditionalFormatting sqref="O123">
    <cfRule type="cellIs" dxfId="1755" priority="3347" operator="equal">
      <formula>TODAY()</formula>
    </cfRule>
  </conditionalFormatting>
  <conditionalFormatting sqref="O123">
    <cfRule type="cellIs" dxfId="1754" priority="3344" operator="equal">
      <formula>TODAY()</formula>
    </cfRule>
  </conditionalFormatting>
  <conditionalFormatting sqref="N123 P123">
    <cfRule type="cellIs" dxfId="1753" priority="3349" operator="equal">
      <formula>TODAY()</formula>
    </cfRule>
  </conditionalFormatting>
  <conditionalFormatting sqref="N123">
    <cfRule type="cellIs" dxfId="1752" priority="3348" operator="equal">
      <formula>$C$7</formula>
    </cfRule>
  </conditionalFormatting>
  <conditionalFormatting sqref="O123">
    <cfRule type="cellIs" dxfId="1751" priority="3346" operator="equal">
      <formula>$C$7</formula>
    </cfRule>
  </conditionalFormatting>
  <conditionalFormatting sqref="N123 P123">
    <cfRule type="cellIs" dxfId="1750" priority="3350" operator="equal">
      <formula>TODAY()</formula>
    </cfRule>
  </conditionalFormatting>
  <conditionalFormatting sqref="N123">
    <cfRule type="cellIs" dxfId="1749" priority="3345" operator="equal">
      <formula>$C$7</formula>
    </cfRule>
  </conditionalFormatting>
  <conditionalFormatting sqref="O123">
    <cfRule type="cellIs" dxfId="1748" priority="3343" operator="equal">
      <formula>$C$7</formula>
    </cfRule>
  </conditionalFormatting>
  <conditionalFormatting sqref="Q29">
    <cfRule type="cellIs" dxfId="1747" priority="3198" operator="equal">
      <formula>TODAY()</formula>
    </cfRule>
  </conditionalFormatting>
  <conditionalFormatting sqref="L29">
    <cfRule type="cellIs" dxfId="1746" priority="3197" operator="lessThan">
      <formula>0</formula>
    </cfRule>
  </conditionalFormatting>
  <conditionalFormatting sqref="K29:L29">
    <cfRule type="cellIs" dxfId="1745" priority="3196" operator="lessThan">
      <formula>0</formula>
    </cfRule>
  </conditionalFormatting>
  <conditionalFormatting sqref="G29">
    <cfRule type="cellIs" dxfId="1744" priority="3194" operator="lessThan">
      <formula>N29</formula>
    </cfRule>
    <cfRule type="cellIs" dxfId="1743" priority="3195" operator="greaterThan">
      <formula>P29</formula>
    </cfRule>
  </conditionalFormatting>
  <conditionalFormatting sqref="Q30">
    <cfRule type="cellIs" dxfId="1742" priority="3193" operator="equal">
      <formula>TODAY()</formula>
    </cfRule>
  </conditionalFormatting>
  <conditionalFormatting sqref="L30">
    <cfRule type="cellIs" dxfId="1741" priority="3192" operator="lessThan">
      <formula>0</formula>
    </cfRule>
  </conditionalFormatting>
  <conditionalFormatting sqref="K30:L30">
    <cfRule type="cellIs" dxfId="1740" priority="3191" operator="lessThan">
      <formula>0</formula>
    </cfRule>
  </conditionalFormatting>
  <conditionalFormatting sqref="G30">
    <cfRule type="cellIs" dxfId="1739" priority="3189" operator="lessThan">
      <formula>N30</formula>
    </cfRule>
    <cfRule type="cellIs" dxfId="1738" priority="3190" operator="greaterThan">
      <formula>P30</formula>
    </cfRule>
  </conditionalFormatting>
  <conditionalFormatting sqref="L121">
    <cfRule type="cellIs" dxfId="1737" priority="2319" operator="lessThan">
      <formula>0</formula>
    </cfRule>
  </conditionalFormatting>
  <conditionalFormatting sqref="G121">
    <cfRule type="cellIs" dxfId="1736" priority="2317" operator="greaterThan">
      <formula>F121</formula>
    </cfRule>
    <cfRule type="cellIs" dxfId="1735" priority="2318" operator="lessThan">
      <formula>F121</formula>
    </cfRule>
  </conditionalFormatting>
  <conditionalFormatting sqref="K121:L121">
    <cfRule type="cellIs" dxfId="1734" priority="2316" operator="lessThan">
      <formula>0</formula>
    </cfRule>
  </conditionalFormatting>
  <conditionalFormatting sqref="O121">
    <cfRule type="cellIs" dxfId="1733" priority="2312" operator="equal">
      <formula>TODAY()</formula>
    </cfRule>
  </conditionalFormatting>
  <conditionalFormatting sqref="O121">
    <cfRule type="cellIs" dxfId="1732" priority="2309" operator="equal">
      <formula>TODAY()</formula>
    </cfRule>
  </conditionalFormatting>
  <conditionalFormatting sqref="N121 P121">
    <cfRule type="cellIs" dxfId="1731" priority="2314" operator="equal">
      <formula>TODAY()</formula>
    </cfRule>
  </conditionalFormatting>
  <conditionalFormatting sqref="N121">
    <cfRule type="cellIs" dxfId="1730" priority="2313" operator="equal">
      <formula>$C$7</formula>
    </cfRule>
  </conditionalFormatting>
  <conditionalFormatting sqref="O121">
    <cfRule type="cellIs" dxfId="1729" priority="2311" operator="equal">
      <formula>$C$7</formula>
    </cfRule>
  </conditionalFormatting>
  <conditionalFormatting sqref="N121 P121">
    <cfRule type="cellIs" dxfId="1728" priority="2315" operator="equal">
      <formula>TODAY()</formula>
    </cfRule>
  </conditionalFormatting>
  <conditionalFormatting sqref="N121">
    <cfRule type="cellIs" dxfId="1727" priority="2310" operator="equal">
      <formula>$C$7</formula>
    </cfRule>
  </conditionalFormatting>
  <conditionalFormatting sqref="O121">
    <cfRule type="cellIs" dxfId="1726" priority="2308" operator="equal">
      <formula>$C$7</formula>
    </cfRule>
  </conditionalFormatting>
  <conditionalFormatting sqref="L121">
    <cfRule type="cellIs" dxfId="1725" priority="2307" operator="lessThan">
      <formula>0</formula>
    </cfRule>
  </conditionalFormatting>
  <conditionalFormatting sqref="G121">
    <cfRule type="cellIs" dxfId="1724" priority="2305" operator="greaterThan">
      <formula>F121</formula>
    </cfRule>
    <cfRule type="cellIs" dxfId="1723" priority="2306" operator="lessThan">
      <formula>F121</formula>
    </cfRule>
  </conditionalFormatting>
  <conditionalFormatting sqref="K121:L121">
    <cfRule type="cellIs" dxfId="1722" priority="2304" operator="lessThan">
      <formula>0</formula>
    </cfRule>
  </conditionalFormatting>
  <conditionalFormatting sqref="O121">
    <cfRule type="cellIs" dxfId="1721" priority="2300" operator="equal">
      <formula>TODAY()</formula>
    </cfRule>
  </conditionalFormatting>
  <conditionalFormatting sqref="O121">
    <cfRule type="cellIs" dxfId="1720" priority="2297" operator="equal">
      <formula>TODAY()</formula>
    </cfRule>
  </conditionalFormatting>
  <conditionalFormatting sqref="N121 P121">
    <cfRule type="cellIs" dxfId="1719" priority="2302" operator="equal">
      <formula>TODAY()</formula>
    </cfRule>
  </conditionalFormatting>
  <conditionalFormatting sqref="N121">
    <cfRule type="cellIs" dxfId="1718" priority="2301" operator="equal">
      <formula>$C$7</formula>
    </cfRule>
  </conditionalFormatting>
  <conditionalFormatting sqref="O121">
    <cfRule type="cellIs" dxfId="1717" priority="2299" operator="equal">
      <formula>$C$7</formula>
    </cfRule>
  </conditionalFormatting>
  <conditionalFormatting sqref="N121 P121">
    <cfRule type="cellIs" dxfId="1716" priority="2303" operator="equal">
      <formula>TODAY()</formula>
    </cfRule>
  </conditionalFormatting>
  <conditionalFormatting sqref="N121">
    <cfRule type="cellIs" dxfId="1715" priority="2298" operator="equal">
      <formula>$C$7</formula>
    </cfRule>
  </conditionalFormatting>
  <conditionalFormatting sqref="O121">
    <cfRule type="cellIs" dxfId="1714" priority="2296" operator="equal">
      <formula>$C$7</formula>
    </cfRule>
  </conditionalFormatting>
  <conditionalFormatting sqref="L121">
    <cfRule type="cellIs" dxfId="1713" priority="2295" operator="lessThan">
      <formula>0</formula>
    </cfRule>
  </conditionalFormatting>
  <conditionalFormatting sqref="G121">
    <cfRule type="cellIs" dxfId="1712" priority="2293" operator="greaterThan">
      <formula>F121</formula>
    </cfRule>
    <cfRule type="cellIs" dxfId="1711" priority="2294" operator="lessThan">
      <formula>F121</formula>
    </cfRule>
  </conditionalFormatting>
  <conditionalFormatting sqref="K121:L121">
    <cfRule type="cellIs" dxfId="1710" priority="2292" operator="lessThan">
      <formula>0</formula>
    </cfRule>
  </conditionalFormatting>
  <conditionalFormatting sqref="O121">
    <cfRule type="cellIs" dxfId="1709" priority="2288" operator="equal">
      <formula>TODAY()</formula>
    </cfRule>
  </conditionalFormatting>
  <conditionalFormatting sqref="O121">
    <cfRule type="cellIs" dxfId="1708" priority="2285" operator="equal">
      <formula>TODAY()</formula>
    </cfRule>
  </conditionalFormatting>
  <conditionalFormatting sqref="N121 P121">
    <cfRule type="cellIs" dxfId="1707" priority="2290" operator="equal">
      <formula>TODAY()</formula>
    </cfRule>
  </conditionalFormatting>
  <conditionalFormatting sqref="N121">
    <cfRule type="cellIs" dxfId="1706" priority="2289" operator="equal">
      <formula>$C$7</formula>
    </cfRule>
  </conditionalFormatting>
  <conditionalFormatting sqref="O121">
    <cfRule type="cellIs" dxfId="1705" priority="2287" operator="equal">
      <formula>$C$7</formula>
    </cfRule>
  </conditionalFormatting>
  <conditionalFormatting sqref="N121 P121">
    <cfRule type="cellIs" dxfId="1704" priority="2291" operator="equal">
      <formula>TODAY()</formula>
    </cfRule>
  </conditionalFormatting>
  <conditionalFormatting sqref="N121">
    <cfRule type="cellIs" dxfId="1703" priority="2286" operator="equal">
      <formula>$C$7</formula>
    </cfRule>
  </conditionalFormatting>
  <conditionalFormatting sqref="O121">
    <cfRule type="cellIs" dxfId="1702" priority="2284" operator="equal">
      <formula>$C$7</formula>
    </cfRule>
  </conditionalFormatting>
  <conditionalFormatting sqref="L121">
    <cfRule type="cellIs" dxfId="1701" priority="2283" operator="lessThan">
      <formula>0</formula>
    </cfRule>
  </conditionalFormatting>
  <conditionalFormatting sqref="G121">
    <cfRule type="cellIs" dxfId="1700" priority="2281" operator="greaterThan">
      <formula>F121</formula>
    </cfRule>
    <cfRule type="cellIs" dxfId="1699" priority="2282" operator="lessThan">
      <formula>F121</formula>
    </cfRule>
  </conditionalFormatting>
  <conditionalFormatting sqref="K121:L121">
    <cfRule type="cellIs" dxfId="1698" priority="2280" operator="lessThan">
      <formula>0</formula>
    </cfRule>
  </conditionalFormatting>
  <conditionalFormatting sqref="O121">
    <cfRule type="cellIs" dxfId="1697" priority="2276" operator="equal">
      <formula>TODAY()</formula>
    </cfRule>
  </conditionalFormatting>
  <conditionalFormatting sqref="O121">
    <cfRule type="cellIs" dxfId="1696" priority="2273" operator="equal">
      <formula>TODAY()</formula>
    </cfRule>
  </conditionalFormatting>
  <conditionalFormatting sqref="N121 P121">
    <cfRule type="cellIs" dxfId="1695" priority="2278" operator="equal">
      <formula>TODAY()</formula>
    </cfRule>
  </conditionalFormatting>
  <conditionalFormatting sqref="N121">
    <cfRule type="cellIs" dxfId="1694" priority="2277" operator="equal">
      <formula>$C$7</formula>
    </cfRule>
  </conditionalFormatting>
  <conditionalFormatting sqref="O121">
    <cfRule type="cellIs" dxfId="1693" priority="2275" operator="equal">
      <formula>$C$7</formula>
    </cfRule>
  </conditionalFormatting>
  <conditionalFormatting sqref="N121 P121">
    <cfRule type="cellIs" dxfId="1692" priority="2279" operator="equal">
      <formula>TODAY()</formula>
    </cfRule>
  </conditionalFormatting>
  <conditionalFormatting sqref="N121">
    <cfRule type="cellIs" dxfId="1691" priority="2274" operator="equal">
      <formula>$C$7</formula>
    </cfRule>
  </conditionalFormatting>
  <conditionalFormatting sqref="O121">
    <cfRule type="cellIs" dxfId="1690" priority="2272" operator="equal">
      <formula>$C$7</formula>
    </cfRule>
  </conditionalFormatting>
  <conditionalFormatting sqref="L121">
    <cfRule type="cellIs" dxfId="1689" priority="2271" operator="lessThan">
      <formula>0</formula>
    </cfRule>
  </conditionalFormatting>
  <conditionalFormatting sqref="G121">
    <cfRule type="cellIs" dxfId="1688" priority="2269" operator="greaterThan">
      <formula>F121</formula>
    </cfRule>
    <cfRule type="cellIs" dxfId="1687" priority="2270" operator="lessThan">
      <formula>F121</formula>
    </cfRule>
  </conditionalFormatting>
  <conditionalFormatting sqref="K121:L121">
    <cfRule type="cellIs" dxfId="1686" priority="2268" operator="lessThan">
      <formula>0</formula>
    </cfRule>
  </conditionalFormatting>
  <conditionalFormatting sqref="O121">
    <cfRule type="cellIs" dxfId="1685" priority="2264" operator="equal">
      <formula>TODAY()</formula>
    </cfRule>
  </conditionalFormatting>
  <conditionalFormatting sqref="O121">
    <cfRule type="cellIs" dxfId="1684" priority="2261" operator="equal">
      <formula>TODAY()</formula>
    </cfRule>
  </conditionalFormatting>
  <conditionalFormatting sqref="N121 P121">
    <cfRule type="cellIs" dxfId="1683" priority="2266" operator="equal">
      <formula>TODAY()</formula>
    </cfRule>
  </conditionalFormatting>
  <conditionalFormatting sqref="N121">
    <cfRule type="cellIs" dxfId="1682" priority="2265" operator="equal">
      <formula>$C$7</formula>
    </cfRule>
  </conditionalFormatting>
  <conditionalFormatting sqref="O121">
    <cfRule type="cellIs" dxfId="1681" priority="2263" operator="equal">
      <formula>$C$7</formula>
    </cfRule>
  </conditionalFormatting>
  <conditionalFormatting sqref="N121 P121">
    <cfRule type="cellIs" dxfId="1680" priority="2267" operator="equal">
      <formula>TODAY()</formula>
    </cfRule>
  </conditionalFormatting>
  <conditionalFormatting sqref="N121">
    <cfRule type="cellIs" dxfId="1679" priority="2262" operator="equal">
      <formula>$C$7</formula>
    </cfRule>
  </conditionalFormatting>
  <conditionalFormatting sqref="O121">
    <cfRule type="cellIs" dxfId="1678" priority="2260" operator="equal">
      <formula>$C$7</formula>
    </cfRule>
  </conditionalFormatting>
  <conditionalFormatting sqref="L121">
    <cfRule type="cellIs" dxfId="1677" priority="2259" operator="lessThan">
      <formula>0</formula>
    </cfRule>
  </conditionalFormatting>
  <conditionalFormatting sqref="G121">
    <cfRule type="cellIs" dxfId="1676" priority="2257" operator="greaterThan">
      <formula>F121</formula>
    </cfRule>
    <cfRule type="cellIs" dxfId="1675" priority="2258" operator="lessThan">
      <formula>F121</formula>
    </cfRule>
  </conditionalFormatting>
  <conditionalFormatting sqref="K121:L121">
    <cfRule type="cellIs" dxfId="1674" priority="2256" operator="lessThan">
      <formula>0</formula>
    </cfRule>
  </conditionalFormatting>
  <conditionalFormatting sqref="O121">
    <cfRule type="cellIs" dxfId="1673" priority="2252" operator="equal">
      <formula>TODAY()</formula>
    </cfRule>
  </conditionalFormatting>
  <conditionalFormatting sqref="O121">
    <cfRule type="cellIs" dxfId="1672" priority="2249" operator="equal">
      <formula>TODAY()</formula>
    </cfRule>
  </conditionalFormatting>
  <conditionalFormatting sqref="N121 P121">
    <cfRule type="cellIs" dxfId="1671" priority="2254" operator="equal">
      <formula>TODAY()</formula>
    </cfRule>
  </conditionalFormatting>
  <conditionalFormatting sqref="N121">
    <cfRule type="cellIs" dxfId="1670" priority="2253" operator="equal">
      <formula>$C$7</formula>
    </cfRule>
  </conditionalFormatting>
  <conditionalFormatting sqref="O121">
    <cfRule type="cellIs" dxfId="1669" priority="2251" operator="equal">
      <formula>$C$7</formula>
    </cfRule>
  </conditionalFormatting>
  <conditionalFormatting sqref="N121 P121">
    <cfRule type="cellIs" dxfId="1668" priority="2255" operator="equal">
      <formula>TODAY()</formula>
    </cfRule>
  </conditionalFormatting>
  <conditionalFormatting sqref="N121">
    <cfRule type="cellIs" dxfId="1667" priority="2250" operator="equal">
      <formula>$C$7</formula>
    </cfRule>
  </conditionalFormatting>
  <conditionalFormatting sqref="O121">
    <cfRule type="cellIs" dxfId="1666" priority="2248" operator="equal">
      <formula>$C$7</formula>
    </cfRule>
  </conditionalFormatting>
  <conditionalFormatting sqref="L121">
    <cfRule type="cellIs" dxfId="1665" priority="2247" operator="lessThan">
      <formula>0</formula>
    </cfRule>
  </conditionalFormatting>
  <conditionalFormatting sqref="G121">
    <cfRule type="cellIs" dxfId="1664" priority="2245" operator="greaterThan">
      <formula>F121</formula>
    </cfRule>
    <cfRule type="cellIs" dxfId="1663" priority="2246" operator="lessThan">
      <formula>F121</formula>
    </cfRule>
  </conditionalFormatting>
  <conditionalFormatting sqref="K121:L121">
    <cfRule type="cellIs" dxfId="1662" priority="2244" operator="lessThan">
      <formula>0</formula>
    </cfRule>
  </conditionalFormatting>
  <conditionalFormatting sqref="O121">
    <cfRule type="cellIs" dxfId="1661" priority="2240" operator="equal">
      <formula>TODAY()</formula>
    </cfRule>
  </conditionalFormatting>
  <conditionalFormatting sqref="O121">
    <cfRule type="cellIs" dxfId="1660" priority="2237" operator="equal">
      <formula>TODAY()</formula>
    </cfRule>
  </conditionalFormatting>
  <conditionalFormatting sqref="N121 P121">
    <cfRule type="cellIs" dxfId="1659" priority="2242" operator="equal">
      <formula>TODAY()</formula>
    </cfRule>
  </conditionalFormatting>
  <conditionalFormatting sqref="N121">
    <cfRule type="cellIs" dxfId="1658" priority="2241" operator="equal">
      <formula>$C$7</formula>
    </cfRule>
  </conditionalFormatting>
  <conditionalFormatting sqref="O121">
    <cfRule type="cellIs" dxfId="1657" priority="2239" operator="equal">
      <formula>$C$7</formula>
    </cfRule>
  </conditionalFormatting>
  <conditionalFormatting sqref="N121 P121">
    <cfRule type="cellIs" dxfId="1656" priority="2243" operator="equal">
      <formula>TODAY()</formula>
    </cfRule>
  </conditionalFormatting>
  <conditionalFormatting sqref="N121">
    <cfRule type="cellIs" dxfId="1655" priority="2238" operator="equal">
      <formula>$C$7</formula>
    </cfRule>
  </conditionalFormatting>
  <conditionalFormatting sqref="O121">
    <cfRule type="cellIs" dxfId="1654" priority="2236" operator="equal">
      <formula>$C$7</formula>
    </cfRule>
  </conditionalFormatting>
  <conditionalFormatting sqref="L121">
    <cfRule type="cellIs" dxfId="1653" priority="2235" operator="lessThan">
      <formula>0</formula>
    </cfRule>
  </conditionalFormatting>
  <conditionalFormatting sqref="G121">
    <cfRule type="cellIs" dxfId="1652" priority="2233" operator="greaterThan">
      <formula>F121</formula>
    </cfRule>
    <cfRule type="cellIs" dxfId="1651" priority="2234" operator="lessThan">
      <formula>F121</formula>
    </cfRule>
  </conditionalFormatting>
  <conditionalFormatting sqref="K121:L121">
    <cfRule type="cellIs" dxfId="1650" priority="2232" operator="lessThan">
      <formula>0</formula>
    </cfRule>
  </conditionalFormatting>
  <conditionalFormatting sqref="O121">
    <cfRule type="cellIs" dxfId="1649" priority="2228" operator="equal">
      <formula>TODAY()</formula>
    </cfRule>
  </conditionalFormatting>
  <conditionalFormatting sqref="O121">
    <cfRule type="cellIs" dxfId="1648" priority="2225" operator="equal">
      <formula>TODAY()</formula>
    </cfRule>
  </conditionalFormatting>
  <conditionalFormatting sqref="N121 P121">
    <cfRule type="cellIs" dxfId="1647" priority="2230" operator="equal">
      <formula>TODAY()</formula>
    </cfRule>
  </conditionalFormatting>
  <conditionalFormatting sqref="N121">
    <cfRule type="cellIs" dxfId="1646" priority="2229" operator="equal">
      <formula>$C$7</formula>
    </cfRule>
  </conditionalFormatting>
  <conditionalFormatting sqref="O121">
    <cfRule type="cellIs" dxfId="1645" priority="2227" operator="equal">
      <formula>$C$7</formula>
    </cfRule>
  </conditionalFormatting>
  <conditionalFormatting sqref="N121 P121">
    <cfRule type="cellIs" dxfId="1644" priority="2231" operator="equal">
      <formula>TODAY()</formula>
    </cfRule>
  </conditionalFormatting>
  <conditionalFormatting sqref="N121">
    <cfRule type="cellIs" dxfId="1643" priority="2226" operator="equal">
      <formula>$C$7</formula>
    </cfRule>
  </conditionalFormatting>
  <conditionalFormatting sqref="O121">
    <cfRule type="cellIs" dxfId="1642" priority="2224" operator="equal">
      <formula>$C$7</formula>
    </cfRule>
  </conditionalFormatting>
  <conditionalFormatting sqref="L121">
    <cfRule type="cellIs" dxfId="1641" priority="2223" operator="lessThan">
      <formula>0</formula>
    </cfRule>
  </conditionalFormatting>
  <conditionalFormatting sqref="G121">
    <cfRule type="cellIs" dxfId="1640" priority="2221" operator="greaterThan">
      <formula>F121</formula>
    </cfRule>
    <cfRule type="cellIs" dxfId="1639" priority="2222" operator="lessThan">
      <formula>F121</formula>
    </cfRule>
  </conditionalFormatting>
  <conditionalFormatting sqref="K121:L121">
    <cfRule type="cellIs" dxfId="1638" priority="2220" operator="lessThan">
      <formula>0</formula>
    </cfRule>
  </conditionalFormatting>
  <conditionalFormatting sqref="O121">
    <cfRule type="cellIs" dxfId="1637" priority="2216" operator="equal">
      <formula>TODAY()</formula>
    </cfRule>
  </conditionalFormatting>
  <conditionalFormatting sqref="O121">
    <cfRule type="cellIs" dxfId="1636" priority="2213" operator="equal">
      <formula>TODAY()</formula>
    </cfRule>
  </conditionalFormatting>
  <conditionalFormatting sqref="N121 P121">
    <cfRule type="cellIs" dxfId="1635" priority="2218" operator="equal">
      <formula>TODAY()</formula>
    </cfRule>
  </conditionalFormatting>
  <conditionalFormatting sqref="N121">
    <cfRule type="cellIs" dxfId="1634" priority="2217" operator="equal">
      <formula>$C$7</formula>
    </cfRule>
  </conditionalFormatting>
  <conditionalFormatting sqref="O121">
    <cfRule type="cellIs" dxfId="1633" priority="2215" operator="equal">
      <formula>$C$7</formula>
    </cfRule>
  </conditionalFormatting>
  <conditionalFormatting sqref="N121 P121">
    <cfRule type="cellIs" dxfId="1632" priority="2219" operator="equal">
      <formula>TODAY()</formula>
    </cfRule>
  </conditionalFormatting>
  <conditionalFormatting sqref="N121">
    <cfRule type="cellIs" dxfId="1631" priority="2214" operator="equal">
      <formula>$C$7</formula>
    </cfRule>
  </conditionalFormatting>
  <conditionalFormatting sqref="O121">
    <cfRule type="cellIs" dxfId="1630" priority="2212" operator="equal">
      <formula>$C$7</formula>
    </cfRule>
  </conditionalFormatting>
  <conditionalFormatting sqref="L121">
    <cfRule type="cellIs" dxfId="1629" priority="2187" operator="lessThan">
      <formula>0</formula>
    </cfRule>
  </conditionalFormatting>
  <conditionalFormatting sqref="G121">
    <cfRule type="cellIs" dxfId="1628" priority="2185" operator="greaterThan">
      <formula>F121</formula>
    </cfRule>
    <cfRule type="cellIs" dxfId="1627" priority="2186" operator="lessThan">
      <formula>F121</formula>
    </cfRule>
  </conditionalFormatting>
  <conditionalFormatting sqref="K121:L121">
    <cfRule type="cellIs" dxfId="1626" priority="2184" operator="lessThan">
      <formula>0</formula>
    </cfRule>
  </conditionalFormatting>
  <conditionalFormatting sqref="O121">
    <cfRule type="cellIs" dxfId="1625" priority="2180" operator="equal">
      <formula>TODAY()</formula>
    </cfRule>
  </conditionalFormatting>
  <conditionalFormatting sqref="O121">
    <cfRule type="cellIs" dxfId="1624" priority="2177" operator="equal">
      <formula>TODAY()</formula>
    </cfRule>
  </conditionalFormatting>
  <conditionalFormatting sqref="N121 P121">
    <cfRule type="cellIs" dxfId="1623" priority="2182" operator="equal">
      <formula>TODAY()</formula>
    </cfRule>
  </conditionalFormatting>
  <conditionalFormatting sqref="N121">
    <cfRule type="cellIs" dxfId="1622" priority="2181" operator="equal">
      <formula>$C$7</formula>
    </cfRule>
  </conditionalFormatting>
  <conditionalFormatting sqref="O121">
    <cfRule type="cellIs" dxfId="1621" priority="2179" operator="equal">
      <formula>$C$7</formula>
    </cfRule>
  </conditionalFormatting>
  <conditionalFormatting sqref="N121 P121">
    <cfRule type="cellIs" dxfId="1620" priority="2183" operator="equal">
      <formula>TODAY()</formula>
    </cfRule>
  </conditionalFormatting>
  <conditionalFormatting sqref="N121">
    <cfRule type="cellIs" dxfId="1619" priority="2178" operator="equal">
      <formula>$C$7</formula>
    </cfRule>
  </conditionalFormatting>
  <conditionalFormatting sqref="O121">
    <cfRule type="cellIs" dxfId="1618" priority="2176" operator="equal">
      <formula>$C$7</formula>
    </cfRule>
  </conditionalFormatting>
  <conditionalFormatting sqref="L121">
    <cfRule type="cellIs" dxfId="1617" priority="2211" operator="lessThan">
      <formula>0</formula>
    </cfRule>
  </conditionalFormatting>
  <conditionalFormatting sqref="G121">
    <cfRule type="cellIs" dxfId="1616" priority="2209" operator="greaterThan">
      <formula>F121</formula>
    </cfRule>
    <cfRule type="cellIs" dxfId="1615" priority="2210" operator="lessThan">
      <formula>F121</formula>
    </cfRule>
  </conditionalFormatting>
  <conditionalFormatting sqref="K121:L121">
    <cfRule type="cellIs" dxfId="1614" priority="2208" operator="lessThan">
      <formula>0</formula>
    </cfRule>
  </conditionalFormatting>
  <conditionalFormatting sqref="O121">
    <cfRule type="cellIs" dxfId="1613" priority="2204" operator="equal">
      <formula>TODAY()</formula>
    </cfRule>
  </conditionalFormatting>
  <conditionalFormatting sqref="O121">
    <cfRule type="cellIs" dxfId="1612" priority="2201" operator="equal">
      <formula>TODAY()</formula>
    </cfRule>
  </conditionalFormatting>
  <conditionalFormatting sqref="N121 P121">
    <cfRule type="cellIs" dxfId="1611" priority="2206" operator="equal">
      <formula>TODAY()</formula>
    </cfRule>
  </conditionalFormatting>
  <conditionalFormatting sqref="N121">
    <cfRule type="cellIs" dxfId="1610" priority="2205" operator="equal">
      <formula>$C$7</formula>
    </cfRule>
  </conditionalFormatting>
  <conditionalFormatting sqref="O121">
    <cfRule type="cellIs" dxfId="1609" priority="2203" operator="equal">
      <formula>$C$7</formula>
    </cfRule>
  </conditionalFormatting>
  <conditionalFormatting sqref="N121 P121">
    <cfRule type="cellIs" dxfId="1608" priority="2207" operator="equal">
      <formula>TODAY()</formula>
    </cfRule>
  </conditionalFormatting>
  <conditionalFormatting sqref="N121">
    <cfRule type="cellIs" dxfId="1607" priority="2202" operator="equal">
      <formula>$C$7</formula>
    </cfRule>
  </conditionalFormatting>
  <conditionalFormatting sqref="O121">
    <cfRule type="cellIs" dxfId="1606" priority="2200" operator="equal">
      <formula>$C$7</formula>
    </cfRule>
  </conditionalFormatting>
  <conditionalFormatting sqref="L121">
    <cfRule type="cellIs" dxfId="1605" priority="2199" operator="lessThan">
      <formula>0</formula>
    </cfRule>
  </conditionalFormatting>
  <conditionalFormatting sqref="G121">
    <cfRule type="cellIs" dxfId="1604" priority="2197" operator="greaterThan">
      <formula>F121</formula>
    </cfRule>
    <cfRule type="cellIs" dxfId="1603" priority="2198" operator="lessThan">
      <formula>F121</formula>
    </cfRule>
  </conditionalFormatting>
  <conditionalFormatting sqref="K121:L121">
    <cfRule type="cellIs" dxfId="1602" priority="2196" operator="lessThan">
      <formula>0</formula>
    </cfRule>
  </conditionalFormatting>
  <conditionalFormatting sqref="O121">
    <cfRule type="cellIs" dxfId="1601" priority="2192" operator="equal">
      <formula>TODAY()</formula>
    </cfRule>
  </conditionalFormatting>
  <conditionalFormatting sqref="O121">
    <cfRule type="cellIs" dxfId="1600" priority="2189" operator="equal">
      <formula>TODAY()</formula>
    </cfRule>
  </conditionalFormatting>
  <conditionalFormatting sqref="N121 P121">
    <cfRule type="cellIs" dxfId="1599" priority="2194" operator="equal">
      <formula>TODAY()</formula>
    </cfRule>
  </conditionalFormatting>
  <conditionalFormatting sqref="N121">
    <cfRule type="cellIs" dxfId="1598" priority="2193" operator="equal">
      <formula>$C$7</formula>
    </cfRule>
  </conditionalFormatting>
  <conditionalFormatting sqref="O121">
    <cfRule type="cellIs" dxfId="1597" priority="2191" operator="equal">
      <formula>$C$7</formula>
    </cfRule>
  </conditionalFormatting>
  <conditionalFormatting sqref="N121 P121">
    <cfRule type="cellIs" dxfId="1596" priority="2195" operator="equal">
      <formula>TODAY()</formula>
    </cfRule>
  </conditionalFormatting>
  <conditionalFormatting sqref="N121">
    <cfRule type="cellIs" dxfId="1595" priority="2190" operator="equal">
      <formula>$C$7</formula>
    </cfRule>
  </conditionalFormatting>
  <conditionalFormatting sqref="O121">
    <cfRule type="cellIs" dxfId="1594" priority="2188" operator="equal">
      <formula>$C$7</formula>
    </cfRule>
  </conditionalFormatting>
  <conditionalFormatting sqref="L121">
    <cfRule type="cellIs" dxfId="1593" priority="2175" operator="lessThan">
      <formula>0</formula>
    </cfRule>
  </conditionalFormatting>
  <conditionalFormatting sqref="G121">
    <cfRule type="cellIs" dxfId="1592" priority="2173" operator="greaterThan">
      <formula>F121</formula>
    </cfRule>
    <cfRule type="cellIs" dxfId="1591" priority="2174" operator="lessThan">
      <formula>F121</formula>
    </cfRule>
  </conditionalFormatting>
  <conditionalFormatting sqref="K121:L121">
    <cfRule type="cellIs" dxfId="1590" priority="2172" operator="lessThan">
      <formula>0</formula>
    </cfRule>
  </conditionalFormatting>
  <conditionalFormatting sqref="O121">
    <cfRule type="cellIs" dxfId="1589" priority="2168" operator="equal">
      <formula>TODAY()</formula>
    </cfRule>
  </conditionalFormatting>
  <conditionalFormatting sqref="O121">
    <cfRule type="cellIs" dxfId="1588" priority="2165" operator="equal">
      <formula>TODAY()</formula>
    </cfRule>
  </conditionalFormatting>
  <conditionalFormatting sqref="N121 P121">
    <cfRule type="cellIs" dxfId="1587" priority="2170" operator="equal">
      <formula>TODAY()</formula>
    </cfRule>
  </conditionalFormatting>
  <conditionalFormatting sqref="N121">
    <cfRule type="cellIs" dxfId="1586" priority="2169" operator="equal">
      <formula>$C$7</formula>
    </cfRule>
  </conditionalFormatting>
  <conditionalFormatting sqref="O121">
    <cfRule type="cellIs" dxfId="1585" priority="2167" operator="equal">
      <formula>$C$7</formula>
    </cfRule>
  </conditionalFormatting>
  <conditionalFormatting sqref="N121 P121">
    <cfRule type="cellIs" dxfId="1584" priority="2171" operator="equal">
      <formula>TODAY()</formula>
    </cfRule>
  </conditionalFormatting>
  <conditionalFormatting sqref="N121">
    <cfRule type="cellIs" dxfId="1583" priority="2166" operator="equal">
      <formula>$C$7</formula>
    </cfRule>
  </conditionalFormatting>
  <conditionalFormatting sqref="O121">
    <cfRule type="cellIs" dxfId="1582" priority="2164" operator="equal">
      <formula>$C$7</formula>
    </cfRule>
  </conditionalFormatting>
  <conditionalFormatting sqref="L121">
    <cfRule type="cellIs" dxfId="1581" priority="2163" operator="lessThan">
      <formula>0</formula>
    </cfRule>
  </conditionalFormatting>
  <conditionalFormatting sqref="G121">
    <cfRule type="cellIs" dxfId="1580" priority="2161" operator="greaterThan">
      <formula>F121</formula>
    </cfRule>
    <cfRule type="cellIs" dxfId="1579" priority="2162" operator="lessThan">
      <formula>F121</formula>
    </cfRule>
  </conditionalFormatting>
  <conditionalFormatting sqref="K121:L121">
    <cfRule type="cellIs" dxfId="1578" priority="2160" operator="lessThan">
      <formula>0</formula>
    </cfRule>
  </conditionalFormatting>
  <conditionalFormatting sqref="O121">
    <cfRule type="cellIs" dxfId="1577" priority="2156" operator="equal">
      <formula>TODAY()</formula>
    </cfRule>
  </conditionalFormatting>
  <conditionalFormatting sqref="O121">
    <cfRule type="cellIs" dxfId="1576" priority="2153" operator="equal">
      <formula>TODAY()</formula>
    </cfRule>
  </conditionalFormatting>
  <conditionalFormatting sqref="N121 P121">
    <cfRule type="cellIs" dxfId="1575" priority="2158" operator="equal">
      <formula>TODAY()</formula>
    </cfRule>
  </conditionalFormatting>
  <conditionalFormatting sqref="N121">
    <cfRule type="cellIs" dxfId="1574" priority="2157" operator="equal">
      <formula>$C$7</formula>
    </cfRule>
  </conditionalFormatting>
  <conditionalFormatting sqref="O121">
    <cfRule type="cellIs" dxfId="1573" priority="2155" operator="equal">
      <formula>$C$7</formula>
    </cfRule>
  </conditionalFormatting>
  <conditionalFormatting sqref="N121 P121">
    <cfRule type="cellIs" dxfId="1572" priority="2159" operator="equal">
      <formula>TODAY()</formula>
    </cfRule>
  </conditionalFormatting>
  <conditionalFormatting sqref="N121">
    <cfRule type="cellIs" dxfId="1571" priority="2154" operator="equal">
      <formula>$C$7</formula>
    </cfRule>
  </conditionalFormatting>
  <conditionalFormatting sqref="O121">
    <cfRule type="cellIs" dxfId="1570" priority="2152" operator="equal">
      <formula>$C$7</formula>
    </cfRule>
  </conditionalFormatting>
  <conditionalFormatting sqref="L121">
    <cfRule type="cellIs" dxfId="1569" priority="2151" operator="lessThan">
      <formula>0</formula>
    </cfRule>
  </conditionalFormatting>
  <conditionalFormatting sqref="G121">
    <cfRule type="cellIs" dxfId="1568" priority="2149" operator="greaterThan">
      <formula>F121</formula>
    </cfRule>
    <cfRule type="cellIs" dxfId="1567" priority="2150" operator="lessThan">
      <formula>F121</formula>
    </cfRule>
  </conditionalFormatting>
  <conditionalFormatting sqref="K121:L121">
    <cfRule type="cellIs" dxfId="1566" priority="2148" operator="lessThan">
      <formula>0</formula>
    </cfRule>
  </conditionalFormatting>
  <conditionalFormatting sqref="O121">
    <cfRule type="cellIs" dxfId="1565" priority="2144" operator="equal">
      <formula>TODAY()</formula>
    </cfRule>
  </conditionalFormatting>
  <conditionalFormatting sqref="O121">
    <cfRule type="cellIs" dxfId="1564" priority="2141" operator="equal">
      <formula>TODAY()</formula>
    </cfRule>
  </conditionalFormatting>
  <conditionalFormatting sqref="N121 P121">
    <cfRule type="cellIs" dxfId="1563" priority="2146" operator="equal">
      <formula>TODAY()</formula>
    </cfRule>
  </conditionalFormatting>
  <conditionalFormatting sqref="N121">
    <cfRule type="cellIs" dxfId="1562" priority="2145" operator="equal">
      <formula>$C$7</formula>
    </cfRule>
  </conditionalFormatting>
  <conditionalFormatting sqref="O121">
    <cfRule type="cellIs" dxfId="1561" priority="2143" operator="equal">
      <formula>$C$7</formula>
    </cfRule>
  </conditionalFormatting>
  <conditionalFormatting sqref="N121 P121">
    <cfRule type="cellIs" dxfId="1560" priority="2147" operator="equal">
      <formula>TODAY()</formula>
    </cfRule>
  </conditionalFormatting>
  <conditionalFormatting sqref="N121">
    <cfRule type="cellIs" dxfId="1559" priority="2142" operator="equal">
      <formula>$C$7</formula>
    </cfRule>
  </conditionalFormatting>
  <conditionalFormatting sqref="O121">
    <cfRule type="cellIs" dxfId="1558" priority="2140" operator="equal">
      <formula>$C$7</formula>
    </cfRule>
  </conditionalFormatting>
  <conditionalFormatting sqref="L121">
    <cfRule type="cellIs" dxfId="1557" priority="2139" operator="lessThan">
      <formula>0</formula>
    </cfRule>
  </conditionalFormatting>
  <conditionalFormatting sqref="G121">
    <cfRule type="cellIs" dxfId="1556" priority="2137" operator="greaterThan">
      <formula>F121</formula>
    </cfRule>
    <cfRule type="cellIs" dxfId="1555" priority="2138" operator="lessThan">
      <formula>F121</formula>
    </cfRule>
  </conditionalFormatting>
  <conditionalFormatting sqref="K121:L121">
    <cfRule type="cellIs" dxfId="1554" priority="2136" operator="lessThan">
      <formula>0</formula>
    </cfRule>
  </conditionalFormatting>
  <conditionalFormatting sqref="O121">
    <cfRule type="cellIs" dxfId="1553" priority="2132" operator="equal">
      <formula>TODAY()</formula>
    </cfRule>
  </conditionalFormatting>
  <conditionalFormatting sqref="O121">
    <cfRule type="cellIs" dxfId="1552" priority="2129" operator="equal">
      <formula>TODAY()</formula>
    </cfRule>
  </conditionalFormatting>
  <conditionalFormatting sqref="N121 P121">
    <cfRule type="cellIs" dxfId="1551" priority="2134" operator="equal">
      <formula>TODAY()</formula>
    </cfRule>
  </conditionalFormatting>
  <conditionalFormatting sqref="N121">
    <cfRule type="cellIs" dxfId="1550" priority="2133" operator="equal">
      <formula>$C$7</formula>
    </cfRule>
  </conditionalFormatting>
  <conditionalFormatting sqref="O121">
    <cfRule type="cellIs" dxfId="1549" priority="2131" operator="equal">
      <formula>$C$7</formula>
    </cfRule>
  </conditionalFormatting>
  <conditionalFormatting sqref="N121 P121">
    <cfRule type="cellIs" dxfId="1548" priority="2135" operator="equal">
      <formula>TODAY()</formula>
    </cfRule>
  </conditionalFormatting>
  <conditionalFormatting sqref="N121">
    <cfRule type="cellIs" dxfId="1547" priority="2130" operator="equal">
      <formula>$C$7</formula>
    </cfRule>
  </conditionalFormatting>
  <conditionalFormatting sqref="O121">
    <cfRule type="cellIs" dxfId="1546" priority="2128" operator="equal">
      <formula>$C$7</formula>
    </cfRule>
  </conditionalFormatting>
  <conditionalFormatting sqref="L121">
    <cfRule type="cellIs" dxfId="1545" priority="2127" operator="lessThan">
      <formula>0</formula>
    </cfRule>
  </conditionalFormatting>
  <conditionalFormatting sqref="G121">
    <cfRule type="cellIs" dxfId="1544" priority="2125" operator="greaterThan">
      <formula>F121</formula>
    </cfRule>
    <cfRule type="cellIs" dxfId="1543" priority="2126" operator="lessThan">
      <formula>F121</formula>
    </cfRule>
  </conditionalFormatting>
  <conditionalFormatting sqref="K121:L121">
    <cfRule type="cellIs" dxfId="1542" priority="2124" operator="lessThan">
      <formula>0</formula>
    </cfRule>
  </conditionalFormatting>
  <conditionalFormatting sqref="O121">
    <cfRule type="cellIs" dxfId="1541" priority="2120" operator="equal">
      <formula>TODAY()</formula>
    </cfRule>
  </conditionalFormatting>
  <conditionalFormatting sqref="O121">
    <cfRule type="cellIs" dxfId="1540" priority="2117" operator="equal">
      <formula>TODAY()</formula>
    </cfRule>
  </conditionalFormatting>
  <conditionalFormatting sqref="N121 P121">
    <cfRule type="cellIs" dxfId="1539" priority="2122" operator="equal">
      <formula>TODAY()</formula>
    </cfRule>
  </conditionalFormatting>
  <conditionalFormatting sqref="N121">
    <cfRule type="cellIs" dxfId="1538" priority="2121" operator="equal">
      <formula>$C$7</formula>
    </cfRule>
  </conditionalFormatting>
  <conditionalFormatting sqref="O121">
    <cfRule type="cellIs" dxfId="1537" priority="2119" operator="equal">
      <formula>$C$7</formula>
    </cfRule>
  </conditionalFormatting>
  <conditionalFormatting sqref="N121 P121">
    <cfRule type="cellIs" dxfId="1536" priority="2123" operator="equal">
      <formula>TODAY()</formula>
    </cfRule>
  </conditionalFormatting>
  <conditionalFormatting sqref="N121">
    <cfRule type="cellIs" dxfId="1535" priority="2118" operator="equal">
      <formula>$C$7</formula>
    </cfRule>
  </conditionalFormatting>
  <conditionalFormatting sqref="O121">
    <cfRule type="cellIs" dxfId="1534" priority="2116" operator="equal">
      <formula>$C$7</formula>
    </cfRule>
  </conditionalFormatting>
  <conditionalFormatting sqref="L121">
    <cfRule type="cellIs" dxfId="1533" priority="2115" operator="lessThan">
      <formula>0</formula>
    </cfRule>
  </conditionalFormatting>
  <conditionalFormatting sqref="G121">
    <cfRule type="cellIs" dxfId="1532" priority="2113" operator="greaterThan">
      <formula>F121</formula>
    </cfRule>
    <cfRule type="cellIs" dxfId="1531" priority="2114" operator="lessThan">
      <formula>F121</formula>
    </cfRule>
  </conditionalFormatting>
  <conditionalFormatting sqref="K121:L121">
    <cfRule type="cellIs" dxfId="1530" priority="2112" operator="lessThan">
      <formula>0</formula>
    </cfRule>
  </conditionalFormatting>
  <conditionalFormatting sqref="O121">
    <cfRule type="cellIs" dxfId="1529" priority="2108" operator="equal">
      <formula>TODAY()</formula>
    </cfRule>
  </conditionalFormatting>
  <conditionalFormatting sqref="O121">
    <cfRule type="cellIs" dxfId="1528" priority="2105" operator="equal">
      <formula>TODAY()</formula>
    </cfRule>
  </conditionalFormatting>
  <conditionalFormatting sqref="N121 P121">
    <cfRule type="cellIs" dxfId="1527" priority="2110" operator="equal">
      <formula>TODAY()</formula>
    </cfRule>
  </conditionalFormatting>
  <conditionalFormatting sqref="N121">
    <cfRule type="cellIs" dxfId="1526" priority="2109" operator="equal">
      <formula>$C$7</formula>
    </cfRule>
  </conditionalFormatting>
  <conditionalFormatting sqref="O121">
    <cfRule type="cellIs" dxfId="1525" priority="2107" operator="equal">
      <formula>$C$7</formula>
    </cfRule>
  </conditionalFormatting>
  <conditionalFormatting sqref="N121 P121">
    <cfRule type="cellIs" dxfId="1524" priority="2111" operator="equal">
      <formula>TODAY()</formula>
    </cfRule>
  </conditionalFormatting>
  <conditionalFormatting sqref="N121">
    <cfRule type="cellIs" dxfId="1523" priority="2106" operator="equal">
      <formula>$C$7</formula>
    </cfRule>
  </conditionalFormatting>
  <conditionalFormatting sqref="O121">
    <cfRule type="cellIs" dxfId="1522" priority="2104" operator="equal">
      <formula>$C$7</formula>
    </cfRule>
  </conditionalFormatting>
  <conditionalFormatting sqref="L121">
    <cfRule type="cellIs" dxfId="1521" priority="2103" operator="lessThan">
      <formula>0</formula>
    </cfRule>
  </conditionalFormatting>
  <conditionalFormatting sqref="G121">
    <cfRule type="cellIs" dxfId="1520" priority="2101" operator="greaterThan">
      <formula>F121</formula>
    </cfRule>
    <cfRule type="cellIs" dxfId="1519" priority="2102" operator="lessThan">
      <formula>F121</formula>
    </cfRule>
  </conditionalFormatting>
  <conditionalFormatting sqref="K121:L121">
    <cfRule type="cellIs" dxfId="1518" priority="2100" operator="lessThan">
      <formula>0</formula>
    </cfRule>
  </conditionalFormatting>
  <conditionalFormatting sqref="O121">
    <cfRule type="cellIs" dxfId="1517" priority="2096" operator="equal">
      <formula>TODAY()</formula>
    </cfRule>
  </conditionalFormatting>
  <conditionalFormatting sqref="O121">
    <cfRule type="cellIs" dxfId="1516" priority="2093" operator="equal">
      <formula>TODAY()</formula>
    </cfRule>
  </conditionalFormatting>
  <conditionalFormatting sqref="N121 P121">
    <cfRule type="cellIs" dxfId="1515" priority="2098" operator="equal">
      <formula>TODAY()</formula>
    </cfRule>
  </conditionalFormatting>
  <conditionalFormatting sqref="N121">
    <cfRule type="cellIs" dxfId="1514" priority="2097" operator="equal">
      <formula>$C$7</formula>
    </cfRule>
  </conditionalFormatting>
  <conditionalFormatting sqref="O121">
    <cfRule type="cellIs" dxfId="1513" priority="2095" operator="equal">
      <formula>$C$7</formula>
    </cfRule>
  </conditionalFormatting>
  <conditionalFormatting sqref="N121 P121">
    <cfRule type="cellIs" dxfId="1512" priority="2099" operator="equal">
      <formula>TODAY()</formula>
    </cfRule>
  </conditionalFormatting>
  <conditionalFormatting sqref="N121">
    <cfRule type="cellIs" dxfId="1511" priority="2094" operator="equal">
      <formula>$C$7</formula>
    </cfRule>
  </conditionalFormatting>
  <conditionalFormatting sqref="O121">
    <cfRule type="cellIs" dxfId="1510" priority="2092" operator="equal">
      <formula>$C$7</formula>
    </cfRule>
  </conditionalFormatting>
  <conditionalFormatting sqref="L121">
    <cfRule type="cellIs" dxfId="1509" priority="2091" operator="lessThan">
      <formula>0</formula>
    </cfRule>
  </conditionalFormatting>
  <conditionalFormatting sqref="G121">
    <cfRule type="cellIs" dxfId="1508" priority="2089" operator="greaterThan">
      <formula>F121</formula>
    </cfRule>
    <cfRule type="cellIs" dxfId="1507" priority="2090" operator="lessThan">
      <formula>F121</formula>
    </cfRule>
  </conditionalFormatting>
  <conditionalFormatting sqref="K121:L121">
    <cfRule type="cellIs" dxfId="1506" priority="2088" operator="lessThan">
      <formula>0</formula>
    </cfRule>
  </conditionalFormatting>
  <conditionalFormatting sqref="O121">
    <cfRule type="cellIs" dxfId="1505" priority="2084" operator="equal">
      <formula>TODAY()</formula>
    </cfRule>
  </conditionalFormatting>
  <conditionalFormatting sqref="O121">
    <cfRule type="cellIs" dxfId="1504" priority="2081" operator="equal">
      <formula>TODAY()</formula>
    </cfRule>
  </conditionalFormatting>
  <conditionalFormatting sqref="N121 P121">
    <cfRule type="cellIs" dxfId="1503" priority="2086" operator="equal">
      <formula>TODAY()</formula>
    </cfRule>
  </conditionalFormatting>
  <conditionalFormatting sqref="N121">
    <cfRule type="cellIs" dxfId="1502" priority="2085" operator="equal">
      <formula>$C$7</formula>
    </cfRule>
  </conditionalFormatting>
  <conditionalFormatting sqref="O121">
    <cfRule type="cellIs" dxfId="1501" priority="2083" operator="equal">
      <formula>$C$7</formula>
    </cfRule>
  </conditionalFormatting>
  <conditionalFormatting sqref="N121 P121">
    <cfRule type="cellIs" dxfId="1500" priority="2087" operator="equal">
      <formula>TODAY()</formula>
    </cfRule>
  </conditionalFormatting>
  <conditionalFormatting sqref="N121">
    <cfRule type="cellIs" dxfId="1499" priority="2082" operator="equal">
      <formula>$C$7</formula>
    </cfRule>
  </conditionalFormatting>
  <conditionalFormatting sqref="O121">
    <cfRule type="cellIs" dxfId="1498" priority="2080" operator="equal">
      <formula>$C$7</formula>
    </cfRule>
  </conditionalFormatting>
  <conditionalFormatting sqref="L121">
    <cfRule type="cellIs" dxfId="1497" priority="2079" operator="lessThan">
      <formula>0</formula>
    </cfRule>
  </conditionalFormatting>
  <conditionalFormatting sqref="G121">
    <cfRule type="cellIs" dxfId="1496" priority="2077" operator="greaterThan">
      <formula>F121</formula>
    </cfRule>
    <cfRule type="cellIs" dxfId="1495" priority="2078" operator="lessThan">
      <formula>F121</formula>
    </cfRule>
  </conditionalFormatting>
  <conditionalFormatting sqref="K121:L121">
    <cfRule type="cellIs" dxfId="1494" priority="2076" operator="lessThan">
      <formula>0</formula>
    </cfRule>
  </conditionalFormatting>
  <conditionalFormatting sqref="O121">
    <cfRule type="cellIs" dxfId="1493" priority="2072" operator="equal">
      <formula>TODAY()</formula>
    </cfRule>
  </conditionalFormatting>
  <conditionalFormatting sqref="O121">
    <cfRule type="cellIs" dxfId="1492" priority="2069" operator="equal">
      <formula>TODAY()</formula>
    </cfRule>
  </conditionalFormatting>
  <conditionalFormatting sqref="N121 P121">
    <cfRule type="cellIs" dxfId="1491" priority="2074" operator="equal">
      <formula>TODAY()</formula>
    </cfRule>
  </conditionalFormatting>
  <conditionalFormatting sqref="N121">
    <cfRule type="cellIs" dxfId="1490" priority="2073" operator="equal">
      <formula>$C$7</formula>
    </cfRule>
  </conditionalFormatting>
  <conditionalFormatting sqref="O121">
    <cfRule type="cellIs" dxfId="1489" priority="2071" operator="equal">
      <formula>$C$7</formula>
    </cfRule>
  </conditionalFormatting>
  <conditionalFormatting sqref="N121 P121">
    <cfRule type="cellIs" dxfId="1488" priority="2075" operator="equal">
      <formula>TODAY()</formula>
    </cfRule>
  </conditionalFormatting>
  <conditionalFormatting sqref="N121">
    <cfRule type="cellIs" dxfId="1487" priority="2070" operator="equal">
      <formula>$C$7</formula>
    </cfRule>
  </conditionalFormatting>
  <conditionalFormatting sqref="O121">
    <cfRule type="cellIs" dxfId="1486" priority="2068" operator="equal">
      <formula>$C$7</formula>
    </cfRule>
  </conditionalFormatting>
  <conditionalFormatting sqref="L121">
    <cfRule type="cellIs" dxfId="1485" priority="2043" operator="lessThan">
      <formula>0</formula>
    </cfRule>
  </conditionalFormatting>
  <conditionalFormatting sqref="G121">
    <cfRule type="cellIs" dxfId="1484" priority="2041" operator="greaterThan">
      <formula>F121</formula>
    </cfRule>
    <cfRule type="cellIs" dxfId="1483" priority="2042" operator="lessThan">
      <formula>F121</formula>
    </cfRule>
  </conditionalFormatting>
  <conditionalFormatting sqref="K121:L121">
    <cfRule type="cellIs" dxfId="1482" priority="2040" operator="lessThan">
      <formula>0</formula>
    </cfRule>
  </conditionalFormatting>
  <conditionalFormatting sqref="O121">
    <cfRule type="cellIs" dxfId="1481" priority="2036" operator="equal">
      <formula>TODAY()</formula>
    </cfRule>
  </conditionalFormatting>
  <conditionalFormatting sqref="O121">
    <cfRule type="cellIs" dxfId="1480" priority="2033" operator="equal">
      <formula>TODAY()</formula>
    </cfRule>
  </conditionalFormatting>
  <conditionalFormatting sqref="N121 P121">
    <cfRule type="cellIs" dxfId="1479" priority="2038" operator="equal">
      <formula>TODAY()</formula>
    </cfRule>
  </conditionalFormatting>
  <conditionalFormatting sqref="N121">
    <cfRule type="cellIs" dxfId="1478" priority="2037" operator="equal">
      <formula>$C$7</formula>
    </cfRule>
  </conditionalFormatting>
  <conditionalFormatting sqref="O121">
    <cfRule type="cellIs" dxfId="1477" priority="2035" operator="equal">
      <formula>$C$7</formula>
    </cfRule>
  </conditionalFormatting>
  <conditionalFormatting sqref="N121 P121">
    <cfRule type="cellIs" dxfId="1476" priority="2039" operator="equal">
      <formula>TODAY()</formula>
    </cfRule>
  </conditionalFormatting>
  <conditionalFormatting sqref="N121">
    <cfRule type="cellIs" dxfId="1475" priority="2034" operator="equal">
      <formula>$C$7</formula>
    </cfRule>
  </conditionalFormatting>
  <conditionalFormatting sqref="O121">
    <cfRule type="cellIs" dxfId="1474" priority="2032" operator="equal">
      <formula>$C$7</formula>
    </cfRule>
  </conditionalFormatting>
  <conditionalFormatting sqref="L121">
    <cfRule type="cellIs" dxfId="1473" priority="2067" operator="lessThan">
      <formula>0</formula>
    </cfRule>
  </conditionalFormatting>
  <conditionalFormatting sqref="G121">
    <cfRule type="cellIs" dxfId="1472" priority="2065" operator="greaterThan">
      <formula>F121</formula>
    </cfRule>
    <cfRule type="cellIs" dxfId="1471" priority="2066" operator="lessThan">
      <formula>F121</formula>
    </cfRule>
  </conditionalFormatting>
  <conditionalFormatting sqref="K121:L121">
    <cfRule type="cellIs" dxfId="1470" priority="2064" operator="lessThan">
      <formula>0</formula>
    </cfRule>
  </conditionalFormatting>
  <conditionalFormatting sqref="O121">
    <cfRule type="cellIs" dxfId="1469" priority="2060" operator="equal">
      <formula>TODAY()</formula>
    </cfRule>
  </conditionalFormatting>
  <conditionalFormatting sqref="O121">
    <cfRule type="cellIs" dxfId="1468" priority="2057" operator="equal">
      <formula>TODAY()</formula>
    </cfRule>
  </conditionalFormatting>
  <conditionalFormatting sqref="N121 P121">
    <cfRule type="cellIs" dxfId="1467" priority="2062" operator="equal">
      <formula>TODAY()</formula>
    </cfRule>
  </conditionalFormatting>
  <conditionalFormatting sqref="N121">
    <cfRule type="cellIs" dxfId="1466" priority="2061" operator="equal">
      <formula>$C$7</formula>
    </cfRule>
  </conditionalFormatting>
  <conditionalFormatting sqref="O121">
    <cfRule type="cellIs" dxfId="1465" priority="2059" operator="equal">
      <formula>$C$7</formula>
    </cfRule>
  </conditionalFormatting>
  <conditionalFormatting sqref="N121 P121">
    <cfRule type="cellIs" dxfId="1464" priority="2063" operator="equal">
      <formula>TODAY()</formula>
    </cfRule>
  </conditionalFormatting>
  <conditionalFormatting sqref="N121">
    <cfRule type="cellIs" dxfId="1463" priority="2058" operator="equal">
      <formula>$C$7</formula>
    </cfRule>
  </conditionalFormatting>
  <conditionalFormatting sqref="O121">
    <cfRule type="cellIs" dxfId="1462" priority="2056" operator="equal">
      <formula>$C$7</formula>
    </cfRule>
  </conditionalFormatting>
  <conditionalFormatting sqref="L121">
    <cfRule type="cellIs" dxfId="1461" priority="2055" operator="lessThan">
      <formula>0</formula>
    </cfRule>
  </conditionalFormatting>
  <conditionalFormatting sqref="G121">
    <cfRule type="cellIs" dxfId="1460" priority="2053" operator="greaterThan">
      <formula>F121</formula>
    </cfRule>
    <cfRule type="cellIs" dxfId="1459" priority="2054" operator="lessThan">
      <formula>F121</formula>
    </cfRule>
  </conditionalFormatting>
  <conditionalFormatting sqref="K121:L121">
    <cfRule type="cellIs" dxfId="1458" priority="2052" operator="lessThan">
      <formula>0</formula>
    </cfRule>
  </conditionalFormatting>
  <conditionalFormatting sqref="O121">
    <cfRule type="cellIs" dxfId="1457" priority="2048" operator="equal">
      <formula>TODAY()</formula>
    </cfRule>
  </conditionalFormatting>
  <conditionalFormatting sqref="O121">
    <cfRule type="cellIs" dxfId="1456" priority="2045" operator="equal">
      <formula>TODAY()</formula>
    </cfRule>
  </conditionalFormatting>
  <conditionalFormatting sqref="N121 P121">
    <cfRule type="cellIs" dxfId="1455" priority="2050" operator="equal">
      <formula>TODAY()</formula>
    </cfRule>
  </conditionalFormatting>
  <conditionalFormatting sqref="N121">
    <cfRule type="cellIs" dxfId="1454" priority="2049" operator="equal">
      <formula>$C$7</formula>
    </cfRule>
  </conditionalFormatting>
  <conditionalFormatting sqref="O121">
    <cfRule type="cellIs" dxfId="1453" priority="2047" operator="equal">
      <formula>$C$7</formula>
    </cfRule>
  </conditionalFormatting>
  <conditionalFormatting sqref="N121 P121">
    <cfRule type="cellIs" dxfId="1452" priority="2051" operator="equal">
      <formula>TODAY()</formula>
    </cfRule>
  </conditionalFormatting>
  <conditionalFormatting sqref="N121">
    <cfRule type="cellIs" dxfId="1451" priority="2046" operator="equal">
      <formula>$C$7</formula>
    </cfRule>
  </conditionalFormatting>
  <conditionalFormatting sqref="O121">
    <cfRule type="cellIs" dxfId="1450" priority="2044" operator="equal">
      <formula>$C$7</formula>
    </cfRule>
  </conditionalFormatting>
  <conditionalFormatting sqref="L122">
    <cfRule type="cellIs" dxfId="1449" priority="1743" operator="lessThan">
      <formula>0</formula>
    </cfRule>
  </conditionalFormatting>
  <conditionalFormatting sqref="G122">
    <cfRule type="cellIs" dxfId="1448" priority="1741" operator="greaterThan">
      <formula>F122</formula>
    </cfRule>
    <cfRule type="cellIs" dxfId="1447" priority="1742" operator="lessThan">
      <formula>F122</formula>
    </cfRule>
  </conditionalFormatting>
  <conditionalFormatting sqref="K122:L122">
    <cfRule type="cellIs" dxfId="1446" priority="1740" operator="lessThan">
      <formula>0</formula>
    </cfRule>
  </conditionalFormatting>
  <conditionalFormatting sqref="O122">
    <cfRule type="cellIs" dxfId="1445" priority="1736" operator="equal">
      <formula>TODAY()</formula>
    </cfRule>
  </conditionalFormatting>
  <conditionalFormatting sqref="O122">
    <cfRule type="cellIs" dxfId="1444" priority="1733" operator="equal">
      <formula>TODAY()</formula>
    </cfRule>
  </conditionalFormatting>
  <conditionalFormatting sqref="N122 P122">
    <cfRule type="cellIs" dxfId="1443" priority="1738" operator="equal">
      <formula>TODAY()</formula>
    </cfRule>
  </conditionalFormatting>
  <conditionalFormatting sqref="N122">
    <cfRule type="cellIs" dxfId="1442" priority="1737" operator="equal">
      <formula>$C$7</formula>
    </cfRule>
  </conditionalFormatting>
  <conditionalFormatting sqref="O122">
    <cfRule type="cellIs" dxfId="1441" priority="1735" operator="equal">
      <formula>$C$7</formula>
    </cfRule>
  </conditionalFormatting>
  <conditionalFormatting sqref="N122 P122">
    <cfRule type="cellIs" dxfId="1440" priority="1739" operator="equal">
      <formula>TODAY()</formula>
    </cfRule>
  </conditionalFormatting>
  <conditionalFormatting sqref="N122">
    <cfRule type="cellIs" dxfId="1439" priority="1734" operator="equal">
      <formula>$C$7</formula>
    </cfRule>
  </conditionalFormatting>
  <conditionalFormatting sqref="O122">
    <cfRule type="cellIs" dxfId="1438" priority="1732" operator="equal">
      <formula>$C$7</formula>
    </cfRule>
  </conditionalFormatting>
  <conditionalFormatting sqref="L122">
    <cfRule type="cellIs" dxfId="1437" priority="1731" operator="lessThan">
      <formula>0</formula>
    </cfRule>
  </conditionalFormatting>
  <conditionalFormatting sqref="G122">
    <cfRule type="cellIs" dxfId="1436" priority="1729" operator="greaterThan">
      <formula>F122</formula>
    </cfRule>
    <cfRule type="cellIs" dxfId="1435" priority="1730" operator="lessThan">
      <formula>F122</formula>
    </cfRule>
  </conditionalFormatting>
  <conditionalFormatting sqref="K122:L122">
    <cfRule type="cellIs" dxfId="1434" priority="1728" operator="lessThan">
      <formula>0</formula>
    </cfRule>
  </conditionalFormatting>
  <conditionalFormatting sqref="O122">
    <cfRule type="cellIs" dxfId="1433" priority="1724" operator="equal">
      <formula>TODAY()</formula>
    </cfRule>
  </conditionalFormatting>
  <conditionalFormatting sqref="O122">
    <cfRule type="cellIs" dxfId="1432" priority="1721" operator="equal">
      <formula>TODAY()</formula>
    </cfRule>
  </conditionalFormatting>
  <conditionalFormatting sqref="N122 P122">
    <cfRule type="cellIs" dxfId="1431" priority="1726" operator="equal">
      <formula>TODAY()</formula>
    </cfRule>
  </conditionalFormatting>
  <conditionalFormatting sqref="N122">
    <cfRule type="cellIs" dxfId="1430" priority="1725" operator="equal">
      <formula>$C$7</formula>
    </cfRule>
  </conditionalFormatting>
  <conditionalFormatting sqref="O122">
    <cfRule type="cellIs" dxfId="1429" priority="1723" operator="equal">
      <formula>$C$7</formula>
    </cfRule>
  </conditionalFormatting>
  <conditionalFormatting sqref="N122 P122">
    <cfRule type="cellIs" dxfId="1428" priority="1727" operator="equal">
      <formula>TODAY()</formula>
    </cfRule>
  </conditionalFormatting>
  <conditionalFormatting sqref="N122">
    <cfRule type="cellIs" dxfId="1427" priority="1722" operator="equal">
      <formula>$C$7</formula>
    </cfRule>
  </conditionalFormatting>
  <conditionalFormatting sqref="O122">
    <cfRule type="cellIs" dxfId="1426" priority="1720" operator="equal">
      <formula>$C$7</formula>
    </cfRule>
  </conditionalFormatting>
  <conditionalFormatting sqref="L122">
    <cfRule type="cellIs" dxfId="1425" priority="1719" operator="lessThan">
      <formula>0</formula>
    </cfRule>
  </conditionalFormatting>
  <conditionalFormatting sqref="G122">
    <cfRule type="cellIs" dxfId="1424" priority="1717" operator="greaterThan">
      <formula>F122</formula>
    </cfRule>
    <cfRule type="cellIs" dxfId="1423" priority="1718" operator="lessThan">
      <formula>F122</formula>
    </cfRule>
  </conditionalFormatting>
  <conditionalFormatting sqref="K122:L122">
    <cfRule type="cellIs" dxfId="1422" priority="1716" operator="lessThan">
      <formula>0</formula>
    </cfRule>
  </conditionalFormatting>
  <conditionalFormatting sqref="O122">
    <cfRule type="cellIs" dxfId="1421" priority="1712" operator="equal">
      <formula>TODAY()</formula>
    </cfRule>
  </conditionalFormatting>
  <conditionalFormatting sqref="O122">
    <cfRule type="cellIs" dxfId="1420" priority="1709" operator="equal">
      <formula>TODAY()</formula>
    </cfRule>
  </conditionalFormatting>
  <conditionalFormatting sqref="N122 P122">
    <cfRule type="cellIs" dxfId="1419" priority="1714" operator="equal">
      <formula>TODAY()</formula>
    </cfRule>
  </conditionalFormatting>
  <conditionalFormatting sqref="N122">
    <cfRule type="cellIs" dxfId="1418" priority="1713" operator="equal">
      <formula>$C$7</formula>
    </cfRule>
  </conditionalFormatting>
  <conditionalFormatting sqref="O122">
    <cfRule type="cellIs" dxfId="1417" priority="1711" operator="equal">
      <formula>$C$7</formula>
    </cfRule>
  </conditionalFormatting>
  <conditionalFormatting sqref="N122 P122">
    <cfRule type="cellIs" dxfId="1416" priority="1715" operator="equal">
      <formula>TODAY()</formula>
    </cfRule>
  </conditionalFormatting>
  <conditionalFormatting sqref="N122">
    <cfRule type="cellIs" dxfId="1415" priority="1710" operator="equal">
      <formula>$C$7</formula>
    </cfRule>
  </conditionalFormatting>
  <conditionalFormatting sqref="O122">
    <cfRule type="cellIs" dxfId="1414" priority="1708" operator="equal">
      <formula>$C$7</formula>
    </cfRule>
  </conditionalFormatting>
  <conditionalFormatting sqref="L122">
    <cfRule type="cellIs" dxfId="1413" priority="1707" operator="lessThan">
      <formula>0</formula>
    </cfRule>
  </conditionalFormatting>
  <conditionalFormatting sqref="G122">
    <cfRule type="cellIs" dxfId="1412" priority="1705" operator="greaterThan">
      <formula>F122</formula>
    </cfRule>
    <cfRule type="cellIs" dxfId="1411" priority="1706" operator="lessThan">
      <formula>F122</formula>
    </cfRule>
  </conditionalFormatting>
  <conditionalFormatting sqref="K122:L122">
    <cfRule type="cellIs" dxfId="1410" priority="1704" operator="lessThan">
      <formula>0</formula>
    </cfRule>
  </conditionalFormatting>
  <conditionalFormatting sqref="O122">
    <cfRule type="cellIs" dxfId="1409" priority="1700" operator="equal">
      <formula>TODAY()</formula>
    </cfRule>
  </conditionalFormatting>
  <conditionalFormatting sqref="O122">
    <cfRule type="cellIs" dxfId="1408" priority="1697" operator="equal">
      <formula>TODAY()</formula>
    </cfRule>
  </conditionalFormatting>
  <conditionalFormatting sqref="N122 P122">
    <cfRule type="cellIs" dxfId="1407" priority="1702" operator="equal">
      <formula>TODAY()</formula>
    </cfRule>
  </conditionalFormatting>
  <conditionalFormatting sqref="N122">
    <cfRule type="cellIs" dxfId="1406" priority="1701" operator="equal">
      <formula>$C$7</formula>
    </cfRule>
  </conditionalFormatting>
  <conditionalFormatting sqref="O122">
    <cfRule type="cellIs" dxfId="1405" priority="1699" operator="equal">
      <formula>$C$7</formula>
    </cfRule>
  </conditionalFormatting>
  <conditionalFormatting sqref="N122 P122">
    <cfRule type="cellIs" dxfId="1404" priority="1703" operator="equal">
      <formula>TODAY()</formula>
    </cfRule>
  </conditionalFormatting>
  <conditionalFormatting sqref="N122">
    <cfRule type="cellIs" dxfId="1403" priority="1698" operator="equal">
      <formula>$C$7</formula>
    </cfRule>
  </conditionalFormatting>
  <conditionalFormatting sqref="O122">
    <cfRule type="cellIs" dxfId="1402" priority="1696" operator="equal">
      <formula>$C$7</formula>
    </cfRule>
  </conditionalFormatting>
  <conditionalFormatting sqref="L122">
    <cfRule type="cellIs" dxfId="1401" priority="1695" operator="lessThan">
      <formula>0</formula>
    </cfRule>
  </conditionalFormatting>
  <conditionalFormatting sqref="G122">
    <cfRule type="cellIs" dxfId="1400" priority="1693" operator="greaterThan">
      <formula>F122</formula>
    </cfRule>
    <cfRule type="cellIs" dxfId="1399" priority="1694" operator="lessThan">
      <formula>F122</formula>
    </cfRule>
  </conditionalFormatting>
  <conditionalFormatting sqref="K122:L122">
    <cfRule type="cellIs" dxfId="1398" priority="1692" operator="lessThan">
      <formula>0</formula>
    </cfRule>
  </conditionalFormatting>
  <conditionalFormatting sqref="O122">
    <cfRule type="cellIs" dxfId="1397" priority="1688" operator="equal">
      <formula>TODAY()</formula>
    </cfRule>
  </conditionalFormatting>
  <conditionalFormatting sqref="O122">
    <cfRule type="cellIs" dxfId="1396" priority="1685" operator="equal">
      <formula>TODAY()</formula>
    </cfRule>
  </conditionalFormatting>
  <conditionalFormatting sqref="N122 P122">
    <cfRule type="cellIs" dxfId="1395" priority="1690" operator="equal">
      <formula>TODAY()</formula>
    </cfRule>
  </conditionalFormatting>
  <conditionalFormatting sqref="N122">
    <cfRule type="cellIs" dxfId="1394" priority="1689" operator="equal">
      <formula>$C$7</formula>
    </cfRule>
  </conditionalFormatting>
  <conditionalFormatting sqref="O122">
    <cfRule type="cellIs" dxfId="1393" priority="1687" operator="equal">
      <formula>$C$7</formula>
    </cfRule>
  </conditionalFormatting>
  <conditionalFormatting sqref="N122 P122">
    <cfRule type="cellIs" dxfId="1392" priority="1691" operator="equal">
      <formula>TODAY()</formula>
    </cfRule>
  </conditionalFormatting>
  <conditionalFormatting sqref="N122">
    <cfRule type="cellIs" dxfId="1391" priority="1686" operator="equal">
      <formula>$C$7</formula>
    </cfRule>
  </conditionalFormatting>
  <conditionalFormatting sqref="O122">
    <cfRule type="cellIs" dxfId="1390" priority="1684" operator="equal">
      <formula>$C$7</formula>
    </cfRule>
  </conditionalFormatting>
  <conditionalFormatting sqref="L122">
    <cfRule type="cellIs" dxfId="1389" priority="1683" operator="lessThan">
      <formula>0</formula>
    </cfRule>
  </conditionalFormatting>
  <conditionalFormatting sqref="G122">
    <cfRule type="cellIs" dxfId="1388" priority="1681" operator="greaterThan">
      <formula>F122</formula>
    </cfRule>
    <cfRule type="cellIs" dxfId="1387" priority="1682" operator="lessThan">
      <formula>F122</formula>
    </cfRule>
  </conditionalFormatting>
  <conditionalFormatting sqref="K122:L122">
    <cfRule type="cellIs" dxfId="1386" priority="1680" operator="lessThan">
      <formula>0</formula>
    </cfRule>
  </conditionalFormatting>
  <conditionalFormatting sqref="O122">
    <cfRule type="cellIs" dxfId="1385" priority="1676" operator="equal">
      <formula>TODAY()</formula>
    </cfRule>
  </conditionalFormatting>
  <conditionalFormatting sqref="O122">
    <cfRule type="cellIs" dxfId="1384" priority="1673" operator="equal">
      <formula>TODAY()</formula>
    </cfRule>
  </conditionalFormatting>
  <conditionalFormatting sqref="N122 P122">
    <cfRule type="cellIs" dxfId="1383" priority="1678" operator="equal">
      <formula>TODAY()</formula>
    </cfRule>
  </conditionalFormatting>
  <conditionalFormatting sqref="N122">
    <cfRule type="cellIs" dxfId="1382" priority="1677" operator="equal">
      <formula>$C$7</formula>
    </cfRule>
  </conditionalFormatting>
  <conditionalFormatting sqref="O122">
    <cfRule type="cellIs" dxfId="1381" priority="1675" operator="equal">
      <formula>$C$7</formula>
    </cfRule>
  </conditionalFormatting>
  <conditionalFormatting sqref="N122 P122">
    <cfRule type="cellIs" dxfId="1380" priority="1679" operator="equal">
      <formula>TODAY()</formula>
    </cfRule>
  </conditionalFormatting>
  <conditionalFormatting sqref="N122">
    <cfRule type="cellIs" dxfId="1379" priority="1674" operator="equal">
      <formula>$C$7</formula>
    </cfRule>
  </conditionalFormatting>
  <conditionalFormatting sqref="O122">
    <cfRule type="cellIs" dxfId="1378" priority="1672" operator="equal">
      <formula>$C$7</formula>
    </cfRule>
  </conditionalFormatting>
  <conditionalFormatting sqref="L122">
    <cfRule type="cellIs" dxfId="1377" priority="1671" operator="lessThan">
      <formula>0</formula>
    </cfRule>
  </conditionalFormatting>
  <conditionalFormatting sqref="G122">
    <cfRule type="cellIs" dxfId="1376" priority="1669" operator="greaterThan">
      <formula>F122</formula>
    </cfRule>
    <cfRule type="cellIs" dxfId="1375" priority="1670" operator="lessThan">
      <formula>F122</formula>
    </cfRule>
  </conditionalFormatting>
  <conditionalFormatting sqref="K122:L122">
    <cfRule type="cellIs" dxfId="1374" priority="1668" operator="lessThan">
      <formula>0</formula>
    </cfRule>
  </conditionalFormatting>
  <conditionalFormatting sqref="O122">
    <cfRule type="cellIs" dxfId="1373" priority="1664" operator="equal">
      <formula>TODAY()</formula>
    </cfRule>
  </conditionalFormatting>
  <conditionalFormatting sqref="O122">
    <cfRule type="cellIs" dxfId="1372" priority="1661" operator="equal">
      <formula>TODAY()</formula>
    </cfRule>
  </conditionalFormatting>
  <conditionalFormatting sqref="N122 P122">
    <cfRule type="cellIs" dxfId="1371" priority="1666" operator="equal">
      <formula>TODAY()</formula>
    </cfRule>
  </conditionalFormatting>
  <conditionalFormatting sqref="N122">
    <cfRule type="cellIs" dxfId="1370" priority="1665" operator="equal">
      <formula>$C$7</formula>
    </cfRule>
  </conditionalFormatting>
  <conditionalFormatting sqref="O122">
    <cfRule type="cellIs" dxfId="1369" priority="1663" operator="equal">
      <formula>$C$7</formula>
    </cfRule>
  </conditionalFormatting>
  <conditionalFormatting sqref="N122 P122">
    <cfRule type="cellIs" dxfId="1368" priority="1667" operator="equal">
      <formula>TODAY()</formula>
    </cfRule>
  </conditionalFormatting>
  <conditionalFormatting sqref="N122">
    <cfRule type="cellIs" dxfId="1367" priority="1662" operator="equal">
      <formula>$C$7</formula>
    </cfRule>
  </conditionalFormatting>
  <conditionalFormatting sqref="O122">
    <cfRule type="cellIs" dxfId="1366" priority="1660" operator="equal">
      <formula>$C$7</formula>
    </cfRule>
  </conditionalFormatting>
  <conditionalFormatting sqref="L122">
    <cfRule type="cellIs" dxfId="1365" priority="1659" operator="lessThan">
      <formula>0</formula>
    </cfRule>
  </conditionalFormatting>
  <conditionalFormatting sqref="G122">
    <cfRule type="cellIs" dxfId="1364" priority="1657" operator="greaterThan">
      <formula>F122</formula>
    </cfRule>
    <cfRule type="cellIs" dxfId="1363" priority="1658" operator="lessThan">
      <formula>F122</formula>
    </cfRule>
  </conditionalFormatting>
  <conditionalFormatting sqref="K122:L122">
    <cfRule type="cellIs" dxfId="1362" priority="1656" operator="lessThan">
      <formula>0</formula>
    </cfRule>
  </conditionalFormatting>
  <conditionalFormatting sqref="O122">
    <cfRule type="cellIs" dxfId="1361" priority="1652" operator="equal">
      <formula>TODAY()</formula>
    </cfRule>
  </conditionalFormatting>
  <conditionalFormatting sqref="O122">
    <cfRule type="cellIs" dxfId="1360" priority="1649" operator="equal">
      <formula>TODAY()</formula>
    </cfRule>
  </conditionalFormatting>
  <conditionalFormatting sqref="N122 P122">
    <cfRule type="cellIs" dxfId="1359" priority="1654" operator="equal">
      <formula>TODAY()</formula>
    </cfRule>
  </conditionalFormatting>
  <conditionalFormatting sqref="N122">
    <cfRule type="cellIs" dxfId="1358" priority="1653" operator="equal">
      <formula>$C$7</formula>
    </cfRule>
  </conditionalFormatting>
  <conditionalFormatting sqref="O122">
    <cfRule type="cellIs" dxfId="1357" priority="1651" operator="equal">
      <formula>$C$7</formula>
    </cfRule>
  </conditionalFormatting>
  <conditionalFormatting sqref="N122 P122">
    <cfRule type="cellIs" dxfId="1356" priority="1655" operator="equal">
      <formula>TODAY()</formula>
    </cfRule>
  </conditionalFormatting>
  <conditionalFormatting sqref="N122">
    <cfRule type="cellIs" dxfId="1355" priority="1650" operator="equal">
      <formula>$C$7</formula>
    </cfRule>
  </conditionalFormatting>
  <conditionalFormatting sqref="O122">
    <cfRule type="cellIs" dxfId="1354" priority="1648" operator="equal">
      <formula>$C$7</formula>
    </cfRule>
  </conditionalFormatting>
  <conditionalFormatting sqref="L122">
    <cfRule type="cellIs" dxfId="1353" priority="1647" operator="lessThan">
      <formula>0</formula>
    </cfRule>
  </conditionalFormatting>
  <conditionalFormatting sqref="G122">
    <cfRule type="cellIs" dxfId="1352" priority="1645" operator="greaterThan">
      <formula>F122</formula>
    </cfRule>
    <cfRule type="cellIs" dxfId="1351" priority="1646" operator="lessThan">
      <formula>F122</formula>
    </cfRule>
  </conditionalFormatting>
  <conditionalFormatting sqref="K122:L122">
    <cfRule type="cellIs" dxfId="1350" priority="1644" operator="lessThan">
      <formula>0</formula>
    </cfRule>
  </conditionalFormatting>
  <conditionalFormatting sqref="O122">
    <cfRule type="cellIs" dxfId="1349" priority="1640" operator="equal">
      <formula>TODAY()</formula>
    </cfRule>
  </conditionalFormatting>
  <conditionalFormatting sqref="O122">
    <cfRule type="cellIs" dxfId="1348" priority="1637" operator="equal">
      <formula>TODAY()</formula>
    </cfRule>
  </conditionalFormatting>
  <conditionalFormatting sqref="N122 P122">
    <cfRule type="cellIs" dxfId="1347" priority="1642" operator="equal">
      <formula>TODAY()</formula>
    </cfRule>
  </conditionalFormatting>
  <conditionalFormatting sqref="N122">
    <cfRule type="cellIs" dxfId="1346" priority="1641" operator="equal">
      <formula>$C$7</formula>
    </cfRule>
  </conditionalFormatting>
  <conditionalFormatting sqref="O122">
    <cfRule type="cellIs" dxfId="1345" priority="1639" operator="equal">
      <formula>$C$7</formula>
    </cfRule>
  </conditionalFormatting>
  <conditionalFormatting sqref="N122 P122">
    <cfRule type="cellIs" dxfId="1344" priority="1643" operator="equal">
      <formula>TODAY()</formula>
    </cfRule>
  </conditionalFormatting>
  <conditionalFormatting sqref="N122">
    <cfRule type="cellIs" dxfId="1343" priority="1638" operator="equal">
      <formula>$C$7</formula>
    </cfRule>
  </conditionalFormatting>
  <conditionalFormatting sqref="O122">
    <cfRule type="cellIs" dxfId="1342" priority="1636" operator="equal">
      <formula>$C$7</formula>
    </cfRule>
  </conditionalFormatting>
  <conditionalFormatting sqref="L122">
    <cfRule type="cellIs" dxfId="1341" priority="1611" operator="lessThan">
      <formula>0</formula>
    </cfRule>
  </conditionalFormatting>
  <conditionalFormatting sqref="G122">
    <cfRule type="cellIs" dxfId="1340" priority="1609" operator="greaterThan">
      <formula>F122</formula>
    </cfRule>
    <cfRule type="cellIs" dxfId="1339" priority="1610" operator="lessThan">
      <formula>F122</formula>
    </cfRule>
  </conditionalFormatting>
  <conditionalFormatting sqref="K122:L122">
    <cfRule type="cellIs" dxfId="1338" priority="1608" operator="lessThan">
      <formula>0</formula>
    </cfRule>
  </conditionalFormatting>
  <conditionalFormatting sqref="O122">
    <cfRule type="cellIs" dxfId="1337" priority="1604" operator="equal">
      <formula>TODAY()</formula>
    </cfRule>
  </conditionalFormatting>
  <conditionalFormatting sqref="O122">
    <cfRule type="cellIs" dxfId="1336" priority="1601" operator="equal">
      <formula>TODAY()</formula>
    </cfRule>
  </conditionalFormatting>
  <conditionalFormatting sqref="N122 P122">
    <cfRule type="cellIs" dxfId="1335" priority="1606" operator="equal">
      <formula>TODAY()</formula>
    </cfRule>
  </conditionalFormatting>
  <conditionalFormatting sqref="N122">
    <cfRule type="cellIs" dxfId="1334" priority="1605" operator="equal">
      <formula>$C$7</formula>
    </cfRule>
  </conditionalFormatting>
  <conditionalFormatting sqref="O122">
    <cfRule type="cellIs" dxfId="1333" priority="1603" operator="equal">
      <formula>$C$7</formula>
    </cfRule>
  </conditionalFormatting>
  <conditionalFormatting sqref="N122 P122">
    <cfRule type="cellIs" dxfId="1332" priority="1607" operator="equal">
      <formula>TODAY()</formula>
    </cfRule>
  </conditionalFormatting>
  <conditionalFormatting sqref="N122">
    <cfRule type="cellIs" dxfId="1331" priority="1602" operator="equal">
      <formula>$C$7</formula>
    </cfRule>
  </conditionalFormatting>
  <conditionalFormatting sqref="O122">
    <cfRule type="cellIs" dxfId="1330" priority="1600" operator="equal">
      <formula>$C$7</formula>
    </cfRule>
  </conditionalFormatting>
  <conditionalFormatting sqref="L122">
    <cfRule type="cellIs" dxfId="1329" priority="1635" operator="lessThan">
      <formula>0</formula>
    </cfRule>
  </conditionalFormatting>
  <conditionalFormatting sqref="G122">
    <cfRule type="cellIs" dxfId="1328" priority="1633" operator="greaterThan">
      <formula>F122</formula>
    </cfRule>
    <cfRule type="cellIs" dxfId="1327" priority="1634" operator="lessThan">
      <formula>F122</formula>
    </cfRule>
  </conditionalFormatting>
  <conditionalFormatting sqref="K122:L122">
    <cfRule type="cellIs" dxfId="1326" priority="1632" operator="lessThan">
      <formula>0</formula>
    </cfRule>
  </conditionalFormatting>
  <conditionalFormatting sqref="O122">
    <cfRule type="cellIs" dxfId="1325" priority="1628" operator="equal">
      <formula>TODAY()</formula>
    </cfRule>
  </conditionalFormatting>
  <conditionalFormatting sqref="O122">
    <cfRule type="cellIs" dxfId="1324" priority="1625" operator="equal">
      <formula>TODAY()</formula>
    </cfRule>
  </conditionalFormatting>
  <conditionalFormatting sqref="N122 P122">
    <cfRule type="cellIs" dxfId="1323" priority="1630" operator="equal">
      <formula>TODAY()</formula>
    </cfRule>
  </conditionalFormatting>
  <conditionalFormatting sqref="N122">
    <cfRule type="cellIs" dxfId="1322" priority="1629" operator="equal">
      <formula>$C$7</formula>
    </cfRule>
  </conditionalFormatting>
  <conditionalFormatting sqref="O122">
    <cfRule type="cellIs" dxfId="1321" priority="1627" operator="equal">
      <formula>$C$7</formula>
    </cfRule>
  </conditionalFormatting>
  <conditionalFormatting sqref="N122 P122">
    <cfRule type="cellIs" dxfId="1320" priority="1631" operator="equal">
      <formula>TODAY()</formula>
    </cfRule>
  </conditionalFormatting>
  <conditionalFormatting sqref="N122">
    <cfRule type="cellIs" dxfId="1319" priority="1626" operator="equal">
      <formula>$C$7</formula>
    </cfRule>
  </conditionalFormatting>
  <conditionalFormatting sqref="O122">
    <cfRule type="cellIs" dxfId="1318" priority="1624" operator="equal">
      <formula>$C$7</formula>
    </cfRule>
  </conditionalFormatting>
  <conditionalFormatting sqref="L122">
    <cfRule type="cellIs" dxfId="1317" priority="1623" operator="lessThan">
      <formula>0</formula>
    </cfRule>
  </conditionalFormatting>
  <conditionalFormatting sqref="G122">
    <cfRule type="cellIs" dxfId="1316" priority="1621" operator="greaterThan">
      <formula>F122</formula>
    </cfRule>
    <cfRule type="cellIs" dxfId="1315" priority="1622" operator="lessThan">
      <formula>F122</formula>
    </cfRule>
  </conditionalFormatting>
  <conditionalFormatting sqref="K122:L122">
    <cfRule type="cellIs" dxfId="1314" priority="1620" operator="lessThan">
      <formula>0</formula>
    </cfRule>
  </conditionalFormatting>
  <conditionalFormatting sqref="O122">
    <cfRule type="cellIs" dxfId="1313" priority="1616" operator="equal">
      <formula>TODAY()</formula>
    </cfRule>
  </conditionalFormatting>
  <conditionalFormatting sqref="O122">
    <cfRule type="cellIs" dxfId="1312" priority="1613" operator="equal">
      <formula>TODAY()</formula>
    </cfRule>
  </conditionalFormatting>
  <conditionalFormatting sqref="N122 P122">
    <cfRule type="cellIs" dxfId="1311" priority="1618" operator="equal">
      <formula>TODAY()</formula>
    </cfRule>
  </conditionalFormatting>
  <conditionalFormatting sqref="N122">
    <cfRule type="cellIs" dxfId="1310" priority="1617" operator="equal">
      <formula>$C$7</formula>
    </cfRule>
  </conditionalFormatting>
  <conditionalFormatting sqref="O122">
    <cfRule type="cellIs" dxfId="1309" priority="1615" operator="equal">
      <formula>$C$7</formula>
    </cfRule>
  </conditionalFormatting>
  <conditionalFormatting sqref="N122 P122">
    <cfRule type="cellIs" dxfId="1308" priority="1619" operator="equal">
      <formula>TODAY()</formula>
    </cfRule>
  </conditionalFormatting>
  <conditionalFormatting sqref="N122">
    <cfRule type="cellIs" dxfId="1307" priority="1614" operator="equal">
      <formula>$C$7</formula>
    </cfRule>
  </conditionalFormatting>
  <conditionalFormatting sqref="O122">
    <cfRule type="cellIs" dxfId="1306" priority="1612" operator="equal">
      <formula>$C$7</formula>
    </cfRule>
  </conditionalFormatting>
  <conditionalFormatting sqref="L122">
    <cfRule type="cellIs" dxfId="1305" priority="1599" operator="lessThan">
      <formula>0</formula>
    </cfRule>
  </conditionalFormatting>
  <conditionalFormatting sqref="G122">
    <cfRule type="cellIs" dxfId="1304" priority="1597" operator="greaterThan">
      <formula>F122</formula>
    </cfRule>
    <cfRule type="cellIs" dxfId="1303" priority="1598" operator="lessThan">
      <formula>F122</formula>
    </cfRule>
  </conditionalFormatting>
  <conditionalFormatting sqref="K122:L122">
    <cfRule type="cellIs" dxfId="1302" priority="1596" operator="lessThan">
      <formula>0</formula>
    </cfRule>
  </conditionalFormatting>
  <conditionalFormatting sqref="O122">
    <cfRule type="cellIs" dxfId="1301" priority="1592" operator="equal">
      <formula>TODAY()</formula>
    </cfRule>
  </conditionalFormatting>
  <conditionalFormatting sqref="O122">
    <cfRule type="cellIs" dxfId="1300" priority="1589" operator="equal">
      <formula>TODAY()</formula>
    </cfRule>
  </conditionalFormatting>
  <conditionalFormatting sqref="N122 P122">
    <cfRule type="cellIs" dxfId="1299" priority="1594" operator="equal">
      <formula>TODAY()</formula>
    </cfRule>
  </conditionalFormatting>
  <conditionalFormatting sqref="N122">
    <cfRule type="cellIs" dxfId="1298" priority="1593" operator="equal">
      <formula>$C$7</formula>
    </cfRule>
  </conditionalFormatting>
  <conditionalFormatting sqref="O122">
    <cfRule type="cellIs" dxfId="1297" priority="1591" operator="equal">
      <formula>$C$7</formula>
    </cfRule>
  </conditionalFormatting>
  <conditionalFormatting sqref="N122 P122">
    <cfRule type="cellIs" dxfId="1296" priority="1595" operator="equal">
      <formula>TODAY()</formula>
    </cfRule>
  </conditionalFormatting>
  <conditionalFormatting sqref="N122">
    <cfRule type="cellIs" dxfId="1295" priority="1590" operator="equal">
      <formula>$C$7</formula>
    </cfRule>
  </conditionalFormatting>
  <conditionalFormatting sqref="O122">
    <cfRule type="cellIs" dxfId="1294" priority="1588" operator="equal">
      <formula>$C$7</formula>
    </cfRule>
  </conditionalFormatting>
  <conditionalFormatting sqref="L122">
    <cfRule type="cellIs" dxfId="1293" priority="1587" operator="lessThan">
      <formula>0</formula>
    </cfRule>
  </conditionalFormatting>
  <conditionalFormatting sqref="G122">
    <cfRule type="cellIs" dxfId="1292" priority="1585" operator="greaterThan">
      <formula>F122</formula>
    </cfRule>
    <cfRule type="cellIs" dxfId="1291" priority="1586" operator="lessThan">
      <formula>F122</formula>
    </cfRule>
  </conditionalFormatting>
  <conditionalFormatting sqref="K122:L122">
    <cfRule type="cellIs" dxfId="1290" priority="1584" operator="lessThan">
      <formula>0</formula>
    </cfRule>
  </conditionalFormatting>
  <conditionalFormatting sqref="O122">
    <cfRule type="cellIs" dxfId="1289" priority="1580" operator="equal">
      <formula>TODAY()</formula>
    </cfRule>
  </conditionalFormatting>
  <conditionalFormatting sqref="O122">
    <cfRule type="cellIs" dxfId="1288" priority="1577" operator="equal">
      <formula>TODAY()</formula>
    </cfRule>
  </conditionalFormatting>
  <conditionalFormatting sqref="N122 P122">
    <cfRule type="cellIs" dxfId="1287" priority="1582" operator="equal">
      <formula>TODAY()</formula>
    </cfRule>
  </conditionalFormatting>
  <conditionalFormatting sqref="N122">
    <cfRule type="cellIs" dxfId="1286" priority="1581" operator="equal">
      <formula>$C$7</formula>
    </cfRule>
  </conditionalFormatting>
  <conditionalFormatting sqref="O122">
    <cfRule type="cellIs" dxfId="1285" priority="1579" operator="equal">
      <formula>$C$7</formula>
    </cfRule>
  </conditionalFormatting>
  <conditionalFormatting sqref="N122 P122">
    <cfRule type="cellIs" dxfId="1284" priority="1583" operator="equal">
      <formula>TODAY()</formula>
    </cfRule>
  </conditionalFormatting>
  <conditionalFormatting sqref="N122">
    <cfRule type="cellIs" dxfId="1283" priority="1578" operator="equal">
      <formula>$C$7</formula>
    </cfRule>
  </conditionalFormatting>
  <conditionalFormatting sqref="O122">
    <cfRule type="cellIs" dxfId="1282" priority="1576" operator="equal">
      <formula>$C$7</formula>
    </cfRule>
  </conditionalFormatting>
  <conditionalFormatting sqref="L122">
    <cfRule type="cellIs" dxfId="1281" priority="1575" operator="lessThan">
      <formula>0</formula>
    </cfRule>
  </conditionalFormatting>
  <conditionalFormatting sqref="G122">
    <cfRule type="cellIs" dxfId="1280" priority="1573" operator="greaterThan">
      <formula>F122</formula>
    </cfRule>
    <cfRule type="cellIs" dxfId="1279" priority="1574" operator="lessThan">
      <formula>F122</formula>
    </cfRule>
  </conditionalFormatting>
  <conditionalFormatting sqref="K122:L122">
    <cfRule type="cellIs" dxfId="1278" priority="1572" operator="lessThan">
      <formula>0</formula>
    </cfRule>
  </conditionalFormatting>
  <conditionalFormatting sqref="O122">
    <cfRule type="cellIs" dxfId="1277" priority="1568" operator="equal">
      <formula>TODAY()</formula>
    </cfRule>
  </conditionalFormatting>
  <conditionalFormatting sqref="O122">
    <cfRule type="cellIs" dxfId="1276" priority="1565" operator="equal">
      <formula>TODAY()</formula>
    </cfRule>
  </conditionalFormatting>
  <conditionalFormatting sqref="N122 P122">
    <cfRule type="cellIs" dxfId="1275" priority="1570" operator="equal">
      <formula>TODAY()</formula>
    </cfRule>
  </conditionalFormatting>
  <conditionalFormatting sqref="N122">
    <cfRule type="cellIs" dxfId="1274" priority="1569" operator="equal">
      <formula>$C$7</formula>
    </cfRule>
  </conditionalFormatting>
  <conditionalFormatting sqref="O122">
    <cfRule type="cellIs" dxfId="1273" priority="1567" operator="equal">
      <formula>$C$7</formula>
    </cfRule>
  </conditionalFormatting>
  <conditionalFormatting sqref="N122 P122">
    <cfRule type="cellIs" dxfId="1272" priority="1571" operator="equal">
      <formula>TODAY()</formula>
    </cfRule>
  </conditionalFormatting>
  <conditionalFormatting sqref="N122">
    <cfRule type="cellIs" dxfId="1271" priority="1566" operator="equal">
      <formula>$C$7</formula>
    </cfRule>
  </conditionalFormatting>
  <conditionalFormatting sqref="O122">
    <cfRule type="cellIs" dxfId="1270" priority="1564" operator="equal">
      <formula>$C$7</formula>
    </cfRule>
  </conditionalFormatting>
  <conditionalFormatting sqref="L122">
    <cfRule type="cellIs" dxfId="1269" priority="1563" operator="lessThan">
      <formula>0</formula>
    </cfRule>
  </conditionalFormatting>
  <conditionalFormatting sqref="G122">
    <cfRule type="cellIs" dxfId="1268" priority="1561" operator="greaterThan">
      <formula>F122</formula>
    </cfRule>
    <cfRule type="cellIs" dxfId="1267" priority="1562" operator="lessThan">
      <formula>F122</formula>
    </cfRule>
  </conditionalFormatting>
  <conditionalFormatting sqref="K122:L122">
    <cfRule type="cellIs" dxfId="1266" priority="1560" operator="lessThan">
      <formula>0</formula>
    </cfRule>
  </conditionalFormatting>
  <conditionalFormatting sqref="O122">
    <cfRule type="cellIs" dxfId="1265" priority="1556" operator="equal">
      <formula>TODAY()</formula>
    </cfRule>
  </conditionalFormatting>
  <conditionalFormatting sqref="O122">
    <cfRule type="cellIs" dxfId="1264" priority="1553" operator="equal">
      <formula>TODAY()</formula>
    </cfRule>
  </conditionalFormatting>
  <conditionalFormatting sqref="N122 P122">
    <cfRule type="cellIs" dxfId="1263" priority="1558" operator="equal">
      <formula>TODAY()</formula>
    </cfRule>
  </conditionalFormatting>
  <conditionalFormatting sqref="N122">
    <cfRule type="cellIs" dxfId="1262" priority="1557" operator="equal">
      <formula>$C$7</formula>
    </cfRule>
  </conditionalFormatting>
  <conditionalFormatting sqref="O122">
    <cfRule type="cellIs" dxfId="1261" priority="1555" operator="equal">
      <formula>$C$7</formula>
    </cfRule>
  </conditionalFormatting>
  <conditionalFormatting sqref="N122 P122">
    <cfRule type="cellIs" dxfId="1260" priority="1559" operator="equal">
      <formula>TODAY()</formula>
    </cfRule>
  </conditionalFormatting>
  <conditionalFormatting sqref="N122">
    <cfRule type="cellIs" dxfId="1259" priority="1554" operator="equal">
      <formula>$C$7</formula>
    </cfRule>
  </conditionalFormatting>
  <conditionalFormatting sqref="O122">
    <cfRule type="cellIs" dxfId="1258" priority="1552" operator="equal">
      <formula>$C$7</formula>
    </cfRule>
  </conditionalFormatting>
  <conditionalFormatting sqref="L122">
    <cfRule type="cellIs" dxfId="1257" priority="1551" operator="lessThan">
      <formula>0</formula>
    </cfRule>
  </conditionalFormatting>
  <conditionalFormatting sqref="G122">
    <cfRule type="cellIs" dxfId="1256" priority="1549" operator="greaterThan">
      <formula>F122</formula>
    </cfRule>
    <cfRule type="cellIs" dxfId="1255" priority="1550" operator="lessThan">
      <formula>F122</formula>
    </cfRule>
  </conditionalFormatting>
  <conditionalFormatting sqref="K122:L122">
    <cfRule type="cellIs" dxfId="1254" priority="1548" operator="lessThan">
      <formula>0</formula>
    </cfRule>
  </conditionalFormatting>
  <conditionalFormatting sqref="O122">
    <cfRule type="cellIs" dxfId="1253" priority="1544" operator="equal">
      <formula>TODAY()</formula>
    </cfRule>
  </conditionalFormatting>
  <conditionalFormatting sqref="O122">
    <cfRule type="cellIs" dxfId="1252" priority="1541" operator="equal">
      <formula>TODAY()</formula>
    </cfRule>
  </conditionalFormatting>
  <conditionalFormatting sqref="N122 P122">
    <cfRule type="cellIs" dxfId="1251" priority="1546" operator="equal">
      <formula>TODAY()</formula>
    </cfRule>
  </conditionalFormatting>
  <conditionalFormatting sqref="N122">
    <cfRule type="cellIs" dxfId="1250" priority="1545" operator="equal">
      <formula>$C$7</formula>
    </cfRule>
  </conditionalFormatting>
  <conditionalFormatting sqref="O122">
    <cfRule type="cellIs" dxfId="1249" priority="1543" operator="equal">
      <formula>$C$7</formula>
    </cfRule>
  </conditionalFormatting>
  <conditionalFormatting sqref="N122 P122">
    <cfRule type="cellIs" dxfId="1248" priority="1547" operator="equal">
      <formula>TODAY()</formula>
    </cfRule>
  </conditionalFormatting>
  <conditionalFormatting sqref="N122">
    <cfRule type="cellIs" dxfId="1247" priority="1542" operator="equal">
      <formula>$C$7</formula>
    </cfRule>
  </conditionalFormatting>
  <conditionalFormatting sqref="O122">
    <cfRule type="cellIs" dxfId="1246" priority="1540" operator="equal">
      <formula>$C$7</formula>
    </cfRule>
  </conditionalFormatting>
  <conditionalFormatting sqref="L122">
    <cfRule type="cellIs" dxfId="1245" priority="1539" operator="lessThan">
      <formula>0</formula>
    </cfRule>
  </conditionalFormatting>
  <conditionalFormatting sqref="G122">
    <cfRule type="cellIs" dxfId="1244" priority="1537" operator="greaterThan">
      <formula>F122</formula>
    </cfRule>
    <cfRule type="cellIs" dxfId="1243" priority="1538" operator="lessThan">
      <formula>F122</formula>
    </cfRule>
  </conditionalFormatting>
  <conditionalFormatting sqref="K122:L122">
    <cfRule type="cellIs" dxfId="1242" priority="1536" operator="lessThan">
      <formula>0</formula>
    </cfRule>
  </conditionalFormatting>
  <conditionalFormatting sqref="O122">
    <cfRule type="cellIs" dxfId="1241" priority="1532" operator="equal">
      <formula>TODAY()</formula>
    </cfRule>
  </conditionalFormatting>
  <conditionalFormatting sqref="O122">
    <cfRule type="cellIs" dxfId="1240" priority="1529" operator="equal">
      <formula>TODAY()</formula>
    </cfRule>
  </conditionalFormatting>
  <conditionalFormatting sqref="N122 P122">
    <cfRule type="cellIs" dxfId="1239" priority="1534" operator="equal">
      <formula>TODAY()</formula>
    </cfRule>
  </conditionalFormatting>
  <conditionalFormatting sqref="N122">
    <cfRule type="cellIs" dxfId="1238" priority="1533" operator="equal">
      <formula>$C$7</formula>
    </cfRule>
  </conditionalFormatting>
  <conditionalFormatting sqref="O122">
    <cfRule type="cellIs" dxfId="1237" priority="1531" operator="equal">
      <formula>$C$7</formula>
    </cfRule>
  </conditionalFormatting>
  <conditionalFormatting sqref="N122 P122">
    <cfRule type="cellIs" dxfId="1236" priority="1535" operator="equal">
      <formula>TODAY()</formula>
    </cfRule>
  </conditionalFormatting>
  <conditionalFormatting sqref="N122">
    <cfRule type="cellIs" dxfId="1235" priority="1530" operator="equal">
      <formula>$C$7</formula>
    </cfRule>
  </conditionalFormatting>
  <conditionalFormatting sqref="O122">
    <cfRule type="cellIs" dxfId="1234" priority="1528" operator="equal">
      <formula>$C$7</formula>
    </cfRule>
  </conditionalFormatting>
  <conditionalFormatting sqref="L122">
    <cfRule type="cellIs" dxfId="1233" priority="1527" operator="lessThan">
      <formula>0</formula>
    </cfRule>
  </conditionalFormatting>
  <conditionalFormatting sqref="G122">
    <cfRule type="cellIs" dxfId="1232" priority="1525" operator="greaterThan">
      <formula>F122</formula>
    </cfRule>
    <cfRule type="cellIs" dxfId="1231" priority="1526" operator="lessThan">
      <formula>F122</formula>
    </cfRule>
  </conditionalFormatting>
  <conditionalFormatting sqref="K122:L122">
    <cfRule type="cellIs" dxfId="1230" priority="1524" operator="lessThan">
      <formula>0</formula>
    </cfRule>
  </conditionalFormatting>
  <conditionalFormatting sqref="O122">
    <cfRule type="cellIs" dxfId="1229" priority="1520" operator="equal">
      <formula>TODAY()</formula>
    </cfRule>
  </conditionalFormatting>
  <conditionalFormatting sqref="O122">
    <cfRule type="cellIs" dxfId="1228" priority="1517" operator="equal">
      <formula>TODAY()</formula>
    </cfRule>
  </conditionalFormatting>
  <conditionalFormatting sqref="N122 P122">
    <cfRule type="cellIs" dxfId="1227" priority="1522" operator="equal">
      <formula>TODAY()</formula>
    </cfRule>
  </conditionalFormatting>
  <conditionalFormatting sqref="N122">
    <cfRule type="cellIs" dxfId="1226" priority="1521" operator="equal">
      <formula>$C$7</formula>
    </cfRule>
  </conditionalFormatting>
  <conditionalFormatting sqref="O122">
    <cfRule type="cellIs" dxfId="1225" priority="1519" operator="equal">
      <formula>$C$7</formula>
    </cfRule>
  </conditionalFormatting>
  <conditionalFormatting sqref="N122 P122">
    <cfRule type="cellIs" dxfId="1224" priority="1523" operator="equal">
      <formula>TODAY()</formula>
    </cfRule>
  </conditionalFormatting>
  <conditionalFormatting sqref="N122">
    <cfRule type="cellIs" dxfId="1223" priority="1518" operator="equal">
      <formula>$C$7</formula>
    </cfRule>
  </conditionalFormatting>
  <conditionalFormatting sqref="O122">
    <cfRule type="cellIs" dxfId="1222" priority="1516" operator="equal">
      <formula>$C$7</formula>
    </cfRule>
  </conditionalFormatting>
  <conditionalFormatting sqref="L122">
    <cfRule type="cellIs" dxfId="1221" priority="1515" operator="lessThan">
      <formula>0</formula>
    </cfRule>
  </conditionalFormatting>
  <conditionalFormatting sqref="G122">
    <cfRule type="cellIs" dxfId="1220" priority="1513" operator="greaterThan">
      <formula>F122</formula>
    </cfRule>
    <cfRule type="cellIs" dxfId="1219" priority="1514" operator="lessThan">
      <formula>F122</formula>
    </cfRule>
  </conditionalFormatting>
  <conditionalFormatting sqref="K122:L122">
    <cfRule type="cellIs" dxfId="1218" priority="1512" operator="lessThan">
      <formula>0</formula>
    </cfRule>
  </conditionalFormatting>
  <conditionalFormatting sqref="O122">
    <cfRule type="cellIs" dxfId="1217" priority="1508" operator="equal">
      <formula>TODAY()</formula>
    </cfRule>
  </conditionalFormatting>
  <conditionalFormatting sqref="O122">
    <cfRule type="cellIs" dxfId="1216" priority="1505" operator="equal">
      <formula>TODAY()</formula>
    </cfRule>
  </conditionalFormatting>
  <conditionalFormatting sqref="N122 P122">
    <cfRule type="cellIs" dxfId="1215" priority="1510" operator="equal">
      <formula>TODAY()</formula>
    </cfRule>
  </conditionalFormatting>
  <conditionalFormatting sqref="N122">
    <cfRule type="cellIs" dxfId="1214" priority="1509" operator="equal">
      <formula>$C$7</formula>
    </cfRule>
  </conditionalFormatting>
  <conditionalFormatting sqref="O122">
    <cfRule type="cellIs" dxfId="1213" priority="1507" operator="equal">
      <formula>$C$7</formula>
    </cfRule>
  </conditionalFormatting>
  <conditionalFormatting sqref="N122 P122">
    <cfRule type="cellIs" dxfId="1212" priority="1511" operator="equal">
      <formula>TODAY()</formula>
    </cfRule>
  </conditionalFormatting>
  <conditionalFormatting sqref="N122">
    <cfRule type="cellIs" dxfId="1211" priority="1506" operator="equal">
      <formula>$C$7</formula>
    </cfRule>
  </conditionalFormatting>
  <conditionalFormatting sqref="O122">
    <cfRule type="cellIs" dxfId="1210" priority="1504" operator="equal">
      <formula>$C$7</formula>
    </cfRule>
  </conditionalFormatting>
  <conditionalFormatting sqref="L122">
    <cfRule type="cellIs" dxfId="1209" priority="1503" operator="lessThan">
      <formula>0</formula>
    </cfRule>
  </conditionalFormatting>
  <conditionalFormatting sqref="G122">
    <cfRule type="cellIs" dxfId="1208" priority="1501" operator="greaterThan">
      <formula>F122</formula>
    </cfRule>
    <cfRule type="cellIs" dxfId="1207" priority="1502" operator="lessThan">
      <formula>F122</formula>
    </cfRule>
  </conditionalFormatting>
  <conditionalFormatting sqref="K122:L122">
    <cfRule type="cellIs" dxfId="1206" priority="1500" operator="lessThan">
      <formula>0</formula>
    </cfRule>
  </conditionalFormatting>
  <conditionalFormatting sqref="O122">
    <cfRule type="cellIs" dxfId="1205" priority="1496" operator="equal">
      <formula>TODAY()</formula>
    </cfRule>
  </conditionalFormatting>
  <conditionalFormatting sqref="O122">
    <cfRule type="cellIs" dxfId="1204" priority="1493" operator="equal">
      <formula>TODAY()</formula>
    </cfRule>
  </conditionalFormatting>
  <conditionalFormatting sqref="N122 P122">
    <cfRule type="cellIs" dxfId="1203" priority="1498" operator="equal">
      <formula>TODAY()</formula>
    </cfRule>
  </conditionalFormatting>
  <conditionalFormatting sqref="N122">
    <cfRule type="cellIs" dxfId="1202" priority="1497" operator="equal">
      <formula>$C$7</formula>
    </cfRule>
  </conditionalFormatting>
  <conditionalFormatting sqref="O122">
    <cfRule type="cellIs" dxfId="1201" priority="1495" operator="equal">
      <formula>$C$7</formula>
    </cfRule>
  </conditionalFormatting>
  <conditionalFormatting sqref="N122 P122">
    <cfRule type="cellIs" dxfId="1200" priority="1499" operator="equal">
      <formula>TODAY()</formula>
    </cfRule>
  </conditionalFormatting>
  <conditionalFormatting sqref="N122">
    <cfRule type="cellIs" dxfId="1199" priority="1494" operator="equal">
      <formula>$C$7</formula>
    </cfRule>
  </conditionalFormatting>
  <conditionalFormatting sqref="O122">
    <cfRule type="cellIs" dxfId="1198" priority="1492" operator="equal">
      <formula>$C$7</formula>
    </cfRule>
  </conditionalFormatting>
  <conditionalFormatting sqref="L122">
    <cfRule type="cellIs" dxfId="1197" priority="1467" operator="lessThan">
      <formula>0</formula>
    </cfRule>
  </conditionalFormatting>
  <conditionalFormatting sqref="G122">
    <cfRule type="cellIs" dxfId="1196" priority="1465" operator="greaterThan">
      <formula>F122</formula>
    </cfRule>
    <cfRule type="cellIs" dxfId="1195" priority="1466" operator="lessThan">
      <formula>F122</formula>
    </cfRule>
  </conditionalFormatting>
  <conditionalFormatting sqref="K122:L122">
    <cfRule type="cellIs" dxfId="1194" priority="1464" operator="lessThan">
      <formula>0</formula>
    </cfRule>
  </conditionalFormatting>
  <conditionalFormatting sqref="O122">
    <cfRule type="cellIs" dxfId="1193" priority="1460" operator="equal">
      <formula>TODAY()</formula>
    </cfRule>
  </conditionalFormatting>
  <conditionalFormatting sqref="O122">
    <cfRule type="cellIs" dxfId="1192" priority="1457" operator="equal">
      <formula>TODAY()</formula>
    </cfRule>
  </conditionalFormatting>
  <conditionalFormatting sqref="N122 P122">
    <cfRule type="cellIs" dxfId="1191" priority="1462" operator="equal">
      <formula>TODAY()</formula>
    </cfRule>
  </conditionalFormatting>
  <conditionalFormatting sqref="N122">
    <cfRule type="cellIs" dxfId="1190" priority="1461" operator="equal">
      <formula>$C$7</formula>
    </cfRule>
  </conditionalFormatting>
  <conditionalFormatting sqref="O122">
    <cfRule type="cellIs" dxfId="1189" priority="1459" operator="equal">
      <formula>$C$7</formula>
    </cfRule>
  </conditionalFormatting>
  <conditionalFormatting sqref="N122 P122">
    <cfRule type="cellIs" dxfId="1188" priority="1463" operator="equal">
      <formula>TODAY()</formula>
    </cfRule>
  </conditionalFormatting>
  <conditionalFormatting sqref="N122">
    <cfRule type="cellIs" dxfId="1187" priority="1458" operator="equal">
      <formula>$C$7</formula>
    </cfRule>
  </conditionalFormatting>
  <conditionalFormatting sqref="O122">
    <cfRule type="cellIs" dxfId="1186" priority="1456" operator="equal">
      <formula>$C$7</formula>
    </cfRule>
  </conditionalFormatting>
  <conditionalFormatting sqref="L122">
    <cfRule type="cellIs" dxfId="1185" priority="1491" operator="lessThan">
      <formula>0</formula>
    </cfRule>
  </conditionalFormatting>
  <conditionalFormatting sqref="G122">
    <cfRule type="cellIs" dxfId="1184" priority="1489" operator="greaterThan">
      <formula>F122</formula>
    </cfRule>
    <cfRule type="cellIs" dxfId="1183" priority="1490" operator="lessThan">
      <formula>F122</formula>
    </cfRule>
  </conditionalFormatting>
  <conditionalFormatting sqref="K122:L122">
    <cfRule type="cellIs" dxfId="1182" priority="1488" operator="lessThan">
      <formula>0</formula>
    </cfRule>
  </conditionalFormatting>
  <conditionalFormatting sqref="O122">
    <cfRule type="cellIs" dxfId="1181" priority="1484" operator="equal">
      <formula>TODAY()</formula>
    </cfRule>
  </conditionalFormatting>
  <conditionalFormatting sqref="O122">
    <cfRule type="cellIs" dxfId="1180" priority="1481" operator="equal">
      <formula>TODAY()</formula>
    </cfRule>
  </conditionalFormatting>
  <conditionalFormatting sqref="N122 P122">
    <cfRule type="cellIs" dxfId="1179" priority="1486" operator="equal">
      <formula>TODAY()</formula>
    </cfRule>
  </conditionalFormatting>
  <conditionalFormatting sqref="N122">
    <cfRule type="cellIs" dxfId="1178" priority="1485" operator="equal">
      <formula>$C$7</formula>
    </cfRule>
  </conditionalFormatting>
  <conditionalFormatting sqref="O122">
    <cfRule type="cellIs" dxfId="1177" priority="1483" operator="equal">
      <formula>$C$7</formula>
    </cfRule>
  </conditionalFormatting>
  <conditionalFormatting sqref="N122 P122">
    <cfRule type="cellIs" dxfId="1176" priority="1487" operator="equal">
      <formula>TODAY()</formula>
    </cfRule>
  </conditionalFormatting>
  <conditionalFormatting sqref="N122">
    <cfRule type="cellIs" dxfId="1175" priority="1482" operator="equal">
      <formula>$C$7</formula>
    </cfRule>
  </conditionalFormatting>
  <conditionalFormatting sqref="O122">
    <cfRule type="cellIs" dxfId="1174" priority="1480" operator="equal">
      <formula>$C$7</formula>
    </cfRule>
  </conditionalFormatting>
  <conditionalFormatting sqref="L122">
    <cfRule type="cellIs" dxfId="1173" priority="1479" operator="lessThan">
      <formula>0</formula>
    </cfRule>
  </conditionalFormatting>
  <conditionalFormatting sqref="G122">
    <cfRule type="cellIs" dxfId="1172" priority="1477" operator="greaterThan">
      <formula>F122</formula>
    </cfRule>
    <cfRule type="cellIs" dxfId="1171" priority="1478" operator="lessThan">
      <formula>F122</formula>
    </cfRule>
  </conditionalFormatting>
  <conditionalFormatting sqref="K122:L122">
    <cfRule type="cellIs" dxfId="1170" priority="1476" operator="lessThan">
      <formula>0</formula>
    </cfRule>
  </conditionalFormatting>
  <conditionalFormatting sqref="O122">
    <cfRule type="cellIs" dxfId="1169" priority="1472" operator="equal">
      <formula>TODAY()</formula>
    </cfRule>
  </conditionalFormatting>
  <conditionalFormatting sqref="O122">
    <cfRule type="cellIs" dxfId="1168" priority="1469" operator="equal">
      <formula>TODAY()</formula>
    </cfRule>
  </conditionalFormatting>
  <conditionalFormatting sqref="N122 P122">
    <cfRule type="cellIs" dxfId="1167" priority="1474" operator="equal">
      <formula>TODAY()</formula>
    </cfRule>
  </conditionalFormatting>
  <conditionalFormatting sqref="N122">
    <cfRule type="cellIs" dxfId="1166" priority="1473" operator="equal">
      <formula>$C$7</formula>
    </cfRule>
  </conditionalFormatting>
  <conditionalFormatting sqref="O122">
    <cfRule type="cellIs" dxfId="1165" priority="1471" operator="equal">
      <formula>$C$7</formula>
    </cfRule>
  </conditionalFormatting>
  <conditionalFormatting sqref="N122 P122">
    <cfRule type="cellIs" dxfId="1164" priority="1475" operator="equal">
      <formula>TODAY()</formula>
    </cfRule>
  </conditionalFormatting>
  <conditionalFormatting sqref="N122">
    <cfRule type="cellIs" dxfId="1163" priority="1470" operator="equal">
      <formula>$C$7</formula>
    </cfRule>
  </conditionalFormatting>
  <conditionalFormatting sqref="O122">
    <cfRule type="cellIs" dxfId="1162" priority="1468" operator="equal">
      <formula>$C$7</formula>
    </cfRule>
  </conditionalFormatting>
  <conditionalFormatting sqref="L117">
    <cfRule type="cellIs" dxfId="1161" priority="1455" operator="lessThan">
      <formula>0</formula>
    </cfRule>
  </conditionalFormatting>
  <conditionalFormatting sqref="G117">
    <cfRule type="cellIs" dxfId="1160" priority="1453" operator="greaterThan">
      <formula>F117</formula>
    </cfRule>
    <cfRule type="cellIs" dxfId="1159" priority="1454" operator="lessThan">
      <formula>F117</formula>
    </cfRule>
  </conditionalFormatting>
  <conditionalFormatting sqref="K117:L117">
    <cfRule type="cellIs" dxfId="1158" priority="1452" operator="lessThan">
      <formula>0</formula>
    </cfRule>
  </conditionalFormatting>
  <conditionalFormatting sqref="O117">
    <cfRule type="cellIs" dxfId="1157" priority="1448" operator="equal">
      <formula>TODAY()</formula>
    </cfRule>
  </conditionalFormatting>
  <conditionalFormatting sqref="O117">
    <cfRule type="cellIs" dxfId="1156" priority="1445" operator="equal">
      <formula>TODAY()</formula>
    </cfRule>
  </conditionalFormatting>
  <conditionalFormatting sqref="N117 P117">
    <cfRule type="cellIs" dxfId="1155" priority="1450" operator="equal">
      <formula>TODAY()</formula>
    </cfRule>
  </conditionalFormatting>
  <conditionalFormatting sqref="N117">
    <cfRule type="cellIs" dxfId="1154" priority="1449" operator="equal">
      <formula>$C$7</formula>
    </cfRule>
  </conditionalFormatting>
  <conditionalFormatting sqref="O117">
    <cfRule type="cellIs" dxfId="1153" priority="1447" operator="equal">
      <formula>$C$7</formula>
    </cfRule>
  </conditionalFormatting>
  <conditionalFormatting sqref="N117 P117">
    <cfRule type="cellIs" dxfId="1152" priority="1451" operator="equal">
      <formula>TODAY()</formula>
    </cfRule>
  </conditionalFormatting>
  <conditionalFormatting sqref="N117">
    <cfRule type="cellIs" dxfId="1151" priority="1446" operator="equal">
      <formula>$C$7</formula>
    </cfRule>
  </conditionalFormatting>
  <conditionalFormatting sqref="O117">
    <cfRule type="cellIs" dxfId="1150" priority="1444" operator="equal">
      <formula>$C$7</formula>
    </cfRule>
  </conditionalFormatting>
  <conditionalFormatting sqref="L117">
    <cfRule type="cellIs" dxfId="1149" priority="1443" operator="lessThan">
      <formula>0</formula>
    </cfRule>
  </conditionalFormatting>
  <conditionalFormatting sqref="G117">
    <cfRule type="cellIs" dxfId="1148" priority="1441" operator="greaterThan">
      <formula>F117</formula>
    </cfRule>
    <cfRule type="cellIs" dxfId="1147" priority="1442" operator="lessThan">
      <formula>F117</formula>
    </cfRule>
  </conditionalFormatting>
  <conditionalFormatting sqref="K117:L117">
    <cfRule type="cellIs" dxfId="1146" priority="1440" operator="lessThan">
      <formula>0</formula>
    </cfRule>
  </conditionalFormatting>
  <conditionalFormatting sqref="O117">
    <cfRule type="cellIs" dxfId="1145" priority="1436" operator="equal">
      <formula>TODAY()</formula>
    </cfRule>
  </conditionalFormatting>
  <conditionalFormatting sqref="O117">
    <cfRule type="cellIs" dxfId="1144" priority="1433" operator="equal">
      <formula>TODAY()</formula>
    </cfRule>
  </conditionalFormatting>
  <conditionalFormatting sqref="N117 P117">
    <cfRule type="cellIs" dxfId="1143" priority="1438" operator="equal">
      <formula>TODAY()</formula>
    </cfRule>
  </conditionalFormatting>
  <conditionalFormatting sqref="N117">
    <cfRule type="cellIs" dxfId="1142" priority="1437" operator="equal">
      <formula>$C$7</formula>
    </cfRule>
  </conditionalFormatting>
  <conditionalFormatting sqref="O117">
    <cfRule type="cellIs" dxfId="1141" priority="1435" operator="equal">
      <formula>$C$7</formula>
    </cfRule>
  </conditionalFormatting>
  <conditionalFormatting sqref="N117 P117">
    <cfRule type="cellIs" dxfId="1140" priority="1439" operator="equal">
      <formula>TODAY()</formula>
    </cfRule>
  </conditionalFormatting>
  <conditionalFormatting sqref="N117">
    <cfRule type="cellIs" dxfId="1139" priority="1434" operator="equal">
      <formula>$C$7</formula>
    </cfRule>
  </conditionalFormatting>
  <conditionalFormatting sqref="O117">
    <cfRule type="cellIs" dxfId="1138" priority="1432" operator="equal">
      <formula>$C$7</formula>
    </cfRule>
  </conditionalFormatting>
  <conditionalFormatting sqref="L117">
    <cfRule type="cellIs" dxfId="1137" priority="1431" operator="lessThan">
      <formula>0</formula>
    </cfRule>
  </conditionalFormatting>
  <conditionalFormatting sqref="G117">
    <cfRule type="cellIs" dxfId="1136" priority="1429" operator="greaterThan">
      <formula>F117</formula>
    </cfRule>
    <cfRule type="cellIs" dxfId="1135" priority="1430" operator="lessThan">
      <formula>F117</formula>
    </cfRule>
  </conditionalFormatting>
  <conditionalFormatting sqref="K117:L117">
    <cfRule type="cellIs" dxfId="1134" priority="1428" operator="lessThan">
      <formula>0</formula>
    </cfRule>
  </conditionalFormatting>
  <conditionalFormatting sqref="O117">
    <cfRule type="cellIs" dxfId="1133" priority="1424" operator="equal">
      <formula>TODAY()</formula>
    </cfRule>
  </conditionalFormatting>
  <conditionalFormatting sqref="O117">
    <cfRule type="cellIs" dxfId="1132" priority="1421" operator="equal">
      <formula>TODAY()</formula>
    </cfRule>
  </conditionalFormatting>
  <conditionalFormatting sqref="N117 P117">
    <cfRule type="cellIs" dxfId="1131" priority="1426" operator="equal">
      <formula>TODAY()</formula>
    </cfRule>
  </conditionalFormatting>
  <conditionalFormatting sqref="N117">
    <cfRule type="cellIs" dxfId="1130" priority="1425" operator="equal">
      <formula>$C$7</formula>
    </cfRule>
  </conditionalFormatting>
  <conditionalFormatting sqref="O117">
    <cfRule type="cellIs" dxfId="1129" priority="1423" operator="equal">
      <formula>$C$7</formula>
    </cfRule>
  </conditionalFormatting>
  <conditionalFormatting sqref="N117 P117">
    <cfRule type="cellIs" dxfId="1128" priority="1427" operator="equal">
      <formula>TODAY()</formula>
    </cfRule>
  </conditionalFormatting>
  <conditionalFormatting sqref="N117">
    <cfRule type="cellIs" dxfId="1127" priority="1422" operator="equal">
      <formula>$C$7</formula>
    </cfRule>
  </conditionalFormatting>
  <conditionalFormatting sqref="O117">
    <cfRule type="cellIs" dxfId="1126" priority="1420" operator="equal">
      <formula>$C$7</formula>
    </cfRule>
  </conditionalFormatting>
  <conditionalFormatting sqref="L117">
    <cfRule type="cellIs" dxfId="1125" priority="1419" operator="lessThan">
      <formula>0</formula>
    </cfRule>
  </conditionalFormatting>
  <conditionalFormatting sqref="G117">
    <cfRule type="cellIs" dxfId="1124" priority="1417" operator="greaterThan">
      <formula>F117</formula>
    </cfRule>
    <cfRule type="cellIs" dxfId="1123" priority="1418" operator="lessThan">
      <formula>F117</formula>
    </cfRule>
  </conditionalFormatting>
  <conditionalFormatting sqref="K117:L117">
    <cfRule type="cellIs" dxfId="1122" priority="1416" operator="lessThan">
      <formula>0</formula>
    </cfRule>
  </conditionalFormatting>
  <conditionalFormatting sqref="O117">
    <cfRule type="cellIs" dxfId="1121" priority="1412" operator="equal">
      <formula>TODAY()</formula>
    </cfRule>
  </conditionalFormatting>
  <conditionalFormatting sqref="O117">
    <cfRule type="cellIs" dxfId="1120" priority="1409" operator="equal">
      <formula>TODAY()</formula>
    </cfRule>
  </conditionalFormatting>
  <conditionalFormatting sqref="N117 P117">
    <cfRule type="cellIs" dxfId="1119" priority="1414" operator="equal">
      <formula>TODAY()</formula>
    </cfRule>
  </conditionalFormatting>
  <conditionalFormatting sqref="N117">
    <cfRule type="cellIs" dxfId="1118" priority="1413" operator="equal">
      <formula>$C$7</formula>
    </cfRule>
  </conditionalFormatting>
  <conditionalFormatting sqref="O117">
    <cfRule type="cellIs" dxfId="1117" priority="1411" operator="equal">
      <formula>$C$7</formula>
    </cfRule>
  </conditionalFormatting>
  <conditionalFormatting sqref="N117 P117">
    <cfRule type="cellIs" dxfId="1116" priority="1415" operator="equal">
      <formula>TODAY()</formula>
    </cfRule>
  </conditionalFormatting>
  <conditionalFormatting sqref="N117">
    <cfRule type="cellIs" dxfId="1115" priority="1410" operator="equal">
      <formula>$C$7</formula>
    </cfRule>
  </conditionalFormatting>
  <conditionalFormatting sqref="O117">
    <cfRule type="cellIs" dxfId="1114" priority="1408" operator="equal">
      <formula>$C$7</formula>
    </cfRule>
  </conditionalFormatting>
  <conditionalFormatting sqref="L117">
    <cfRule type="cellIs" dxfId="1113" priority="1407" operator="lessThan">
      <formula>0</formula>
    </cfRule>
  </conditionalFormatting>
  <conditionalFormatting sqref="G117">
    <cfRule type="cellIs" dxfId="1112" priority="1405" operator="greaterThan">
      <formula>F117</formula>
    </cfRule>
    <cfRule type="cellIs" dxfId="1111" priority="1406" operator="lessThan">
      <formula>F117</formula>
    </cfRule>
  </conditionalFormatting>
  <conditionalFormatting sqref="K117:L117">
    <cfRule type="cellIs" dxfId="1110" priority="1404" operator="lessThan">
      <formula>0</formula>
    </cfRule>
  </conditionalFormatting>
  <conditionalFormatting sqref="O117">
    <cfRule type="cellIs" dxfId="1109" priority="1400" operator="equal">
      <formula>TODAY()</formula>
    </cfRule>
  </conditionalFormatting>
  <conditionalFormatting sqref="O117">
    <cfRule type="cellIs" dxfId="1108" priority="1397" operator="equal">
      <formula>TODAY()</formula>
    </cfRule>
  </conditionalFormatting>
  <conditionalFormatting sqref="N117 P117">
    <cfRule type="cellIs" dxfId="1107" priority="1402" operator="equal">
      <formula>TODAY()</formula>
    </cfRule>
  </conditionalFormatting>
  <conditionalFormatting sqref="N117">
    <cfRule type="cellIs" dxfId="1106" priority="1401" operator="equal">
      <formula>$C$7</formula>
    </cfRule>
  </conditionalFormatting>
  <conditionalFormatting sqref="O117">
    <cfRule type="cellIs" dxfId="1105" priority="1399" operator="equal">
      <formula>$C$7</formula>
    </cfRule>
  </conditionalFormatting>
  <conditionalFormatting sqref="N117 P117">
    <cfRule type="cellIs" dxfId="1104" priority="1403" operator="equal">
      <formula>TODAY()</formula>
    </cfRule>
  </conditionalFormatting>
  <conditionalFormatting sqref="N117">
    <cfRule type="cellIs" dxfId="1103" priority="1398" operator="equal">
      <formula>$C$7</formula>
    </cfRule>
  </conditionalFormatting>
  <conditionalFormatting sqref="O117">
    <cfRule type="cellIs" dxfId="1102" priority="1396" operator="equal">
      <formula>$C$7</formula>
    </cfRule>
  </conditionalFormatting>
  <conditionalFormatting sqref="L117">
    <cfRule type="cellIs" dxfId="1101" priority="1395" operator="lessThan">
      <formula>0</formula>
    </cfRule>
  </conditionalFormatting>
  <conditionalFormatting sqref="G117">
    <cfRule type="cellIs" dxfId="1100" priority="1393" operator="greaterThan">
      <formula>F117</formula>
    </cfRule>
    <cfRule type="cellIs" dxfId="1099" priority="1394" operator="lessThan">
      <formula>F117</formula>
    </cfRule>
  </conditionalFormatting>
  <conditionalFormatting sqref="K117:L117">
    <cfRule type="cellIs" dxfId="1098" priority="1392" operator="lessThan">
      <formula>0</formula>
    </cfRule>
  </conditionalFormatting>
  <conditionalFormatting sqref="O117">
    <cfRule type="cellIs" dxfId="1097" priority="1388" operator="equal">
      <formula>TODAY()</formula>
    </cfRule>
  </conditionalFormatting>
  <conditionalFormatting sqref="O117">
    <cfRule type="cellIs" dxfId="1096" priority="1385" operator="equal">
      <formula>TODAY()</formula>
    </cfRule>
  </conditionalFormatting>
  <conditionalFormatting sqref="N117 P117">
    <cfRule type="cellIs" dxfId="1095" priority="1390" operator="equal">
      <formula>TODAY()</formula>
    </cfRule>
  </conditionalFormatting>
  <conditionalFormatting sqref="N117">
    <cfRule type="cellIs" dxfId="1094" priority="1389" operator="equal">
      <formula>$C$7</formula>
    </cfRule>
  </conditionalFormatting>
  <conditionalFormatting sqref="O117">
    <cfRule type="cellIs" dxfId="1093" priority="1387" operator="equal">
      <formula>$C$7</formula>
    </cfRule>
  </conditionalFormatting>
  <conditionalFormatting sqref="N117 P117">
    <cfRule type="cellIs" dxfId="1092" priority="1391" operator="equal">
      <formula>TODAY()</formula>
    </cfRule>
  </conditionalFormatting>
  <conditionalFormatting sqref="N117">
    <cfRule type="cellIs" dxfId="1091" priority="1386" operator="equal">
      <formula>$C$7</formula>
    </cfRule>
  </conditionalFormatting>
  <conditionalFormatting sqref="O117">
    <cfRule type="cellIs" dxfId="1090" priority="1384" operator="equal">
      <formula>$C$7</formula>
    </cfRule>
  </conditionalFormatting>
  <conditionalFormatting sqref="L117">
    <cfRule type="cellIs" dxfId="1089" priority="1383" operator="lessThan">
      <formula>0</formula>
    </cfRule>
  </conditionalFormatting>
  <conditionalFormatting sqref="G117">
    <cfRule type="cellIs" dxfId="1088" priority="1381" operator="greaterThan">
      <formula>F117</formula>
    </cfRule>
    <cfRule type="cellIs" dxfId="1087" priority="1382" operator="lessThan">
      <formula>F117</formula>
    </cfRule>
  </conditionalFormatting>
  <conditionalFormatting sqref="K117:L117">
    <cfRule type="cellIs" dxfId="1086" priority="1380" operator="lessThan">
      <formula>0</formula>
    </cfRule>
  </conditionalFormatting>
  <conditionalFormatting sqref="O117">
    <cfRule type="cellIs" dxfId="1085" priority="1376" operator="equal">
      <formula>TODAY()</formula>
    </cfRule>
  </conditionalFormatting>
  <conditionalFormatting sqref="O117">
    <cfRule type="cellIs" dxfId="1084" priority="1373" operator="equal">
      <formula>TODAY()</formula>
    </cfRule>
  </conditionalFormatting>
  <conditionalFormatting sqref="N117 P117">
    <cfRule type="cellIs" dxfId="1083" priority="1378" operator="equal">
      <formula>TODAY()</formula>
    </cfRule>
  </conditionalFormatting>
  <conditionalFormatting sqref="N117">
    <cfRule type="cellIs" dxfId="1082" priority="1377" operator="equal">
      <formula>$C$7</formula>
    </cfRule>
  </conditionalFormatting>
  <conditionalFormatting sqref="O117">
    <cfRule type="cellIs" dxfId="1081" priority="1375" operator="equal">
      <formula>$C$7</formula>
    </cfRule>
  </conditionalFormatting>
  <conditionalFormatting sqref="N117 P117">
    <cfRule type="cellIs" dxfId="1080" priority="1379" operator="equal">
      <formula>TODAY()</formula>
    </cfRule>
  </conditionalFormatting>
  <conditionalFormatting sqref="N117">
    <cfRule type="cellIs" dxfId="1079" priority="1374" operator="equal">
      <formula>$C$7</formula>
    </cfRule>
  </conditionalFormatting>
  <conditionalFormatting sqref="O117">
    <cfRule type="cellIs" dxfId="1078" priority="1372" operator="equal">
      <formula>$C$7</formula>
    </cfRule>
  </conditionalFormatting>
  <conditionalFormatting sqref="L117">
    <cfRule type="cellIs" dxfId="1077" priority="1371" operator="lessThan">
      <formula>0</formula>
    </cfRule>
  </conditionalFormatting>
  <conditionalFormatting sqref="G117">
    <cfRule type="cellIs" dxfId="1076" priority="1369" operator="greaterThan">
      <formula>F117</formula>
    </cfRule>
    <cfRule type="cellIs" dxfId="1075" priority="1370" operator="lessThan">
      <formula>F117</formula>
    </cfRule>
  </conditionalFormatting>
  <conditionalFormatting sqref="K117:L117">
    <cfRule type="cellIs" dxfId="1074" priority="1368" operator="lessThan">
      <formula>0</formula>
    </cfRule>
  </conditionalFormatting>
  <conditionalFormatting sqref="O117">
    <cfRule type="cellIs" dxfId="1073" priority="1364" operator="equal">
      <formula>TODAY()</formula>
    </cfRule>
  </conditionalFormatting>
  <conditionalFormatting sqref="O117">
    <cfRule type="cellIs" dxfId="1072" priority="1361" operator="equal">
      <formula>TODAY()</formula>
    </cfRule>
  </conditionalFormatting>
  <conditionalFormatting sqref="N117 P117">
    <cfRule type="cellIs" dxfId="1071" priority="1366" operator="equal">
      <formula>TODAY()</formula>
    </cfRule>
  </conditionalFormatting>
  <conditionalFormatting sqref="N117">
    <cfRule type="cellIs" dxfId="1070" priority="1365" operator="equal">
      <formula>$C$7</formula>
    </cfRule>
  </conditionalFormatting>
  <conditionalFormatting sqref="O117">
    <cfRule type="cellIs" dxfId="1069" priority="1363" operator="equal">
      <formula>$C$7</formula>
    </cfRule>
  </conditionalFormatting>
  <conditionalFormatting sqref="N117 P117">
    <cfRule type="cellIs" dxfId="1068" priority="1367" operator="equal">
      <formula>TODAY()</formula>
    </cfRule>
  </conditionalFormatting>
  <conditionalFormatting sqref="N117">
    <cfRule type="cellIs" dxfId="1067" priority="1362" operator="equal">
      <formula>$C$7</formula>
    </cfRule>
  </conditionalFormatting>
  <conditionalFormatting sqref="O117">
    <cfRule type="cellIs" dxfId="1066" priority="1360" operator="equal">
      <formula>$C$7</formula>
    </cfRule>
  </conditionalFormatting>
  <conditionalFormatting sqref="L117">
    <cfRule type="cellIs" dxfId="1065" priority="1359" operator="lessThan">
      <formula>0</formula>
    </cfRule>
  </conditionalFormatting>
  <conditionalFormatting sqref="G117">
    <cfRule type="cellIs" dxfId="1064" priority="1357" operator="greaterThan">
      <formula>F117</formula>
    </cfRule>
    <cfRule type="cellIs" dxfId="1063" priority="1358" operator="lessThan">
      <formula>F117</formula>
    </cfRule>
  </conditionalFormatting>
  <conditionalFormatting sqref="K117:L117">
    <cfRule type="cellIs" dxfId="1062" priority="1356" operator="lessThan">
      <formula>0</formula>
    </cfRule>
  </conditionalFormatting>
  <conditionalFormatting sqref="O117">
    <cfRule type="cellIs" dxfId="1061" priority="1352" operator="equal">
      <formula>TODAY()</formula>
    </cfRule>
  </conditionalFormatting>
  <conditionalFormatting sqref="O117">
    <cfRule type="cellIs" dxfId="1060" priority="1349" operator="equal">
      <formula>TODAY()</formula>
    </cfRule>
  </conditionalFormatting>
  <conditionalFormatting sqref="N117 P117">
    <cfRule type="cellIs" dxfId="1059" priority="1354" operator="equal">
      <formula>TODAY()</formula>
    </cfRule>
  </conditionalFormatting>
  <conditionalFormatting sqref="N117">
    <cfRule type="cellIs" dxfId="1058" priority="1353" operator="equal">
      <formula>$C$7</formula>
    </cfRule>
  </conditionalFormatting>
  <conditionalFormatting sqref="O117">
    <cfRule type="cellIs" dxfId="1057" priority="1351" operator="equal">
      <formula>$C$7</formula>
    </cfRule>
  </conditionalFormatting>
  <conditionalFormatting sqref="N117 P117">
    <cfRule type="cellIs" dxfId="1056" priority="1355" operator="equal">
      <formula>TODAY()</formula>
    </cfRule>
  </conditionalFormatting>
  <conditionalFormatting sqref="N117">
    <cfRule type="cellIs" dxfId="1055" priority="1350" operator="equal">
      <formula>$C$7</formula>
    </cfRule>
  </conditionalFormatting>
  <conditionalFormatting sqref="O117">
    <cfRule type="cellIs" dxfId="1054" priority="1348" operator="equal">
      <formula>$C$7</formula>
    </cfRule>
  </conditionalFormatting>
  <conditionalFormatting sqref="L117">
    <cfRule type="cellIs" dxfId="1053" priority="1323" operator="lessThan">
      <formula>0</formula>
    </cfRule>
  </conditionalFormatting>
  <conditionalFormatting sqref="G117">
    <cfRule type="cellIs" dxfId="1052" priority="1321" operator="greaterThan">
      <formula>F117</formula>
    </cfRule>
    <cfRule type="cellIs" dxfId="1051" priority="1322" operator="lessThan">
      <formula>F117</formula>
    </cfRule>
  </conditionalFormatting>
  <conditionalFormatting sqref="K117:L117">
    <cfRule type="cellIs" dxfId="1050" priority="1320" operator="lessThan">
      <formula>0</formula>
    </cfRule>
  </conditionalFormatting>
  <conditionalFormatting sqref="O117">
    <cfRule type="cellIs" dxfId="1049" priority="1316" operator="equal">
      <formula>TODAY()</formula>
    </cfRule>
  </conditionalFormatting>
  <conditionalFormatting sqref="O117">
    <cfRule type="cellIs" dxfId="1048" priority="1313" operator="equal">
      <formula>TODAY()</formula>
    </cfRule>
  </conditionalFormatting>
  <conditionalFormatting sqref="N117 P117">
    <cfRule type="cellIs" dxfId="1047" priority="1318" operator="equal">
      <formula>TODAY()</formula>
    </cfRule>
  </conditionalFormatting>
  <conditionalFormatting sqref="N117">
    <cfRule type="cellIs" dxfId="1046" priority="1317" operator="equal">
      <formula>$C$7</formula>
    </cfRule>
  </conditionalFormatting>
  <conditionalFormatting sqref="O117">
    <cfRule type="cellIs" dxfId="1045" priority="1315" operator="equal">
      <formula>$C$7</formula>
    </cfRule>
  </conditionalFormatting>
  <conditionalFormatting sqref="N117 P117">
    <cfRule type="cellIs" dxfId="1044" priority="1319" operator="equal">
      <formula>TODAY()</formula>
    </cfRule>
  </conditionalFormatting>
  <conditionalFormatting sqref="N117">
    <cfRule type="cellIs" dxfId="1043" priority="1314" operator="equal">
      <formula>$C$7</formula>
    </cfRule>
  </conditionalFormatting>
  <conditionalFormatting sqref="O117">
    <cfRule type="cellIs" dxfId="1042" priority="1312" operator="equal">
      <formula>$C$7</formula>
    </cfRule>
  </conditionalFormatting>
  <conditionalFormatting sqref="L117">
    <cfRule type="cellIs" dxfId="1041" priority="1347" operator="lessThan">
      <formula>0</formula>
    </cfRule>
  </conditionalFormatting>
  <conditionalFormatting sqref="G117">
    <cfRule type="cellIs" dxfId="1040" priority="1345" operator="greaterThan">
      <formula>F117</formula>
    </cfRule>
    <cfRule type="cellIs" dxfId="1039" priority="1346" operator="lessThan">
      <formula>F117</formula>
    </cfRule>
  </conditionalFormatting>
  <conditionalFormatting sqref="K117:L117">
    <cfRule type="cellIs" dxfId="1038" priority="1344" operator="lessThan">
      <formula>0</formula>
    </cfRule>
  </conditionalFormatting>
  <conditionalFormatting sqref="O117">
    <cfRule type="cellIs" dxfId="1037" priority="1340" operator="equal">
      <formula>TODAY()</formula>
    </cfRule>
  </conditionalFormatting>
  <conditionalFormatting sqref="O117">
    <cfRule type="cellIs" dxfId="1036" priority="1337" operator="equal">
      <formula>TODAY()</formula>
    </cfRule>
  </conditionalFormatting>
  <conditionalFormatting sqref="N117 P117">
    <cfRule type="cellIs" dxfId="1035" priority="1342" operator="equal">
      <formula>TODAY()</formula>
    </cfRule>
  </conditionalFormatting>
  <conditionalFormatting sqref="N117">
    <cfRule type="cellIs" dxfId="1034" priority="1341" operator="equal">
      <formula>$C$7</formula>
    </cfRule>
  </conditionalFormatting>
  <conditionalFormatting sqref="O117">
    <cfRule type="cellIs" dxfId="1033" priority="1339" operator="equal">
      <formula>$C$7</formula>
    </cfRule>
  </conditionalFormatting>
  <conditionalFormatting sqref="N117 P117">
    <cfRule type="cellIs" dxfId="1032" priority="1343" operator="equal">
      <formula>TODAY()</formula>
    </cfRule>
  </conditionalFormatting>
  <conditionalFormatting sqref="N117">
    <cfRule type="cellIs" dxfId="1031" priority="1338" operator="equal">
      <formula>$C$7</formula>
    </cfRule>
  </conditionalFormatting>
  <conditionalFormatting sqref="O117">
    <cfRule type="cellIs" dxfId="1030" priority="1336" operator="equal">
      <formula>$C$7</formula>
    </cfRule>
  </conditionalFormatting>
  <conditionalFormatting sqref="L117">
    <cfRule type="cellIs" dxfId="1029" priority="1335" operator="lessThan">
      <formula>0</formula>
    </cfRule>
  </conditionalFormatting>
  <conditionalFormatting sqref="G117">
    <cfRule type="cellIs" dxfId="1028" priority="1333" operator="greaterThan">
      <formula>F117</formula>
    </cfRule>
    <cfRule type="cellIs" dxfId="1027" priority="1334" operator="lessThan">
      <formula>F117</formula>
    </cfRule>
  </conditionalFormatting>
  <conditionalFormatting sqref="K117:L117">
    <cfRule type="cellIs" dxfId="1026" priority="1332" operator="lessThan">
      <formula>0</formula>
    </cfRule>
  </conditionalFormatting>
  <conditionalFormatting sqref="O117">
    <cfRule type="cellIs" dxfId="1025" priority="1328" operator="equal">
      <formula>TODAY()</formula>
    </cfRule>
  </conditionalFormatting>
  <conditionalFormatting sqref="O117">
    <cfRule type="cellIs" dxfId="1024" priority="1325" operator="equal">
      <formula>TODAY()</formula>
    </cfRule>
  </conditionalFormatting>
  <conditionalFormatting sqref="N117 P117">
    <cfRule type="cellIs" dxfId="1023" priority="1330" operator="equal">
      <formula>TODAY()</formula>
    </cfRule>
  </conditionalFormatting>
  <conditionalFormatting sqref="N117">
    <cfRule type="cellIs" dxfId="1022" priority="1329" operator="equal">
      <formula>$C$7</formula>
    </cfRule>
  </conditionalFormatting>
  <conditionalFormatting sqref="O117">
    <cfRule type="cellIs" dxfId="1021" priority="1327" operator="equal">
      <formula>$C$7</formula>
    </cfRule>
  </conditionalFormatting>
  <conditionalFormatting sqref="N117 P117">
    <cfRule type="cellIs" dxfId="1020" priority="1331" operator="equal">
      <formula>TODAY()</formula>
    </cfRule>
  </conditionalFormatting>
  <conditionalFormatting sqref="N117">
    <cfRule type="cellIs" dxfId="1019" priority="1326" operator="equal">
      <formula>$C$7</formula>
    </cfRule>
  </conditionalFormatting>
  <conditionalFormatting sqref="O117">
    <cfRule type="cellIs" dxfId="1018" priority="1324" operator="equal">
      <formula>$C$7</formula>
    </cfRule>
  </conditionalFormatting>
  <conditionalFormatting sqref="L117">
    <cfRule type="cellIs" dxfId="1017" priority="1311" operator="lessThan">
      <formula>0</formula>
    </cfRule>
  </conditionalFormatting>
  <conditionalFormatting sqref="G117">
    <cfRule type="cellIs" dxfId="1016" priority="1309" operator="greaterThan">
      <formula>F117</formula>
    </cfRule>
    <cfRule type="cellIs" dxfId="1015" priority="1310" operator="lessThan">
      <formula>F117</formula>
    </cfRule>
  </conditionalFormatting>
  <conditionalFormatting sqref="K117:L117">
    <cfRule type="cellIs" dxfId="1014" priority="1308" operator="lessThan">
      <formula>0</formula>
    </cfRule>
  </conditionalFormatting>
  <conditionalFormatting sqref="O117">
    <cfRule type="cellIs" dxfId="1013" priority="1304" operator="equal">
      <formula>TODAY()</formula>
    </cfRule>
  </conditionalFormatting>
  <conditionalFormatting sqref="O117">
    <cfRule type="cellIs" dxfId="1012" priority="1301" operator="equal">
      <formula>TODAY()</formula>
    </cfRule>
  </conditionalFormatting>
  <conditionalFormatting sqref="N117 P117">
    <cfRule type="cellIs" dxfId="1011" priority="1306" operator="equal">
      <formula>TODAY()</formula>
    </cfRule>
  </conditionalFormatting>
  <conditionalFormatting sqref="N117">
    <cfRule type="cellIs" dxfId="1010" priority="1305" operator="equal">
      <formula>$C$7</formula>
    </cfRule>
  </conditionalFormatting>
  <conditionalFormatting sqref="O117">
    <cfRule type="cellIs" dxfId="1009" priority="1303" operator="equal">
      <formula>$C$7</formula>
    </cfRule>
  </conditionalFormatting>
  <conditionalFormatting sqref="N117 P117">
    <cfRule type="cellIs" dxfId="1008" priority="1307" operator="equal">
      <formula>TODAY()</formula>
    </cfRule>
  </conditionalFormatting>
  <conditionalFormatting sqref="N117">
    <cfRule type="cellIs" dxfId="1007" priority="1302" operator="equal">
      <formula>$C$7</formula>
    </cfRule>
  </conditionalFormatting>
  <conditionalFormatting sqref="O117">
    <cfRule type="cellIs" dxfId="1006" priority="1300" operator="equal">
      <formula>$C$7</formula>
    </cfRule>
  </conditionalFormatting>
  <conditionalFormatting sqref="L117">
    <cfRule type="cellIs" dxfId="1005" priority="1299" operator="lessThan">
      <formula>0</formula>
    </cfRule>
  </conditionalFormatting>
  <conditionalFormatting sqref="G117">
    <cfRule type="cellIs" dxfId="1004" priority="1297" operator="greaterThan">
      <formula>F117</formula>
    </cfRule>
    <cfRule type="cellIs" dxfId="1003" priority="1298" operator="lessThan">
      <formula>F117</formula>
    </cfRule>
  </conditionalFormatting>
  <conditionalFormatting sqref="K117:L117">
    <cfRule type="cellIs" dxfId="1002" priority="1296" operator="lessThan">
      <formula>0</formula>
    </cfRule>
  </conditionalFormatting>
  <conditionalFormatting sqref="O117">
    <cfRule type="cellIs" dxfId="1001" priority="1292" operator="equal">
      <formula>TODAY()</formula>
    </cfRule>
  </conditionalFormatting>
  <conditionalFormatting sqref="O117">
    <cfRule type="cellIs" dxfId="1000" priority="1289" operator="equal">
      <formula>TODAY()</formula>
    </cfRule>
  </conditionalFormatting>
  <conditionalFormatting sqref="N117 P117">
    <cfRule type="cellIs" dxfId="999" priority="1294" operator="equal">
      <formula>TODAY()</formula>
    </cfRule>
  </conditionalFormatting>
  <conditionalFormatting sqref="N117">
    <cfRule type="cellIs" dxfId="998" priority="1293" operator="equal">
      <formula>$C$7</formula>
    </cfRule>
  </conditionalFormatting>
  <conditionalFormatting sqref="O117">
    <cfRule type="cellIs" dxfId="997" priority="1291" operator="equal">
      <formula>$C$7</formula>
    </cfRule>
  </conditionalFormatting>
  <conditionalFormatting sqref="N117 P117">
    <cfRule type="cellIs" dxfId="996" priority="1295" operator="equal">
      <formula>TODAY()</formula>
    </cfRule>
  </conditionalFormatting>
  <conditionalFormatting sqref="N117">
    <cfRule type="cellIs" dxfId="995" priority="1290" operator="equal">
      <formula>$C$7</formula>
    </cfRule>
  </conditionalFormatting>
  <conditionalFormatting sqref="O117">
    <cfRule type="cellIs" dxfId="994" priority="1288" operator="equal">
      <formula>$C$7</formula>
    </cfRule>
  </conditionalFormatting>
  <conditionalFormatting sqref="L117">
    <cfRule type="cellIs" dxfId="993" priority="1287" operator="lessThan">
      <formula>0</formula>
    </cfRule>
  </conditionalFormatting>
  <conditionalFormatting sqref="G117">
    <cfRule type="cellIs" dxfId="992" priority="1285" operator="greaterThan">
      <formula>F117</formula>
    </cfRule>
    <cfRule type="cellIs" dxfId="991" priority="1286" operator="lessThan">
      <formula>F117</formula>
    </cfRule>
  </conditionalFormatting>
  <conditionalFormatting sqref="K117:L117">
    <cfRule type="cellIs" dxfId="990" priority="1284" operator="lessThan">
      <formula>0</formula>
    </cfRule>
  </conditionalFormatting>
  <conditionalFormatting sqref="O117">
    <cfRule type="cellIs" dxfId="989" priority="1280" operator="equal">
      <formula>TODAY()</formula>
    </cfRule>
  </conditionalFormatting>
  <conditionalFormatting sqref="O117">
    <cfRule type="cellIs" dxfId="988" priority="1277" operator="equal">
      <formula>TODAY()</formula>
    </cfRule>
  </conditionalFormatting>
  <conditionalFormatting sqref="N117 P117">
    <cfRule type="cellIs" dxfId="987" priority="1282" operator="equal">
      <formula>TODAY()</formula>
    </cfRule>
  </conditionalFormatting>
  <conditionalFormatting sqref="N117">
    <cfRule type="cellIs" dxfId="986" priority="1281" operator="equal">
      <formula>$C$7</formula>
    </cfRule>
  </conditionalFormatting>
  <conditionalFormatting sqref="O117">
    <cfRule type="cellIs" dxfId="985" priority="1279" operator="equal">
      <formula>$C$7</formula>
    </cfRule>
  </conditionalFormatting>
  <conditionalFormatting sqref="N117 P117">
    <cfRule type="cellIs" dxfId="984" priority="1283" operator="equal">
      <formula>TODAY()</formula>
    </cfRule>
  </conditionalFormatting>
  <conditionalFormatting sqref="N117">
    <cfRule type="cellIs" dxfId="983" priority="1278" operator="equal">
      <formula>$C$7</formula>
    </cfRule>
  </conditionalFormatting>
  <conditionalFormatting sqref="O117">
    <cfRule type="cellIs" dxfId="982" priority="1276" operator="equal">
      <formula>$C$7</formula>
    </cfRule>
  </conditionalFormatting>
  <conditionalFormatting sqref="L117">
    <cfRule type="cellIs" dxfId="981" priority="1275" operator="lessThan">
      <formula>0</formula>
    </cfRule>
  </conditionalFormatting>
  <conditionalFormatting sqref="G117">
    <cfRule type="cellIs" dxfId="980" priority="1273" operator="greaterThan">
      <formula>F117</formula>
    </cfRule>
    <cfRule type="cellIs" dxfId="979" priority="1274" operator="lessThan">
      <formula>F117</formula>
    </cfRule>
  </conditionalFormatting>
  <conditionalFormatting sqref="K117:L117">
    <cfRule type="cellIs" dxfId="978" priority="1272" operator="lessThan">
      <formula>0</formula>
    </cfRule>
  </conditionalFormatting>
  <conditionalFormatting sqref="O117">
    <cfRule type="cellIs" dxfId="977" priority="1268" operator="equal">
      <formula>TODAY()</formula>
    </cfRule>
  </conditionalFormatting>
  <conditionalFormatting sqref="O117">
    <cfRule type="cellIs" dxfId="976" priority="1265" operator="equal">
      <formula>TODAY()</formula>
    </cfRule>
  </conditionalFormatting>
  <conditionalFormatting sqref="N117 P117">
    <cfRule type="cellIs" dxfId="975" priority="1270" operator="equal">
      <formula>TODAY()</formula>
    </cfRule>
  </conditionalFormatting>
  <conditionalFormatting sqref="N117">
    <cfRule type="cellIs" dxfId="974" priority="1269" operator="equal">
      <formula>$C$7</formula>
    </cfRule>
  </conditionalFormatting>
  <conditionalFormatting sqref="O117">
    <cfRule type="cellIs" dxfId="973" priority="1267" operator="equal">
      <formula>$C$7</formula>
    </cfRule>
  </conditionalFormatting>
  <conditionalFormatting sqref="N117 P117">
    <cfRule type="cellIs" dxfId="972" priority="1271" operator="equal">
      <formula>TODAY()</formula>
    </cfRule>
  </conditionalFormatting>
  <conditionalFormatting sqref="N117">
    <cfRule type="cellIs" dxfId="971" priority="1266" operator="equal">
      <formula>$C$7</formula>
    </cfRule>
  </conditionalFormatting>
  <conditionalFormatting sqref="O117">
    <cfRule type="cellIs" dxfId="970" priority="1264" operator="equal">
      <formula>$C$7</formula>
    </cfRule>
  </conditionalFormatting>
  <conditionalFormatting sqref="L117">
    <cfRule type="cellIs" dxfId="969" priority="1263" operator="lessThan">
      <formula>0</formula>
    </cfRule>
  </conditionalFormatting>
  <conditionalFormatting sqref="G117">
    <cfRule type="cellIs" dxfId="968" priority="1261" operator="greaterThan">
      <formula>F117</formula>
    </cfRule>
    <cfRule type="cellIs" dxfId="967" priority="1262" operator="lessThan">
      <formula>F117</formula>
    </cfRule>
  </conditionalFormatting>
  <conditionalFormatting sqref="K117:L117">
    <cfRule type="cellIs" dxfId="966" priority="1260" operator="lessThan">
      <formula>0</formula>
    </cfRule>
  </conditionalFormatting>
  <conditionalFormatting sqref="O117">
    <cfRule type="cellIs" dxfId="965" priority="1256" operator="equal">
      <formula>TODAY()</formula>
    </cfRule>
  </conditionalFormatting>
  <conditionalFormatting sqref="O117">
    <cfRule type="cellIs" dxfId="964" priority="1253" operator="equal">
      <formula>TODAY()</formula>
    </cfRule>
  </conditionalFormatting>
  <conditionalFormatting sqref="N117 P117">
    <cfRule type="cellIs" dxfId="963" priority="1258" operator="equal">
      <formula>TODAY()</formula>
    </cfRule>
  </conditionalFormatting>
  <conditionalFormatting sqref="N117">
    <cfRule type="cellIs" dxfId="962" priority="1257" operator="equal">
      <formula>$C$7</formula>
    </cfRule>
  </conditionalFormatting>
  <conditionalFormatting sqref="O117">
    <cfRule type="cellIs" dxfId="961" priority="1255" operator="equal">
      <formula>$C$7</formula>
    </cfRule>
  </conditionalFormatting>
  <conditionalFormatting sqref="N117 P117">
    <cfRule type="cellIs" dxfId="960" priority="1259" operator="equal">
      <formula>TODAY()</formula>
    </cfRule>
  </conditionalFormatting>
  <conditionalFormatting sqref="N117">
    <cfRule type="cellIs" dxfId="959" priority="1254" operator="equal">
      <formula>$C$7</formula>
    </cfRule>
  </conditionalFormatting>
  <conditionalFormatting sqref="O117">
    <cfRule type="cellIs" dxfId="958" priority="1252" operator="equal">
      <formula>$C$7</formula>
    </cfRule>
  </conditionalFormatting>
  <conditionalFormatting sqref="L117">
    <cfRule type="cellIs" dxfId="957" priority="1251" operator="lessThan">
      <formula>0</formula>
    </cfRule>
  </conditionalFormatting>
  <conditionalFormatting sqref="G117">
    <cfRule type="cellIs" dxfId="956" priority="1249" operator="greaterThan">
      <formula>F117</formula>
    </cfRule>
    <cfRule type="cellIs" dxfId="955" priority="1250" operator="lessThan">
      <formula>F117</formula>
    </cfRule>
  </conditionalFormatting>
  <conditionalFormatting sqref="K117:L117">
    <cfRule type="cellIs" dxfId="954" priority="1248" operator="lessThan">
      <formula>0</formula>
    </cfRule>
  </conditionalFormatting>
  <conditionalFormatting sqref="O117">
    <cfRule type="cellIs" dxfId="953" priority="1244" operator="equal">
      <formula>TODAY()</formula>
    </cfRule>
  </conditionalFormatting>
  <conditionalFormatting sqref="O117">
    <cfRule type="cellIs" dxfId="952" priority="1241" operator="equal">
      <formula>TODAY()</formula>
    </cfRule>
  </conditionalFormatting>
  <conditionalFormatting sqref="N117 P117">
    <cfRule type="cellIs" dxfId="951" priority="1246" operator="equal">
      <formula>TODAY()</formula>
    </cfRule>
  </conditionalFormatting>
  <conditionalFormatting sqref="N117">
    <cfRule type="cellIs" dxfId="950" priority="1245" operator="equal">
      <formula>$C$7</formula>
    </cfRule>
  </conditionalFormatting>
  <conditionalFormatting sqref="O117">
    <cfRule type="cellIs" dxfId="949" priority="1243" operator="equal">
      <formula>$C$7</formula>
    </cfRule>
  </conditionalFormatting>
  <conditionalFormatting sqref="N117 P117">
    <cfRule type="cellIs" dxfId="948" priority="1247" operator="equal">
      <formula>TODAY()</formula>
    </cfRule>
  </conditionalFormatting>
  <conditionalFormatting sqref="N117">
    <cfRule type="cellIs" dxfId="947" priority="1242" operator="equal">
      <formula>$C$7</formula>
    </cfRule>
  </conditionalFormatting>
  <conditionalFormatting sqref="O117">
    <cfRule type="cellIs" dxfId="946" priority="1240" operator="equal">
      <formula>$C$7</formula>
    </cfRule>
  </conditionalFormatting>
  <conditionalFormatting sqref="L117">
    <cfRule type="cellIs" dxfId="945" priority="1239" operator="lessThan">
      <formula>0</formula>
    </cfRule>
  </conditionalFormatting>
  <conditionalFormatting sqref="G117">
    <cfRule type="cellIs" dxfId="944" priority="1237" operator="greaterThan">
      <formula>F117</formula>
    </cfRule>
    <cfRule type="cellIs" dxfId="943" priority="1238" operator="lessThan">
      <formula>F117</formula>
    </cfRule>
  </conditionalFormatting>
  <conditionalFormatting sqref="K117:L117">
    <cfRule type="cellIs" dxfId="942" priority="1236" operator="lessThan">
      <formula>0</formula>
    </cfRule>
  </conditionalFormatting>
  <conditionalFormatting sqref="O117">
    <cfRule type="cellIs" dxfId="941" priority="1232" operator="equal">
      <formula>TODAY()</formula>
    </cfRule>
  </conditionalFormatting>
  <conditionalFormatting sqref="O117">
    <cfRule type="cellIs" dxfId="940" priority="1229" operator="equal">
      <formula>TODAY()</formula>
    </cfRule>
  </conditionalFormatting>
  <conditionalFormatting sqref="N117 P117">
    <cfRule type="cellIs" dxfId="939" priority="1234" operator="equal">
      <formula>TODAY()</formula>
    </cfRule>
  </conditionalFormatting>
  <conditionalFormatting sqref="N117">
    <cfRule type="cellIs" dxfId="938" priority="1233" operator="equal">
      <formula>$C$7</formula>
    </cfRule>
  </conditionalFormatting>
  <conditionalFormatting sqref="O117">
    <cfRule type="cellIs" dxfId="937" priority="1231" operator="equal">
      <formula>$C$7</formula>
    </cfRule>
  </conditionalFormatting>
  <conditionalFormatting sqref="N117 P117">
    <cfRule type="cellIs" dxfId="936" priority="1235" operator="equal">
      <formula>TODAY()</formula>
    </cfRule>
  </conditionalFormatting>
  <conditionalFormatting sqref="N117">
    <cfRule type="cellIs" dxfId="935" priority="1230" operator="equal">
      <formula>$C$7</formula>
    </cfRule>
  </conditionalFormatting>
  <conditionalFormatting sqref="O117">
    <cfRule type="cellIs" dxfId="934" priority="1228" operator="equal">
      <formula>$C$7</formula>
    </cfRule>
  </conditionalFormatting>
  <conditionalFormatting sqref="L117">
    <cfRule type="cellIs" dxfId="933" priority="1227" operator="lessThan">
      <formula>0</formula>
    </cfRule>
  </conditionalFormatting>
  <conditionalFormatting sqref="G117">
    <cfRule type="cellIs" dxfId="932" priority="1225" operator="greaterThan">
      <formula>F117</formula>
    </cfRule>
    <cfRule type="cellIs" dxfId="931" priority="1226" operator="lessThan">
      <formula>F117</formula>
    </cfRule>
  </conditionalFormatting>
  <conditionalFormatting sqref="K117:L117">
    <cfRule type="cellIs" dxfId="930" priority="1224" operator="lessThan">
      <formula>0</formula>
    </cfRule>
  </conditionalFormatting>
  <conditionalFormatting sqref="O117">
    <cfRule type="cellIs" dxfId="929" priority="1220" operator="equal">
      <formula>TODAY()</formula>
    </cfRule>
  </conditionalFormatting>
  <conditionalFormatting sqref="O117">
    <cfRule type="cellIs" dxfId="928" priority="1217" operator="equal">
      <formula>TODAY()</formula>
    </cfRule>
  </conditionalFormatting>
  <conditionalFormatting sqref="N117 P117">
    <cfRule type="cellIs" dxfId="927" priority="1222" operator="equal">
      <formula>TODAY()</formula>
    </cfRule>
  </conditionalFormatting>
  <conditionalFormatting sqref="N117">
    <cfRule type="cellIs" dxfId="926" priority="1221" operator="equal">
      <formula>$C$7</formula>
    </cfRule>
  </conditionalFormatting>
  <conditionalFormatting sqref="O117">
    <cfRule type="cellIs" dxfId="925" priority="1219" operator="equal">
      <formula>$C$7</formula>
    </cfRule>
  </conditionalFormatting>
  <conditionalFormatting sqref="N117 P117">
    <cfRule type="cellIs" dxfId="924" priority="1223" operator="equal">
      <formula>TODAY()</formula>
    </cfRule>
  </conditionalFormatting>
  <conditionalFormatting sqref="N117">
    <cfRule type="cellIs" dxfId="923" priority="1218" operator="equal">
      <formula>$C$7</formula>
    </cfRule>
  </conditionalFormatting>
  <conditionalFormatting sqref="O117">
    <cfRule type="cellIs" dxfId="922" priority="1216" operator="equal">
      <formula>$C$7</formula>
    </cfRule>
  </conditionalFormatting>
  <conditionalFormatting sqref="L117">
    <cfRule type="cellIs" dxfId="921" priority="1215" operator="lessThan">
      <formula>0</formula>
    </cfRule>
  </conditionalFormatting>
  <conditionalFormatting sqref="G117">
    <cfRule type="cellIs" dxfId="920" priority="1213" operator="greaterThan">
      <formula>F117</formula>
    </cfRule>
    <cfRule type="cellIs" dxfId="919" priority="1214" operator="lessThan">
      <formula>F117</formula>
    </cfRule>
  </conditionalFormatting>
  <conditionalFormatting sqref="K117:L117">
    <cfRule type="cellIs" dxfId="918" priority="1212" operator="lessThan">
      <formula>0</formula>
    </cfRule>
  </conditionalFormatting>
  <conditionalFormatting sqref="O117">
    <cfRule type="cellIs" dxfId="917" priority="1208" operator="equal">
      <formula>TODAY()</formula>
    </cfRule>
  </conditionalFormatting>
  <conditionalFormatting sqref="O117">
    <cfRule type="cellIs" dxfId="916" priority="1205" operator="equal">
      <formula>TODAY()</formula>
    </cfRule>
  </conditionalFormatting>
  <conditionalFormatting sqref="N117 P117">
    <cfRule type="cellIs" dxfId="915" priority="1210" operator="equal">
      <formula>TODAY()</formula>
    </cfRule>
  </conditionalFormatting>
  <conditionalFormatting sqref="N117">
    <cfRule type="cellIs" dxfId="914" priority="1209" operator="equal">
      <formula>$C$7</formula>
    </cfRule>
  </conditionalFormatting>
  <conditionalFormatting sqref="O117">
    <cfRule type="cellIs" dxfId="913" priority="1207" operator="equal">
      <formula>$C$7</formula>
    </cfRule>
  </conditionalFormatting>
  <conditionalFormatting sqref="N117 P117">
    <cfRule type="cellIs" dxfId="912" priority="1211" operator="equal">
      <formula>TODAY()</formula>
    </cfRule>
  </conditionalFormatting>
  <conditionalFormatting sqref="N117">
    <cfRule type="cellIs" dxfId="911" priority="1206" operator="equal">
      <formula>$C$7</formula>
    </cfRule>
  </conditionalFormatting>
  <conditionalFormatting sqref="O117">
    <cfRule type="cellIs" dxfId="910" priority="1204" operator="equal">
      <formula>$C$7</formula>
    </cfRule>
  </conditionalFormatting>
  <conditionalFormatting sqref="L117">
    <cfRule type="cellIs" dxfId="909" priority="1179" operator="lessThan">
      <formula>0</formula>
    </cfRule>
  </conditionalFormatting>
  <conditionalFormatting sqref="G117">
    <cfRule type="cellIs" dxfId="908" priority="1177" operator="greaterThan">
      <formula>F117</formula>
    </cfRule>
    <cfRule type="cellIs" dxfId="907" priority="1178" operator="lessThan">
      <formula>F117</formula>
    </cfRule>
  </conditionalFormatting>
  <conditionalFormatting sqref="K117:L117">
    <cfRule type="cellIs" dxfId="906" priority="1176" operator="lessThan">
      <formula>0</formula>
    </cfRule>
  </conditionalFormatting>
  <conditionalFormatting sqref="O117">
    <cfRule type="cellIs" dxfId="905" priority="1172" operator="equal">
      <formula>TODAY()</formula>
    </cfRule>
  </conditionalFormatting>
  <conditionalFormatting sqref="O117">
    <cfRule type="cellIs" dxfId="904" priority="1169" operator="equal">
      <formula>TODAY()</formula>
    </cfRule>
  </conditionalFormatting>
  <conditionalFormatting sqref="N117 P117">
    <cfRule type="cellIs" dxfId="903" priority="1174" operator="equal">
      <formula>TODAY()</formula>
    </cfRule>
  </conditionalFormatting>
  <conditionalFormatting sqref="N117">
    <cfRule type="cellIs" dxfId="902" priority="1173" operator="equal">
      <formula>$C$7</formula>
    </cfRule>
  </conditionalFormatting>
  <conditionalFormatting sqref="O117">
    <cfRule type="cellIs" dxfId="901" priority="1171" operator="equal">
      <formula>$C$7</formula>
    </cfRule>
  </conditionalFormatting>
  <conditionalFormatting sqref="N117 P117">
    <cfRule type="cellIs" dxfId="900" priority="1175" operator="equal">
      <formula>TODAY()</formula>
    </cfRule>
  </conditionalFormatting>
  <conditionalFormatting sqref="N117">
    <cfRule type="cellIs" dxfId="899" priority="1170" operator="equal">
      <formula>$C$7</formula>
    </cfRule>
  </conditionalFormatting>
  <conditionalFormatting sqref="O117">
    <cfRule type="cellIs" dxfId="898" priority="1168" operator="equal">
      <formula>$C$7</formula>
    </cfRule>
  </conditionalFormatting>
  <conditionalFormatting sqref="L117">
    <cfRule type="cellIs" dxfId="897" priority="1203" operator="lessThan">
      <formula>0</formula>
    </cfRule>
  </conditionalFormatting>
  <conditionalFormatting sqref="G117">
    <cfRule type="cellIs" dxfId="896" priority="1201" operator="greaterThan">
      <formula>F117</formula>
    </cfRule>
    <cfRule type="cellIs" dxfId="895" priority="1202" operator="lessThan">
      <formula>F117</formula>
    </cfRule>
  </conditionalFormatting>
  <conditionalFormatting sqref="K117:L117">
    <cfRule type="cellIs" dxfId="894" priority="1200" operator="lessThan">
      <formula>0</formula>
    </cfRule>
  </conditionalFormatting>
  <conditionalFormatting sqref="O117">
    <cfRule type="cellIs" dxfId="893" priority="1196" operator="equal">
      <formula>TODAY()</formula>
    </cfRule>
  </conditionalFormatting>
  <conditionalFormatting sqref="O117">
    <cfRule type="cellIs" dxfId="892" priority="1193" operator="equal">
      <formula>TODAY()</formula>
    </cfRule>
  </conditionalFormatting>
  <conditionalFormatting sqref="N117 P117">
    <cfRule type="cellIs" dxfId="891" priority="1198" operator="equal">
      <formula>TODAY()</formula>
    </cfRule>
  </conditionalFormatting>
  <conditionalFormatting sqref="N117">
    <cfRule type="cellIs" dxfId="890" priority="1197" operator="equal">
      <formula>$C$7</formula>
    </cfRule>
  </conditionalFormatting>
  <conditionalFormatting sqref="O117">
    <cfRule type="cellIs" dxfId="889" priority="1195" operator="equal">
      <formula>$C$7</formula>
    </cfRule>
  </conditionalFormatting>
  <conditionalFormatting sqref="N117 P117">
    <cfRule type="cellIs" dxfId="888" priority="1199" operator="equal">
      <formula>TODAY()</formula>
    </cfRule>
  </conditionalFormatting>
  <conditionalFormatting sqref="N117">
    <cfRule type="cellIs" dxfId="887" priority="1194" operator="equal">
      <formula>$C$7</formula>
    </cfRule>
  </conditionalFormatting>
  <conditionalFormatting sqref="O117">
    <cfRule type="cellIs" dxfId="886" priority="1192" operator="equal">
      <formula>$C$7</formula>
    </cfRule>
  </conditionalFormatting>
  <conditionalFormatting sqref="L117">
    <cfRule type="cellIs" dxfId="885" priority="1191" operator="lessThan">
      <formula>0</formula>
    </cfRule>
  </conditionalFormatting>
  <conditionalFormatting sqref="G117">
    <cfRule type="cellIs" dxfId="884" priority="1189" operator="greaterThan">
      <formula>F117</formula>
    </cfRule>
    <cfRule type="cellIs" dxfId="883" priority="1190" operator="lessThan">
      <formula>F117</formula>
    </cfRule>
  </conditionalFormatting>
  <conditionalFormatting sqref="K117:L117">
    <cfRule type="cellIs" dxfId="882" priority="1188" operator="lessThan">
      <formula>0</formula>
    </cfRule>
  </conditionalFormatting>
  <conditionalFormatting sqref="O117">
    <cfRule type="cellIs" dxfId="881" priority="1184" operator="equal">
      <formula>TODAY()</formula>
    </cfRule>
  </conditionalFormatting>
  <conditionalFormatting sqref="O117">
    <cfRule type="cellIs" dxfId="880" priority="1181" operator="equal">
      <formula>TODAY()</formula>
    </cfRule>
  </conditionalFormatting>
  <conditionalFormatting sqref="N117 P117">
    <cfRule type="cellIs" dxfId="879" priority="1186" operator="equal">
      <formula>TODAY()</formula>
    </cfRule>
  </conditionalFormatting>
  <conditionalFormatting sqref="N117">
    <cfRule type="cellIs" dxfId="878" priority="1185" operator="equal">
      <formula>$C$7</formula>
    </cfRule>
  </conditionalFormatting>
  <conditionalFormatting sqref="O117">
    <cfRule type="cellIs" dxfId="877" priority="1183" operator="equal">
      <formula>$C$7</formula>
    </cfRule>
  </conditionalFormatting>
  <conditionalFormatting sqref="N117 P117">
    <cfRule type="cellIs" dxfId="876" priority="1187" operator="equal">
      <formula>TODAY()</formula>
    </cfRule>
  </conditionalFormatting>
  <conditionalFormatting sqref="N117">
    <cfRule type="cellIs" dxfId="875" priority="1182" operator="equal">
      <formula>$C$7</formula>
    </cfRule>
  </conditionalFormatting>
  <conditionalFormatting sqref="O117">
    <cfRule type="cellIs" dxfId="874" priority="1180" operator="equal">
      <formula>$C$7</formula>
    </cfRule>
  </conditionalFormatting>
  <conditionalFormatting sqref="L118">
    <cfRule type="cellIs" dxfId="873" priority="1167" operator="lessThan">
      <formula>0</formula>
    </cfRule>
  </conditionalFormatting>
  <conditionalFormatting sqref="G118">
    <cfRule type="cellIs" dxfId="872" priority="1165" operator="greaterThan">
      <formula>F118</formula>
    </cfRule>
    <cfRule type="cellIs" dxfId="871" priority="1166" operator="lessThan">
      <formula>F118</formula>
    </cfRule>
  </conditionalFormatting>
  <conditionalFormatting sqref="K118:L118">
    <cfRule type="cellIs" dxfId="870" priority="1164" operator="lessThan">
      <formula>0</formula>
    </cfRule>
  </conditionalFormatting>
  <conditionalFormatting sqref="O118">
    <cfRule type="cellIs" dxfId="869" priority="1160" operator="equal">
      <formula>TODAY()</formula>
    </cfRule>
  </conditionalFormatting>
  <conditionalFormatting sqref="O118">
    <cfRule type="cellIs" dxfId="868" priority="1157" operator="equal">
      <formula>TODAY()</formula>
    </cfRule>
  </conditionalFormatting>
  <conditionalFormatting sqref="N118 P118">
    <cfRule type="cellIs" dxfId="867" priority="1162" operator="equal">
      <formula>TODAY()</formula>
    </cfRule>
  </conditionalFormatting>
  <conditionalFormatting sqref="N118">
    <cfRule type="cellIs" dxfId="866" priority="1161" operator="equal">
      <formula>$C$7</formula>
    </cfRule>
  </conditionalFormatting>
  <conditionalFormatting sqref="O118">
    <cfRule type="cellIs" dxfId="865" priority="1159" operator="equal">
      <formula>$C$7</formula>
    </cfRule>
  </conditionalFormatting>
  <conditionalFormatting sqref="N118 P118">
    <cfRule type="cellIs" dxfId="864" priority="1163" operator="equal">
      <formula>TODAY()</formula>
    </cfRule>
  </conditionalFormatting>
  <conditionalFormatting sqref="N118">
    <cfRule type="cellIs" dxfId="863" priority="1158" operator="equal">
      <formula>$C$7</formula>
    </cfRule>
  </conditionalFormatting>
  <conditionalFormatting sqref="O118">
    <cfRule type="cellIs" dxfId="862" priority="1156" operator="equal">
      <formula>$C$7</formula>
    </cfRule>
  </conditionalFormatting>
  <conditionalFormatting sqref="L118">
    <cfRule type="cellIs" dxfId="861" priority="1155" operator="lessThan">
      <formula>0</formula>
    </cfRule>
  </conditionalFormatting>
  <conditionalFormatting sqref="G118">
    <cfRule type="cellIs" dxfId="860" priority="1153" operator="greaterThan">
      <formula>F118</formula>
    </cfRule>
    <cfRule type="cellIs" dxfId="859" priority="1154" operator="lessThan">
      <formula>F118</formula>
    </cfRule>
  </conditionalFormatting>
  <conditionalFormatting sqref="K118:L118">
    <cfRule type="cellIs" dxfId="858" priority="1152" operator="lessThan">
      <formula>0</formula>
    </cfRule>
  </conditionalFormatting>
  <conditionalFormatting sqref="O118">
    <cfRule type="cellIs" dxfId="857" priority="1148" operator="equal">
      <formula>TODAY()</formula>
    </cfRule>
  </conditionalFormatting>
  <conditionalFormatting sqref="O118">
    <cfRule type="cellIs" dxfId="856" priority="1145" operator="equal">
      <formula>TODAY()</formula>
    </cfRule>
  </conditionalFormatting>
  <conditionalFormatting sqref="N118 P118">
    <cfRule type="cellIs" dxfId="855" priority="1150" operator="equal">
      <formula>TODAY()</formula>
    </cfRule>
  </conditionalFormatting>
  <conditionalFormatting sqref="N118">
    <cfRule type="cellIs" dxfId="854" priority="1149" operator="equal">
      <formula>$C$7</formula>
    </cfRule>
  </conditionalFormatting>
  <conditionalFormatting sqref="O118">
    <cfRule type="cellIs" dxfId="853" priority="1147" operator="equal">
      <formula>$C$7</formula>
    </cfRule>
  </conditionalFormatting>
  <conditionalFormatting sqref="N118 P118">
    <cfRule type="cellIs" dxfId="852" priority="1151" operator="equal">
      <formula>TODAY()</formula>
    </cfRule>
  </conditionalFormatting>
  <conditionalFormatting sqref="N118">
    <cfRule type="cellIs" dxfId="851" priority="1146" operator="equal">
      <formula>$C$7</formula>
    </cfRule>
  </conditionalFormatting>
  <conditionalFormatting sqref="O118">
    <cfRule type="cellIs" dxfId="850" priority="1144" operator="equal">
      <formula>$C$7</formula>
    </cfRule>
  </conditionalFormatting>
  <conditionalFormatting sqref="L118">
    <cfRule type="cellIs" dxfId="849" priority="1143" operator="lessThan">
      <formula>0</formula>
    </cfRule>
  </conditionalFormatting>
  <conditionalFormatting sqref="G118">
    <cfRule type="cellIs" dxfId="848" priority="1141" operator="greaterThan">
      <formula>F118</formula>
    </cfRule>
    <cfRule type="cellIs" dxfId="847" priority="1142" operator="lessThan">
      <formula>F118</formula>
    </cfRule>
  </conditionalFormatting>
  <conditionalFormatting sqref="K118:L118">
    <cfRule type="cellIs" dxfId="846" priority="1140" operator="lessThan">
      <formula>0</formula>
    </cfRule>
  </conditionalFormatting>
  <conditionalFormatting sqref="O118">
    <cfRule type="cellIs" dxfId="845" priority="1136" operator="equal">
      <formula>TODAY()</formula>
    </cfRule>
  </conditionalFormatting>
  <conditionalFormatting sqref="O118">
    <cfRule type="cellIs" dxfId="844" priority="1133" operator="equal">
      <formula>TODAY()</formula>
    </cfRule>
  </conditionalFormatting>
  <conditionalFormatting sqref="N118 P118">
    <cfRule type="cellIs" dxfId="843" priority="1138" operator="equal">
      <formula>TODAY()</formula>
    </cfRule>
  </conditionalFormatting>
  <conditionalFormatting sqref="N118">
    <cfRule type="cellIs" dxfId="842" priority="1137" operator="equal">
      <formula>$C$7</formula>
    </cfRule>
  </conditionalFormatting>
  <conditionalFormatting sqref="O118">
    <cfRule type="cellIs" dxfId="841" priority="1135" operator="equal">
      <formula>$C$7</formula>
    </cfRule>
  </conditionalFormatting>
  <conditionalFormatting sqref="N118 P118">
    <cfRule type="cellIs" dxfId="840" priority="1139" operator="equal">
      <formula>TODAY()</formula>
    </cfRule>
  </conditionalFormatting>
  <conditionalFormatting sqref="N118">
    <cfRule type="cellIs" dxfId="839" priority="1134" operator="equal">
      <formula>$C$7</formula>
    </cfRule>
  </conditionalFormatting>
  <conditionalFormatting sqref="O118">
    <cfRule type="cellIs" dxfId="838" priority="1132" operator="equal">
      <formula>$C$7</formula>
    </cfRule>
  </conditionalFormatting>
  <conditionalFormatting sqref="L118">
    <cfRule type="cellIs" dxfId="837" priority="1131" operator="lessThan">
      <formula>0</formula>
    </cfRule>
  </conditionalFormatting>
  <conditionalFormatting sqref="G118">
    <cfRule type="cellIs" dxfId="836" priority="1129" operator="greaterThan">
      <formula>F118</formula>
    </cfRule>
    <cfRule type="cellIs" dxfId="835" priority="1130" operator="lessThan">
      <formula>F118</formula>
    </cfRule>
  </conditionalFormatting>
  <conditionalFormatting sqref="K118:L118">
    <cfRule type="cellIs" dxfId="834" priority="1128" operator="lessThan">
      <formula>0</formula>
    </cfRule>
  </conditionalFormatting>
  <conditionalFormatting sqref="O118">
    <cfRule type="cellIs" dxfId="833" priority="1124" operator="equal">
      <formula>TODAY()</formula>
    </cfRule>
  </conditionalFormatting>
  <conditionalFormatting sqref="O118">
    <cfRule type="cellIs" dxfId="832" priority="1121" operator="equal">
      <formula>TODAY()</formula>
    </cfRule>
  </conditionalFormatting>
  <conditionalFormatting sqref="N118 P118">
    <cfRule type="cellIs" dxfId="831" priority="1126" operator="equal">
      <formula>TODAY()</formula>
    </cfRule>
  </conditionalFormatting>
  <conditionalFormatting sqref="N118">
    <cfRule type="cellIs" dxfId="830" priority="1125" operator="equal">
      <formula>$C$7</formula>
    </cfRule>
  </conditionalFormatting>
  <conditionalFormatting sqref="O118">
    <cfRule type="cellIs" dxfId="829" priority="1123" operator="equal">
      <formula>$C$7</formula>
    </cfRule>
  </conditionalFormatting>
  <conditionalFormatting sqref="N118 P118">
    <cfRule type="cellIs" dxfId="828" priority="1127" operator="equal">
      <formula>TODAY()</formula>
    </cfRule>
  </conditionalFormatting>
  <conditionalFormatting sqref="N118">
    <cfRule type="cellIs" dxfId="827" priority="1122" operator="equal">
      <formula>$C$7</formula>
    </cfRule>
  </conditionalFormatting>
  <conditionalFormatting sqref="O118">
    <cfRule type="cellIs" dxfId="826" priority="1120" operator="equal">
      <formula>$C$7</formula>
    </cfRule>
  </conditionalFormatting>
  <conditionalFormatting sqref="L118">
    <cfRule type="cellIs" dxfId="825" priority="1119" operator="lessThan">
      <formula>0</formula>
    </cfRule>
  </conditionalFormatting>
  <conditionalFormatting sqref="G118">
    <cfRule type="cellIs" dxfId="824" priority="1117" operator="greaterThan">
      <formula>F118</formula>
    </cfRule>
    <cfRule type="cellIs" dxfId="823" priority="1118" operator="lessThan">
      <formula>F118</formula>
    </cfRule>
  </conditionalFormatting>
  <conditionalFormatting sqref="K118:L118">
    <cfRule type="cellIs" dxfId="822" priority="1116" operator="lessThan">
      <formula>0</formula>
    </cfRule>
  </conditionalFormatting>
  <conditionalFormatting sqref="O118">
    <cfRule type="cellIs" dxfId="821" priority="1112" operator="equal">
      <formula>TODAY()</formula>
    </cfRule>
  </conditionalFormatting>
  <conditionalFormatting sqref="O118">
    <cfRule type="cellIs" dxfId="820" priority="1109" operator="equal">
      <formula>TODAY()</formula>
    </cfRule>
  </conditionalFormatting>
  <conditionalFormatting sqref="N118 P118">
    <cfRule type="cellIs" dxfId="819" priority="1114" operator="equal">
      <formula>TODAY()</formula>
    </cfRule>
  </conditionalFormatting>
  <conditionalFormatting sqref="N118">
    <cfRule type="cellIs" dxfId="818" priority="1113" operator="equal">
      <formula>$C$7</formula>
    </cfRule>
  </conditionalFormatting>
  <conditionalFormatting sqref="O118">
    <cfRule type="cellIs" dxfId="817" priority="1111" operator="equal">
      <formula>$C$7</formula>
    </cfRule>
  </conditionalFormatting>
  <conditionalFormatting sqref="N118 P118">
    <cfRule type="cellIs" dxfId="816" priority="1115" operator="equal">
      <formula>TODAY()</formula>
    </cfRule>
  </conditionalFormatting>
  <conditionalFormatting sqref="N118">
    <cfRule type="cellIs" dxfId="815" priority="1110" operator="equal">
      <formula>$C$7</formula>
    </cfRule>
  </conditionalFormatting>
  <conditionalFormatting sqref="O118">
    <cfRule type="cellIs" dxfId="814" priority="1108" operator="equal">
      <formula>$C$7</formula>
    </cfRule>
  </conditionalFormatting>
  <conditionalFormatting sqref="L118">
    <cfRule type="cellIs" dxfId="813" priority="1107" operator="lessThan">
      <formula>0</formula>
    </cfRule>
  </conditionalFormatting>
  <conditionalFormatting sqref="G118">
    <cfRule type="cellIs" dxfId="812" priority="1105" operator="greaterThan">
      <formula>F118</formula>
    </cfRule>
    <cfRule type="cellIs" dxfId="811" priority="1106" operator="lessThan">
      <formula>F118</formula>
    </cfRule>
  </conditionalFormatting>
  <conditionalFormatting sqref="K118:L118">
    <cfRule type="cellIs" dxfId="810" priority="1104" operator="lessThan">
      <formula>0</formula>
    </cfRule>
  </conditionalFormatting>
  <conditionalFormatting sqref="O118">
    <cfRule type="cellIs" dxfId="809" priority="1100" operator="equal">
      <formula>TODAY()</formula>
    </cfRule>
  </conditionalFormatting>
  <conditionalFormatting sqref="O118">
    <cfRule type="cellIs" dxfId="808" priority="1097" operator="equal">
      <formula>TODAY()</formula>
    </cfRule>
  </conditionalFormatting>
  <conditionalFormatting sqref="N118 P118">
    <cfRule type="cellIs" dxfId="807" priority="1102" operator="equal">
      <formula>TODAY()</formula>
    </cfRule>
  </conditionalFormatting>
  <conditionalFormatting sqref="N118">
    <cfRule type="cellIs" dxfId="806" priority="1101" operator="equal">
      <formula>$C$7</formula>
    </cfRule>
  </conditionalFormatting>
  <conditionalFormatting sqref="O118">
    <cfRule type="cellIs" dxfId="805" priority="1099" operator="equal">
      <formula>$C$7</formula>
    </cfRule>
  </conditionalFormatting>
  <conditionalFormatting sqref="N118 P118">
    <cfRule type="cellIs" dxfId="804" priority="1103" operator="equal">
      <formula>TODAY()</formula>
    </cfRule>
  </conditionalFormatting>
  <conditionalFormatting sqref="N118">
    <cfRule type="cellIs" dxfId="803" priority="1098" operator="equal">
      <formula>$C$7</formula>
    </cfRule>
  </conditionalFormatting>
  <conditionalFormatting sqref="O118">
    <cfRule type="cellIs" dxfId="802" priority="1096" operator="equal">
      <formula>$C$7</formula>
    </cfRule>
  </conditionalFormatting>
  <conditionalFormatting sqref="L118">
    <cfRule type="cellIs" dxfId="801" priority="1095" operator="lessThan">
      <formula>0</formula>
    </cfRule>
  </conditionalFormatting>
  <conditionalFormatting sqref="G118">
    <cfRule type="cellIs" dxfId="800" priority="1093" operator="greaterThan">
      <formula>F118</formula>
    </cfRule>
    <cfRule type="cellIs" dxfId="799" priority="1094" operator="lessThan">
      <formula>F118</formula>
    </cfRule>
  </conditionalFormatting>
  <conditionalFormatting sqref="K118:L118">
    <cfRule type="cellIs" dxfId="798" priority="1092" operator="lessThan">
      <formula>0</formula>
    </cfRule>
  </conditionalFormatting>
  <conditionalFormatting sqref="O118">
    <cfRule type="cellIs" dxfId="797" priority="1088" operator="equal">
      <formula>TODAY()</formula>
    </cfRule>
  </conditionalFormatting>
  <conditionalFormatting sqref="O118">
    <cfRule type="cellIs" dxfId="796" priority="1085" operator="equal">
      <formula>TODAY()</formula>
    </cfRule>
  </conditionalFormatting>
  <conditionalFormatting sqref="N118 P118">
    <cfRule type="cellIs" dxfId="795" priority="1090" operator="equal">
      <formula>TODAY()</formula>
    </cfRule>
  </conditionalFormatting>
  <conditionalFormatting sqref="N118">
    <cfRule type="cellIs" dxfId="794" priority="1089" operator="equal">
      <formula>$C$7</formula>
    </cfRule>
  </conditionalFormatting>
  <conditionalFormatting sqref="O118">
    <cfRule type="cellIs" dxfId="793" priority="1087" operator="equal">
      <formula>$C$7</formula>
    </cfRule>
  </conditionalFormatting>
  <conditionalFormatting sqref="N118 P118">
    <cfRule type="cellIs" dxfId="792" priority="1091" operator="equal">
      <formula>TODAY()</formula>
    </cfRule>
  </conditionalFormatting>
  <conditionalFormatting sqref="N118">
    <cfRule type="cellIs" dxfId="791" priority="1086" operator="equal">
      <formula>$C$7</formula>
    </cfRule>
  </conditionalFormatting>
  <conditionalFormatting sqref="O118">
    <cfRule type="cellIs" dxfId="790" priority="1084" operator="equal">
      <formula>$C$7</formula>
    </cfRule>
  </conditionalFormatting>
  <conditionalFormatting sqref="L118">
    <cfRule type="cellIs" dxfId="789" priority="1083" operator="lessThan">
      <formula>0</formula>
    </cfRule>
  </conditionalFormatting>
  <conditionalFormatting sqref="G118">
    <cfRule type="cellIs" dxfId="788" priority="1081" operator="greaterThan">
      <formula>F118</formula>
    </cfRule>
    <cfRule type="cellIs" dxfId="787" priority="1082" operator="lessThan">
      <formula>F118</formula>
    </cfRule>
  </conditionalFormatting>
  <conditionalFormatting sqref="K118:L118">
    <cfRule type="cellIs" dxfId="786" priority="1080" operator="lessThan">
      <formula>0</formula>
    </cfRule>
  </conditionalFormatting>
  <conditionalFormatting sqref="O118">
    <cfRule type="cellIs" dxfId="785" priority="1076" operator="equal">
      <formula>TODAY()</formula>
    </cfRule>
  </conditionalFormatting>
  <conditionalFormatting sqref="O118">
    <cfRule type="cellIs" dxfId="784" priority="1073" operator="equal">
      <formula>TODAY()</formula>
    </cfRule>
  </conditionalFormatting>
  <conditionalFormatting sqref="N118 P118">
    <cfRule type="cellIs" dxfId="783" priority="1078" operator="equal">
      <formula>TODAY()</formula>
    </cfRule>
  </conditionalFormatting>
  <conditionalFormatting sqref="N118">
    <cfRule type="cellIs" dxfId="782" priority="1077" operator="equal">
      <formula>$C$7</formula>
    </cfRule>
  </conditionalFormatting>
  <conditionalFormatting sqref="O118">
    <cfRule type="cellIs" dxfId="781" priority="1075" operator="equal">
      <formula>$C$7</formula>
    </cfRule>
  </conditionalFormatting>
  <conditionalFormatting sqref="N118 P118">
    <cfRule type="cellIs" dxfId="780" priority="1079" operator="equal">
      <formula>TODAY()</formula>
    </cfRule>
  </conditionalFormatting>
  <conditionalFormatting sqref="N118">
    <cfRule type="cellIs" dxfId="779" priority="1074" operator="equal">
      <formula>$C$7</formula>
    </cfRule>
  </conditionalFormatting>
  <conditionalFormatting sqref="O118">
    <cfRule type="cellIs" dxfId="778" priority="1072" operator="equal">
      <formula>$C$7</formula>
    </cfRule>
  </conditionalFormatting>
  <conditionalFormatting sqref="L118">
    <cfRule type="cellIs" dxfId="777" priority="1071" operator="lessThan">
      <formula>0</formula>
    </cfRule>
  </conditionalFormatting>
  <conditionalFormatting sqref="G118">
    <cfRule type="cellIs" dxfId="776" priority="1069" operator="greaterThan">
      <formula>F118</formula>
    </cfRule>
    <cfRule type="cellIs" dxfId="775" priority="1070" operator="lessThan">
      <formula>F118</formula>
    </cfRule>
  </conditionalFormatting>
  <conditionalFormatting sqref="K118:L118">
    <cfRule type="cellIs" dxfId="774" priority="1068" operator="lessThan">
      <formula>0</formula>
    </cfRule>
  </conditionalFormatting>
  <conditionalFormatting sqref="O118">
    <cfRule type="cellIs" dxfId="773" priority="1064" operator="equal">
      <formula>TODAY()</formula>
    </cfRule>
  </conditionalFormatting>
  <conditionalFormatting sqref="O118">
    <cfRule type="cellIs" dxfId="772" priority="1061" operator="equal">
      <formula>TODAY()</formula>
    </cfRule>
  </conditionalFormatting>
  <conditionalFormatting sqref="N118 P118">
    <cfRule type="cellIs" dxfId="771" priority="1066" operator="equal">
      <formula>TODAY()</formula>
    </cfRule>
  </conditionalFormatting>
  <conditionalFormatting sqref="N118">
    <cfRule type="cellIs" dxfId="770" priority="1065" operator="equal">
      <formula>$C$7</formula>
    </cfRule>
  </conditionalFormatting>
  <conditionalFormatting sqref="O118">
    <cfRule type="cellIs" dxfId="769" priority="1063" operator="equal">
      <formula>$C$7</formula>
    </cfRule>
  </conditionalFormatting>
  <conditionalFormatting sqref="N118 P118">
    <cfRule type="cellIs" dxfId="768" priority="1067" operator="equal">
      <formula>TODAY()</formula>
    </cfRule>
  </conditionalFormatting>
  <conditionalFormatting sqref="N118">
    <cfRule type="cellIs" dxfId="767" priority="1062" operator="equal">
      <formula>$C$7</formula>
    </cfRule>
  </conditionalFormatting>
  <conditionalFormatting sqref="O118">
    <cfRule type="cellIs" dxfId="766" priority="1060" operator="equal">
      <formula>$C$7</formula>
    </cfRule>
  </conditionalFormatting>
  <conditionalFormatting sqref="L118">
    <cfRule type="cellIs" dxfId="765" priority="1035" operator="lessThan">
      <formula>0</formula>
    </cfRule>
  </conditionalFormatting>
  <conditionalFormatting sqref="G118">
    <cfRule type="cellIs" dxfId="764" priority="1033" operator="greaterThan">
      <formula>F118</formula>
    </cfRule>
    <cfRule type="cellIs" dxfId="763" priority="1034" operator="lessThan">
      <formula>F118</formula>
    </cfRule>
  </conditionalFormatting>
  <conditionalFormatting sqref="K118:L118">
    <cfRule type="cellIs" dxfId="762" priority="1032" operator="lessThan">
      <formula>0</formula>
    </cfRule>
  </conditionalFormatting>
  <conditionalFormatting sqref="O118">
    <cfRule type="cellIs" dxfId="761" priority="1028" operator="equal">
      <formula>TODAY()</formula>
    </cfRule>
  </conditionalFormatting>
  <conditionalFormatting sqref="O118">
    <cfRule type="cellIs" dxfId="760" priority="1025" operator="equal">
      <formula>TODAY()</formula>
    </cfRule>
  </conditionalFormatting>
  <conditionalFormatting sqref="N118 P118">
    <cfRule type="cellIs" dxfId="759" priority="1030" operator="equal">
      <formula>TODAY()</formula>
    </cfRule>
  </conditionalFormatting>
  <conditionalFormatting sqref="N118">
    <cfRule type="cellIs" dxfId="758" priority="1029" operator="equal">
      <formula>$C$7</formula>
    </cfRule>
  </conditionalFormatting>
  <conditionalFormatting sqref="O118">
    <cfRule type="cellIs" dxfId="757" priority="1027" operator="equal">
      <formula>$C$7</formula>
    </cfRule>
  </conditionalFormatting>
  <conditionalFormatting sqref="N118 P118">
    <cfRule type="cellIs" dxfId="756" priority="1031" operator="equal">
      <formula>TODAY()</formula>
    </cfRule>
  </conditionalFormatting>
  <conditionalFormatting sqref="N118">
    <cfRule type="cellIs" dxfId="755" priority="1026" operator="equal">
      <formula>$C$7</formula>
    </cfRule>
  </conditionalFormatting>
  <conditionalFormatting sqref="O118">
    <cfRule type="cellIs" dxfId="754" priority="1024" operator="equal">
      <formula>$C$7</formula>
    </cfRule>
  </conditionalFormatting>
  <conditionalFormatting sqref="L118">
    <cfRule type="cellIs" dxfId="753" priority="1059" operator="lessThan">
      <formula>0</formula>
    </cfRule>
  </conditionalFormatting>
  <conditionalFormatting sqref="G118">
    <cfRule type="cellIs" dxfId="752" priority="1057" operator="greaterThan">
      <formula>F118</formula>
    </cfRule>
    <cfRule type="cellIs" dxfId="751" priority="1058" operator="lessThan">
      <formula>F118</formula>
    </cfRule>
  </conditionalFormatting>
  <conditionalFormatting sqref="K118:L118">
    <cfRule type="cellIs" dxfId="750" priority="1056" operator="lessThan">
      <formula>0</formula>
    </cfRule>
  </conditionalFormatting>
  <conditionalFormatting sqref="O118">
    <cfRule type="cellIs" dxfId="749" priority="1052" operator="equal">
      <formula>TODAY()</formula>
    </cfRule>
  </conditionalFormatting>
  <conditionalFormatting sqref="O118">
    <cfRule type="cellIs" dxfId="748" priority="1049" operator="equal">
      <formula>TODAY()</formula>
    </cfRule>
  </conditionalFormatting>
  <conditionalFormatting sqref="N118 P118">
    <cfRule type="cellIs" dxfId="747" priority="1054" operator="equal">
      <formula>TODAY()</formula>
    </cfRule>
  </conditionalFormatting>
  <conditionalFormatting sqref="N118">
    <cfRule type="cellIs" dxfId="746" priority="1053" operator="equal">
      <formula>$C$7</formula>
    </cfRule>
  </conditionalFormatting>
  <conditionalFormatting sqref="O118">
    <cfRule type="cellIs" dxfId="745" priority="1051" operator="equal">
      <formula>$C$7</formula>
    </cfRule>
  </conditionalFormatting>
  <conditionalFormatting sqref="N118 P118">
    <cfRule type="cellIs" dxfId="744" priority="1055" operator="equal">
      <formula>TODAY()</formula>
    </cfRule>
  </conditionalFormatting>
  <conditionalFormatting sqref="N118">
    <cfRule type="cellIs" dxfId="743" priority="1050" operator="equal">
      <formula>$C$7</formula>
    </cfRule>
  </conditionalFormatting>
  <conditionalFormatting sqref="O118">
    <cfRule type="cellIs" dxfId="742" priority="1048" operator="equal">
      <formula>$C$7</formula>
    </cfRule>
  </conditionalFormatting>
  <conditionalFormatting sqref="L118">
    <cfRule type="cellIs" dxfId="741" priority="1047" operator="lessThan">
      <formula>0</formula>
    </cfRule>
  </conditionalFormatting>
  <conditionalFormatting sqref="G118">
    <cfRule type="cellIs" dxfId="740" priority="1045" operator="greaterThan">
      <formula>F118</formula>
    </cfRule>
    <cfRule type="cellIs" dxfId="739" priority="1046" operator="lessThan">
      <formula>F118</formula>
    </cfRule>
  </conditionalFormatting>
  <conditionalFormatting sqref="K118:L118">
    <cfRule type="cellIs" dxfId="738" priority="1044" operator="lessThan">
      <formula>0</formula>
    </cfRule>
  </conditionalFormatting>
  <conditionalFormatting sqref="O118">
    <cfRule type="cellIs" dxfId="737" priority="1040" operator="equal">
      <formula>TODAY()</formula>
    </cfRule>
  </conditionalFormatting>
  <conditionalFormatting sqref="O118">
    <cfRule type="cellIs" dxfId="736" priority="1037" operator="equal">
      <formula>TODAY()</formula>
    </cfRule>
  </conditionalFormatting>
  <conditionalFormatting sqref="N118 P118">
    <cfRule type="cellIs" dxfId="735" priority="1042" operator="equal">
      <formula>TODAY()</formula>
    </cfRule>
  </conditionalFormatting>
  <conditionalFormatting sqref="N118">
    <cfRule type="cellIs" dxfId="734" priority="1041" operator="equal">
      <formula>$C$7</formula>
    </cfRule>
  </conditionalFormatting>
  <conditionalFormatting sqref="O118">
    <cfRule type="cellIs" dxfId="733" priority="1039" operator="equal">
      <formula>$C$7</formula>
    </cfRule>
  </conditionalFormatting>
  <conditionalFormatting sqref="N118 P118">
    <cfRule type="cellIs" dxfId="732" priority="1043" operator="equal">
      <formula>TODAY()</formula>
    </cfRule>
  </conditionalFormatting>
  <conditionalFormatting sqref="N118">
    <cfRule type="cellIs" dxfId="731" priority="1038" operator="equal">
      <formula>$C$7</formula>
    </cfRule>
  </conditionalFormatting>
  <conditionalFormatting sqref="O118">
    <cfRule type="cellIs" dxfId="730" priority="1036" operator="equal">
      <formula>$C$7</formula>
    </cfRule>
  </conditionalFormatting>
  <conditionalFormatting sqref="L118">
    <cfRule type="cellIs" dxfId="729" priority="1023" operator="lessThan">
      <formula>0</formula>
    </cfRule>
  </conditionalFormatting>
  <conditionalFormatting sqref="G118">
    <cfRule type="cellIs" dxfId="728" priority="1021" operator="greaterThan">
      <formula>F118</formula>
    </cfRule>
    <cfRule type="cellIs" dxfId="727" priority="1022" operator="lessThan">
      <formula>F118</formula>
    </cfRule>
  </conditionalFormatting>
  <conditionalFormatting sqref="K118:L118">
    <cfRule type="cellIs" dxfId="726" priority="1020" operator="lessThan">
      <formula>0</formula>
    </cfRule>
  </conditionalFormatting>
  <conditionalFormatting sqref="O118">
    <cfRule type="cellIs" dxfId="725" priority="1016" operator="equal">
      <formula>TODAY()</formula>
    </cfRule>
  </conditionalFormatting>
  <conditionalFormatting sqref="O118">
    <cfRule type="cellIs" dxfId="724" priority="1013" operator="equal">
      <formula>TODAY()</formula>
    </cfRule>
  </conditionalFormatting>
  <conditionalFormatting sqref="N118 P118">
    <cfRule type="cellIs" dxfId="723" priority="1018" operator="equal">
      <formula>TODAY()</formula>
    </cfRule>
  </conditionalFormatting>
  <conditionalFormatting sqref="N118">
    <cfRule type="cellIs" dxfId="722" priority="1017" operator="equal">
      <formula>$C$7</formula>
    </cfRule>
  </conditionalFormatting>
  <conditionalFormatting sqref="O118">
    <cfRule type="cellIs" dxfId="721" priority="1015" operator="equal">
      <formula>$C$7</formula>
    </cfRule>
  </conditionalFormatting>
  <conditionalFormatting sqref="N118 P118">
    <cfRule type="cellIs" dxfId="720" priority="1019" operator="equal">
      <formula>TODAY()</formula>
    </cfRule>
  </conditionalFormatting>
  <conditionalFormatting sqref="N118">
    <cfRule type="cellIs" dxfId="719" priority="1014" operator="equal">
      <formula>$C$7</formula>
    </cfRule>
  </conditionalFormatting>
  <conditionalFormatting sqref="O118">
    <cfRule type="cellIs" dxfId="718" priority="1012" operator="equal">
      <formula>$C$7</formula>
    </cfRule>
  </conditionalFormatting>
  <conditionalFormatting sqref="L118">
    <cfRule type="cellIs" dxfId="717" priority="1011" operator="lessThan">
      <formula>0</formula>
    </cfRule>
  </conditionalFormatting>
  <conditionalFormatting sqref="G118">
    <cfRule type="cellIs" dxfId="716" priority="1009" operator="greaterThan">
      <formula>F118</formula>
    </cfRule>
    <cfRule type="cellIs" dxfId="715" priority="1010" operator="lessThan">
      <formula>F118</formula>
    </cfRule>
  </conditionalFormatting>
  <conditionalFormatting sqref="K118:L118">
    <cfRule type="cellIs" dxfId="714" priority="1008" operator="lessThan">
      <formula>0</formula>
    </cfRule>
  </conditionalFormatting>
  <conditionalFormatting sqref="O118">
    <cfRule type="cellIs" dxfId="713" priority="1004" operator="equal">
      <formula>TODAY()</formula>
    </cfRule>
  </conditionalFormatting>
  <conditionalFormatting sqref="O118">
    <cfRule type="cellIs" dxfId="712" priority="1001" operator="equal">
      <formula>TODAY()</formula>
    </cfRule>
  </conditionalFormatting>
  <conditionalFormatting sqref="N118 P118">
    <cfRule type="cellIs" dxfId="711" priority="1006" operator="equal">
      <formula>TODAY()</formula>
    </cfRule>
  </conditionalFormatting>
  <conditionalFormatting sqref="N118">
    <cfRule type="cellIs" dxfId="710" priority="1005" operator="equal">
      <formula>$C$7</formula>
    </cfRule>
  </conditionalFormatting>
  <conditionalFormatting sqref="O118">
    <cfRule type="cellIs" dxfId="709" priority="1003" operator="equal">
      <formula>$C$7</formula>
    </cfRule>
  </conditionalFormatting>
  <conditionalFormatting sqref="N118 P118">
    <cfRule type="cellIs" dxfId="708" priority="1007" operator="equal">
      <formula>TODAY()</formula>
    </cfRule>
  </conditionalFormatting>
  <conditionalFormatting sqref="N118">
    <cfRule type="cellIs" dxfId="707" priority="1002" operator="equal">
      <formula>$C$7</formula>
    </cfRule>
  </conditionalFormatting>
  <conditionalFormatting sqref="O118">
    <cfRule type="cellIs" dxfId="706" priority="1000" operator="equal">
      <formula>$C$7</formula>
    </cfRule>
  </conditionalFormatting>
  <conditionalFormatting sqref="L118">
    <cfRule type="cellIs" dxfId="705" priority="999" operator="lessThan">
      <formula>0</formula>
    </cfRule>
  </conditionalFormatting>
  <conditionalFormatting sqref="G118">
    <cfRule type="cellIs" dxfId="704" priority="997" operator="greaterThan">
      <formula>F118</formula>
    </cfRule>
    <cfRule type="cellIs" dxfId="703" priority="998" operator="lessThan">
      <formula>F118</formula>
    </cfRule>
  </conditionalFormatting>
  <conditionalFormatting sqref="K118:L118">
    <cfRule type="cellIs" dxfId="702" priority="996" operator="lessThan">
      <formula>0</formula>
    </cfRule>
  </conditionalFormatting>
  <conditionalFormatting sqref="O118">
    <cfRule type="cellIs" dxfId="701" priority="992" operator="equal">
      <formula>TODAY()</formula>
    </cfRule>
  </conditionalFormatting>
  <conditionalFormatting sqref="O118">
    <cfRule type="cellIs" dxfId="700" priority="989" operator="equal">
      <formula>TODAY()</formula>
    </cfRule>
  </conditionalFormatting>
  <conditionalFormatting sqref="N118 P118">
    <cfRule type="cellIs" dxfId="699" priority="994" operator="equal">
      <formula>TODAY()</formula>
    </cfRule>
  </conditionalFormatting>
  <conditionalFormatting sqref="N118">
    <cfRule type="cellIs" dxfId="698" priority="993" operator="equal">
      <formula>$C$7</formula>
    </cfRule>
  </conditionalFormatting>
  <conditionalFormatting sqref="O118">
    <cfRule type="cellIs" dxfId="697" priority="991" operator="equal">
      <formula>$C$7</formula>
    </cfRule>
  </conditionalFormatting>
  <conditionalFormatting sqref="N118 P118">
    <cfRule type="cellIs" dxfId="696" priority="995" operator="equal">
      <formula>TODAY()</formula>
    </cfRule>
  </conditionalFormatting>
  <conditionalFormatting sqref="N118">
    <cfRule type="cellIs" dxfId="695" priority="990" operator="equal">
      <formula>$C$7</formula>
    </cfRule>
  </conditionalFormatting>
  <conditionalFormatting sqref="O118">
    <cfRule type="cellIs" dxfId="694" priority="988" operator="equal">
      <formula>$C$7</formula>
    </cfRule>
  </conditionalFormatting>
  <conditionalFormatting sqref="L118">
    <cfRule type="cellIs" dxfId="693" priority="987" operator="lessThan">
      <formula>0</formula>
    </cfRule>
  </conditionalFormatting>
  <conditionalFormatting sqref="G118">
    <cfRule type="cellIs" dxfId="692" priority="985" operator="greaterThan">
      <formula>F118</formula>
    </cfRule>
    <cfRule type="cellIs" dxfId="691" priority="986" operator="lessThan">
      <formula>F118</formula>
    </cfRule>
  </conditionalFormatting>
  <conditionalFormatting sqref="K118:L118">
    <cfRule type="cellIs" dxfId="690" priority="984" operator="lessThan">
      <formula>0</formula>
    </cfRule>
  </conditionalFormatting>
  <conditionalFormatting sqref="O118">
    <cfRule type="cellIs" dxfId="689" priority="980" operator="equal">
      <formula>TODAY()</formula>
    </cfRule>
  </conditionalFormatting>
  <conditionalFormatting sqref="O118">
    <cfRule type="cellIs" dxfId="688" priority="977" operator="equal">
      <formula>TODAY()</formula>
    </cfRule>
  </conditionalFormatting>
  <conditionalFormatting sqref="N118 P118">
    <cfRule type="cellIs" dxfId="687" priority="982" operator="equal">
      <formula>TODAY()</formula>
    </cfRule>
  </conditionalFormatting>
  <conditionalFormatting sqref="N118">
    <cfRule type="cellIs" dxfId="686" priority="981" operator="equal">
      <formula>$C$7</formula>
    </cfRule>
  </conditionalFormatting>
  <conditionalFormatting sqref="O118">
    <cfRule type="cellIs" dxfId="685" priority="979" operator="equal">
      <formula>$C$7</formula>
    </cfRule>
  </conditionalFormatting>
  <conditionalFormatting sqref="N118 P118">
    <cfRule type="cellIs" dxfId="684" priority="983" operator="equal">
      <formula>TODAY()</formula>
    </cfRule>
  </conditionalFormatting>
  <conditionalFormatting sqref="N118">
    <cfRule type="cellIs" dxfId="683" priority="978" operator="equal">
      <formula>$C$7</formula>
    </cfRule>
  </conditionalFormatting>
  <conditionalFormatting sqref="O118">
    <cfRule type="cellIs" dxfId="682" priority="976" operator="equal">
      <formula>$C$7</formula>
    </cfRule>
  </conditionalFormatting>
  <conditionalFormatting sqref="L118">
    <cfRule type="cellIs" dxfId="681" priority="975" operator="lessThan">
      <formula>0</formula>
    </cfRule>
  </conditionalFormatting>
  <conditionalFormatting sqref="G118">
    <cfRule type="cellIs" dxfId="680" priority="973" operator="greaterThan">
      <formula>F118</formula>
    </cfRule>
    <cfRule type="cellIs" dxfId="679" priority="974" operator="lessThan">
      <formula>F118</formula>
    </cfRule>
  </conditionalFormatting>
  <conditionalFormatting sqref="K118:L118">
    <cfRule type="cellIs" dxfId="678" priority="972" operator="lessThan">
      <formula>0</formula>
    </cfRule>
  </conditionalFormatting>
  <conditionalFormatting sqref="O118">
    <cfRule type="cellIs" dxfId="677" priority="968" operator="equal">
      <formula>TODAY()</formula>
    </cfRule>
  </conditionalFormatting>
  <conditionalFormatting sqref="O118">
    <cfRule type="cellIs" dxfId="676" priority="965" operator="equal">
      <formula>TODAY()</formula>
    </cfRule>
  </conditionalFormatting>
  <conditionalFormatting sqref="N118 P118">
    <cfRule type="cellIs" dxfId="675" priority="970" operator="equal">
      <formula>TODAY()</formula>
    </cfRule>
  </conditionalFormatting>
  <conditionalFormatting sqref="N118">
    <cfRule type="cellIs" dxfId="674" priority="969" operator="equal">
      <formula>$C$7</formula>
    </cfRule>
  </conditionalFormatting>
  <conditionalFormatting sqref="O118">
    <cfRule type="cellIs" dxfId="673" priority="967" operator="equal">
      <formula>$C$7</formula>
    </cfRule>
  </conditionalFormatting>
  <conditionalFormatting sqref="N118 P118">
    <cfRule type="cellIs" dxfId="672" priority="971" operator="equal">
      <formula>TODAY()</formula>
    </cfRule>
  </conditionalFormatting>
  <conditionalFormatting sqref="N118">
    <cfRule type="cellIs" dxfId="671" priority="966" operator="equal">
      <formula>$C$7</formula>
    </cfRule>
  </conditionalFormatting>
  <conditionalFormatting sqref="O118">
    <cfRule type="cellIs" dxfId="670" priority="964" operator="equal">
      <formula>$C$7</formula>
    </cfRule>
  </conditionalFormatting>
  <conditionalFormatting sqref="L118">
    <cfRule type="cellIs" dxfId="669" priority="963" operator="lessThan">
      <formula>0</formula>
    </cfRule>
  </conditionalFormatting>
  <conditionalFormatting sqref="G118">
    <cfRule type="cellIs" dxfId="668" priority="961" operator="greaterThan">
      <formula>F118</formula>
    </cfRule>
    <cfRule type="cellIs" dxfId="667" priority="962" operator="lessThan">
      <formula>F118</formula>
    </cfRule>
  </conditionalFormatting>
  <conditionalFormatting sqref="K118:L118">
    <cfRule type="cellIs" dxfId="666" priority="960" operator="lessThan">
      <formula>0</formula>
    </cfRule>
  </conditionalFormatting>
  <conditionalFormatting sqref="O118">
    <cfRule type="cellIs" dxfId="665" priority="956" operator="equal">
      <formula>TODAY()</formula>
    </cfRule>
  </conditionalFormatting>
  <conditionalFormatting sqref="O118">
    <cfRule type="cellIs" dxfId="664" priority="953" operator="equal">
      <formula>TODAY()</formula>
    </cfRule>
  </conditionalFormatting>
  <conditionalFormatting sqref="N118 P118">
    <cfRule type="cellIs" dxfId="663" priority="958" operator="equal">
      <formula>TODAY()</formula>
    </cfRule>
  </conditionalFormatting>
  <conditionalFormatting sqref="N118">
    <cfRule type="cellIs" dxfId="662" priority="957" operator="equal">
      <formula>$C$7</formula>
    </cfRule>
  </conditionalFormatting>
  <conditionalFormatting sqref="O118">
    <cfRule type="cellIs" dxfId="661" priority="955" operator="equal">
      <formula>$C$7</formula>
    </cfRule>
  </conditionalFormatting>
  <conditionalFormatting sqref="N118 P118">
    <cfRule type="cellIs" dxfId="660" priority="959" operator="equal">
      <formula>TODAY()</formula>
    </cfRule>
  </conditionalFormatting>
  <conditionalFormatting sqref="N118">
    <cfRule type="cellIs" dxfId="659" priority="954" operator="equal">
      <formula>$C$7</formula>
    </cfRule>
  </conditionalFormatting>
  <conditionalFormatting sqref="O118">
    <cfRule type="cellIs" dxfId="658" priority="952" operator="equal">
      <formula>$C$7</formula>
    </cfRule>
  </conditionalFormatting>
  <conditionalFormatting sqref="L118">
    <cfRule type="cellIs" dxfId="657" priority="951" operator="lessThan">
      <formula>0</formula>
    </cfRule>
  </conditionalFormatting>
  <conditionalFormatting sqref="G118">
    <cfRule type="cellIs" dxfId="656" priority="949" operator="greaterThan">
      <formula>F118</formula>
    </cfRule>
    <cfRule type="cellIs" dxfId="655" priority="950" operator="lessThan">
      <formula>F118</formula>
    </cfRule>
  </conditionalFormatting>
  <conditionalFormatting sqref="K118:L118">
    <cfRule type="cellIs" dxfId="654" priority="948" operator="lessThan">
      <formula>0</formula>
    </cfRule>
  </conditionalFormatting>
  <conditionalFormatting sqref="O118">
    <cfRule type="cellIs" dxfId="653" priority="944" operator="equal">
      <formula>TODAY()</formula>
    </cfRule>
  </conditionalFormatting>
  <conditionalFormatting sqref="O118">
    <cfRule type="cellIs" dxfId="652" priority="941" operator="equal">
      <formula>TODAY()</formula>
    </cfRule>
  </conditionalFormatting>
  <conditionalFormatting sqref="N118 P118">
    <cfRule type="cellIs" dxfId="651" priority="946" operator="equal">
      <formula>TODAY()</formula>
    </cfRule>
  </conditionalFormatting>
  <conditionalFormatting sqref="N118">
    <cfRule type="cellIs" dxfId="650" priority="945" operator="equal">
      <formula>$C$7</formula>
    </cfRule>
  </conditionalFormatting>
  <conditionalFormatting sqref="O118">
    <cfRule type="cellIs" dxfId="649" priority="943" operator="equal">
      <formula>$C$7</formula>
    </cfRule>
  </conditionalFormatting>
  <conditionalFormatting sqref="N118 P118">
    <cfRule type="cellIs" dxfId="648" priority="947" operator="equal">
      <formula>TODAY()</formula>
    </cfRule>
  </conditionalFormatting>
  <conditionalFormatting sqref="N118">
    <cfRule type="cellIs" dxfId="647" priority="942" operator="equal">
      <formula>$C$7</formula>
    </cfRule>
  </conditionalFormatting>
  <conditionalFormatting sqref="O118">
    <cfRule type="cellIs" dxfId="646" priority="940" operator="equal">
      <formula>$C$7</formula>
    </cfRule>
  </conditionalFormatting>
  <conditionalFormatting sqref="L118">
    <cfRule type="cellIs" dxfId="645" priority="939" operator="lessThan">
      <formula>0</formula>
    </cfRule>
  </conditionalFormatting>
  <conditionalFormatting sqref="G118">
    <cfRule type="cellIs" dxfId="644" priority="937" operator="greaterThan">
      <formula>F118</formula>
    </cfRule>
    <cfRule type="cellIs" dxfId="643" priority="938" operator="lessThan">
      <formula>F118</formula>
    </cfRule>
  </conditionalFormatting>
  <conditionalFormatting sqref="K118:L118">
    <cfRule type="cellIs" dxfId="642" priority="936" operator="lessThan">
      <formula>0</formula>
    </cfRule>
  </conditionalFormatting>
  <conditionalFormatting sqref="O118">
    <cfRule type="cellIs" dxfId="641" priority="932" operator="equal">
      <formula>TODAY()</formula>
    </cfRule>
  </conditionalFormatting>
  <conditionalFormatting sqref="O118">
    <cfRule type="cellIs" dxfId="640" priority="929" operator="equal">
      <formula>TODAY()</formula>
    </cfRule>
  </conditionalFormatting>
  <conditionalFormatting sqref="N118 P118">
    <cfRule type="cellIs" dxfId="639" priority="934" operator="equal">
      <formula>TODAY()</formula>
    </cfRule>
  </conditionalFormatting>
  <conditionalFormatting sqref="N118">
    <cfRule type="cellIs" dxfId="638" priority="933" operator="equal">
      <formula>$C$7</formula>
    </cfRule>
  </conditionalFormatting>
  <conditionalFormatting sqref="O118">
    <cfRule type="cellIs" dxfId="637" priority="931" operator="equal">
      <formula>$C$7</formula>
    </cfRule>
  </conditionalFormatting>
  <conditionalFormatting sqref="N118 P118">
    <cfRule type="cellIs" dxfId="636" priority="935" operator="equal">
      <formula>TODAY()</formula>
    </cfRule>
  </conditionalFormatting>
  <conditionalFormatting sqref="N118">
    <cfRule type="cellIs" dxfId="635" priority="930" operator="equal">
      <formula>$C$7</formula>
    </cfRule>
  </conditionalFormatting>
  <conditionalFormatting sqref="O118">
    <cfRule type="cellIs" dxfId="634" priority="928" operator="equal">
      <formula>$C$7</formula>
    </cfRule>
  </conditionalFormatting>
  <conditionalFormatting sqref="L118">
    <cfRule type="cellIs" dxfId="633" priority="927" operator="lessThan">
      <formula>0</formula>
    </cfRule>
  </conditionalFormatting>
  <conditionalFormatting sqref="G118">
    <cfRule type="cellIs" dxfId="632" priority="925" operator="greaterThan">
      <formula>F118</formula>
    </cfRule>
    <cfRule type="cellIs" dxfId="631" priority="926" operator="lessThan">
      <formula>F118</formula>
    </cfRule>
  </conditionalFormatting>
  <conditionalFormatting sqref="K118:L118">
    <cfRule type="cellIs" dxfId="630" priority="924" operator="lessThan">
      <formula>0</formula>
    </cfRule>
  </conditionalFormatting>
  <conditionalFormatting sqref="O118">
    <cfRule type="cellIs" dxfId="629" priority="920" operator="equal">
      <formula>TODAY()</formula>
    </cfRule>
  </conditionalFormatting>
  <conditionalFormatting sqref="O118">
    <cfRule type="cellIs" dxfId="628" priority="917" operator="equal">
      <formula>TODAY()</formula>
    </cfRule>
  </conditionalFormatting>
  <conditionalFormatting sqref="N118 P118">
    <cfRule type="cellIs" dxfId="627" priority="922" operator="equal">
      <formula>TODAY()</formula>
    </cfRule>
  </conditionalFormatting>
  <conditionalFormatting sqref="N118">
    <cfRule type="cellIs" dxfId="626" priority="921" operator="equal">
      <formula>$C$7</formula>
    </cfRule>
  </conditionalFormatting>
  <conditionalFormatting sqref="O118">
    <cfRule type="cellIs" dxfId="625" priority="919" operator="equal">
      <formula>$C$7</formula>
    </cfRule>
  </conditionalFormatting>
  <conditionalFormatting sqref="N118 P118">
    <cfRule type="cellIs" dxfId="624" priority="923" operator="equal">
      <formula>TODAY()</formula>
    </cfRule>
  </conditionalFormatting>
  <conditionalFormatting sqref="N118">
    <cfRule type="cellIs" dxfId="623" priority="918" operator="equal">
      <formula>$C$7</formula>
    </cfRule>
  </conditionalFormatting>
  <conditionalFormatting sqref="O118">
    <cfRule type="cellIs" dxfId="622" priority="916" operator="equal">
      <formula>$C$7</formula>
    </cfRule>
  </conditionalFormatting>
  <conditionalFormatting sqref="L118">
    <cfRule type="cellIs" dxfId="621" priority="891" operator="lessThan">
      <formula>0</formula>
    </cfRule>
  </conditionalFormatting>
  <conditionalFormatting sqref="G118">
    <cfRule type="cellIs" dxfId="620" priority="889" operator="greaterThan">
      <formula>F118</formula>
    </cfRule>
    <cfRule type="cellIs" dxfId="619" priority="890" operator="lessThan">
      <formula>F118</formula>
    </cfRule>
  </conditionalFormatting>
  <conditionalFormatting sqref="K118:L118">
    <cfRule type="cellIs" dxfId="618" priority="888" operator="lessThan">
      <formula>0</formula>
    </cfRule>
  </conditionalFormatting>
  <conditionalFormatting sqref="O118">
    <cfRule type="cellIs" dxfId="617" priority="884" operator="equal">
      <formula>TODAY()</formula>
    </cfRule>
  </conditionalFormatting>
  <conditionalFormatting sqref="O118">
    <cfRule type="cellIs" dxfId="616" priority="881" operator="equal">
      <formula>TODAY()</formula>
    </cfRule>
  </conditionalFormatting>
  <conditionalFormatting sqref="N118 P118">
    <cfRule type="cellIs" dxfId="615" priority="886" operator="equal">
      <formula>TODAY()</formula>
    </cfRule>
  </conditionalFormatting>
  <conditionalFormatting sqref="N118">
    <cfRule type="cellIs" dxfId="614" priority="885" operator="equal">
      <formula>$C$7</formula>
    </cfRule>
  </conditionalFormatting>
  <conditionalFormatting sqref="O118">
    <cfRule type="cellIs" dxfId="613" priority="883" operator="equal">
      <formula>$C$7</formula>
    </cfRule>
  </conditionalFormatting>
  <conditionalFormatting sqref="N118 P118">
    <cfRule type="cellIs" dxfId="612" priority="887" operator="equal">
      <formula>TODAY()</formula>
    </cfRule>
  </conditionalFormatting>
  <conditionalFormatting sqref="N118">
    <cfRule type="cellIs" dxfId="611" priority="882" operator="equal">
      <formula>$C$7</formula>
    </cfRule>
  </conditionalFormatting>
  <conditionalFormatting sqref="O118">
    <cfRule type="cellIs" dxfId="610" priority="880" operator="equal">
      <formula>$C$7</formula>
    </cfRule>
  </conditionalFormatting>
  <conditionalFormatting sqref="L118">
    <cfRule type="cellIs" dxfId="609" priority="915" operator="lessThan">
      <formula>0</formula>
    </cfRule>
  </conditionalFormatting>
  <conditionalFormatting sqref="G118">
    <cfRule type="cellIs" dxfId="608" priority="913" operator="greaterThan">
      <formula>F118</formula>
    </cfRule>
    <cfRule type="cellIs" dxfId="607" priority="914" operator="lessThan">
      <formula>F118</formula>
    </cfRule>
  </conditionalFormatting>
  <conditionalFormatting sqref="K118:L118">
    <cfRule type="cellIs" dxfId="606" priority="912" operator="lessThan">
      <formula>0</formula>
    </cfRule>
  </conditionalFormatting>
  <conditionalFormatting sqref="O118">
    <cfRule type="cellIs" dxfId="605" priority="908" operator="equal">
      <formula>TODAY()</formula>
    </cfRule>
  </conditionalFormatting>
  <conditionalFormatting sqref="O118">
    <cfRule type="cellIs" dxfId="604" priority="905" operator="equal">
      <formula>TODAY()</formula>
    </cfRule>
  </conditionalFormatting>
  <conditionalFormatting sqref="N118 P118">
    <cfRule type="cellIs" dxfId="603" priority="910" operator="equal">
      <formula>TODAY()</formula>
    </cfRule>
  </conditionalFormatting>
  <conditionalFormatting sqref="N118">
    <cfRule type="cellIs" dxfId="602" priority="909" operator="equal">
      <formula>$C$7</formula>
    </cfRule>
  </conditionalFormatting>
  <conditionalFormatting sqref="O118">
    <cfRule type="cellIs" dxfId="601" priority="907" operator="equal">
      <formula>$C$7</formula>
    </cfRule>
  </conditionalFormatting>
  <conditionalFormatting sqref="N118 P118">
    <cfRule type="cellIs" dxfId="600" priority="911" operator="equal">
      <formula>TODAY()</formula>
    </cfRule>
  </conditionalFormatting>
  <conditionalFormatting sqref="N118">
    <cfRule type="cellIs" dxfId="599" priority="906" operator="equal">
      <formula>$C$7</formula>
    </cfRule>
  </conditionalFormatting>
  <conditionalFormatting sqref="O118">
    <cfRule type="cellIs" dxfId="598" priority="904" operator="equal">
      <formula>$C$7</formula>
    </cfRule>
  </conditionalFormatting>
  <conditionalFormatting sqref="L118">
    <cfRule type="cellIs" dxfId="597" priority="903" operator="lessThan">
      <formula>0</formula>
    </cfRule>
  </conditionalFormatting>
  <conditionalFormatting sqref="G118">
    <cfRule type="cellIs" dxfId="596" priority="901" operator="greaterThan">
      <formula>F118</formula>
    </cfRule>
    <cfRule type="cellIs" dxfId="595" priority="902" operator="lessThan">
      <formula>F118</formula>
    </cfRule>
  </conditionalFormatting>
  <conditionalFormatting sqref="K118:L118">
    <cfRule type="cellIs" dxfId="594" priority="900" operator="lessThan">
      <formula>0</formula>
    </cfRule>
  </conditionalFormatting>
  <conditionalFormatting sqref="O118">
    <cfRule type="cellIs" dxfId="593" priority="896" operator="equal">
      <formula>TODAY()</formula>
    </cfRule>
  </conditionalFormatting>
  <conditionalFormatting sqref="O118">
    <cfRule type="cellIs" dxfId="592" priority="893" operator="equal">
      <formula>TODAY()</formula>
    </cfRule>
  </conditionalFormatting>
  <conditionalFormatting sqref="N118 P118">
    <cfRule type="cellIs" dxfId="591" priority="898" operator="equal">
      <formula>TODAY()</formula>
    </cfRule>
  </conditionalFormatting>
  <conditionalFormatting sqref="N118">
    <cfRule type="cellIs" dxfId="590" priority="897" operator="equal">
      <formula>$C$7</formula>
    </cfRule>
  </conditionalFormatting>
  <conditionalFormatting sqref="O118">
    <cfRule type="cellIs" dxfId="589" priority="895" operator="equal">
      <formula>$C$7</formula>
    </cfRule>
  </conditionalFormatting>
  <conditionalFormatting sqref="N118 P118">
    <cfRule type="cellIs" dxfId="588" priority="899" operator="equal">
      <formula>TODAY()</formula>
    </cfRule>
  </conditionalFormatting>
  <conditionalFormatting sqref="N118">
    <cfRule type="cellIs" dxfId="587" priority="894" operator="equal">
      <formula>$C$7</formula>
    </cfRule>
  </conditionalFormatting>
  <conditionalFormatting sqref="O118">
    <cfRule type="cellIs" dxfId="586" priority="892" operator="equal">
      <formula>$C$7</formula>
    </cfRule>
  </conditionalFormatting>
  <conditionalFormatting sqref="L120">
    <cfRule type="cellIs" dxfId="585" priority="586" operator="lessThan">
      <formula>0</formula>
    </cfRule>
  </conditionalFormatting>
  <conditionalFormatting sqref="G120">
    <cfRule type="cellIs" dxfId="584" priority="584" operator="greaterThan">
      <formula>F120</formula>
    </cfRule>
    <cfRule type="cellIs" dxfId="583" priority="585" operator="lessThan">
      <formula>F120</formula>
    </cfRule>
  </conditionalFormatting>
  <conditionalFormatting sqref="K120:L120">
    <cfRule type="cellIs" dxfId="582" priority="583" operator="lessThan">
      <formula>0</formula>
    </cfRule>
  </conditionalFormatting>
  <conditionalFormatting sqref="O120">
    <cfRule type="cellIs" dxfId="581" priority="579" operator="equal">
      <formula>TODAY()</formula>
    </cfRule>
  </conditionalFormatting>
  <conditionalFormatting sqref="O120">
    <cfRule type="cellIs" dxfId="580" priority="576" operator="equal">
      <formula>TODAY()</formula>
    </cfRule>
  </conditionalFormatting>
  <conditionalFormatting sqref="N120 P120">
    <cfRule type="cellIs" dxfId="579" priority="581" operator="equal">
      <formula>TODAY()</formula>
    </cfRule>
  </conditionalFormatting>
  <conditionalFormatting sqref="N120">
    <cfRule type="cellIs" dxfId="578" priority="580" operator="equal">
      <formula>$C$7</formula>
    </cfRule>
  </conditionalFormatting>
  <conditionalFormatting sqref="O120">
    <cfRule type="cellIs" dxfId="577" priority="578" operator="equal">
      <formula>$C$7</formula>
    </cfRule>
  </conditionalFormatting>
  <conditionalFormatting sqref="N120 P120">
    <cfRule type="cellIs" dxfId="576" priority="582" operator="equal">
      <formula>TODAY()</formula>
    </cfRule>
  </conditionalFormatting>
  <conditionalFormatting sqref="N120">
    <cfRule type="cellIs" dxfId="575" priority="577" operator="equal">
      <formula>$C$7</formula>
    </cfRule>
  </conditionalFormatting>
  <conditionalFormatting sqref="O120">
    <cfRule type="cellIs" dxfId="574" priority="575" operator="equal">
      <formula>$C$7</formula>
    </cfRule>
  </conditionalFormatting>
  <conditionalFormatting sqref="L120">
    <cfRule type="cellIs" dxfId="573" priority="574" operator="lessThan">
      <formula>0</formula>
    </cfRule>
  </conditionalFormatting>
  <conditionalFormatting sqref="G120">
    <cfRule type="cellIs" dxfId="572" priority="572" operator="greaterThan">
      <formula>F120</formula>
    </cfRule>
    <cfRule type="cellIs" dxfId="571" priority="573" operator="lessThan">
      <formula>F120</formula>
    </cfRule>
  </conditionalFormatting>
  <conditionalFormatting sqref="K120:L120">
    <cfRule type="cellIs" dxfId="570" priority="571" operator="lessThan">
      <formula>0</formula>
    </cfRule>
  </conditionalFormatting>
  <conditionalFormatting sqref="O120">
    <cfRule type="cellIs" dxfId="569" priority="567" operator="equal">
      <formula>TODAY()</formula>
    </cfRule>
  </conditionalFormatting>
  <conditionalFormatting sqref="O120">
    <cfRule type="cellIs" dxfId="568" priority="564" operator="equal">
      <formula>TODAY()</formula>
    </cfRule>
  </conditionalFormatting>
  <conditionalFormatting sqref="N120 P120">
    <cfRule type="cellIs" dxfId="567" priority="569" operator="equal">
      <formula>TODAY()</formula>
    </cfRule>
  </conditionalFormatting>
  <conditionalFormatting sqref="N120">
    <cfRule type="cellIs" dxfId="566" priority="568" operator="equal">
      <formula>$C$7</formula>
    </cfRule>
  </conditionalFormatting>
  <conditionalFormatting sqref="O120">
    <cfRule type="cellIs" dxfId="565" priority="566" operator="equal">
      <formula>$C$7</formula>
    </cfRule>
  </conditionalFormatting>
  <conditionalFormatting sqref="N120 P120">
    <cfRule type="cellIs" dxfId="564" priority="570" operator="equal">
      <formula>TODAY()</formula>
    </cfRule>
  </conditionalFormatting>
  <conditionalFormatting sqref="N120">
    <cfRule type="cellIs" dxfId="563" priority="565" operator="equal">
      <formula>$C$7</formula>
    </cfRule>
  </conditionalFormatting>
  <conditionalFormatting sqref="O120">
    <cfRule type="cellIs" dxfId="562" priority="563" operator="equal">
      <formula>$C$7</formula>
    </cfRule>
  </conditionalFormatting>
  <conditionalFormatting sqref="L120">
    <cfRule type="cellIs" dxfId="561" priority="562" operator="lessThan">
      <formula>0</formula>
    </cfRule>
  </conditionalFormatting>
  <conditionalFormatting sqref="G120">
    <cfRule type="cellIs" dxfId="560" priority="560" operator="greaterThan">
      <formula>F120</formula>
    </cfRule>
    <cfRule type="cellIs" dxfId="559" priority="561" operator="lessThan">
      <formula>F120</formula>
    </cfRule>
  </conditionalFormatting>
  <conditionalFormatting sqref="K120:L120">
    <cfRule type="cellIs" dxfId="558" priority="559" operator="lessThan">
      <formula>0</formula>
    </cfRule>
  </conditionalFormatting>
  <conditionalFormatting sqref="O120">
    <cfRule type="cellIs" dxfId="557" priority="555" operator="equal">
      <formula>TODAY()</formula>
    </cfRule>
  </conditionalFormatting>
  <conditionalFormatting sqref="O120">
    <cfRule type="cellIs" dxfId="556" priority="552" operator="equal">
      <formula>TODAY()</formula>
    </cfRule>
  </conditionalFormatting>
  <conditionalFormatting sqref="N120 P120">
    <cfRule type="cellIs" dxfId="555" priority="557" operator="equal">
      <formula>TODAY()</formula>
    </cfRule>
  </conditionalFormatting>
  <conditionalFormatting sqref="N120">
    <cfRule type="cellIs" dxfId="554" priority="556" operator="equal">
      <formula>$C$7</formula>
    </cfRule>
  </conditionalFormatting>
  <conditionalFormatting sqref="O120">
    <cfRule type="cellIs" dxfId="553" priority="554" operator="equal">
      <formula>$C$7</formula>
    </cfRule>
  </conditionalFormatting>
  <conditionalFormatting sqref="N120 P120">
    <cfRule type="cellIs" dxfId="552" priority="558" operator="equal">
      <formula>TODAY()</formula>
    </cfRule>
  </conditionalFormatting>
  <conditionalFormatting sqref="N120">
    <cfRule type="cellIs" dxfId="551" priority="553" operator="equal">
      <formula>$C$7</formula>
    </cfRule>
  </conditionalFormatting>
  <conditionalFormatting sqref="O120">
    <cfRule type="cellIs" dxfId="550" priority="551" operator="equal">
      <formula>$C$7</formula>
    </cfRule>
  </conditionalFormatting>
  <conditionalFormatting sqref="L120">
    <cfRule type="cellIs" dxfId="549" priority="550" operator="lessThan">
      <formula>0</formula>
    </cfRule>
  </conditionalFormatting>
  <conditionalFormatting sqref="G120">
    <cfRule type="cellIs" dxfId="548" priority="548" operator="greaterThan">
      <formula>F120</formula>
    </cfRule>
    <cfRule type="cellIs" dxfId="547" priority="549" operator="lessThan">
      <formula>F120</formula>
    </cfRule>
  </conditionalFormatting>
  <conditionalFormatting sqref="K120:L120">
    <cfRule type="cellIs" dxfId="546" priority="547" operator="lessThan">
      <formula>0</formula>
    </cfRule>
  </conditionalFormatting>
  <conditionalFormatting sqref="O120">
    <cfRule type="cellIs" dxfId="545" priority="543" operator="equal">
      <formula>TODAY()</formula>
    </cfRule>
  </conditionalFormatting>
  <conditionalFormatting sqref="O120">
    <cfRule type="cellIs" dxfId="544" priority="540" operator="equal">
      <formula>TODAY()</formula>
    </cfRule>
  </conditionalFormatting>
  <conditionalFormatting sqref="N120 P120">
    <cfRule type="cellIs" dxfId="543" priority="545" operator="equal">
      <formula>TODAY()</formula>
    </cfRule>
  </conditionalFormatting>
  <conditionalFormatting sqref="N120">
    <cfRule type="cellIs" dxfId="542" priority="544" operator="equal">
      <formula>$C$7</formula>
    </cfRule>
  </conditionalFormatting>
  <conditionalFormatting sqref="O120">
    <cfRule type="cellIs" dxfId="541" priority="542" operator="equal">
      <formula>$C$7</formula>
    </cfRule>
  </conditionalFormatting>
  <conditionalFormatting sqref="N120 P120">
    <cfRule type="cellIs" dxfId="540" priority="546" operator="equal">
      <formula>TODAY()</formula>
    </cfRule>
  </conditionalFormatting>
  <conditionalFormatting sqref="N120">
    <cfRule type="cellIs" dxfId="539" priority="541" operator="equal">
      <formula>$C$7</formula>
    </cfRule>
  </conditionalFormatting>
  <conditionalFormatting sqref="O120">
    <cfRule type="cellIs" dxfId="538" priority="539" operator="equal">
      <formula>$C$7</formula>
    </cfRule>
  </conditionalFormatting>
  <conditionalFormatting sqref="L120">
    <cfRule type="cellIs" dxfId="537" priority="538" operator="lessThan">
      <formula>0</formula>
    </cfRule>
  </conditionalFormatting>
  <conditionalFormatting sqref="G120">
    <cfRule type="cellIs" dxfId="536" priority="536" operator="greaterThan">
      <formula>F120</formula>
    </cfRule>
    <cfRule type="cellIs" dxfId="535" priority="537" operator="lessThan">
      <formula>F120</formula>
    </cfRule>
  </conditionalFormatting>
  <conditionalFormatting sqref="K120:L120">
    <cfRule type="cellIs" dxfId="534" priority="535" operator="lessThan">
      <formula>0</formula>
    </cfRule>
  </conditionalFormatting>
  <conditionalFormatting sqref="O120">
    <cfRule type="cellIs" dxfId="533" priority="531" operator="equal">
      <formula>TODAY()</formula>
    </cfRule>
  </conditionalFormatting>
  <conditionalFormatting sqref="O120">
    <cfRule type="cellIs" dxfId="532" priority="528" operator="equal">
      <formula>TODAY()</formula>
    </cfRule>
  </conditionalFormatting>
  <conditionalFormatting sqref="N120 P120">
    <cfRule type="cellIs" dxfId="531" priority="533" operator="equal">
      <formula>TODAY()</formula>
    </cfRule>
  </conditionalFormatting>
  <conditionalFormatting sqref="N120">
    <cfRule type="cellIs" dxfId="530" priority="532" operator="equal">
      <formula>$C$7</formula>
    </cfRule>
  </conditionalFormatting>
  <conditionalFormatting sqref="O120">
    <cfRule type="cellIs" dxfId="529" priority="530" operator="equal">
      <formula>$C$7</formula>
    </cfRule>
  </conditionalFormatting>
  <conditionalFormatting sqref="N120 P120">
    <cfRule type="cellIs" dxfId="528" priority="534" operator="equal">
      <formula>TODAY()</formula>
    </cfRule>
  </conditionalFormatting>
  <conditionalFormatting sqref="N120">
    <cfRule type="cellIs" dxfId="527" priority="529" operator="equal">
      <formula>$C$7</formula>
    </cfRule>
  </conditionalFormatting>
  <conditionalFormatting sqref="O120">
    <cfRule type="cellIs" dxfId="526" priority="527" operator="equal">
      <formula>$C$7</formula>
    </cfRule>
  </conditionalFormatting>
  <conditionalFormatting sqref="L120">
    <cfRule type="cellIs" dxfId="525" priority="526" operator="lessThan">
      <formula>0</formula>
    </cfRule>
  </conditionalFormatting>
  <conditionalFormatting sqref="G120">
    <cfRule type="cellIs" dxfId="524" priority="524" operator="greaterThan">
      <formula>F120</formula>
    </cfRule>
    <cfRule type="cellIs" dxfId="523" priority="525" operator="lessThan">
      <formula>F120</formula>
    </cfRule>
  </conditionalFormatting>
  <conditionalFormatting sqref="K120:L120">
    <cfRule type="cellIs" dxfId="522" priority="523" operator="lessThan">
      <formula>0</formula>
    </cfRule>
  </conditionalFormatting>
  <conditionalFormatting sqref="O120">
    <cfRule type="cellIs" dxfId="521" priority="519" operator="equal">
      <formula>TODAY()</formula>
    </cfRule>
  </conditionalFormatting>
  <conditionalFormatting sqref="O120">
    <cfRule type="cellIs" dxfId="520" priority="516" operator="equal">
      <formula>TODAY()</formula>
    </cfRule>
  </conditionalFormatting>
  <conditionalFormatting sqref="N120 P120">
    <cfRule type="cellIs" dxfId="519" priority="521" operator="equal">
      <formula>TODAY()</formula>
    </cfRule>
  </conditionalFormatting>
  <conditionalFormatting sqref="N120">
    <cfRule type="cellIs" dxfId="518" priority="520" operator="equal">
      <formula>$C$7</formula>
    </cfRule>
  </conditionalFormatting>
  <conditionalFormatting sqref="O120">
    <cfRule type="cellIs" dxfId="517" priority="518" operator="equal">
      <formula>$C$7</formula>
    </cfRule>
  </conditionalFormatting>
  <conditionalFormatting sqref="N120 P120">
    <cfRule type="cellIs" dxfId="516" priority="522" operator="equal">
      <formula>TODAY()</formula>
    </cfRule>
  </conditionalFormatting>
  <conditionalFormatting sqref="N120">
    <cfRule type="cellIs" dxfId="515" priority="517" operator="equal">
      <formula>$C$7</formula>
    </cfRule>
  </conditionalFormatting>
  <conditionalFormatting sqref="O120">
    <cfRule type="cellIs" dxfId="514" priority="515" operator="equal">
      <formula>$C$7</formula>
    </cfRule>
  </conditionalFormatting>
  <conditionalFormatting sqref="L120">
    <cfRule type="cellIs" dxfId="513" priority="514" operator="lessThan">
      <formula>0</formula>
    </cfRule>
  </conditionalFormatting>
  <conditionalFormatting sqref="G120">
    <cfRule type="cellIs" dxfId="512" priority="512" operator="greaterThan">
      <formula>F120</formula>
    </cfRule>
    <cfRule type="cellIs" dxfId="511" priority="513" operator="lessThan">
      <formula>F120</formula>
    </cfRule>
  </conditionalFormatting>
  <conditionalFormatting sqref="K120:L120">
    <cfRule type="cellIs" dxfId="510" priority="511" operator="lessThan">
      <formula>0</formula>
    </cfRule>
  </conditionalFormatting>
  <conditionalFormatting sqref="O120">
    <cfRule type="cellIs" dxfId="509" priority="507" operator="equal">
      <formula>TODAY()</formula>
    </cfRule>
  </conditionalFormatting>
  <conditionalFormatting sqref="O120">
    <cfRule type="cellIs" dxfId="508" priority="504" operator="equal">
      <formula>TODAY()</formula>
    </cfRule>
  </conditionalFormatting>
  <conditionalFormatting sqref="N120 P120">
    <cfRule type="cellIs" dxfId="507" priority="509" operator="equal">
      <formula>TODAY()</formula>
    </cfRule>
  </conditionalFormatting>
  <conditionalFormatting sqref="N120">
    <cfRule type="cellIs" dxfId="506" priority="508" operator="equal">
      <formula>$C$7</formula>
    </cfRule>
  </conditionalFormatting>
  <conditionalFormatting sqref="O120">
    <cfRule type="cellIs" dxfId="505" priority="506" operator="equal">
      <formula>$C$7</formula>
    </cfRule>
  </conditionalFormatting>
  <conditionalFormatting sqref="N120 P120">
    <cfRule type="cellIs" dxfId="504" priority="510" operator="equal">
      <formula>TODAY()</formula>
    </cfRule>
  </conditionalFormatting>
  <conditionalFormatting sqref="N120">
    <cfRule type="cellIs" dxfId="503" priority="505" operator="equal">
      <formula>$C$7</formula>
    </cfRule>
  </conditionalFormatting>
  <conditionalFormatting sqref="O120">
    <cfRule type="cellIs" dxfId="502" priority="503" operator="equal">
      <formula>$C$7</formula>
    </cfRule>
  </conditionalFormatting>
  <conditionalFormatting sqref="L120">
    <cfRule type="cellIs" dxfId="501" priority="502" operator="lessThan">
      <formula>0</formula>
    </cfRule>
  </conditionalFormatting>
  <conditionalFormatting sqref="G120">
    <cfRule type="cellIs" dxfId="500" priority="500" operator="greaterThan">
      <formula>F120</formula>
    </cfRule>
    <cfRule type="cellIs" dxfId="499" priority="501" operator="lessThan">
      <formula>F120</formula>
    </cfRule>
  </conditionalFormatting>
  <conditionalFormatting sqref="K120:L120">
    <cfRule type="cellIs" dxfId="498" priority="499" operator="lessThan">
      <formula>0</formula>
    </cfRule>
  </conditionalFormatting>
  <conditionalFormatting sqref="O120">
    <cfRule type="cellIs" dxfId="497" priority="495" operator="equal">
      <formula>TODAY()</formula>
    </cfRule>
  </conditionalFormatting>
  <conditionalFormatting sqref="O120">
    <cfRule type="cellIs" dxfId="496" priority="492" operator="equal">
      <formula>TODAY()</formula>
    </cfRule>
  </conditionalFormatting>
  <conditionalFormatting sqref="N120 P120">
    <cfRule type="cellIs" dxfId="495" priority="497" operator="equal">
      <formula>TODAY()</formula>
    </cfRule>
  </conditionalFormatting>
  <conditionalFormatting sqref="N120">
    <cfRule type="cellIs" dxfId="494" priority="496" operator="equal">
      <formula>$C$7</formula>
    </cfRule>
  </conditionalFormatting>
  <conditionalFormatting sqref="O120">
    <cfRule type="cellIs" dxfId="493" priority="494" operator="equal">
      <formula>$C$7</formula>
    </cfRule>
  </conditionalFormatting>
  <conditionalFormatting sqref="N120 P120">
    <cfRule type="cellIs" dxfId="492" priority="498" operator="equal">
      <formula>TODAY()</formula>
    </cfRule>
  </conditionalFormatting>
  <conditionalFormatting sqref="N120">
    <cfRule type="cellIs" dxfId="491" priority="493" operator="equal">
      <formula>$C$7</formula>
    </cfRule>
  </conditionalFormatting>
  <conditionalFormatting sqref="O120">
    <cfRule type="cellIs" dxfId="490" priority="491" operator="equal">
      <formula>$C$7</formula>
    </cfRule>
  </conditionalFormatting>
  <conditionalFormatting sqref="L120">
    <cfRule type="cellIs" dxfId="489" priority="490" operator="lessThan">
      <formula>0</formula>
    </cfRule>
  </conditionalFormatting>
  <conditionalFormatting sqref="G120">
    <cfRule type="cellIs" dxfId="488" priority="488" operator="greaterThan">
      <formula>F120</formula>
    </cfRule>
    <cfRule type="cellIs" dxfId="487" priority="489" operator="lessThan">
      <formula>F120</formula>
    </cfRule>
  </conditionalFormatting>
  <conditionalFormatting sqref="K120:L120">
    <cfRule type="cellIs" dxfId="486" priority="487" operator="lessThan">
      <formula>0</formula>
    </cfRule>
  </conditionalFormatting>
  <conditionalFormatting sqref="O120">
    <cfRule type="cellIs" dxfId="485" priority="483" operator="equal">
      <formula>TODAY()</formula>
    </cfRule>
  </conditionalFormatting>
  <conditionalFormatting sqref="O120">
    <cfRule type="cellIs" dxfId="484" priority="480" operator="equal">
      <formula>TODAY()</formula>
    </cfRule>
  </conditionalFormatting>
  <conditionalFormatting sqref="N120 P120">
    <cfRule type="cellIs" dxfId="483" priority="485" operator="equal">
      <formula>TODAY()</formula>
    </cfRule>
  </conditionalFormatting>
  <conditionalFormatting sqref="N120">
    <cfRule type="cellIs" dxfId="482" priority="484" operator="equal">
      <formula>$C$7</formula>
    </cfRule>
  </conditionalFormatting>
  <conditionalFormatting sqref="O120">
    <cfRule type="cellIs" dxfId="481" priority="482" operator="equal">
      <formula>$C$7</formula>
    </cfRule>
  </conditionalFormatting>
  <conditionalFormatting sqref="N120 P120">
    <cfRule type="cellIs" dxfId="480" priority="486" operator="equal">
      <formula>TODAY()</formula>
    </cfRule>
  </conditionalFormatting>
  <conditionalFormatting sqref="N120">
    <cfRule type="cellIs" dxfId="479" priority="481" operator="equal">
      <formula>$C$7</formula>
    </cfRule>
  </conditionalFormatting>
  <conditionalFormatting sqref="O120">
    <cfRule type="cellIs" dxfId="478" priority="479" operator="equal">
      <formula>$C$7</formula>
    </cfRule>
  </conditionalFormatting>
  <conditionalFormatting sqref="L120">
    <cfRule type="cellIs" dxfId="477" priority="454" operator="lessThan">
      <formula>0</formula>
    </cfRule>
  </conditionalFormatting>
  <conditionalFormatting sqref="G120">
    <cfRule type="cellIs" dxfId="476" priority="452" operator="greaterThan">
      <formula>F120</formula>
    </cfRule>
    <cfRule type="cellIs" dxfId="475" priority="453" operator="lessThan">
      <formula>F120</formula>
    </cfRule>
  </conditionalFormatting>
  <conditionalFormatting sqref="K120:L120">
    <cfRule type="cellIs" dxfId="474" priority="451" operator="lessThan">
      <formula>0</formula>
    </cfRule>
  </conditionalFormatting>
  <conditionalFormatting sqref="O120">
    <cfRule type="cellIs" dxfId="473" priority="447" operator="equal">
      <formula>TODAY()</formula>
    </cfRule>
  </conditionalFormatting>
  <conditionalFormatting sqref="O120">
    <cfRule type="cellIs" dxfId="472" priority="444" operator="equal">
      <formula>TODAY()</formula>
    </cfRule>
  </conditionalFormatting>
  <conditionalFormatting sqref="N120 P120">
    <cfRule type="cellIs" dxfId="471" priority="449" operator="equal">
      <formula>TODAY()</formula>
    </cfRule>
  </conditionalFormatting>
  <conditionalFormatting sqref="N120">
    <cfRule type="cellIs" dxfId="470" priority="448" operator="equal">
      <formula>$C$7</formula>
    </cfRule>
  </conditionalFormatting>
  <conditionalFormatting sqref="O120">
    <cfRule type="cellIs" dxfId="469" priority="446" operator="equal">
      <formula>$C$7</formula>
    </cfRule>
  </conditionalFormatting>
  <conditionalFormatting sqref="N120 P120">
    <cfRule type="cellIs" dxfId="468" priority="450" operator="equal">
      <formula>TODAY()</formula>
    </cfRule>
  </conditionalFormatting>
  <conditionalFormatting sqref="N120">
    <cfRule type="cellIs" dxfId="467" priority="445" operator="equal">
      <formula>$C$7</formula>
    </cfRule>
  </conditionalFormatting>
  <conditionalFormatting sqref="O120">
    <cfRule type="cellIs" dxfId="466" priority="443" operator="equal">
      <formula>$C$7</formula>
    </cfRule>
  </conditionalFormatting>
  <conditionalFormatting sqref="L120">
    <cfRule type="cellIs" dxfId="465" priority="478" operator="lessThan">
      <formula>0</formula>
    </cfRule>
  </conditionalFormatting>
  <conditionalFormatting sqref="G120">
    <cfRule type="cellIs" dxfId="464" priority="476" operator="greaterThan">
      <formula>F120</formula>
    </cfRule>
    <cfRule type="cellIs" dxfId="463" priority="477" operator="lessThan">
      <formula>F120</formula>
    </cfRule>
  </conditionalFormatting>
  <conditionalFormatting sqref="K120:L120">
    <cfRule type="cellIs" dxfId="462" priority="475" operator="lessThan">
      <formula>0</formula>
    </cfRule>
  </conditionalFormatting>
  <conditionalFormatting sqref="O120">
    <cfRule type="cellIs" dxfId="461" priority="471" operator="equal">
      <formula>TODAY()</formula>
    </cfRule>
  </conditionalFormatting>
  <conditionalFormatting sqref="O120">
    <cfRule type="cellIs" dxfId="460" priority="468" operator="equal">
      <formula>TODAY()</formula>
    </cfRule>
  </conditionalFormatting>
  <conditionalFormatting sqref="N120 P120">
    <cfRule type="cellIs" dxfId="459" priority="473" operator="equal">
      <formula>TODAY()</formula>
    </cfRule>
  </conditionalFormatting>
  <conditionalFormatting sqref="N120">
    <cfRule type="cellIs" dxfId="458" priority="472" operator="equal">
      <formula>$C$7</formula>
    </cfRule>
  </conditionalFormatting>
  <conditionalFormatting sqref="O120">
    <cfRule type="cellIs" dxfId="457" priority="470" operator="equal">
      <formula>$C$7</formula>
    </cfRule>
  </conditionalFormatting>
  <conditionalFormatting sqref="N120 P120">
    <cfRule type="cellIs" dxfId="456" priority="474" operator="equal">
      <formula>TODAY()</formula>
    </cfRule>
  </conditionalFormatting>
  <conditionalFormatting sqref="N120">
    <cfRule type="cellIs" dxfId="455" priority="469" operator="equal">
      <formula>$C$7</formula>
    </cfRule>
  </conditionalFormatting>
  <conditionalFormatting sqref="O120">
    <cfRule type="cellIs" dxfId="454" priority="467" operator="equal">
      <formula>$C$7</formula>
    </cfRule>
  </conditionalFormatting>
  <conditionalFormatting sqref="L120">
    <cfRule type="cellIs" dxfId="453" priority="466" operator="lessThan">
      <formula>0</formula>
    </cfRule>
  </conditionalFormatting>
  <conditionalFormatting sqref="G120">
    <cfRule type="cellIs" dxfId="452" priority="464" operator="greaterThan">
      <formula>F120</formula>
    </cfRule>
    <cfRule type="cellIs" dxfId="451" priority="465" operator="lessThan">
      <formula>F120</formula>
    </cfRule>
  </conditionalFormatting>
  <conditionalFormatting sqref="K120:L120">
    <cfRule type="cellIs" dxfId="450" priority="463" operator="lessThan">
      <formula>0</formula>
    </cfRule>
  </conditionalFormatting>
  <conditionalFormatting sqref="O120">
    <cfRule type="cellIs" dxfId="449" priority="459" operator="equal">
      <formula>TODAY()</formula>
    </cfRule>
  </conditionalFormatting>
  <conditionalFormatting sqref="O120">
    <cfRule type="cellIs" dxfId="448" priority="456" operator="equal">
      <formula>TODAY()</formula>
    </cfRule>
  </conditionalFormatting>
  <conditionalFormatting sqref="N120 P120">
    <cfRule type="cellIs" dxfId="447" priority="461" operator="equal">
      <formula>TODAY()</formula>
    </cfRule>
  </conditionalFormatting>
  <conditionalFormatting sqref="N120">
    <cfRule type="cellIs" dxfId="446" priority="460" operator="equal">
      <formula>$C$7</formula>
    </cfRule>
  </conditionalFormatting>
  <conditionalFormatting sqref="O120">
    <cfRule type="cellIs" dxfId="445" priority="458" operator="equal">
      <formula>$C$7</formula>
    </cfRule>
  </conditionalFormatting>
  <conditionalFormatting sqref="N120 P120">
    <cfRule type="cellIs" dxfId="444" priority="462" operator="equal">
      <formula>TODAY()</formula>
    </cfRule>
  </conditionalFormatting>
  <conditionalFormatting sqref="N120">
    <cfRule type="cellIs" dxfId="443" priority="457" operator="equal">
      <formula>$C$7</formula>
    </cfRule>
  </conditionalFormatting>
  <conditionalFormatting sqref="O120">
    <cfRule type="cellIs" dxfId="442" priority="455" operator="equal">
      <formula>$C$7</formula>
    </cfRule>
  </conditionalFormatting>
  <conditionalFormatting sqref="L120">
    <cfRule type="cellIs" dxfId="441" priority="442" operator="lessThan">
      <formula>0</formula>
    </cfRule>
  </conditionalFormatting>
  <conditionalFormatting sqref="G120">
    <cfRule type="cellIs" dxfId="440" priority="440" operator="greaterThan">
      <formula>F120</formula>
    </cfRule>
    <cfRule type="cellIs" dxfId="439" priority="441" operator="lessThan">
      <formula>F120</formula>
    </cfRule>
  </conditionalFormatting>
  <conditionalFormatting sqref="K120:L120">
    <cfRule type="cellIs" dxfId="438" priority="439" operator="lessThan">
      <formula>0</formula>
    </cfRule>
  </conditionalFormatting>
  <conditionalFormatting sqref="O120">
    <cfRule type="cellIs" dxfId="437" priority="435" operator="equal">
      <formula>TODAY()</formula>
    </cfRule>
  </conditionalFormatting>
  <conditionalFormatting sqref="O120">
    <cfRule type="cellIs" dxfId="436" priority="432" operator="equal">
      <formula>TODAY()</formula>
    </cfRule>
  </conditionalFormatting>
  <conditionalFormatting sqref="N120 P120">
    <cfRule type="cellIs" dxfId="435" priority="437" operator="equal">
      <formula>TODAY()</formula>
    </cfRule>
  </conditionalFormatting>
  <conditionalFormatting sqref="N120">
    <cfRule type="cellIs" dxfId="434" priority="436" operator="equal">
      <formula>$C$7</formula>
    </cfRule>
  </conditionalFormatting>
  <conditionalFormatting sqref="O120">
    <cfRule type="cellIs" dxfId="433" priority="434" operator="equal">
      <formula>$C$7</formula>
    </cfRule>
  </conditionalFormatting>
  <conditionalFormatting sqref="N120 P120">
    <cfRule type="cellIs" dxfId="432" priority="438" operator="equal">
      <formula>TODAY()</formula>
    </cfRule>
  </conditionalFormatting>
  <conditionalFormatting sqref="N120">
    <cfRule type="cellIs" dxfId="431" priority="433" operator="equal">
      <formula>$C$7</formula>
    </cfRule>
  </conditionalFormatting>
  <conditionalFormatting sqref="O120">
    <cfRule type="cellIs" dxfId="430" priority="431" operator="equal">
      <formula>$C$7</formula>
    </cfRule>
  </conditionalFormatting>
  <conditionalFormatting sqref="L120">
    <cfRule type="cellIs" dxfId="429" priority="430" operator="lessThan">
      <formula>0</formula>
    </cfRule>
  </conditionalFormatting>
  <conditionalFormatting sqref="G120">
    <cfRule type="cellIs" dxfId="428" priority="428" operator="greaterThan">
      <formula>F120</formula>
    </cfRule>
    <cfRule type="cellIs" dxfId="427" priority="429" operator="lessThan">
      <formula>F120</formula>
    </cfRule>
  </conditionalFormatting>
  <conditionalFormatting sqref="K120:L120">
    <cfRule type="cellIs" dxfId="426" priority="427" operator="lessThan">
      <formula>0</formula>
    </cfRule>
  </conditionalFormatting>
  <conditionalFormatting sqref="O120">
    <cfRule type="cellIs" dxfId="425" priority="423" operator="equal">
      <formula>TODAY()</formula>
    </cfRule>
  </conditionalFormatting>
  <conditionalFormatting sqref="O120">
    <cfRule type="cellIs" dxfId="424" priority="420" operator="equal">
      <formula>TODAY()</formula>
    </cfRule>
  </conditionalFormatting>
  <conditionalFormatting sqref="N120 P120">
    <cfRule type="cellIs" dxfId="423" priority="425" operator="equal">
      <formula>TODAY()</formula>
    </cfRule>
  </conditionalFormatting>
  <conditionalFormatting sqref="N120">
    <cfRule type="cellIs" dxfId="422" priority="424" operator="equal">
      <formula>$C$7</formula>
    </cfRule>
  </conditionalFormatting>
  <conditionalFormatting sqref="O120">
    <cfRule type="cellIs" dxfId="421" priority="422" operator="equal">
      <formula>$C$7</formula>
    </cfRule>
  </conditionalFormatting>
  <conditionalFormatting sqref="N120 P120">
    <cfRule type="cellIs" dxfId="420" priority="426" operator="equal">
      <formula>TODAY()</formula>
    </cfRule>
  </conditionalFormatting>
  <conditionalFormatting sqref="N120">
    <cfRule type="cellIs" dxfId="419" priority="421" operator="equal">
      <formula>$C$7</formula>
    </cfRule>
  </conditionalFormatting>
  <conditionalFormatting sqref="O120">
    <cfRule type="cellIs" dxfId="418" priority="419" operator="equal">
      <formula>$C$7</formula>
    </cfRule>
  </conditionalFormatting>
  <conditionalFormatting sqref="L120">
    <cfRule type="cellIs" dxfId="417" priority="418" operator="lessThan">
      <formula>0</formula>
    </cfRule>
  </conditionalFormatting>
  <conditionalFormatting sqref="G120">
    <cfRule type="cellIs" dxfId="416" priority="416" operator="greaterThan">
      <formula>F120</formula>
    </cfRule>
    <cfRule type="cellIs" dxfId="415" priority="417" operator="lessThan">
      <formula>F120</formula>
    </cfRule>
  </conditionalFormatting>
  <conditionalFormatting sqref="K120:L120">
    <cfRule type="cellIs" dxfId="414" priority="415" operator="lessThan">
      <formula>0</formula>
    </cfRule>
  </conditionalFormatting>
  <conditionalFormatting sqref="O120">
    <cfRule type="cellIs" dxfId="413" priority="411" operator="equal">
      <formula>TODAY()</formula>
    </cfRule>
  </conditionalFormatting>
  <conditionalFormatting sqref="O120">
    <cfRule type="cellIs" dxfId="412" priority="408" operator="equal">
      <formula>TODAY()</formula>
    </cfRule>
  </conditionalFormatting>
  <conditionalFormatting sqref="N120 P120">
    <cfRule type="cellIs" dxfId="411" priority="413" operator="equal">
      <formula>TODAY()</formula>
    </cfRule>
  </conditionalFormatting>
  <conditionalFormatting sqref="N120">
    <cfRule type="cellIs" dxfId="410" priority="412" operator="equal">
      <formula>$C$7</formula>
    </cfRule>
  </conditionalFormatting>
  <conditionalFormatting sqref="O120">
    <cfRule type="cellIs" dxfId="409" priority="410" operator="equal">
      <formula>$C$7</formula>
    </cfRule>
  </conditionalFormatting>
  <conditionalFormatting sqref="N120 P120">
    <cfRule type="cellIs" dxfId="408" priority="414" operator="equal">
      <formula>TODAY()</formula>
    </cfRule>
  </conditionalFormatting>
  <conditionalFormatting sqref="N120">
    <cfRule type="cellIs" dxfId="407" priority="409" operator="equal">
      <formula>$C$7</formula>
    </cfRule>
  </conditionalFormatting>
  <conditionalFormatting sqref="O120">
    <cfRule type="cellIs" dxfId="406" priority="407" operator="equal">
      <formula>$C$7</formula>
    </cfRule>
  </conditionalFormatting>
  <conditionalFormatting sqref="L120">
    <cfRule type="cellIs" dxfId="405" priority="406" operator="lessThan">
      <formula>0</formula>
    </cfRule>
  </conditionalFormatting>
  <conditionalFormatting sqref="G120">
    <cfRule type="cellIs" dxfId="404" priority="404" operator="greaterThan">
      <formula>F120</formula>
    </cfRule>
    <cfRule type="cellIs" dxfId="403" priority="405" operator="lessThan">
      <formula>F120</formula>
    </cfRule>
  </conditionalFormatting>
  <conditionalFormatting sqref="K120:L120">
    <cfRule type="cellIs" dxfId="402" priority="403" operator="lessThan">
      <formula>0</formula>
    </cfRule>
  </conditionalFormatting>
  <conditionalFormatting sqref="O120">
    <cfRule type="cellIs" dxfId="401" priority="399" operator="equal">
      <formula>TODAY()</formula>
    </cfRule>
  </conditionalFormatting>
  <conditionalFormatting sqref="O120">
    <cfRule type="cellIs" dxfId="400" priority="396" operator="equal">
      <formula>TODAY()</formula>
    </cfRule>
  </conditionalFormatting>
  <conditionalFormatting sqref="N120 P120">
    <cfRule type="cellIs" dxfId="399" priority="401" operator="equal">
      <formula>TODAY()</formula>
    </cfRule>
  </conditionalFormatting>
  <conditionalFormatting sqref="N120">
    <cfRule type="cellIs" dxfId="398" priority="400" operator="equal">
      <formula>$C$7</formula>
    </cfRule>
  </conditionalFormatting>
  <conditionalFormatting sqref="O120">
    <cfRule type="cellIs" dxfId="397" priority="398" operator="equal">
      <formula>$C$7</formula>
    </cfRule>
  </conditionalFormatting>
  <conditionalFormatting sqref="N120 P120">
    <cfRule type="cellIs" dxfId="396" priority="402" operator="equal">
      <formula>TODAY()</formula>
    </cfRule>
  </conditionalFormatting>
  <conditionalFormatting sqref="N120">
    <cfRule type="cellIs" dxfId="395" priority="397" operator="equal">
      <formula>$C$7</formula>
    </cfRule>
  </conditionalFormatting>
  <conditionalFormatting sqref="O120">
    <cfRule type="cellIs" dxfId="394" priority="395" operator="equal">
      <formula>$C$7</formula>
    </cfRule>
  </conditionalFormatting>
  <conditionalFormatting sqref="L120">
    <cfRule type="cellIs" dxfId="393" priority="394" operator="lessThan">
      <formula>0</formula>
    </cfRule>
  </conditionalFormatting>
  <conditionalFormatting sqref="G120">
    <cfRule type="cellIs" dxfId="392" priority="392" operator="greaterThan">
      <formula>F120</formula>
    </cfRule>
    <cfRule type="cellIs" dxfId="391" priority="393" operator="lessThan">
      <formula>F120</formula>
    </cfRule>
  </conditionalFormatting>
  <conditionalFormatting sqref="K120:L120">
    <cfRule type="cellIs" dxfId="390" priority="391" operator="lessThan">
      <formula>0</formula>
    </cfRule>
  </conditionalFormatting>
  <conditionalFormatting sqref="O120">
    <cfRule type="cellIs" dxfId="389" priority="387" operator="equal">
      <formula>TODAY()</formula>
    </cfRule>
  </conditionalFormatting>
  <conditionalFormatting sqref="O120">
    <cfRule type="cellIs" dxfId="388" priority="384" operator="equal">
      <formula>TODAY()</formula>
    </cfRule>
  </conditionalFormatting>
  <conditionalFormatting sqref="N120 P120">
    <cfRule type="cellIs" dxfId="387" priority="389" operator="equal">
      <formula>TODAY()</formula>
    </cfRule>
  </conditionalFormatting>
  <conditionalFormatting sqref="N120">
    <cfRule type="cellIs" dxfId="386" priority="388" operator="equal">
      <formula>$C$7</formula>
    </cfRule>
  </conditionalFormatting>
  <conditionalFormatting sqref="O120">
    <cfRule type="cellIs" dxfId="385" priority="386" operator="equal">
      <formula>$C$7</formula>
    </cfRule>
  </conditionalFormatting>
  <conditionalFormatting sqref="N120 P120">
    <cfRule type="cellIs" dxfId="384" priority="390" operator="equal">
      <formula>TODAY()</formula>
    </cfRule>
  </conditionalFormatting>
  <conditionalFormatting sqref="N120">
    <cfRule type="cellIs" dxfId="383" priority="385" operator="equal">
      <formula>$C$7</formula>
    </cfRule>
  </conditionalFormatting>
  <conditionalFormatting sqref="O120">
    <cfRule type="cellIs" dxfId="382" priority="383" operator="equal">
      <formula>$C$7</formula>
    </cfRule>
  </conditionalFormatting>
  <conditionalFormatting sqref="L120">
    <cfRule type="cellIs" dxfId="381" priority="382" operator="lessThan">
      <formula>0</formula>
    </cfRule>
  </conditionalFormatting>
  <conditionalFormatting sqref="G120">
    <cfRule type="cellIs" dxfId="380" priority="380" operator="greaterThan">
      <formula>F120</formula>
    </cfRule>
    <cfRule type="cellIs" dxfId="379" priority="381" operator="lessThan">
      <formula>F120</formula>
    </cfRule>
  </conditionalFormatting>
  <conditionalFormatting sqref="K120:L120">
    <cfRule type="cellIs" dxfId="378" priority="379" operator="lessThan">
      <formula>0</formula>
    </cfRule>
  </conditionalFormatting>
  <conditionalFormatting sqref="O120">
    <cfRule type="cellIs" dxfId="377" priority="375" operator="equal">
      <formula>TODAY()</formula>
    </cfRule>
  </conditionalFormatting>
  <conditionalFormatting sqref="O120">
    <cfRule type="cellIs" dxfId="376" priority="372" operator="equal">
      <formula>TODAY()</formula>
    </cfRule>
  </conditionalFormatting>
  <conditionalFormatting sqref="N120 P120">
    <cfRule type="cellIs" dxfId="375" priority="377" operator="equal">
      <formula>TODAY()</formula>
    </cfRule>
  </conditionalFormatting>
  <conditionalFormatting sqref="N120">
    <cfRule type="cellIs" dxfId="374" priority="376" operator="equal">
      <formula>$C$7</formula>
    </cfRule>
  </conditionalFormatting>
  <conditionalFormatting sqref="O120">
    <cfRule type="cellIs" dxfId="373" priority="374" operator="equal">
      <formula>$C$7</formula>
    </cfRule>
  </conditionalFormatting>
  <conditionalFormatting sqref="N120 P120">
    <cfRule type="cellIs" dxfId="372" priority="378" operator="equal">
      <formula>TODAY()</formula>
    </cfRule>
  </conditionalFormatting>
  <conditionalFormatting sqref="N120">
    <cfRule type="cellIs" dxfId="371" priority="373" operator="equal">
      <formula>$C$7</formula>
    </cfRule>
  </conditionalFormatting>
  <conditionalFormatting sqref="O120">
    <cfRule type="cellIs" dxfId="370" priority="371" operator="equal">
      <formula>$C$7</formula>
    </cfRule>
  </conditionalFormatting>
  <conditionalFormatting sqref="L120">
    <cfRule type="cellIs" dxfId="369" priority="370" operator="lessThan">
      <formula>0</formula>
    </cfRule>
  </conditionalFormatting>
  <conditionalFormatting sqref="G120">
    <cfRule type="cellIs" dxfId="368" priority="368" operator="greaterThan">
      <formula>F120</formula>
    </cfRule>
    <cfRule type="cellIs" dxfId="367" priority="369" operator="lessThan">
      <formula>F120</formula>
    </cfRule>
  </conditionalFormatting>
  <conditionalFormatting sqref="K120:L120">
    <cfRule type="cellIs" dxfId="366" priority="367" operator="lessThan">
      <formula>0</formula>
    </cfRule>
  </conditionalFormatting>
  <conditionalFormatting sqref="O120">
    <cfRule type="cellIs" dxfId="365" priority="363" operator="equal">
      <formula>TODAY()</formula>
    </cfRule>
  </conditionalFormatting>
  <conditionalFormatting sqref="O120">
    <cfRule type="cellIs" dxfId="364" priority="360" operator="equal">
      <formula>TODAY()</formula>
    </cfRule>
  </conditionalFormatting>
  <conditionalFormatting sqref="N120 P120">
    <cfRule type="cellIs" dxfId="363" priority="365" operator="equal">
      <formula>TODAY()</formula>
    </cfRule>
  </conditionalFormatting>
  <conditionalFormatting sqref="N120">
    <cfRule type="cellIs" dxfId="362" priority="364" operator="equal">
      <formula>$C$7</formula>
    </cfRule>
  </conditionalFormatting>
  <conditionalFormatting sqref="O120">
    <cfRule type="cellIs" dxfId="361" priority="362" operator="equal">
      <formula>$C$7</formula>
    </cfRule>
  </conditionalFormatting>
  <conditionalFormatting sqref="N120 P120">
    <cfRule type="cellIs" dxfId="360" priority="366" operator="equal">
      <formula>TODAY()</formula>
    </cfRule>
  </conditionalFormatting>
  <conditionalFormatting sqref="N120">
    <cfRule type="cellIs" dxfId="359" priority="361" operator="equal">
      <formula>$C$7</formula>
    </cfRule>
  </conditionalFormatting>
  <conditionalFormatting sqref="O120">
    <cfRule type="cellIs" dxfId="358" priority="359" operator="equal">
      <formula>$C$7</formula>
    </cfRule>
  </conditionalFormatting>
  <conditionalFormatting sqref="L120">
    <cfRule type="cellIs" dxfId="357" priority="358" operator="lessThan">
      <formula>0</formula>
    </cfRule>
  </conditionalFormatting>
  <conditionalFormatting sqref="G120">
    <cfRule type="cellIs" dxfId="356" priority="356" operator="greaterThan">
      <formula>F120</formula>
    </cfRule>
    <cfRule type="cellIs" dxfId="355" priority="357" operator="lessThan">
      <formula>F120</formula>
    </cfRule>
  </conditionalFormatting>
  <conditionalFormatting sqref="K120:L120">
    <cfRule type="cellIs" dxfId="354" priority="355" operator="lessThan">
      <formula>0</formula>
    </cfRule>
  </conditionalFormatting>
  <conditionalFormatting sqref="O120">
    <cfRule type="cellIs" dxfId="353" priority="351" operator="equal">
      <formula>TODAY()</formula>
    </cfRule>
  </conditionalFormatting>
  <conditionalFormatting sqref="O120">
    <cfRule type="cellIs" dxfId="352" priority="348" operator="equal">
      <formula>TODAY()</formula>
    </cfRule>
  </conditionalFormatting>
  <conditionalFormatting sqref="N120 P120">
    <cfRule type="cellIs" dxfId="351" priority="353" operator="equal">
      <formula>TODAY()</formula>
    </cfRule>
  </conditionalFormatting>
  <conditionalFormatting sqref="N120">
    <cfRule type="cellIs" dxfId="350" priority="352" operator="equal">
      <formula>$C$7</formula>
    </cfRule>
  </conditionalFormatting>
  <conditionalFormatting sqref="O120">
    <cfRule type="cellIs" dxfId="349" priority="350" operator="equal">
      <formula>$C$7</formula>
    </cfRule>
  </conditionalFormatting>
  <conditionalFormatting sqref="N120 P120">
    <cfRule type="cellIs" dxfId="348" priority="354" operator="equal">
      <formula>TODAY()</formula>
    </cfRule>
  </conditionalFormatting>
  <conditionalFormatting sqref="N120">
    <cfRule type="cellIs" dxfId="347" priority="349" operator="equal">
      <formula>$C$7</formula>
    </cfRule>
  </conditionalFormatting>
  <conditionalFormatting sqref="O120">
    <cfRule type="cellIs" dxfId="346" priority="347" operator="equal">
      <formula>$C$7</formula>
    </cfRule>
  </conditionalFormatting>
  <conditionalFormatting sqref="L120">
    <cfRule type="cellIs" dxfId="345" priority="346" operator="lessThan">
      <formula>0</formula>
    </cfRule>
  </conditionalFormatting>
  <conditionalFormatting sqref="G120">
    <cfRule type="cellIs" dxfId="344" priority="344" operator="greaterThan">
      <formula>F120</formula>
    </cfRule>
    <cfRule type="cellIs" dxfId="343" priority="345" operator="lessThan">
      <formula>F120</formula>
    </cfRule>
  </conditionalFormatting>
  <conditionalFormatting sqref="K120:L120">
    <cfRule type="cellIs" dxfId="342" priority="343" operator="lessThan">
      <formula>0</formula>
    </cfRule>
  </conditionalFormatting>
  <conditionalFormatting sqref="O120">
    <cfRule type="cellIs" dxfId="341" priority="339" operator="equal">
      <formula>TODAY()</formula>
    </cfRule>
  </conditionalFormatting>
  <conditionalFormatting sqref="O120">
    <cfRule type="cellIs" dxfId="340" priority="336" operator="equal">
      <formula>TODAY()</formula>
    </cfRule>
  </conditionalFormatting>
  <conditionalFormatting sqref="N120 P120">
    <cfRule type="cellIs" dxfId="339" priority="341" operator="equal">
      <formula>TODAY()</formula>
    </cfRule>
  </conditionalFormatting>
  <conditionalFormatting sqref="N120">
    <cfRule type="cellIs" dxfId="338" priority="340" operator="equal">
      <formula>$C$7</formula>
    </cfRule>
  </conditionalFormatting>
  <conditionalFormatting sqref="O120">
    <cfRule type="cellIs" dxfId="337" priority="338" operator="equal">
      <formula>$C$7</formula>
    </cfRule>
  </conditionalFormatting>
  <conditionalFormatting sqref="N120 P120">
    <cfRule type="cellIs" dxfId="336" priority="342" operator="equal">
      <formula>TODAY()</formula>
    </cfRule>
  </conditionalFormatting>
  <conditionalFormatting sqref="N120">
    <cfRule type="cellIs" dxfId="335" priority="337" operator="equal">
      <formula>$C$7</formula>
    </cfRule>
  </conditionalFormatting>
  <conditionalFormatting sqref="O120">
    <cfRule type="cellIs" dxfId="334" priority="335" operator="equal">
      <formula>$C$7</formula>
    </cfRule>
  </conditionalFormatting>
  <conditionalFormatting sqref="L120">
    <cfRule type="cellIs" dxfId="333" priority="310" operator="lessThan">
      <formula>0</formula>
    </cfRule>
  </conditionalFormatting>
  <conditionalFormatting sqref="G120">
    <cfRule type="cellIs" dxfId="332" priority="308" operator="greaterThan">
      <formula>F120</formula>
    </cfRule>
    <cfRule type="cellIs" dxfId="331" priority="309" operator="lessThan">
      <formula>F120</formula>
    </cfRule>
  </conditionalFormatting>
  <conditionalFormatting sqref="K120:L120">
    <cfRule type="cellIs" dxfId="330" priority="307" operator="lessThan">
      <formula>0</formula>
    </cfRule>
  </conditionalFormatting>
  <conditionalFormatting sqref="O120">
    <cfRule type="cellIs" dxfId="329" priority="303" operator="equal">
      <formula>TODAY()</formula>
    </cfRule>
  </conditionalFormatting>
  <conditionalFormatting sqref="O120">
    <cfRule type="cellIs" dxfId="328" priority="300" operator="equal">
      <formula>TODAY()</formula>
    </cfRule>
  </conditionalFormatting>
  <conditionalFormatting sqref="N120 P120">
    <cfRule type="cellIs" dxfId="327" priority="305" operator="equal">
      <formula>TODAY()</formula>
    </cfRule>
  </conditionalFormatting>
  <conditionalFormatting sqref="N120">
    <cfRule type="cellIs" dxfId="326" priority="304" operator="equal">
      <formula>$C$7</formula>
    </cfRule>
  </conditionalFormatting>
  <conditionalFormatting sqref="O120">
    <cfRule type="cellIs" dxfId="325" priority="302" operator="equal">
      <formula>$C$7</formula>
    </cfRule>
  </conditionalFormatting>
  <conditionalFormatting sqref="N120 P120">
    <cfRule type="cellIs" dxfId="324" priority="306" operator="equal">
      <formula>TODAY()</formula>
    </cfRule>
  </conditionalFormatting>
  <conditionalFormatting sqref="N120">
    <cfRule type="cellIs" dxfId="323" priority="301" operator="equal">
      <formula>$C$7</formula>
    </cfRule>
  </conditionalFormatting>
  <conditionalFormatting sqref="O120">
    <cfRule type="cellIs" dxfId="322" priority="299" operator="equal">
      <formula>$C$7</formula>
    </cfRule>
  </conditionalFormatting>
  <conditionalFormatting sqref="L120">
    <cfRule type="cellIs" dxfId="321" priority="334" operator="lessThan">
      <formula>0</formula>
    </cfRule>
  </conditionalFormatting>
  <conditionalFormatting sqref="G120">
    <cfRule type="cellIs" dxfId="320" priority="332" operator="greaterThan">
      <formula>F120</formula>
    </cfRule>
    <cfRule type="cellIs" dxfId="319" priority="333" operator="lessThan">
      <formula>F120</formula>
    </cfRule>
  </conditionalFormatting>
  <conditionalFormatting sqref="K120:L120">
    <cfRule type="cellIs" dxfId="318" priority="331" operator="lessThan">
      <formula>0</formula>
    </cfRule>
  </conditionalFormatting>
  <conditionalFormatting sqref="O120">
    <cfRule type="cellIs" dxfId="317" priority="327" operator="equal">
      <formula>TODAY()</formula>
    </cfRule>
  </conditionalFormatting>
  <conditionalFormatting sqref="O120">
    <cfRule type="cellIs" dxfId="316" priority="324" operator="equal">
      <formula>TODAY()</formula>
    </cfRule>
  </conditionalFormatting>
  <conditionalFormatting sqref="N120 P120">
    <cfRule type="cellIs" dxfId="315" priority="329" operator="equal">
      <formula>TODAY()</formula>
    </cfRule>
  </conditionalFormatting>
  <conditionalFormatting sqref="N120">
    <cfRule type="cellIs" dxfId="314" priority="328" operator="equal">
      <formula>$C$7</formula>
    </cfRule>
  </conditionalFormatting>
  <conditionalFormatting sqref="O120">
    <cfRule type="cellIs" dxfId="313" priority="326" operator="equal">
      <formula>$C$7</formula>
    </cfRule>
  </conditionalFormatting>
  <conditionalFormatting sqref="N120 P120">
    <cfRule type="cellIs" dxfId="312" priority="330" operator="equal">
      <formula>TODAY()</formula>
    </cfRule>
  </conditionalFormatting>
  <conditionalFormatting sqref="N120">
    <cfRule type="cellIs" dxfId="311" priority="325" operator="equal">
      <formula>$C$7</formula>
    </cfRule>
  </conditionalFormatting>
  <conditionalFormatting sqref="O120">
    <cfRule type="cellIs" dxfId="310" priority="323" operator="equal">
      <formula>$C$7</formula>
    </cfRule>
  </conditionalFormatting>
  <conditionalFormatting sqref="L120">
    <cfRule type="cellIs" dxfId="309" priority="322" operator="lessThan">
      <formula>0</formula>
    </cfRule>
  </conditionalFormatting>
  <conditionalFormatting sqref="G120">
    <cfRule type="cellIs" dxfId="308" priority="320" operator="greaterThan">
      <formula>F120</formula>
    </cfRule>
    <cfRule type="cellIs" dxfId="307" priority="321" operator="lessThan">
      <formula>F120</formula>
    </cfRule>
  </conditionalFormatting>
  <conditionalFormatting sqref="K120:L120">
    <cfRule type="cellIs" dxfId="306" priority="319" operator="lessThan">
      <formula>0</formula>
    </cfRule>
  </conditionalFormatting>
  <conditionalFormatting sqref="O120">
    <cfRule type="cellIs" dxfId="305" priority="315" operator="equal">
      <formula>TODAY()</formula>
    </cfRule>
  </conditionalFormatting>
  <conditionalFormatting sqref="O120">
    <cfRule type="cellIs" dxfId="304" priority="312" operator="equal">
      <formula>TODAY()</formula>
    </cfRule>
  </conditionalFormatting>
  <conditionalFormatting sqref="N120 P120">
    <cfRule type="cellIs" dxfId="303" priority="317" operator="equal">
      <formula>TODAY()</formula>
    </cfRule>
  </conditionalFormatting>
  <conditionalFormatting sqref="N120">
    <cfRule type="cellIs" dxfId="302" priority="316" operator="equal">
      <formula>$C$7</formula>
    </cfRule>
  </conditionalFormatting>
  <conditionalFormatting sqref="O120">
    <cfRule type="cellIs" dxfId="301" priority="314" operator="equal">
      <formula>$C$7</formula>
    </cfRule>
  </conditionalFormatting>
  <conditionalFormatting sqref="N120 P120">
    <cfRule type="cellIs" dxfId="300" priority="318" operator="equal">
      <formula>TODAY()</formula>
    </cfRule>
  </conditionalFormatting>
  <conditionalFormatting sqref="N120">
    <cfRule type="cellIs" dxfId="299" priority="313" operator="equal">
      <formula>$C$7</formula>
    </cfRule>
  </conditionalFormatting>
  <conditionalFormatting sqref="O120">
    <cfRule type="cellIs" dxfId="298" priority="311" operator="equal">
      <formula>$C$7</formula>
    </cfRule>
  </conditionalFormatting>
  <conditionalFormatting sqref="Q32">
    <cfRule type="cellIs" dxfId="297" priority="298" operator="equal">
      <formula>TODAY()</formula>
    </cfRule>
  </conditionalFormatting>
  <conditionalFormatting sqref="L32">
    <cfRule type="cellIs" dxfId="296" priority="297" operator="lessThan">
      <formula>0</formula>
    </cfRule>
  </conditionalFormatting>
  <conditionalFormatting sqref="K32:L32">
    <cfRule type="cellIs" dxfId="295" priority="296" operator="lessThan">
      <formula>0</formula>
    </cfRule>
  </conditionalFormatting>
  <conditionalFormatting sqref="G32">
    <cfRule type="cellIs" dxfId="294" priority="294" operator="lessThan">
      <formula>N32</formula>
    </cfRule>
    <cfRule type="cellIs" dxfId="293" priority="295" operator="greaterThan">
      <formula>P32</formula>
    </cfRule>
  </conditionalFormatting>
  <conditionalFormatting sqref="L119">
    <cfRule type="cellIs" dxfId="292" priority="293" operator="lessThan">
      <formula>0</formula>
    </cfRule>
  </conditionalFormatting>
  <conditionalFormatting sqref="G119">
    <cfRule type="cellIs" dxfId="291" priority="291" operator="greaterThan">
      <formula>F119</formula>
    </cfRule>
    <cfRule type="cellIs" dxfId="290" priority="292" operator="lessThan">
      <formula>F119</formula>
    </cfRule>
  </conditionalFormatting>
  <conditionalFormatting sqref="K119:L119">
    <cfRule type="cellIs" dxfId="289" priority="290" operator="lessThan">
      <formula>0</formula>
    </cfRule>
  </conditionalFormatting>
  <conditionalFormatting sqref="O119">
    <cfRule type="cellIs" dxfId="288" priority="286" operator="equal">
      <formula>TODAY()</formula>
    </cfRule>
  </conditionalFormatting>
  <conditionalFormatting sqref="O119">
    <cfRule type="cellIs" dxfId="287" priority="283" operator="equal">
      <formula>TODAY()</formula>
    </cfRule>
  </conditionalFormatting>
  <conditionalFormatting sqref="N119 P119">
    <cfRule type="cellIs" dxfId="286" priority="288" operator="equal">
      <formula>TODAY()</formula>
    </cfRule>
  </conditionalFormatting>
  <conditionalFormatting sqref="N119">
    <cfRule type="cellIs" dxfId="285" priority="287" operator="equal">
      <formula>$C$7</formula>
    </cfRule>
  </conditionalFormatting>
  <conditionalFormatting sqref="O119">
    <cfRule type="cellIs" dxfId="284" priority="285" operator="equal">
      <formula>$C$7</formula>
    </cfRule>
  </conditionalFormatting>
  <conditionalFormatting sqref="N119 P119">
    <cfRule type="cellIs" dxfId="283" priority="289" operator="equal">
      <formula>TODAY()</formula>
    </cfRule>
  </conditionalFormatting>
  <conditionalFormatting sqref="N119">
    <cfRule type="cellIs" dxfId="282" priority="284" operator="equal">
      <formula>$C$7</formula>
    </cfRule>
  </conditionalFormatting>
  <conditionalFormatting sqref="O119">
    <cfRule type="cellIs" dxfId="281" priority="282" operator="equal">
      <formula>$C$7</formula>
    </cfRule>
  </conditionalFormatting>
  <conditionalFormatting sqref="L119">
    <cfRule type="cellIs" dxfId="280" priority="281" operator="lessThan">
      <formula>0</formula>
    </cfRule>
  </conditionalFormatting>
  <conditionalFormatting sqref="G119">
    <cfRule type="cellIs" dxfId="279" priority="279" operator="greaterThan">
      <formula>F119</formula>
    </cfRule>
    <cfRule type="cellIs" dxfId="278" priority="280" operator="lessThan">
      <formula>F119</formula>
    </cfRule>
  </conditionalFormatting>
  <conditionalFormatting sqref="K119:L119">
    <cfRule type="cellIs" dxfId="277" priority="278" operator="lessThan">
      <formula>0</formula>
    </cfRule>
  </conditionalFormatting>
  <conditionalFormatting sqref="O119">
    <cfRule type="cellIs" dxfId="276" priority="274" operator="equal">
      <formula>TODAY()</formula>
    </cfRule>
  </conditionalFormatting>
  <conditionalFormatting sqref="O119">
    <cfRule type="cellIs" dxfId="275" priority="271" operator="equal">
      <formula>TODAY()</formula>
    </cfRule>
  </conditionalFormatting>
  <conditionalFormatting sqref="N119 P119">
    <cfRule type="cellIs" dxfId="274" priority="276" operator="equal">
      <formula>TODAY()</formula>
    </cfRule>
  </conditionalFormatting>
  <conditionalFormatting sqref="N119">
    <cfRule type="cellIs" dxfId="273" priority="275" operator="equal">
      <formula>$C$7</formula>
    </cfRule>
  </conditionalFormatting>
  <conditionalFormatting sqref="O119">
    <cfRule type="cellIs" dxfId="272" priority="273" operator="equal">
      <formula>$C$7</formula>
    </cfRule>
  </conditionalFormatting>
  <conditionalFormatting sqref="N119 P119">
    <cfRule type="cellIs" dxfId="271" priority="277" operator="equal">
      <formula>TODAY()</formula>
    </cfRule>
  </conditionalFormatting>
  <conditionalFormatting sqref="N119">
    <cfRule type="cellIs" dxfId="270" priority="272" operator="equal">
      <formula>$C$7</formula>
    </cfRule>
  </conditionalFormatting>
  <conditionalFormatting sqref="O119">
    <cfRule type="cellIs" dxfId="269" priority="270" operator="equal">
      <formula>$C$7</formula>
    </cfRule>
  </conditionalFormatting>
  <conditionalFormatting sqref="L119">
    <cfRule type="cellIs" dxfId="268" priority="269" operator="lessThan">
      <formula>0</formula>
    </cfRule>
  </conditionalFormatting>
  <conditionalFormatting sqref="G119">
    <cfRule type="cellIs" dxfId="267" priority="267" operator="greaterThan">
      <formula>F119</formula>
    </cfRule>
    <cfRule type="cellIs" dxfId="266" priority="268" operator="lessThan">
      <formula>F119</formula>
    </cfRule>
  </conditionalFormatting>
  <conditionalFormatting sqref="K119:L119">
    <cfRule type="cellIs" dxfId="265" priority="266" operator="lessThan">
      <formula>0</formula>
    </cfRule>
  </conditionalFormatting>
  <conditionalFormatting sqref="O119">
    <cfRule type="cellIs" dxfId="264" priority="262" operator="equal">
      <formula>TODAY()</formula>
    </cfRule>
  </conditionalFormatting>
  <conditionalFormatting sqref="O119">
    <cfRule type="cellIs" dxfId="263" priority="259" operator="equal">
      <formula>TODAY()</formula>
    </cfRule>
  </conditionalFormatting>
  <conditionalFormatting sqref="N119 P119">
    <cfRule type="cellIs" dxfId="262" priority="264" operator="equal">
      <formula>TODAY()</formula>
    </cfRule>
  </conditionalFormatting>
  <conditionalFormatting sqref="N119">
    <cfRule type="cellIs" dxfId="261" priority="263" operator="equal">
      <formula>$C$7</formula>
    </cfRule>
  </conditionalFormatting>
  <conditionalFormatting sqref="O119">
    <cfRule type="cellIs" dxfId="260" priority="261" operator="equal">
      <formula>$C$7</formula>
    </cfRule>
  </conditionalFormatting>
  <conditionalFormatting sqref="N119 P119">
    <cfRule type="cellIs" dxfId="259" priority="265" operator="equal">
      <formula>TODAY()</formula>
    </cfRule>
  </conditionalFormatting>
  <conditionalFormatting sqref="N119">
    <cfRule type="cellIs" dxfId="258" priority="260" operator="equal">
      <formula>$C$7</formula>
    </cfRule>
  </conditionalFormatting>
  <conditionalFormatting sqref="O119">
    <cfRule type="cellIs" dxfId="257" priority="258" operator="equal">
      <formula>$C$7</formula>
    </cfRule>
  </conditionalFormatting>
  <conditionalFormatting sqref="L119">
    <cfRule type="cellIs" dxfId="256" priority="257" operator="lessThan">
      <formula>0</formula>
    </cfRule>
  </conditionalFormatting>
  <conditionalFormatting sqref="G119">
    <cfRule type="cellIs" dxfId="255" priority="255" operator="greaterThan">
      <formula>F119</formula>
    </cfRule>
    <cfRule type="cellIs" dxfId="254" priority="256" operator="lessThan">
      <formula>F119</formula>
    </cfRule>
  </conditionalFormatting>
  <conditionalFormatting sqref="K119:L119">
    <cfRule type="cellIs" dxfId="253" priority="254" operator="lessThan">
      <formula>0</formula>
    </cfRule>
  </conditionalFormatting>
  <conditionalFormatting sqref="O119">
    <cfRule type="cellIs" dxfId="252" priority="250" operator="equal">
      <formula>TODAY()</formula>
    </cfRule>
  </conditionalFormatting>
  <conditionalFormatting sqref="O119">
    <cfRule type="cellIs" dxfId="251" priority="247" operator="equal">
      <formula>TODAY()</formula>
    </cfRule>
  </conditionalFormatting>
  <conditionalFormatting sqref="N119 P119">
    <cfRule type="cellIs" dxfId="250" priority="252" operator="equal">
      <formula>TODAY()</formula>
    </cfRule>
  </conditionalFormatting>
  <conditionalFormatting sqref="N119">
    <cfRule type="cellIs" dxfId="249" priority="251" operator="equal">
      <formula>$C$7</formula>
    </cfRule>
  </conditionalFormatting>
  <conditionalFormatting sqref="O119">
    <cfRule type="cellIs" dxfId="248" priority="249" operator="equal">
      <formula>$C$7</formula>
    </cfRule>
  </conditionalFormatting>
  <conditionalFormatting sqref="N119 P119">
    <cfRule type="cellIs" dxfId="247" priority="253" operator="equal">
      <formula>TODAY()</formula>
    </cfRule>
  </conditionalFormatting>
  <conditionalFormatting sqref="N119">
    <cfRule type="cellIs" dxfId="246" priority="248" operator="equal">
      <formula>$C$7</formula>
    </cfRule>
  </conditionalFormatting>
  <conditionalFormatting sqref="O119">
    <cfRule type="cellIs" dxfId="245" priority="246" operator="equal">
      <formula>$C$7</formula>
    </cfRule>
  </conditionalFormatting>
  <conditionalFormatting sqref="L119">
    <cfRule type="cellIs" dxfId="244" priority="245" operator="lessThan">
      <formula>0</formula>
    </cfRule>
  </conditionalFormatting>
  <conditionalFormatting sqref="G119">
    <cfRule type="cellIs" dxfId="243" priority="243" operator="greaterThan">
      <formula>F119</formula>
    </cfRule>
    <cfRule type="cellIs" dxfId="242" priority="244" operator="lessThan">
      <formula>F119</formula>
    </cfRule>
  </conditionalFormatting>
  <conditionalFormatting sqref="K119:L119">
    <cfRule type="cellIs" dxfId="241" priority="242" operator="lessThan">
      <formula>0</formula>
    </cfRule>
  </conditionalFormatting>
  <conditionalFormatting sqref="O119">
    <cfRule type="cellIs" dxfId="240" priority="238" operator="equal">
      <formula>TODAY()</formula>
    </cfRule>
  </conditionalFormatting>
  <conditionalFormatting sqref="O119">
    <cfRule type="cellIs" dxfId="239" priority="235" operator="equal">
      <formula>TODAY()</formula>
    </cfRule>
  </conditionalFormatting>
  <conditionalFormatting sqref="N119 P119">
    <cfRule type="cellIs" dxfId="238" priority="240" operator="equal">
      <formula>TODAY()</formula>
    </cfRule>
  </conditionalFormatting>
  <conditionalFormatting sqref="N119">
    <cfRule type="cellIs" dxfId="237" priority="239" operator="equal">
      <formula>$C$7</formula>
    </cfRule>
  </conditionalFormatting>
  <conditionalFormatting sqref="O119">
    <cfRule type="cellIs" dxfId="236" priority="237" operator="equal">
      <formula>$C$7</formula>
    </cfRule>
  </conditionalFormatting>
  <conditionalFormatting sqref="N119 P119">
    <cfRule type="cellIs" dxfId="235" priority="241" operator="equal">
      <formula>TODAY()</formula>
    </cfRule>
  </conditionalFormatting>
  <conditionalFormatting sqref="N119">
    <cfRule type="cellIs" dxfId="234" priority="236" operator="equal">
      <formula>$C$7</formula>
    </cfRule>
  </conditionalFormatting>
  <conditionalFormatting sqref="O119">
    <cfRule type="cellIs" dxfId="233" priority="234" operator="equal">
      <formula>$C$7</formula>
    </cfRule>
  </conditionalFormatting>
  <conditionalFormatting sqref="L119">
    <cfRule type="cellIs" dxfId="232" priority="233" operator="lessThan">
      <formula>0</formula>
    </cfRule>
  </conditionalFormatting>
  <conditionalFormatting sqref="G119">
    <cfRule type="cellIs" dxfId="231" priority="231" operator="greaterThan">
      <formula>F119</formula>
    </cfRule>
    <cfRule type="cellIs" dxfId="230" priority="232" operator="lessThan">
      <formula>F119</formula>
    </cfRule>
  </conditionalFormatting>
  <conditionalFormatting sqref="K119:L119">
    <cfRule type="cellIs" dxfId="229" priority="230" operator="lessThan">
      <formula>0</formula>
    </cfRule>
  </conditionalFormatting>
  <conditionalFormatting sqref="O119">
    <cfRule type="cellIs" dxfId="228" priority="226" operator="equal">
      <formula>TODAY()</formula>
    </cfRule>
  </conditionalFormatting>
  <conditionalFormatting sqref="O119">
    <cfRule type="cellIs" dxfId="227" priority="223" operator="equal">
      <formula>TODAY()</formula>
    </cfRule>
  </conditionalFormatting>
  <conditionalFormatting sqref="N119 P119">
    <cfRule type="cellIs" dxfId="226" priority="228" operator="equal">
      <formula>TODAY()</formula>
    </cfRule>
  </conditionalFormatting>
  <conditionalFormatting sqref="N119">
    <cfRule type="cellIs" dxfId="225" priority="227" operator="equal">
      <formula>$C$7</formula>
    </cfRule>
  </conditionalFormatting>
  <conditionalFormatting sqref="O119">
    <cfRule type="cellIs" dxfId="224" priority="225" operator="equal">
      <formula>$C$7</formula>
    </cfRule>
  </conditionalFormatting>
  <conditionalFormatting sqref="N119 P119">
    <cfRule type="cellIs" dxfId="223" priority="229" operator="equal">
      <formula>TODAY()</formula>
    </cfRule>
  </conditionalFormatting>
  <conditionalFormatting sqref="N119">
    <cfRule type="cellIs" dxfId="222" priority="224" operator="equal">
      <formula>$C$7</formula>
    </cfRule>
  </conditionalFormatting>
  <conditionalFormatting sqref="O119">
    <cfRule type="cellIs" dxfId="221" priority="222" operator="equal">
      <formula>$C$7</formula>
    </cfRule>
  </conditionalFormatting>
  <conditionalFormatting sqref="L119">
    <cfRule type="cellIs" dxfId="220" priority="221" operator="lessThan">
      <formula>0</formula>
    </cfRule>
  </conditionalFormatting>
  <conditionalFormatting sqref="G119">
    <cfRule type="cellIs" dxfId="219" priority="219" operator="greaterThan">
      <formula>F119</formula>
    </cfRule>
    <cfRule type="cellIs" dxfId="218" priority="220" operator="lessThan">
      <formula>F119</formula>
    </cfRule>
  </conditionalFormatting>
  <conditionalFormatting sqref="K119:L119">
    <cfRule type="cellIs" dxfId="217" priority="218" operator="lessThan">
      <formula>0</formula>
    </cfRule>
  </conditionalFormatting>
  <conditionalFormatting sqref="O119">
    <cfRule type="cellIs" dxfId="216" priority="214" operator="equal">
      <formula>TODAY()</formula>
    </cfRule>
  </conditionalFormatting>
  <conditionalFormatting sqref="O119">
    <cfRule type="cellIs" dxfId="215" priority="211" operator="equal">
      <formula>TODAY()</formula>
    </cfRule>
  </conditionalFormatting>
  <conditionalFormatting sqref="N119 P119">
    <cfRule type="cellIs" dxfId="214" priority="216" operator="equal">
      <formula>TODAY()</formula>
    </cfRule>
  </conditionalFormatting>
  <conditionalFormatting sqref="N119">
    <cfRule type="cellIs" dxfId="213" priority="215" operator="equal">
      <formula>$C$7</formula>
    </cfRule>
  </conditionalFormatting>
  <conditionalFormatting sqref="O119">
    <cfRule type="cellIs" dxfId="212" priority="213" operator="equal">
      <formula>$C$7</formula>
    </cfRule>
  </conditionalFormatting>
  <conditionalFormatting sqref="N119 P119">
    <cfRule type="cellIs" dxfId="211" priority="217" operator="equal">
      <formula>TODAY()</formula>
    </cfRule>
  </conditionalFormatting>
  <conditionalFormatting sqref="N119">
    <cfRule type="cellIs" dxfId="210" priority="212" operator="equal">
      <formula>$C$7</formula>
    </cfRule>
  </conditionalFormatting>
  <conditionalFormatting sqref="O119">
    <cfRule type="cellIs" dxfId="209" priority="210" operator="equal">
      <formula>$C$7</formula>
    </cfRule>
  </conditionalFormatting>
  <conditionalFormatting sqref="L119">
    <cfRule type="cellIs" dxfId="208" priority="209" operator="lessThan">
      <formula>0</formula>
    </cfRule>
  </conditionalFormatting>
  <conditionalFormatting sqref="G119">
    <cfRule type="cellIs" dxfId="207" priority="207" operator="greaterThan">
      <formula>F119</formula>
    </cfRule>
    <cfRule type="cellIs" dxfId="206" priority="208" operator="lessThan">
      <formula>F119</formula>
    </cfRule>
  </conditionalFormatting>
  <conditionalFormatting sqref="K119:L119">
    <cfRule type="cellIs" dxfId="205" priority="206" operator="lessThan">
      <formula>0</formula>
    </cfRule>
  </conditionalFormatting>
  <conditionalFormatting sqref="O119">
    <cfRule type="cellIs" dxfId="204" priority="202" operator="equal">
      <formula>TODAY()</formula>
    </cfRule>
  </conditionalFormatting>
  <conditionalFormatting sqref="O119">
    <cfRule type="cellIs" dxfId="203" priority="199" operator="equal">
      <formula>TODAY()</formula>
    </cfRule>
  </conditionalFormatting>
  <conditionalFormatting sqref="N119 P119">
    <cfRule type="cellIs" dxfId="202" priority="204" operator="equal">
      <formula>TODAY()</formula>
    </cfRule>
  </conditionalFormatting>
  <conditionalFormatting sqref="N119">
    <cfRule type="cellIs" dxfId="201" priority="203" operator="equal">
      <formula>$C$7</formula>
    </cfRule>
  </conditionalFormatting>
  <conditionalFormatting sqref="O119">
    <cfRule type="cellIs" dxfId="200" priority="201" operator="equal">
      <formula>$C$7</formula>
    </cfRule>
  </conditionalFormatting>
  <conditionalFormatting sqref="N119 P119">
    <cfRule type="cellIs" dxfId="199" priority="205" operator="equal">
      <formula>TODAY()</formula>
    </cfRule>
  </conditionalFormatting>
  <conditionalFormatting sqref="N119">
    <cfRule type="cellIs" dxfId="198" priority="200" operator="equal">
      <formula>$C$7</formula>
    </cfRule>
  </conditionalFormatting>
  <conditionalFormatting sqref="O119">
    <cfRule type="cellIs" dxfId="197" priority="198" operator="equal">
      <formula>$C$7</formula>
    </cfRule>
  </conditionalFormatting>
  <conditionalFormatting sqref="L119">
    <cfRule type="cellIs" dxfId="196" priority="197" operator="lessThan">
      <formula>0</formula>
    </cfRule>
  </conditionalFormatting>
  <conditionalFormatting sqref="G119">
    <cfRule type="cellIs" dxfId="195" priority="195" operator="greaterThan">
      <formula>F119</formula>
    </cfRule>
    <cfRule type="cellIs" dxfId="194" priority="196" operator="lessThan">
      <formula>F119</formula>
    </cfRule>
  </conditionalFormatting>
  <conditionalFormatting sqref="K119:L119">
    <cfRule type="cellIs" dxfId="193" priority="194" operator="lessThan">
      <formula>0</formula>
    </cfRule>
  </conditionalFormatting>
  <conditionalFormatting sqref="O119">
    <cfRule type="cellIs" dxfId="192" priority="190" operator="equal">
      <formula>TODAY()</formula>
    </cfRule>
  </conditionalFormatting>
  <conditionalFormatting sqref="O119">
    <cfRule type="cellIs" dxfId="191" priority="187" operator="equal">
      <formula>TODAY()</formula>
    </cfRule>
  </conditionalFormatting>
  <conditionalFormatting sqref="N119 P119">
    <cfRule type="cellIs" dxfId="190" priority="192" operator="equal">
      <formula>TODAY()</formula>
    </cfRule>
  </conditionalFormatting>
  <conditionalFormatting sqref="N119">
    <cfRule type="cellIs" dxfId="189" priority="191" operator="equal">
      <formula>$C$7</formula>
    </cfRule>
  </conditionalFormatting>
  <conditionalFormatting sqref="O119">
    <cfRule type="cellIs" dxfId="188" priority="189" operator="equal">
      <formula>$C$7</formula>
    </cfRule>
  </conditionalFormatting>
  <conditionalFormatting sqref="N119 P119">
    <cfRule type="cellIs" dxfId="187" priority="193" operator="equal">
      <formula>TODAY()</formula>
    </cfRule>
  </conditionalFormatting>
  <conditionalFormatting sqref="N119">
    <cfRule type="cellIs" dxfId="186" priority="188" operator="equal">
      <formula>$C$7</formula>
    </cfRule>
  </conditionalFormatting>
  <conditionalFormatting sqref="O119">
    <cfRule type="cellIs" dxfId="185" priority="186" operator="equal">
      <formula>$C$7</formula>
    </cfRule>
  </conditionalFormatting>
  <conditionalFormatting sqref="L119">
    <cfRule type="cellIs" dxfId="184" priority="161" operator="lessThan">
      <formula>0</formula>
    </cfRule>
  </conditionalFormatting>
  <conditionalFormatting sqref="G119">
    <cfRule type="cellIs" dxfId="183" priority="159" operator="greaterThan">
      <formula>F119</formula>
    </cfRule>
    <cfRule type="cellIs" dxfId="182" priority="160" operator="lessThan">
      <formula>F119</formula>
    </cfRule>
  </conditionalFormatting>
  <conditionalFormatting sqref="K119:L119">
    <cfRule type="cellIs" dxfId="181" priority="158" operator="lessThan">
      <formula>0</formula>
    </cfRule>
  </conditionalFormatting>
  <conditionalFormatting sqref="O119">
    <cfRule type="cellIs" dxfId="180" priority="154" operator="equal">
      <formula>TODAY()</formula>
    </cfRule>
  </conditionalFormatting>
  <conditionalFormatting sqref="O119">
    <cfRule type="cellIs" dxfId="179" priority="151" operator="equal">
      <formula>TODAY()</formula>
    </cfRule>
  </conditionalFormatting>
  <conditionalFormatting sqref="N119 P119">
    <cfRule type="cellIs" dxfId="178" priority="156" operator="equal">
      <formula>TODAY()</formula>
    </cfRule>
  </conditionalFormatting>
  <conditionalFormatting sqref="N119">
    <cfRule type="cellIs" dxfId="177" priority="155" operator="equal">
      <formula>$C$7</formula>
    </cfRule>
  </conditionalFormatting>
  <conditionalFormatting sqref="O119">
    <cfRule type="cellIs" dxfId="176" priority="153" operator="equal">
      <formula>$C$7</formula>
    </cfRule>
  </conditionalFormatting>
  <conditionalFormatting sqref="N119 P119">
    <cfRule type="cellIs" dxfId="175" priority="157" operator="equal">
      <formula>TODAY()</formula>
    </cfRule>
  </conditionalFormatting>
  <conditionalFormatting sqref="N119">
    <cfRule type="cellIs" dxfId="174" priority="152" operator="equal">
      <formula>$C$7</formula>
    </cfRule>
  </conditionalFormatting>
  <conditionalFormatting sqref="O119">
    <cfRule type="cellIs" dxfId="173" priority="150" operator="equal">
      <formula>$C$7</formula>
    </cfRule>
  </conditionalFormatting>
  <conditionalFormatting sqref="L119">
    <cfRule type="cellIs" dxfId="172" priority="185" operator="lessThan">
      <formula>0</formula>
    </cfRule>
  </conditionalFormatting>
  <conditionalFormatting sqref="G119">
    <cfRule type="cellIs" dxfId="171" priority="183" operator="greaterThan">
      <formula>F119</formula>
    </cfRule>
    <cfRule type="cellIs" dxfId="170" priority="184" operator="lessThan">
      <formula>F119</formula>
    </cfRule>
  </conditionalFormatting>
  <conditionalFormatting sqref="K119:L119">
    <cfRule type="cellIs" dxfId="169" priority="182" operator="lessThan">
      <formula>0</formula>
    </cfRule>
  </conditionalFormatting>
  <conditionalFormatting sqref="O119">
    <cfRule type="cellIs" dxfId="168" priority="178" operator="equal">
      <formula>TODAY()</formula>
    </cfRule>
  </conditionalFormatting>
  <conditionalFormatting sqref="O119">
    <cfRule type="cellIs" dxfId="167" priority="175" operator="equal">
      <formula>TODAY()</formula>
    </cfRule>
  </conditionalFormatting>
  <conditionalFormatting sqref="N119 P119">
    <cfRule type="cellIs" dxfId="166" priority="180" operator="equal">
      <formula>TODAY()</formula>
    </cfRule>
  </conditionalFormatting>
  <conditionalFormatting sqref="N119">
    <cfRule type="cellIs" dxfId="165" priority="179" operator="equal">
      <formula>$C$7</formula>
    </cfRule>
  </conditionalFormatting>
  <conditionalFormatting sqref="O119">
    <cfRule type="cellIs" dxfId="164" priority="177" operator="equal">
      <formula>$C$7</formula>
    </cfRule>
  </conditionalFormatting>
  <conditionalFormatting sqref="N119 P119">
    <cfRule type="cellIs" dxfId="163" priority="181" operator="equal">
      <formula>TODAY()</formula>
    </cfRule>
  </conditionalFormatting>
  <conditionalFormatting sqref="N119">
    <cfRule type="cellIs" dxfId="162" priority="176" operator="equal">
      <formula>$C$7</formula>
    </cfRule>
  </conditionalFormatting>
  <conditionalFormatting sqref="O119">
    <cfRule type="cellIs" dxfId="161" priority="174" operator="equal">
      <formula>$C$7</formula>
    </cfRule>
  </conditionalFormatting>
  <conditionalFormatting sqref="L119">
    <cfRule type="cellIs" dxfId="160" priority="173" operator="lessThan">
      <formula>0</formula>
    </cfRule>
  </conditionalFormatting>
  <conditionalFormatting sqref="G119">
    <cfRule type="cellIs" dxfId="159" priority="171" operator="greaterThan">
      <formula>F119</formula>
    </cfRule>
    <cfRule type="cellIs" dxfId="158" priority="172" operator="lessThan">
      <formula>F119</formula>
    </cfRule>
  </conditionalFormatting>
  <conditionalFormatting sqref="K119:L119">
    <cfRule type="cellIs" dxfId="157" priority="170" operator="lessThan">
      <formula>0</formula>
    </cfRule>
  </conditionalFormatting>
  <conditionalFormatting sqref="O119">
    <cfRule type="cellIs" dxfId="156" priority="166" operator="equal">
      <formula>TODAY()</formula>
    </cfRule>
  </conditionalFormatting>
  <conditionalFormatting sqref="O119">
    <cfRule type="cellIs" dxfId="155" priority="163" operator="equal">
      <formula>TODAY()</formula>
    </cfRule>
  </conditionalFormatting>
  <conditionalFormatting sqref="N119 P119">
    <cfRule type="cellIs" dxfId="154" priority="168" operator="equal">
      <formula>TODAY()</formula>
    </cfRule>
  </conditionalFormatting>
  <conditionalFormatting sqref="N119">
    <cfRule type="cellIs" dxfId="153" priority="167" operator="equal">
      <formula>$C$7</formula>
    </cfRule>
  </conditionalFormatting>
  <conditionalFormatting sqref="O119">
    <cfRule type="cellIs" dxfId="152" priority="165" operator="equal">
      <formula>$C$7</formula>
    </cfRule>
  </conditionalFormatting>
  <conditionalFormatting sqref="N119 P119">
    <cfRule type="cellIs" dxfId="151" priority="169" operator="equal">
      <formula>TODAY()</formula>
    </cfRule>
  </conditionalFormatting>
  <conditionalFormatting sqref="N119">
    <cfRule type="cellIs" dxfId="150" priority="164" operator="equal">
      <formula>$C$7</formula>
    </cfRule>
  </conditionalFormatting>
  <conditionalFormatting sqref="O119">
    <cfRule type="cellIs" dxfId="149" priority="162" operator="equal">
      <formula>$C$7</formula>
    </cfRule>
  </conditionalFormatting>
  <conditionalFormatting sqref="L119">
    <cfRule type="cellIs" dxfId="148" priority="149" operator="lessThan">
      <formula>0</formula>
    </cfRule>
  </conditionalFormatting>
  <conditionalFormatting sqref="G119">
    <cfRule type="cellIs" dxfId="147" priority="147" operator="greaterThan">
      <formula>F119</formula>
    </cfRule>
    <cfRule type="cellIs" dxfId="146" priority="148" operator="lessThan">
      <formula>F119</formula>
    </cfRule>
  </conditionalFormatting>
  <conditionalFormatting sqref="K119:L119">
    <cfRule type="cellIs" dxfId="145" priority="146" operator="lessThan">
      <formula>0</formula>
    </cfRule>
  </conditionalFormatting>
  <conditionalFormatting sqref="O119">
    <cfRule type="cellIs" dxfId="144" priority="142" operator="equal">
      <formula>TODAY()</formula>
    </cfRule>
  </conditionalFormatting>
  <conditionalFormatting sqref="O119">
    <cfRule type="cellIs" dxfId="143" priority="139" operator="equal">
      <formula>TODAY()</formula>
    </cfRule>
  </conditionalFormatting>
  <conditionalFormatting sqref="N119 P119">
    <cfRule type="cellIs" dxfId="142" priority="144" operator="equal">
      <formula>TODAY()</formula>
    </cfRule>
  </conditionalFormatting>
  <conditionalFormatting sqref="N119">
    <cfRule type="cellIs" dxfId="141" priority="143" operator="equal">
      <formula>$C$7</formula>
    </cfRule>
  </conditionalFormatting>
  <conditionalFormatting sqref="O119">
    <cfRule type="cellIs" dxfId="140" priority="141" operator="equal">
      <formula>$C$7</formula>
    </cfRule>
  </conditionalFormatting>
  <conditionalFormatting sqref="N119 P119">
    <cfRule type="cellIs" dxfId="139" priority="145" operator="equal">
      <formula>TODAY()</formula>
    </cfRule>
  </conditionalFormatting>
  <conditionalFormatting sqref="N119">
    <cfRule type="cellIs" dxfId="138" priority="140" operator="equal">
      <formula>$C$7</formula>
    </cfRule>
  </conditionalFormatting>
  <conditionalFormatting sqref="O119">
    <cfRule type="cellIs" dxfId="137" priority="138" operator="equal">
      <formula>$C$7</formula>
    </cfRule>
  </conditionalFormatting>
  <conditionalFormatting sqref="L119">
    <cfRule type="cellIs" dxfId="136" priority="137" operator="lessThan">
      <formula>0</formula>
    </cfRule>
  </conditionalFormatting>
  <conditionalFormatting sqref="G119">
    <cfRule type="cellIs" dxfId="135" priority="135" operator="greaterThan">
      <formula>F119</formula>
    </cfRule>
    <cfRule type="cellIs" dxfId="134" priority="136" operator="lessThan">
      <formula>F119</formula>
    </cfRule>
  </conditionalFormatting>
  <conditionalFormatting sqref="K119:L119">
    <cfRule type="cellIs" dxfId="133" priority="134" operator="lessThan">
      <formula>0</formula>
    </cfRule>
  </conditionalFormatting>
  <conditionalFormatting sqref="O119">
    <cfRule type="cellIs" dxfId="132" priority="130" operator="equal">
      <formula>TODAY()</formula>
    </cfRule>
  </conditionalFormatting>
  <conditionalFormatting sqref="O119">
    <cfRule type="cellIs" dxfId="131" priority="127" operator="equal">
      <formula>TODAY()</formula>
    </cfRule>
  </conditionalFormatting>
  <conditionalFormatting sqref="N119 P119">
    <cfRule type="cellIs" dxfId="130" priority="132" operator="equal">
      <formula>TODAY()</formula>
    </cfRule>
  </conditionalFormatting>
  <conditionalFormatting sqref="N119">
    <cfRule type="cellIs" dxfId="129" priority="131" operator="equal">
      <formula>$C$7</formula>
    </cfRule>
  </conditionalFormatting>
  <conditionalFormatting sqref="O119">
    <cfRule type="cellIs" dxfId="128" priority="129" operator="equal">
      <formula>$C$7</formula>
    </cfRule>
  </conditionalFormatting>
  <conditionalFormatting sqref="N119 P119">
    <cfRule type="cellIs" dxfId="127" priority="133" operator="equal">
      <formula>TODAY()</formula>
    </cfRule>
  </conditionalFormatting>
  <conditionalFormatting sqref="N119">
    <cfRule type="cellIs" dxfId="126" priority="128" operator="equal">
      <formula>$C$7</formula>
    </cfRule>
  </conditionalFormatting>
  <conditionalFormatting sqref="O119">
    <cfRule type="cellIs" dxfId="125" priority="126" operator="equal">
      <formula>$C$7</formula>
    </cfRule>
  </conditionalFormatting>
  <conditionalFormatting sqref="L119">
    <cfRule type="cellIs" dxfId="124" priority="125" operator="lessThan">
      <formula>0</formula>
    </cfRule>
  </conditionalFormatting>
  <conditionalFormatting sqref="G119">
    <cfRule type="cellIs" dxfId="123" priority="123" operator="greaterThan">
      <formula>F119</formula>
    </cfRule>
    <cfRule type="cellIs" dxfId="122" priority="124" operator="lessThan">
      <formula>F119</formula>
    </cfRule>
  </conditionalFormatting>
  <conditionalFormatting sqref="K119:L119">
    <cfRule type="cellIs" dxfId="121" priority="122" operator="lessThan">
      <formula>0</formula>
    </cfRule>
  </conditionalFormatting>
  <conditionalFormatting sqref="O119">
    <cfRule type="cellIs" dxfId="120" priority="118" operator="equal">
      <formula>TODAY()</formula>
    </cfRule>
  </conditionalFormatting>
  <conditionalFormatting sqref="O119">
    <cfRule type="cellIs" dxfId="119" priority="115" operator="equal">
      <formula>TODAY()</formula>
    </cfRule>
  </conditionalFormatting>
  <conditionalFormatting sqref="N119 P119">
    <cfRule type="cellIs" dxfId="118" priority="120" operator="equal">
      <formula>TODAY()</formula>
    </cfRule>
  </conditionalFormatting>
  <conditionalFormatting sqref="N119">
    <cfRule type="cellIs" dxfId="117" priority="119" operator="equal">
      <formula>$C$7</formula>
    </cfRule>
  </conditionalFormatting>
  <conditionalFormatting sqref="O119">
    <cfRule type="cellIs" dxfId="116" priority="117" operator="equal">
      <formula>$C$7</formula>
    </cfRule>
  </conditionalFormatting>
  <conditionalFormatting sqref="N119 P119">
    <cfRule type="cellIs" dxfId="115" priority="121" operator="equal">
      <formula>TODAY()</formula>
    </cfRule>
  </conditionalFormatting>
  <conditionalFormatting sqref="N119">
    <cfRule type="cellIs" dxfId="114" priority="116" operator="equal">
      <formula>$C$7</formula>
    </cfRule>
  </conditionalFormatting>
  <conditionalFormatting sqref="O119">
    <cfRule type="cellIs" dxfId="113" priority="114" operator="equal">
      <formula>$C$7</formula>
    </cfRule>
  </conditionalFormatting>
  <conditionalFormatting sqref="L119">
    <cfRule type="cellIs" dxfId="112" priority="113" operator="lessThan">
      <formula>0</formula>
    </cfRule>
  </conditionalFormatting>
  <conditionalFormatting sqref="G119">
    <cfRule type="cellIs" dxfId="111" priority="111" operator="greaterThan">
      <formula>F119</formula>
    </cfRule>
    <cfRule type="cellIs" dxfId="110" priority="112" operator="lessThan">
      <formula>F119</formula>
    </cfRule>
  </conditionalFormatting>
  <conditionalFormatting sqref="K119:L119">
    <cfRule type="cellIs" dxfId="109" priority="110" operator="lessThan">
      <formula>0</formula>
    </cfRule>
  </conditionalFormatting>
  <conditionalFormatting sqref="O119">
    <cfRule type="cellIs" dxfId="108" priority="106" operator="equal">
      <formula>TODAY()</formula>
    </cfRule>
  </conditionalFormatting>
  <conditionalFormatting sqref="O119">
    <cfRule type="cellIs" dxfId="107" priority="103" operator="equal">
      <formula>TODAY()</formula>
    </cfRule>
  </conditionalFormatting>
  <conditionalFormatting sqref="N119 P119">
    <cfRule type="cellIs" dxfId="106" priority="108" operator="equal">
      <formula>TODAY()</formula>
    </cfRule>
  </conditionalFormatting>
  <conditionalFormatting sqref="N119">
    <cfRule type="cellIs" dxfId="105" priority="107" operator="equal">
      <formula>$C$7</formula>
    </cfRule>
  </conditionalFormatting>
  <conditionalFormatting sqref="O119">
    <cfRule type="cellIs" dxfId="104" priority="105" operator="equal">
      <formula>$C$7</formula>
    </cfRule>
  </conditionalFormatting>
  <conditionalFormatting sqref="N119 P119">
    <cfRule type="cellIs" dxfId="103" priority="109" operator="equal">
      <formula>TODAY()</formula>
    </cfRule>
  </conditionalFormatting>
  <conditionalFormatting sqref="N119">
    <cfRule type="cellIs" dxfId="102" priority="104" operator="equal">
      <formula>$C$7</formula>
    </cfRule>
  </conditionalFormatting>
  <conditionalFormatting sqref="O119">
    <cfRule type="cellIs" dxfId="101" priority="102" operator="equal">
      <formula>$C$7</formula>
    </cfRule>
  </conditionalFormatting>
  <conditionalFormatting sqref="L119">
    <cfRule type="cellIs" dxfId="100" priority="101" operator="lessThan">
      <formula>0</formula>
    </cfRule>
  </conditionalFormatting>
  <conditionalFormatting sqref="G119">
    <cfRule type="cellIs" dxfId="99" priority="99" operator="greaterThan">
      <formula>F119</formula>
    </cfRule>
    <cfRule type="cellIs" dxfId="98" priority="100" operator="lessThan">
      <formula>F119</formula>
    </cfRule>
  </conditionalFormatting>
  <conditionalFormatting sqref="K119:L119">
    <cfRule type="cellIs" dxfId="97" priority="98" operator="lessThan">
      <formula>0</formula>
    </cfRule>
  </conditionalFormatting>
  <conditionalFormatting sqref="O119">
    <cfRule type="cellIs" dxfId="96" priority="94" operator="equal">
      <formula>TODAY()</formula>
    </cfRule>
  </conditionalFormatting>
  <conditionalFormatting sqref="O119">
    <cfRule type="cellIs" dxfId="95" priority="91" operator="equal">
      <formula>TODAY()</formula>
    </cfRule>
  </conditionalFormatting>
  <conditionalFormatting sqref="N119 P119">
    <cfRule type="cellIs" dxfId="94" priority="96" operator="equal">
      <formula>TODAY()</formula>
    </cfRule>
  </conditionalFormatting>
  <conditionalFormatting sqref="N119">
    <cfRule type="cellIs" dxfId="93" priority="95" operator="equal">
      <formula>$C$7</formula>
    </cfRule>
  </conditionalFormatting>
  <conditionalFormatting sqref="O119">
    <cfRule type="cellIs" dxfId="92" priority="93" operator="equal">
      <formula>$C$7</formula>
    </cfRule>
  </conditionalFormatting>
  <conditionalFormatting sqref="N119 P119">
    <cfRule type="cellIs" dxfId="91" priority="97" operator="equal">
      <formula>TODAY()</formula>
    </cfRule>
  </conditionalFormatting>
  <conditionalFormatting sqref="N119">
    <cfRule type="cellIs" dxfId="90" priority="92" operator="equal">
      <formula>$C$7</formula>
    </cfRule>
  </conditionalFormatting>
  <conditionalFormatting sqref="O119">
    <cfRule type="cellIs" dxfId="89" priority="90" operator="equal">
      <formula>$C$7</formula>
    </cfRule>
  </conditionalFormatting>
  <conditionalFormatting sqref="L119">
    <cfRule type="cellIs" dxfId="88" priority="89" operator="lessThan">
      <formula>0</formula>
    </cfRule>
  </conditionalFormatting>
  <conditionalFormatting sqref="G119">
    <cfRule type="cellIs" dxfId="87" priority="87" operator="greaterThan">
      <formula>F119</formula>
    </cfRule>
    <cfRule type="cellIs" dxfId="86" priority="88" operator="lessThan">
      <formula>F119</formula>
    </cfRule>
  </conditionalFormatting>
  <conditionalFormatting sqref="K119:L119">
    <cfRule type="cellIs" dxfId="85" priority="86" operator="lessThan">
      <formula>0</formula>
    </cfRule>
  </conditionalFormatting>
  <conditionalFormatting sqref="O119">
    <cfRule type="cellIs" dxfId="84" priority="82" operator="equal">
      <formula>TODAY()</formula>
    </cfRule>
  </conditionalFormatting>
  <conditionalFormatting sqref="O119">
    <cfRule type="cellIs" dxfId="83" priority="79" operator="equal">
      <formula>TODAY()</formula>
    </cfRule>
  </conditionalFormatting>
  <conditionalFormatting sqref="N119 P119">
    <cfRule type="cellIs" dxfId="82" priority="84" operator="equal">
      <formula>TODAY()</formula>
    </cfRule>
  </conditionalFormatting>
  <conditionalFormatting sqref="N119">
    <cfRule type="cellIs" dxfId="81" priority="83" operator="equal">
      <formula>$C$7</formula>
    </cfRule>
  </conditionalFormatting>
  <conditionalFormatting sqref="O119">
    <cfRule type="cellIs" dxfId="80" priority="81" operator="equal">
      <formula>$C$7</formula>
    </cfRule>
  </conditionalFormatting>
  <conditionalFormatting sqref="N119 P119">
    <cfRule type="cellIs" dxfId="79" priority="85" operator="equal">
      <formula>TODAY()</formula>
    </cfRule>
  </conditionalFormatting>
  <conditionalFormatting sqref="N119">
    <cfRule type="cellIs" dxfId="78" priority="80" operator="equal">
      <formula>$C$7</formula>
    </cfRule>
  </conditionalFormatting>
  <conditionalFormatting sqref="O119">
    <cfRule type="cellIs" dxfId="77" priority="78" operator="equal">
      <formula>$C$7</formula>
    </cfRule>
  </conditionalFormatting>
  <conditionalFormatting sqref="L119">
    <cfRule type="cellIs" dxfId="76" priority="77" operator="lessThan">
      <formula>0</formula>
    </cfRule>
  </conditionalFormatting>
  <conditionalFormatting sqref="G119">
    <cfRule type="cellIs" dxfId="75" priority="75" operator="greaterThan">
      <formula>F119</formula>
    </cfRule>
    <cfRule type="cellIs" dxfId="74" priority="76" operator="lessThan">
      <formula>F119</formula>
    </cfRule>
  </conditionalFormatting>
  <conditionalFormatting sqref="K119:L119">
    <cfRule type="cellIs" dxfId="73" priority="74" operator="lessThan">
      <formula>0</formula>
    </cfRule>
  </conditionalFormatting>
  <conditionalFormatting sqref="O119">
    <cfRule type="cellIs" dxfId="72" priority="70" operator="equal">
      <formula>TODAY()</formula>
    </cfRule>
  </conditionalFormatting>
  <conditionalFormatting sqref="O119">
    <cfRule type="cellIs" dxfId="71" priority="67" operator="equal">
      <formula>TODAY()</formula>
    </cfRule>
  </conditionalFormatting>
  <conditionalFormatting sqref="N119 P119">
    <cfRule type="cellIs" dxfId="70" priority="72" operator="equal">
      <formula>TODAY()</formula>
    </cfRule>
  </conditionalFormatting>
  <conditionalFormatting sqref="N119">
    <cfRule type="cellIs" dxfId="69" priority="71" operator="equal">
      <formula>$C$7</formula>
    </cfRule>
  </conditionalFormatting>
  <conditionalFormatting sqref="O119">
    <cfRule type="cellIs" dxfId="68" priority="69" operator="equal">
      <formula>$C$7</formula>
    </cfRule>
  </conditionalFormatting>
  <conditionalFormatting sqref="N119 P119">
    <cfRule type="cellIs" dxfId="67" priority="73" operator="equal">
      <formula>TODAY()</formula>
    </cfRule>
  </conditionalFormatting>
  <conditionalFormatting sqref="N119">
    <cfRule type="cellIs" dxfId="66" priority="68" operator="equal">
      <formula>$C$7</formula>
    </cfRule>
  </conditionalFormatting>
  <conditionalFormatting sqref="O119">
    <cfRule type="cellIs" dxfId="65" priority="66" operator="equal">
      <formula>$C$7</formula>
    </cfRule>
  </conditionalFormatting>
  <conditionalFormatting sqref="L119">
    <cfRule type="cellIs" dxfId="64" priority="65" operator="lessThan">
      <formula>0</formula>
    </cfRule>
  </conditionalFormatting>
  <conditionalFormatting sqref="G119">
    <cfRule type="cellIs" dxfId="63" priority="63" operator="greaterThan">
      <formula>F119</formula>
    </cfRule>
    <cfRule type="cellIs" dxfId="62" priority="64" operator="lessThan">
      <formula>F119</formula>
    </cfRule>
  </conditionalFormatting>
  <conditionalFormatting sqref="K119:L119">
    <cfRule type="cellIs" dxfId="61" priority="62" operator="lessThan">
      <formula>0</formula>
    </cfRule>
  </conditionalFormatting>
  <conditionalFormatting sqref="O119">
    <cfRule type="cellIs" dxfId="60" priority="58" operator="equal">
      <formula>TODAY()</formula>
    </cfRule>
  </conditionalFormatting>
  <conditionalFormatting sqref="O119">
    <cfRule type="cellIs" dxfId="59" priority="55" operator="equal">
      <formula>TODAY()</formula>
    </cfRule>
  </conditionalFormatting>
  <conditionalFormatting sqref="N119 P119">
    <cfRule type="cellIs" dxfId="58" priority="60" operator="equal">
      <formula>TODAY()</formula>
    </cfRule>
  </conditionalFormatting>
  <conditionalFormatting sqref="N119">
    <cfRule type="cellIs" dxfId="57" priority="59" operator="equal">
      <formula>$C$7</formula>
    </cfRule>
  </conditionalFormatting>
  <conditionalFormatting sqref="O119">
    <cfRule type="cellIs" dxfId="56" priority="57" operator="equal">
      <formula>$C$7</formula>
    </cfRule>
  </conditionalFormatting>
  <conditionalFormatting sqref="N119 P119">
    <cfRule type="cellIs" dxfId="55" priority="61" operator="equal">
      <formula>TODAY()</formula>
    </cfRule>
  </conditionalFormatting>
  <conditionalFormatting sqref="N119">
    <cfRule type="cellIs" dxfId="54" priority="56" operator="equal">
      <formula>$C$7</formula>
    </cfRule>
  </conditionalFormatting>
  <conditionalFormatting sqref="O119">
    <cfRule type="cellIs" dxfId="53" priority="54" operator="equal">
      <formula>$C$7</formula>
    </cfRule>
  </conditionalFormatting>
  <conditionalFormatting sqref="L119">
    <cfRule type="cellIs" dxfId="52" priority="53" operator="lessThan">
      <formula>0</formula>
    </cfRule>
  </conditionalFormatting>
  <conditionalFormatting sqref="G119">
    <cfRule type="cellIs" dxfId="51" priority="51" operator="greaterThan">
      <formula>F119</formula>
    </cfRule>
    <cfRule type="cellIs" dxfId="50" priority="52" operator="lessThan">
      <formula>F119</formula>
    </cfRule>
  </conditionalFormatting>
  <conditionalFormatting sqref="K119:L119">
    <cfRule type="cellIs" dxfId="49" priority="50" operator="lessThan">
      <formula>0</formula>
    </cfRule>
  </conditionalFormatting>
  <conditionalFormatting sqref="O119">
    <cfRule type="cellIs" dxfId="48" priority="46" operator="equal">
      <formula>TODAY()</formula>
    </cfRule>
  </conditionalFormatting>
  <conditionalFormatting sqref="O119">
    <cfRule type="cellIs" dxfId="47" priority="43" operator="equal">
      <formula>TODAY()</formula>
    </cfRule>
  </conditionalFormatting>
  <conditionalFormatting sqref="N119 P119">
    <cfRule type="cellIs" dxfId="46" priority="48" operator="equal">
      <formula>TODAY()</formula>
    </cfRule>
  </conditionalFormatting>
  <conditionalFormatting sqref="N119">
    <cfRule type="cellIs" dxfId="45" priority="47" operator="equal">
      <formula>$C$7</formula>
    </cfRule>
  </conditionalFormatting>
  <conditionalFormatting sqref="O119">
    <cfRule type="cellIs" dxfId="44" priority="45" operator="equal">
      <formula>$C$7</formula>
    </cfRule>
  </conditionalFormatting>
  <conditionalFormatting sqref="N119 P119">
    <cfRule type="cellIs" dxfId="43" priority="49" operator="equal">
      <formula>TODAY()</formula>
    </cfRule>
  </conditionalFormatting>
  <conditionalFormatting sqref="N119">
    <cfRule type="cellIs" dxfId="42" priority="44" operator="equal">
      <formula>$C$7</formula>
    </cfRule>
  </conditionalFormatting>
  <conditionalFormatting sqref="O119">
    <cfRule type="cellIs" dxfId="41" priority="42" operator="equal">
      <formula>$C$7</formula>
    </cfRule>
  </conditionalFormatting>
  <conditionalFormatting sqref="L119">
    <cfRule type="cellIs" dxfId="40" priority="17" operator="lessThan">
      <formula>0</formula>
    </cfRule>
  </conditionalFormatting>
  <conditionalFormatting sqref="G119">
    <cfRule type="cellIs" dxfId="39" priority="15" operator="greaterThan">
      <formula>F119</formula>
    </cfRule>
    <cfRule type="cellIs" dxfId="38" priority="16" operator="lessThan">
      <formula>F119</formula>
    </cfRule>
  </conditionalFormatting>
  <conditionalFormatting sqref="K119:L119">
    <cfRule type="cellIs" dxfId="37" priority="14" operator="lessThan">
      <formula>0</formula>
    </cfRule>
  </conditionalFormatting>
  <conditionalFormatting sqref="O119">
    <cfRule type="cellIs" dxfId="36" priority="10" operator="equal">
      <formula>TODAY()</formula>
    </cfRule>
  </conditionalFormatting>
  <conditionalFormatting sqref="O119">
    <cfRule type="cellIs" dxfId="35" priority="7" operator="equal">
      <formula>TODAY()</formula>
    </cfRule>
  </conditionalFormatting>
  <conditionalFormatting sqref="N119 P119">
    <cfRule type="cellIs" dxfId="34" priority="12" operator="equal">
      <formula>TODAY()</formula>
    </cfRule>
  </conditionalFormatting>
  <conditionalFormatting sqref="N119">
    <cfRule type="cellIs" dxfId="33" priority="11" operator="equal">
      <formula>$C$7</formula>
    </cfRule>
  </conditionalFormatting>
  <conditionalFormatting sqref="O119">
    <cfRule type="cellIs" dxfId="32" priority="9" operator="equal">
      <formula>$C$7</formula>
    </cfRule>
  </conditionalFormatting>
  <conditionalFormatting sqref="N119 P119">
    <cfRule type="cellIs" dxfId="31" priority="13" operator="equal">
      <formula>TODAY()</formula>
    </cfRule>
  </conditionalFormatting>
  <conditionalFormatting sqref="N119">
    <cfRule type="cellIs" dxfId="30" priority="8" operator="equal">
      <formula>$C$7</formula>
    </cfRule>
  </conditionalFormatting>
  <conditionalFormatting sqref="O119">
    <cfRule type="cellIs" dxfId="29" priority="6" operator="equal">
      <formula>$C$7</formula>
    </cfRule>
  </conditionalFormatting>
  <conditionalFormatting sqref="L119">
    <cfRule type="cellIs" dxfId="28" priority="41" operator="lessThan">
      <formula>0</formula>
    </cfRule>
  </conditionalFormatting>
  <conditionalFormatting sqref="G119">
    <cfRule type="cellIs" dxfId="27" priority="39" operator="greaterThan">
      <formula>F119</formula>
    </cfRule>
    <cfRule type="cellIs" dxfId="26" priority="40" operator="lessThan">
      <formula>F119</formula>
    </cfRule>
  </conditionalFormatting>
  <conditionalFormatting sqref="K119:L119">
    <cfRule type="cellIs" dxfId="25" priority="38" operator="lessThan">
      <formula>0</formula>
    </cfRule>
  </conditionalFormatting>
  <conditionalFormatting sqref="O119">
    <cfRule type="cellIs" dxfId="24" priority="34" operator="equal">
      <formula>TODAY()</formula>
    </cfRule>
  </conditionalFormatting>
  <conditionalFormatting sqref="O119">
    <cfRule type="cellIs" dxfId="23" priority="31" operator="equal">
      <formula>TODAY()</formula>
    </cfRule>
  </conditionalFormatting>
  <conditionalFormatting sqref="N119 P119">
    <cfRule type="cellIs" dxfId="22" priority="36" operator="equal">
      <formula>TODAY()</formula>
    </cfRule>
  </conditionalFormatting>
  <conditionalFormatting sqref="N119">
    <cfRule type="cellIs" dxfId="21" priority="35" operator="equal">
      <formula>$C$7</formula>
    </cfRule>
  </conditionalFormatting>
  <conditionalFormatting sqref="O119">
    <cfRule type="cellIs" dxfId="20" priority="33" operator="equal">
      <formula>$C$7</formula>
    </cfRule>
  </conditionalFormatting>
  <conditionalFormatting sqref="N119 P119">
    <cfRule type="cellIs" dxfId="19" priority="37" operator="equal">
      <formula>TODAY()</formula>
    </cfRule>
  </conditionalFormatting>
  <conditionalFormatting sqref="N119">
    <cfRule type="cellIs" dxfId="18" priority="32" operator="equal">
      <formula>$C$7</formula>
    </cfRule>
  </conditionalFormatting>
  <conditionalFormatting sqref="O119">
    <cfRule type="cellIs" dxfId="17" priority="30" operator="equal">
      <formula>$C$7</formula>
    </cfRule>
  </conditionalFormatting>
  <conditionalFormatting sqref="L119">
    <cfRule type="cellIs" dxfId="16" priority="29" operator="lessThan">
      <formula>0</formula>
    </cfRule>
  </conditionalFormatting>
  <conditionalFormatting sqref="G119">
    <cfRule type="cellIs" dxfId="15" priority="27" operator="greaterThan">
      <formula>F119</formula>
    </cfRule>
    <cfRule type="cellIs" dxfId="14" priority="28" operator="lessThan">
      <formula>F119</formula>
    </cfRule>
  </conditionalFormatting>
  <conditionalFormatting sqref="K119:L119">
    <cfRule type="cellIs" dxfId="13" priority="26" operator="lessThan">
      <formula>0</formula>
    </cfRule>
  </conditionalFormatting>
  <conditionalFormatting sqref="O119">
    <cfRule type="cellIs" dxfId="12" priority="22" operator="equal">
      <formula>TODAY()</formula>
    </cfRule>
  </conditionalFormatting>
  <conditionalFormatting sqref="O119">
    <cfRule type="cellIs" dxfId="11" priority="19" operator="equal">
      <formula>TODAY()</formula>
    </cfRule>
  </conditionalFormatting>
  <conditionalFormatting sqref="N119 P119">
    <cfRule type="cellIs" dxfId="10" priority="24" operator="equal">
      <formula>TODAY()</formula>
    </cfRule>
  </conditionalFormatting>
  <conditionalFormatting sqref="N119">
    <cfRule type="cellIs" dxfId="9" priority="23" operator="equal">
      <formula>$C$7</formula>
    </cfRule>
  </conditionalFormatting>
  <conditionalFormatting sqref="O119">
    <cfRule type="cellIs" dxfId="8" priority="21" operator="equal">
      <formula>$C$7</formula>
    </cfRule>
  </conditionalFormatting>
  <conditionalFormatting sqref="N119 P119">
    <cfRule type="cellIs" dxfId="7" priority="25" operator="equal">
      <formula>TODAY()</formula>
    </cfRule>
  </conditionalFormatting>
  <conditionalFormatting sqref="N119">
    <cfRule type="cellIs" dxfId="6" priority="20" operator="equal">
      <formula>$C$7</formula>
    </cfRule>
  </conditionalFormatting>
  <conditionalFormatting sqref="O119">
    <cfRule type="cellIs" dxfId="5" priority="18" operator="equal">
      <formula>$C$7</formula>
    </cfRule>
  </conditionalFormatting>
  <conditionalFormatting sqref="Q31">
    <cfRule type="cellIs" dxfId="4" priority="5" operator="equal">
      <formula>TODAY()</formula>
    </cfRule>
  </conditionalFormatting>
  <conditionalFormatting sqref="L31">
    <cfRule type="cellIs" dxfId="3" priority="4" operator="lessThan">
      <formula>0</formula>
    </cfRule>
  </conditionalFormatting>
  <conditionalFormatting sqref="K31:L31">
    <cfRule type="cellIs" dxfId="2" priority="3" operator="lessThan">
      <formula>0</formula>
    </cfRule>
  </conditionalFormatting>
  <conditionalFormatting sqref="G31">
    <cfRule type="cellIs" dxfId="1" priority="1" operator="lessThan">
      <formula>N31</formula>
    </cfRule>
    <cfRule type="cellIs" dxfId="0" priority="2" operator="greaterThan">
      <formula>P31</formula>
    </cfRule>
  </conditionalFormatting>
  <pageMargins left="0.7" right="0.7" top="0.75" bottom="0.75" header="0.3" footer="0.3"/>
  <pageSetup orientation="portrait" horizontalDpi="4294967294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JCI dtd</vt:lpstr>
      <vt:lpstr>Reff (2)</vt:lpstr>
      <vt:lpstr>FI</vt:lpstr>
      <vt:lpstr>TD</vt:lpstr>
      <vt:lpstr>EQ</vt:lpstr>
      <vt:lpstr>Transaction</vt:lpstr>
      <vt:lpstr>Reff</vt:lpstr>
      <vt:lpstr>Mosy (2)</vt:lpstr>
      <vt:lpstr>Schol</vt:lpstr>
      <vt:lpstr>NextG</vt:lpstr>
      <vt:lpstr>Gen</vt:lpstr>
      <vt:lpstr>Health</vt:lpstr>
      <vt:lpstr>Infra</vt:lpstr>
      <vt:lpstr>Growth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Nesya</dc:creator>
  <cp:lastModifiedBy>Windows User</cp:lastModifiedBy>
  <cp:lastPrinted>2019-08-19T09:54:22Z</cp:lastPrinted>
  <dcterms:created xsi:type="dcterms:W3CDTF">2015-11-25T03:07:01Z</dcterms:created>
  <dcterms:modified xsi:type="dcterms:W3CDTF">2019-11-20T10:57:59Z</dcterms:modified>
</cp:coreProperties>
</file>